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worksheets/sheet10.xml" ContentType="application/vnd.openxmlformats-officedocument.spreadsheetml.worksheet+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4.xml" ContentType="application/vnd.openxmlformats-officedocument.spreadsheetml.table+xml"/>
  <Override PartName="/xl/tables/table3.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5.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DieseArbeitsmappe" defaultThemeVersion="166925"/>
  <mc:AlternateContent xmlns:mc="http://schemas.openxmlformats.org/markup-compatibility/2006">
    <mc:Choice Requires="x15">
      <x15ac:absPath xmlns:x15ac="http://schemas.microsoft.com/office/spreadsheetml/2010/11/ac" url="G:\BSS\Laufende_Projekte\Laufende_Projekte\BAG Auslandspreisvergleich medizinische Laboranalysen (2342)\1_Bericht\Schlussbericht\VERSAND_Korrektur_250207\"/>
    </mc:Choice>
  </mc:AlternateContent>
  <xr:revisionPtr revIDLastSave="0" documentId="8_{F8245830-C3EE-457E-AC6D-3EA1A1FE91FE}" xr6:coauthVersionLast="47" xr6:coauthVersionMax="47" xr10:uidLastSave="{00000000-0000-0000-0000-000000000000}"/>
  <bookViews>
    <workbookView xWindow="9600" yWindow="-21600" windowWidth="19200" windowHeight="21000" tabRatio="915" activeTab="3" xr2:uid="{4A8940F7-0A4C-4489-A0D1-75989919311F}"/>
  </bookViews>
  <sheets>
    <sheet name="Übersicht" sheetId="75" r:id="rId1"/>
    <sheet name="Sensitivitätsanalysen" sheetId="76" r:id="rId2"/>
    <sheet name="Parameter" sheetId="38" r:id="rId3"/>
    <sheet name="Resultat Harmonisierung" sheetId="5" r:id="rId4"/>
    <sheet name="Vergleichbarkeit" sheetId="11" r:id="rId5"/>
    <sheet name="Konsolidiert" sheetId="1" r:id="rId6"/>
    <sheet name="CHE" sheetId="2" r:id="rId7"/>
    <sheet name="BEL" sheetId="9" r:id="rId8"/>
    <sheet name="DEU_EBM" sheetId="4" r:id="rId9"/>
    <sheet name="DEU_GOÄ" sheetId="8" r:id="rId10"/>
    <sheet name="FRA" sheetId="10" r:id="rId11"/>
    <sheet name="NLD" sheetId="6" r:id="rId12"/>
    <sheet name="Auftragspauschalen" sheetId="22" r:id="rId13"/>
    <sheet name="Kostenanteile" sheetId="31" r:id="rId14"/>
    <sheet name="Kostenanteile_Mittelwert" sheetId="77" r:id="rId15"/>
    <sheet name="Kostenprofile" sheetId="40" r:id="rId16"/>
    <sheet name="Korrekturfaktoren" sheetId="12" r:id="rId17"/>
    <sheet name="Preiskorrektur" sheetId="37" r:id="rId18"/>
    <sheet name="Preisinflatoren" sheetId="39" r:id="rId19"/>
    <sheet name="Preisinflatoren Auftragstaxe" sheetId="74" r:id="rId20"/>
    <sheet name="Resultat Detail" sheetId="41" r:id="rId21"/>
    <sheet name="Resultat Vergleich APV" sheetId="78" r:id="rId22"/>
    <sheet name="Resultat Übersicht" sheetId="42" r:id="rId23"/>
    <sheet name="Arbeitskosten " sheetId="73" r:id="rId24"/>
    <sheet name="Preisniveauindex" sheetId="32" r:id="rId25"/>
    <sheet name="Volumenanteile" sheetId="43" r:id="rId26"/>
    <sheet name="AL_1.1.2023" sheetId="44" r:id="rId27"/>
    <sheet name="GBE_Bund" sheetId="45" r:id="rId28"/>
  </sheets>
  <definedNames>
    <definedName name="_xlnm._FilterDatabase" localSheetId="26" hidden="1">'AL_1.1.2023'!$A$2:$AQ$1275</definedName>
    <definedName name="_xlnm._FilterDatabase" localSheetId="6" hidden="1">CHE!$A$2:$AR$127</definedName>
    <definedName name="_xlnm._FilterDatabase" localSheetId="8" hidden="1">DEU_EBM!$J$2:$AZ$127</definedName>
    <definedName name="_xlnm._FilterDatabase" localSheetId="9" hidden="1">DEU_GOÄ!$M$2:$BC$127</definedName>
    <definedName name="_xlnm._FilterDatabase" localSheetId="10" hidden="1">FRA!$N$2:$BD$127</definedName>
    <definedName name="_xlnm._FilterDatabase" localSheetId="5" hidden="1">Konsolidiert!$A$1:$AR$126</definedName>
    <definedName name="_xlnm._FilterDatabase" localSheetId="13" hidden="1">Kostenanteile!$A$2:$L$101</definedName>
    <definedName name="_xlnm._FilterDatabase" localSheetId="14" hidden="1">Kostenanteile_Mittelwert!$A$2:$L$101</definedName>
    <definedName name="_xlnm._FilterDatabase" localSheetId="11" hidden="1">NLD!$L$2:$BB$127</definedName>
    <definedName name="_xlnm._FilterDatabase" localSheetId="18" hidden="1">Preisinflatoren!$A$1:$E$126</definedName>
    <definedName name="_xlnm._FilterDatabase" localSheetId="20" hidden="1">'Resultat Detail'!$A$1:$T$126</definedName>
    <definedName name="_xlnm._FilterDatabase" localSheetId="4" hidden="1">Vergleichbarkeit!$B$1:$N$126</definedName>
    <definedName name="_Ref158815717" localSheetId="0">Übersicht!$A$1</definedName>
    <definedName name="_xlnm.Print_Titles" localSheetId="24">Preisniveauindex!$A:$A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3" i="5" l="1"/>
  <c r="B36" i="5"/>
  <c r="J15" i="11"/>
  <c r="B37" i="5"/>
  <c r="I2" i="11"/>
  <c r="B12" i="5"/>
  <c r="R4" i="31"/>
  <c r="R5" i="31"/>
  <c r="R6" i="31"/>
  <c r="R7" i="31"/>
  <c r="R8" i="31"/>
  <c r="R9" i="31"/>
  <c r="R10" i="31"/>
  <c r="R11" i="31"/>
  <c r="R12" i="31"/>
  <c r="R13" i="31"/>
  <c r="R14" i="31"/>
  <c r="R15" i="31"/>
  <c r="R16" i="31"/>
  <c r="R17" i="31"/>
  <c r="R18" i="31"/>
  <c r="R19" i="31"/>
  <c r="R20" i="31"/>
  <c r="R21" i="31"/>
  <c r="R22" i="31"/>
  <c r="R23" i="31"/>
  <c r="R24" i="31"/>
  <c r="R25" i="31"/>
  <c r="R26" i="31"/>
  <c r="R27" i="31"/>
  <c r="R28" i="31"/>
  <c r="R29" i="31"/>
  <c r="R30" i="31"/>
  <c r="R31" i="31"/>
  <c r="R32" i="31"/>
  <c r="R33" i="31"/>
  <c r="R34" i="31"/>
  <c r="R35" i="31"/>
  <c r="R36" i="31"/>
  <c r="R37" i="31"/>
  <c r="R38" i="31"/>
  <c r="R39" i="31"/>
  <c r="R40" i="31"/>
  <c r="R41" i="31"/>
  <c r="R42" i="31"/>
  <c r="R43" i="31"/>
  <c r="R44" i="31"/>
  <c r="R45" i="31"/>
  <c r="R46" i="31"/>
  <c r="R47" i="31"/>
  <c r="R48" i="31"/>
  <c r="R49" i="31"/>
  <c r="R50" i="31"/>
  <c r="R51" i="31"/>
  <c r="R52" i="31"/>
  <c r="R53" i="31"/>
  <c r="R54" i="31"/>
  <c r="R55" i="31"/>
  <c r="R56" i="31"/>
  <c r="R57" i="31"/>
  <c r="R58" i="31"/>
  <c r="R59" i="31"/>
  <c r="R60" i="31"/>
  <c r="R61" i="31"/>
  <c r="R62" i="31"/>
  <c r="R63" i="31"/>
  <c r="R64" i="31"/>
  <c r="R65" i="31"/>
  <c r="R66" i="31"/>
  <c r="R67" i="31"/>
  <c r="R68" i="31"/>
  <c r="R69" i="31"/>
  <c r="R70" i="31"/>
  <c r="R71" i="31"/>
  <c r="R72" i="31"/>
  <c r="R73" i="31"/>
  <c r="R74" i="31"/>
  <c r="R75" i="31"/>
  <c r="R76" i="31"/>
  <c r="R77" i="31"/>
  <c r="R78" i="31"/>
  <c r="R79" i="31"/>
  <c r="R80" i="31"/>
  <c r="R81" i="31"/>
  <c r="R82" i="31"/>
  <c r="R83" i="31"/>
  <c r="R84" i="31"/>
  <c r="R85" i="31"/>
  <c r="R86" i="31"/>
  <c r="R87" i="31"/>
  <c r="R88" i="31"/>
  <c r="R89" i="31"/>
  <c r="R90" i="31"/>
  <c r="R91" i="31"/>
  <c r="R92" i="31"/>
  <c r="R93" i="31"/>
  <c r="R94" i="31"/>
  <c r="R95" i="31"/>
  <c r="R96" i="31"/>
  <c r="R97" i="31"/>
  <c r="R98" i="31"/>
  <c r="R99" i="31"/>
  <c r="R100" i="31"/>
  <c r="R3" i="31"/>
  <c r="I30" i="22"/>
  <c r="I31" i="22"/>
  <c r="B13" i="5"/>
  <c r="Q6" i="77"/>
  <c r="R6" i="77"/>
  <c r="S6" i="77"/>
  <c r="P6" i="77"/>
  <c r="O6" i="77"/>
  <c r="L100" i="77"/>
  <c r="K100" i="77"/>
  <c r="J100" i="77"/>
  <c r="I100" i="77"/>
  <c r="H100" i="77"/>
  <c r="L99" i="77"/>
  <c r="K99" i="77"/>
  <c r="J99" i="77"/>
  <c r="I99" i="77"/>
  <c r="H99" i="77"/>
  <c r="L98" i="77"/>
  <c r="K98" i="77"/>
  <c r="J98" i="77"/>
  <c r="I98" i="77"/>
  <c r="H98" i="77"/>
  <c r="L97" i="77"/>
  <c r="K97" i="77"/>
  <c r="J97" i="77"/>
  <c r="I97" i="77"/>
  <c r="H97" i="77"/>
  <c r="L96" i="77"/>
  <c r="K96" i="77"/>
  <c r="J96" i="77"/>
  <c r="I96" i="77"/>
  <c r="H96" i="77"/>
  <c r="L95" i="77"/>
  <c r="K95" i="77"/>
  <c r="J95" i="77"/>
  <c r="I95" i="77"/>
  <c r="H95" i="77"/>
  <c r="L94" i="77"/>
  <c r="K94" i="77"/>
  <c r="J94" i="77"/>
  <c r="I94" i="77"/>
  <c r="H94" i="77"/>
  <c r="L93" i="77"/>
  <c r="K93" i="77"/>
  <c r="J93" i="77"/>
  <c r="I93" i="77"/>
  <c r="H93" i="77"/>
  <c r="L92" i="77"/>
  <c r="K92" i="77"/>
  <c r="J92" i="77"/>
  <c r="I92" i="77"/>
  <c r="H92" i="77"/>
  <c r="L91" i="77"/>
  <c r="K91" i="77"/>
  <c r="J91" i="77"/>
  <c r="I91" i="77"/>
  <c r="H91" i="77"/>
  <c r="L90" i="77"/>
  <c r="K90" i="77"/>
  <c r="J90" i="77"/>
  <c r="I90" i="77"/>
  <c r="H90" i="77"/>
  <c r="L89" i="77"/>
  <c r="K89" i="77"/>
  <c r="J89" i="77"/>
  <c r="I89" i="77"/>
  <c r="H89" i="77"/>
  <c r="L88" i="77"/>
  <c r="K88" i="77"/>
  <c r="J88" i="77"/>
  <c r="I88" i="77"/>
  <c r="H88" i="77"/>
  <c r="L87" i="77"/>
  <c r="K87" i="77"/>
  <c r="J87" i="77"/>
  <c r="I87" i="77"/>
  <c r="H87" i="77"/>
  <c r="L86" i="77"/>
  <c r="K86" i="77"/>
  <c r="J86" i="77"/>
  <c r="I86" i="77"/>
  <c r="H86" i="77"/>
  <c r="L85" i="77"/>
  <c r="K85" i="77"/>
  <c r="J85" i="77"/>
  <c r="I85" i="77"/>
  <c r="H85" i="77"/>
  <c r="L84" i="77"/>
  <c r="K84" i="77"/>
  <c r="J84" i="77"/>
  <c r="I84" i="77"/>
  <c r="H84" i="77"/>
  <c r="L83" i="77"/>
  <c r="K83" i="77"/>
  <c r="J83" i="77"/>
  <c r="I83" i="77"/>
  <c r="H83" i="77"/>
  <c r="L82" i="77"/>
  <c r="K82" i="77"/>
  <c r="J82" i="77"/>
  <c r="I82" i="77"/>
  <c r="H82" i="77"/>
  <c r="L81" i="77"/>
  <c r="K81" i="77"/>
  <c r="J81" i="77"/>
  <c r="I81" i="77"/>
  <c r="H81" i="77"/>
  <c r="L80" i="77"/>
  <c r="K80" i="77"/>
  <c r="J80" i="77"/>
  <c r="I80" i="77"/>
  <c r="H80" i="77"/>
  <c r="L79" i="77"/>
  <c r="K79" i="77"/>
  <c r="J79" i="77"/>
  <c r="I79" i="77"/>
  <c r="H79" i="77"/>
  <c r="L78" i="77"/>
  <c r="K78" i="77"/>
  <c r="J78" i="77"/>
  <c r="I78" i="77"/>
  <c r="H78" i="77"/>
  <c r="L77" i="77"/>
  <c r="K77" i="77"/>
  <c r="J77" i="77"/>
  <c r="I77" i="77"/>
  <c r="H77" i="77"/>
  <c r="L76" i="77"/>
  <c r="K76" i="77"/>
  <c r="J76" i="77"/>
  <c r="I76" i="77"/>
  <c r="H76" i="77"/>
  <c r="L75" i="77"/>
  <c r="K75" i="77"/>
  <c r="J75" i="77"/>
  <c r="I75" i="77"/>
  <c r="H75" i="77"/>
  <c r="L74" i="77"/>
  <c r="K74" i="77"/>
  <c r="J74" i="77"/>
  <c r="I74" i="77"/>
  <c r="H74" i="77"/>
  <c r="L73" i="77"/>
  <c r="K73" i="77"/>
  <c r="J73" i="77"/>
  <c r="I73" i="77"/>
  <c r="H73" i="77"/>
  <c r="L72" i="77"/>
  <c r="K72" i="77"/>
  <c r="J72" i="77"/>
  <c r="I72" i="77"/>
  <c r="H72" i="77"/>
  <c r="L71" i="77"/>
  <c r="K71" i="77"/>
  <c r="J71" i="77"/>
  <c r="I71" i="77"/>
  <c r="H71" i="77"/>
  <c r="L70" i="77"/>
  <c r="K70" i="77"/>
  <c r="J70" i="77"/>
  <c r="I70" i="77"/>
  <c r="H70" i="77"/>
  <c r="L69" i="77"/>
  <c r="K69" i="77"/>
  <c r="J69" i="77"/>
  <c r="I69" i="77"/>
  <c r="H69" i="77"/>
  <c r="L68" i="77"/>
  <c r="K68" i="77"/>
  <c r="J68" i="77"/>
  <c r="I68" i="77"/>
  <c r="H68" i="77"/>
  <c r="L67" i="77"/>
  <c r="K67" i="77"/>
  <c r="J67" i="77"/>
  <c r="I67" i="77"/>
  <c r="H67" i="77"/>
  <c r="L66" i="77"/>
  <c r="K66" i="77"/>
  <c r="J66" i="77"/>
  <c r="I66" i="77"/>
  <c r="H66" i="77"/>
  <c r="L65" i="77"/>
  <c r="K65" i="77"/>
  <c r="J65" i="77"/>
  <c r="I65" i="77"/>
  <c r="H65" i="77"/>
  <c r="L64" i="77"/>
  <c r="K64" i="77"/>
  <c r="J64" i="77"/>
  <c r="I64" i="77"/>
  <c r="H64" i="77"/>
  <c r="L63" i="77"/>
  <c r="K63" i="77"/>
  <c r="J63" i="77"/>
  <c r="I63" i="77"/>
  <c r="H63" i="77"/>
  <c r="L62" i="77"/>
  <c r="K62" i="77"/>
  <c r="J62" i="77"/>
  <c r="I62" i="77"/>
  <c r="H62" i="77"/>
  <c r="L61" i="77"/>
  <c r="K61" i="77"/>
  <c r="J61" i="77"/>
  <c r="I61" i="77"/>
  <c r="H61" i="77"/>
  <c r="L60" i="77"/>
  <c r="K60" i="77"/>
  <c r="J60" i="77"/>
  <c r="I60" i="77"/>
  <c r="H60" i="77"/>
  <c r="L59" i="77"/>
  <c r="K59" i="77"/>
  <c r="J59" i="77"/>
  <c r="I59" i="77"/>
  <c r="H59" i="77"/>
  <c r="L58" i="77"/>
  <c r="K58" i="77"/>
  <c r="J58" i="77"/>
  <c r="I58" i="77"/>
  <c r="H58" i="77"/>
  <c r="L57" i="77"/>
  <c r="K57" i="77"/>
  <c r="J57" i="77"/>
  <c r="I57" i="77"/>
  <c r="H57" i="77"/>
  <c r="L56" i="77"/>
  <c r="K56" i="77"/>
  <c r="J56" i="77"/>
  <c r="I56" i="77"/>
  <c r="H56" i="77"/>
  <c r="L55" i="77"/>
  <c r="K55" i="77"/>
  <c r="J55" i="77"/>
  <c r="I55" i="77"/>
  <c r="H55" i="77"/>
  <c r="L54" i="77"/>
  <c r="K54" i="77"/>
  <c r="J54" i="77"/>
  <c r="I54" i="77"/>
  <c r="H54" i="77"/>
  <c r="L53" i="77"/>
  <c r="K53" i="77"/>
  <c r="J53" i="77"/>
  <c r="I53" i="77"/>
  <c r="H53" i="77"/>
  <c r="L52" i="77"/>
  <c r="K52" i="77"/>
  <c r="J52" i="77"/>
  <c r="I52" i="77"/>
  <c r="H52" i="77"/>
  <c r="L51" i="77"/>
  <c r="K51" i="77"/>
  <c r="J51" i="77"/>
  <c r="I51" i="77"/>
  <c r="H51" i="77"/>
  <c r="L50" i="77"/>
  <c r="K50" i="77"/>
  <c r="J50" i="77"/>
  <c r="I50" i="77"/>
  <c r="H50" i="77"/>
  <c r="L49" i="77"/>
  <c r="K49" i="77"/>
  <c r="J49" i="77"/>
  <c r="I49" i="77"/>
  <c r="H49" i="77"/>
  <c r="L48" i="77"/>
  <c r="K48" i="77"/>
  <c r="J48" i="77"/>
  <c r="I48" i="77"/>
  <c r="H48" i="77"/>
  <c r="L47" i="77"/>
  <c r="K47" i="77"/>
  <c r="J47" i="77"/>
  <c r="I47" i="77"/>
  <c r="H47" i="77"/>
  <c r="L46" i="77"/>
  <c r="K46" i="77"/>
  <c r="J46" i="77"/>
  <c r="I46" i="77"/>
  <c r="H46" i="77"/>
  <c r="L45" i="77"/>
  <c r="K45" i="77"/>
  <c r="J45" i="77"/>
  <c r="I45" i="77"/>
  <c r="H45" i="77"/>
  <c r="L44" i="77"/>
  <c r="K44" i="77"/>
  <c r="J44" i="77"/>
  <c r="I44" i="77"/>
  <c r="H44" i="77"/>
  <c r="L43" i="77"/>
  <c r="K43" i="77"/>
  <c r="J43" i="77"/>
  <c r="I43" i="77"/>
  <c r="H43" i="77"/>
  <c r="L42" i="77"/>
  <c r="K42" i="77"/>
  <c r="J42" i="77"/>
  <c r="I42" i="77"/>
  <c r="H42" i="77"/>
  <c r="L41" i="77"/>
  <c r="K41" i="77"/>
  <c r="J41" i="77"/>
  <c r="I41" i="77"/>
  <c r="H41" i="77"/>
  <c r="L40" i="77"/>
  <c r="K40" i="77"/>
  <c r="J40" i="77"/>
  <c r="I40" i="77"/>
  <c r="H40" i="77"/>
  <c r="L39" i="77"/>
  <c r="K39" i="77"/>
  <c r="J39" i="77"/>
  <c r="I39" i="77"/>
  <c r="H39" i="77"/>
  <c r="L38" i="77"/>
  <c r="K38" i="77"/>
  <c r="J38" i="77"/>
  <c r="I38" i="77"/>
  <c r="H38" i="77"/>
  <c r="L37" i="77"/>
  <c r="K37" i="77"/>
  <c r="J37" i="77"/>
  <c r="I37" i="77"/>
  <c r="H37" i="77"/>
  <c r="L36" i="77"/>
  <c r="K36" i="77"/>
  <c r="J36" i="77"/>
  <c r="I36" i="77"/>
  <c r="H36" i="77"/>
  <c r="L35" i="77"/>
  <c r="K35" i="77"/>
  <c r="J35" i="77"/>
  <c r="I35" i="77"/>
  <c r="H35" i="77"/>
  <c r="L34" i="77"/>
  <c r="K34" i="77"/>
  <c r="J34" i="77"/>
  <c r="I34" i="77"/>
  <c r="H34" i="77"/>
  <c r="L33" i="77"/>
  <c r="K33" i="77"/>
  <c r="J33" i="77"/>
  <c r="I33" i="77"/>
  <c r="H33" i="77"/>
  <c r="L32" i="77"/>
  <c r="K32" i="77"/>
  <c r="J32" i="77"/>
  <c r="I32" i="77"/>
  <c r="H32" i="77"/>
  <c r="L31" i="77"/>
  <c r="K31" i="77"/>
  <c r="J31" i="77"/>
  <c r="I31" i="77"/>
  <c r="H31" i="77"/>
  <c r="L30" i="77"/>
  <c r="K30" i="77"/>
  <c r="J30" i="77"/>
  <c r="I30" i="77"/>
  <c r="H30" i="77"/>
  <c r="L29" i="77"/>
  <c r="K29" i="77"/>
  <c r="J29" i="77"/>
  <c r="I29" i="77"/>
  <c r="H29" i="77"/>
  <c r="L28" i="77"/>
  <c r="K28" i="77"/>
  <c r="J28" i="77"/>
  <c r="I28" i="77"/>
  <c r="H28" i="77"/>
  <c r="L27" i="77"/>
  <c r="K27" i="77"/>
  <c r="J27" i="77"/>
  <c r="I27" i="77"/>
  <c r="H27" i="77"/>
  <c r="L26" i="77"/>
  <c r="K26" i="77"/>
  <c r="J26" i="77"/>
  <c r="I26" i="77"/>
  <c r="H26" i="77"/>
  <c r="L25" i="77"/>
  <c r="K25" i="77"/>
  <c r="J25" i="77"/>
  <c r="I25" i="77"/>
  <c r="H25" i="77"/>
  <c r="L24" i="77"/>
  <c r="K24" i="77"/>
  <c r="J24" i="77"/>
  <c r="I24" i="77"/>
  <c r="H24" i="77"/>
  <c r="L23" i="77"/>
  <c r="K23" i="77"/>
  <c r="J23" i="77"/>
  <c r="I23" i="77"/>
  <c r="H23" i="77"/>
  <c r="L22" i="77"/>
  <c r="K22" i="77"/>
  <c r="J22" i="77"/>
  <c r="I22" i="77"/>
  <c r="H22" i="77"/>
  <c r="L21" i="77"/>
  <c r="K21" i="77"/>
  <c r="J21" i="77"/>
  <c r="I21" i="77"/>
  <c r="H21" i="77"/>
  <c r="L20" i="77"/>
  <c r="K20" i="77"/>
  <c r="J20" i="77"/>
  <c r="I20" i="77"/>
  <c r="H20" i="77"/>
  <c r="L19" i="77"/>
  <c r="K19" i="77"/>
  <c r="J19" i="77"/>
  <c r="I19" i="77"/>
  <c r="H19" i="77"/>
  <c r="L18" i="77"/>
  <c r="K18" i="77"/>
  <c r="J18" i="77"/>
  <c r="I18" i="77"/>
  <c r="H18" i="77"/>
  <c r="L17" i="77"/>
  <c r="K17" i="77"/>
  <c r="J17" i="77"/>
  <c r="I17" i="77"/>
  <c r="H17" i="77"/>
  <c r="L16" i="77"/>
  <c r="K16" i="77"/>
  <c r="J16" i="77"/>
  <c r="I16" i="77"/>
  <c r="H16" i="77"/>
  <c r="L15" i="77"/>
  <c r="K15" i="77"/>
  <c r="J15" i="77"/>
  <c r="I15" i="77"/>
  <c r="H15" i="77"/>
  <c r="L14" i="77"/>
  <c r="K14" i="77"/>
  <c r="J14" i="77"/>
  <c r="I14" i="77"/>
  <c r="H14" i="77"/>
  <c r="L13" i="77"/>
  <c r="K13" i="77"/>
  <c r="J13" i="77"/>
  <c r="I13" i="77"/>
  <c r="H13" i="77"/>
  <c r="L12" i="77"/>
  <c r="K12" i="77"/>
  <c r="J12" i="77"/>
  <c r="I12" i="77"/>
  <c r="H12" i="77"/>
  <c r="L11" i="77"/>
  <c r="K11" i="77"/>
  <c r="J11" i="77"/>
  <c r="I11" i="77"/>
  <c r="H11" i="77"/>
  <c r="L10" i="77"/>
  <c r="K10" i="77"/>
  <c r="J10" i="77"/>
  <c r="I10" i="77"/>
  <c r="H10" i="77"/>
  <c r="L9" i="77"/>
  <c r="K9" i="77"/>
  <c r="J9" i="77"/>
  <c r="I9" i="77"/>
  <c r="H9" i="77"/>
  <c r="L8" i="77"/>
  <c r="K8" i="77"/>
  <c r="J8" i="77"/>
  <c r="I8" i="77"/>
  <c r="H8" i="77"/>
  <c r="L7" i="77"/>
  <c r="K7" i="77"/>
  <c r="J7" i="77"/>
  <c r="I7" i="77"/>
  <c r="H7" i="77"/>
  <c r="L6" i="77"/>
  <c r="K6" i="77"/>
  <c r="J6" i="77"/>
  <c r="I6" i="77"/>
  <c r="H6" i="77"/>
  <c r="L5" i="77"/>
  <c r="K5" i="77"/>
  <c r="J5" i="77"/>
  <c r="I5" i="77"/>
  <c r="H5" i="77"/>
  <c r="L4" i="77"/>
  <c r="K4" i="77"/>
  <c r="J4" i="77"/>
  <c r="I4" i="77"/>
  <c r="H4" i="77"/>
  <c r="L3" i="77"/>
  <c r="K3" i="77"/>
  <c r="J3" i="77"/>
  <c r="I3" i="77"/>
  <c r="H3" i="77"/>
  <c r="C22" i="76"/>
  <c r="C23" i="76"/>
  <c r="C5" i="76"/>
  <c r="C4" i="76"/>
  <c r="C13" i="76"/>
  <c r="C12" i="76"/>
  <c r="C11" i="76"/>
  <c r="C10" i="76"/>
  <c r="C9" i="76"/>
  <c r="C8" i="76"/>
  <c r="C7" i="76"/>
  <c r="C6" i="76"/>
  <c r="C20" i="76"/>
  <c r="C21" i="76"/>
  <c r="C19" i="76"/>
  <c r="C18" i="76"/>
  <c r="C25" i="76"/>
  <c r="C24" i="76"/>
  <c r="C2" i="76"/>
  <c r="C3" i="76"/>
  <c r="C14" i="76"/>
  <c r="C15" i="76"/>
  <c r="C16" i="76"/>
  <c r="C17" i="76"/>
  <c r="E30" i="75" l="1"/>
  <c r="F30" i="75" s="1"/>
  <c r="E39" i="75"/>
  <c r="F39" i="75" s="1"/>
  <c r="E40" i="75"/>
  <c r="F40" i="75" s="1"/>
  <c r="E38" i="75"/>
  <c r="F38" i="75" s="1"/>
  <c r="E34" i="75"/>
  <c r="F34" i="75" s="1"/>
  <c r="E37" i="75"/>
  <c r="F37" i="75" s="1"/>
  <c r="E33" i="75"/>
  <c r="F33" i="75" s="1"/>
  <c r="E36" i="75"/>
  <c r="F36" i="75" s="1"/>
  <c r="E32" i="75"/>
  <c r="F32" i="75" s="1"/>
  <c r="E35" i="75"/>
  <c r="F35" i="75" s="1"/>
  <c r="E31" i="75"/>
  <c r="F31" i="75" s="1"/>
  <c r="E29" i="75"/>
  <c r="F29" i="75" s="1"/>
  <c r="J82" i="8" l="1"/>
  <c r="J6" i="12"/>
  <c r="C6" i="12" s="1"/>
  <c r="J5" i="12"/>
  <c r="C5" i="12" s="1"/>
  <c r="J4" i="12"/>
  <c r="C4" i="12" s="1"/>
  <c r="J3" i="12"/>
  <c r="C3" i="12" s="1"/>
  <c r="H4" i="31"/>
  <c r="H5" i="31"/>
  <c r="H6" i="31"/>
  <c r="H7" i="31"/>
  <c r="H8" i="31"/>
  <c r="H9" i="31"/>
  <c r="H10" i="31"/>
  <c r="H11" i="31"/>
  <c r="H12" i="31"/>
  <c r="H13" i="31"/>
  <c r="H14" i="31"/>
  <c r="H15" i="31"/>
  <c r="H16" i="31"/>
  <c r="H17" i="31"/>
  <c r="H18" i="31"/>
  <c r="H19" i="31"/>
  <c r="H20" i="31"/>
  <c r="H21" i="31"/>
  <c r="H22" i="31"/>
  <c r="H23" i="31"/>
  <c r="H24" i="31"/>
  <c r="H25" i="31"/>
  <c r="H26" i="31"/>
  <c r="H27" i="31"/>
  <c r="H28" i="31"/>
  <c r="H29" i="31"/>
  <c r="H30" i="31"/>
  <c r="H31" i="31"/>
  <c r="H32" i="31"/>
  <c r="H33" i="31"/>
  <c r="H34" i="31"/>
  <c r="H35" i="31"/>
  <c r="H36" i="31"/>
  <c r="H37" i="31"/>
  <c r="H38" i="31"/>
  <c r="H39" i="31"/>
  <c r="H40" i="31"/>
  <c r="H41" i="31"/>
  <c r="H42" i="31"/>
  <c r="H43" i="31"/>
  <c r="H44" i="31"/>
  <c r="H45" i="31"/>
  <c r="H46" i="31"/>
  <c r="H47" i="31"/>
  <c r="H48" i="31"/>
  <c r="H49" i="31"/>
  <c r="H50" i="31"/>
  <c r="H51" i="31"/>
  <c r="H52" i="31"/>
  <c r="H53" i="31"/>
  <c r="H54" i="31"/>
  <c r="H55" i="31"/>
  <c r="H56" i="31"/>
  <c r="H57" i="31"/>
  <c r="H58" i="31"/>
  <c r="H59" i="31"/>
  <c r="H60" i="31"/>
  <c r="H61" i="31"/>
  <c r="H62" i="31"/>
  <c r="H63" i="31"/>
  <c r="H64" i="31"/>
  <c r="H65" i="31"/>
  <c r="H66" i="31"/>
  <c r="H67" i="31"/>
  <c r="H68" i="31"/>
  <c r="H69" i="31"/>
  <c r="H70" i="31"/>
  <c r="H71" i="31"/>
  <c r="H72" i="31"/>
  <c r="H73" i="31"/>
  <c r="H74" i="31"/>
  <c r="H75" i="31"/>
  <c r="H76" i="31"/>
  <c r="H77" i="31"/>
  <c r="H78" i="31"/>
  <c r="H79" i="31"/>
  <c r="H80" i="31"/>
  <c r="H81" i="31"/>
  <c r="H82" i="31"/>
  <c r="H83" i="31"/>
  <c r="H84" i="31"/>
  <c r="H85" i="31"/>
  <c r="H86" i="31"/>
  <c r="H87" i="31"/>
  <c r="H88" i="31"/>
  <c r="H89" i="31"/>
  <c r="H90" i="31"/>
  <c r="H91" i="31"/>
  <c r="H92" i="31"/>
  <c r="H93" i="31"/>
  <c r="H94" i="31"/>
  <c r="H95" i="31"/>
  <c r="H96" i="31"/>
  <c r="H97" i="31"/>
  <c r="H98" i="31"/>
  <c r="H99" i="31"/>
  <c r="H100" i="31"/>
  <c r="H3" i="31"/>
  <c r="N4" i="9"/>
  <c r="N5" i="9"/>
  <c r="N6" i="9"/>
  <c r="N7" i="9"/>
  <c r="N8" i="9"/>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3" i="9"/>
  <c r="R15" i="9"/>
  <c r="J23" i="10" l="1"/>
  <c r="J4" i="10"/>
  <c r="J5" i="10"/>
  <c r="J6" i="10"/>
  <c r="J7" i="10"/>
  <c r="J8" i="10"/>
  <c r="J9" i="10"/>
  <c r="J10" i="10"/>
  <c r="J11" i="10"/>
  <c r="J12" i="10"/>
  <c r="J13" i="10"/>
  <c r="J14" i="10"/>
  <c r="J15" i="10"/>
  <c r="J16" i="10"/>
  <c r="J17" i="10"/>
  <c r="J18" i="10"/>
  <c r="J19" i="10"/>
  <c r="J20" i="10"/>
  <c r="J21" i="10"/>
  <c r="J22" i="10"/>
  <c r="J24" i="10"/>
  <c r="J25" i="10"/>
  <c r="J26" i="10"/>
  <c r="J27" i="10"/>
  <c r="J28" i="10"/>
  <c r="J29" i="10"/>
  <c r="J30" i="10"/>
  <c r="J31" i="10"/>
  <c r="J32" i="10"/>
  <c r="J33" i="10"/>
  <c r="J34" i="10"/>
  <c r="J35" i="10"/>
  <c r="J36" i="10"/>
  <c r="J37" i="10"/>
  <c r="J38" i="10"/>
  <c r="J39" i="10"/>
  <c r="J40" i="10"/>
  <c r="J41" i="10"/>
  <c r="J42" i="10"/>
  <c r="J43" i="10"/>
  <c r="J44" i="10"/>
  <c r="J46" i="10"/>
  <c r="J47" i="10"/>
  <c r="J48" i="10"/>
  <c r="J49" i="10"/>
  <c r="J50" i="10"/>
  <c r="J51" i="10"/>
  <c r="J52" i="10"/>
  <c r="J53" i="10"/>
  <c r="J54" i="10"/>
  <c r="J55" i="10"/>
  <c r="J56" i="10"/>
  <c r="J57" i="10"/>
  <c r="J58" i="10"/>
  <c r="J59" i="10"/>
  <c r="J60" i="10"/>
  <c r="J61" i="10"/>
  <c r="J62" i="10"/>
  <c r="J63" i="10"/>
  <c r="J64"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J104" i="10"/>
  <c r="J105" i="10"/>
  <c r="J106" i="10"/>
  <c r="J107" i="10"/>
  <c r="J108" i="10"/>
  <c r="J109" i="10"/>
  <c r="J110" i="10"/>
  <c r="J111" i="10"/>
  <c r="J112" i="10"/>
  <c r="J113" i="10"/>
  <c r="J114" i="10"/>
  <c r="J115" i="10"/>
  <c r="J116" i="10"/>
  <c r="J117" i="10"/>
  <c r="J118" i="10"/>
  <c r="J119" i="10"/>
  <c r="J120" i="10"/>
  <c r="J121" i="10"/>
  <c r="J122" i="10"/>
  <c r="J123" i="10"/>
  <c r="J124" i="10"/>
  <c r="J125" i="10"/>
  <c r="J126" i="10"/>
  <c r="J127" i="10"/>
  <c r="J3" i="10"/>
  <c r="G6" i="12" l="1"/>
  <c r="G5" i="12"/>
  <c r="G4" i="12"/>
  <c r="G3" i="12"/>
  <c r="B42" i="22" l="1"/>
  <c r="D3" i="12" l="1"/>
  <c r="D4" i="12"/>
  <c r="D5" i="12"/>
  <c r="D6" i="12"/>
  <c r="B3" i="22" l="1"/>
  <c r="B5" i="38" l="1"/>
  <c r="B6" i="12" l="1"/>
  <c r="F6" i="12" s="1"/>
  <c r="B5" i="74" s="1"/>
  <c r="B5" i="12"/>
  <c r="F5" i="12" s="1"/>
  <c r="B4" i="74" s="1"/>
  <c r="B4" i="12"/>
  <c r="F4" i="12" s="1"/>
  <c r="B3" i="74" s="1"/>
  <c r="B3" i="12"/>
  <c r="F3" i="12" s="1"/>
  <c r="B2" i="74" s="1"/>
  <c r="Q5" i="31" l="1"/>
  <c r="Q6" i="31"/>
  <c r="Q7" i="31"/>
  <c r="Q8" i="31"/>
  <c r="Q9" i="31"/>
  <c r="Q10" i="31"/>
  <c r="Q11" i="31"/>
  <c r="Q12" i="31"/>
  <c r="Q13" i="31"/>
  <c r="Q14" i="31"/>
  <c r="Q15" i="31"/>
  <c r="Q16" i="31"/>
  <c r="Q17" i="31"/>
  <c r="Q18" i="31"/>
  <c r="Q19" i="31"/>
  <c r="Q20" i="31"/>
  <c r="Q21" i="31"/>
  <c r="Q22" i="31"/>
  <c r="Q23" i="31"/>
  <c r="Q24" i="31"/>
  <c r="Q25" i="31"/>
  <c r="Q26" i="31"/>
  <c r="Q27" i="31"/>
  <c r="Q28" i="31"/>
  <c r="Q29" i="31"/>
  <c r="Q30" i="31"/>
  <c r="Q31" i="31"/>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4" i="31"/>
  <c r="C10" i="22" l="1"/>
  <c r="B2" i="22"/>
  <c r="E45" i="22" s="1"/>
  <c r="B7" i="38"/>
  <c r="E41" i="22" l="1"/>
  <c r="F15" i="22"/>
  <c r="E40" i="22"/>
  <c r="E42" i="22" s="1"/>
  <c r="E3" i="12"/>
  <c r="I3" i="31" l="1"/>
  <c r="X41" i="45"/>
  <c r="W41" i="45"/>
  <c r="V41" i="45"/>
  <c r="U41" i="45"/>
  <c r="T41" i="45"/>
  <c r="S41" i="45"/>
  <c r="R41" i="45"/>
  <c r="Q41" i="45"/>
  <c r="P41" i="45"/>
  <c r="O41" i="45"/>
  <c r="N41" i="45"/>
  <c r="M41" i="45"/>
  <c r="L41" i="45"/>
  <c r="K41" i="45"/>
  <c r="J41" i="45"/>
  <c r="I41" i="45"/>
  <c r="H41" i="45"/>
  <c r="G41" i="45"/>
  <c r="F41" i="45"/>
  <c r="E41" i="45"/>
  <c r="D41" i="45"/>
  <c r="C41" i="45"/>
  <c r="B41" i="45"/>
  <c r="X40" i="45"/>
  <c r="W40" i="45"/>
  <c r="V40" i="45"/>
  <c r="U40" i="45"/>
  <c r="T40" i="45"/>
  <c r="S40" i="45"/>
  <c r="R40" i="45"/>
  <c r="Q40" i="45"/>
  <c r="P40" i="45"/>
  <c r="O40" i="45"/>
  <c r="N40" i="45"/>
  <c r="M40" i="45"/>
  <c r="L40" i="45"/>
  <c r="K40" i="45"/>
  <c r="J40" i="45"/>
  <c r="I40" i="45"/>
  <c r="H40" i="45"/>
  <c r="G40" i="45"/>
  <c r="F40" i="45"/>
  <c r="E40" i="45"/>
  <c r="D40" i="45"/>
  <c r="C40" i="45"/>
  <c r="B40" i="45"/>
  <c r="X39" i="45"/>
  <c r="W39" i="45"/>
  <c r="V39" i="45"/>
  <c r="U39" i="45"/>
  <c r="T39" i="45"/>
  <c r="S39" i="45"/>
  <c r="R39" i="45"/>
  <c r="Q39" i="45"/>
  <c r="P39" i="45"/>
  <c r="O39" i="45"/>
  <c r="N39" i="45"/>
  <c r="M39" i="45"/>
  <c r="L39" i="45"/>
  <c r="K39" i="45"/>
  <c r="J39" i="45"/>
  <c r="I39" i="45"/>
  <c r="H39" i="45"/>
  <c r="G39" i="45"/>
  <c r="F39" i="45"/>
  <c r="E39" i="45"/>
  <c r="D39" i="45"/>
  <c r="C39" i="45"/>
  <c r="B39" i="45"/>
  <c r="X38" i="45"/>
  <c r="W38" i="45"/>
  <c r="V38" i="45"/>
  <c r="U38" i="45"/>
  <c r="T38" i="45"/>
  <c r="S38" i="45"/>
  <c r="R38" i="45"/>
  <c r="Q38" i="45"/>
  <c r="P38" i="45"/>
  <c r="O38" i="45"/>
  <c r="N38" i="45"/>
  <c r="M38" i="45"/>
  <c r="L38" i="45"/>
  <c r="K38" i="45"/>
  <c r="J38" i="45"/>
  <c r="I38" i="45"/>
  <c r="H38" i="45"/>
  <c r="G38" i="45"/>
  <c r="F38" i="45"/>
  <c r="E38" i="45"/>
  <c r="D38" i="45"/>
  <c r="C38" i="45"/>
  <c r="B38" i="45"/>
  <c r="X37" i="45"/>
  <c r="W37" i="45"/>
  <c r="V37" i="45"/>
  <c r="U37" i="45"/>
  <c r="T37" i="45"/>
  <c r="S37" i="45"/>
  <c r="R37" i="45"/>
  <c r="Q37" i="45"/>
  <c r="P37" i="45"/>
  <c r="O37" i="45"/>
  <c r="N37" i="45"/>
  <c r="M37" i="45"/>
  <c r="L37" i="45"/>
  <c r="K37" i="45"/>
  <c r="J37" i="45"/>
  <c r="I37" i="45"/>
  <c r="H37" i="45"/>
  <c r="G37" i="45"/>
  <c r="F37" i="45"/>
  <c r="E37" i="45"/>
  <c r="D37" i="45"/>
  <c r="C37" i="45"/>
  <c r="B37" i="45"/>
  <c r="X36" i="45"/>
  <c r="W36" i="45"/>
  <c r="V36" i="45"/>
  <c r="U36" i="45"/>
  <c r="T36" i="45"/>
  <c r="S36" i="45"/>
  <c r="R36" i="45"/>
  <c r="Q36" i="45"/>
  <c r="P36" i="45"/>
  <c r="O36" i="45"/>
  <c r="N36" i="45"/>
  <c r="M36" i="45"/>
  <c r="L36" i="45"/>
  <c r="K36" i="45"/>
  <c r="J36" i="45"/>
  <c r="I36" i="45"/>
  <c r="H36" i="45"/>
  <c r="G36" i="45"/>
  <c r="F36" i="45"/>
  <c r="E36" i="45"/>
  <c r="D36" i="45"/>
  <c r="C36" i="45"/>
  <c r="B36" i="45"/>
  <c r="X35" i="45"/>
  <c r="W35" i="45"/>
  <c r="V35" i="45"/>
  <c r="U35" i="45"/>
  <c r="T35" i="45"/>
  <c r="S35" i="45"/>
  <c r="R35" i="45"/>
  <c r="Q35" i="45"/>
  <c r="P35" i="45"/>
  <c r="O35" i="45"/>
  <c r="N35" i="45"/>
  <c r="M35" i="45"/>
  <c r="L35" i="45"/>
  <c r="K35" i="45"/>
  <c r="J35" i="45"/>
  <c r="I35" i="45"/>
  <c r="H35" i="45"/>
  <c r="G35" i="45"/>
  <c r="F35" i="45"/>
  <c r="E35" i="45"/>
  <c r="D35" i="45"/>
  <c r="C35" i="45"/>
  <c r="B35" i="45"/>
  <c r="S46" i="45" l="1"/>
  <c r="K46" i="45"/>
  <c r="C46" i="45"/>
  <c r="M3" i="31"/>
  <c r="F46" i="45"/>
  <c r="N46" i="45"/>
  <c r="V46" i="45"/>
  <c r="G47" i="45"/>
  <c r="W47" i="45"/>
  <c r="H48" i="45"/>
  <c r="P48" i="45"/>
  <c r="Q49" i="45"/>
  <c r="C51" i="45"/>
  <c r="T52" i="45"/>
  <c r="I49" i="45"/>
  <c r="R50" i="45"/>
  <c r="K51" i="45"/>
  <c r="S51" i="45"/>
  <c r="E52" i="45"/>
  <c r="M52" i="45"/>
  <c r="U52" i="45"/>
  <c r="B50" i="45"/>
  <c r="L52" i="45"/>
  <c r="O47" i="45"/>
  <c r="X48" i="45"/>
  <c r="J50" i="45"/>
  <c r="D52" i="45"/>
  <c r="P47" i="45"/>
  <c r="J49" i="45"/>
  <c r="D51" i="45"/>
  <c r="T51" i="45"/>
  <c r="P46" i="45"/>
  <c r="B48" i="45"/>
  <c r="K49" i="45"/>
  <c r="L50" i="45"/>
  <c r="E51" i="45"/>
  <c r="M51" i="45"/>
  <c r="U51" i="45"/>
  <c r="F52" i="45"/>
  <c r="N52" i="45"/>
  <c r="V52" i="45"/>
  <c r="I46" i="45"/>
  <c r="Q46" i="45"/>
  <c r="B47" i="45"/>
  <c r="J47" i="45"/>
  <c r="R47" i="45"/>
  <c r="C48" i="45"/>
  <c r="K48" i="45"/>
  <c r="S48" i="45"/>
  <c r="D49" i="45"/>
  <c r="L49" i="45"/>
  <c r="T49" i="45"/>
  <c r="E50" i="45"/>
  <c r="M50" i="45"/>
  <c r="U50" i="45"/>
  <c r="F51" i="45"/>
  <c r="N51" i="45"/>
  <c r="V51" i="45"/>
  <c r="G52" i="45"/>
  <c r="O52" i="45"/>
  <c r="W52" i="45"/>
  <c r="G46" i="45"/>
  <c r="X47" i="45"/>
  <c r="C50" i="45"/>
  <c r="K47" i="45"/>
  <c r="H47" i="45"/>
  <c r="B49" i="45"/>
  <c r="S50" i="45"/>
  <c r="L51" i="45"/>
  <c r="H46" i="45"/>
  <c r="X46" i="45"/>
  <c r="R48" i="45"/>
  <c r="T50" i="45"/>
  <c r="R46" i="45"/>
  <c r="D48" i="45"/>
  <c r="M49" i="45"/>
  <c r="F50" i="45"/>
  <c r="V50" i="45"/>
  <c r="O51" i="45"/>
  <c r="W51" i="45"/>
  <c r="H52" i="45"/>
  <c r="P52" i="45"/>
  <c r="X52" i="45"/>
  <c r="W46" i="45"/>
  <c r="I48" i="45"/>
  <c r="R49" i="45"/>
  <c r="I47" i="45"/>
  <c r="J48" i="45"/>
  <c r="S49" i="45"/>
  <c r="B46" i="45"/>
  <c r="C47" i="45"/>
  <c r="L48" i="45"/>
  <c r="E49" i="45"/>
  <c r="N50" i="45"/>
  <c r="D47" i="45"/>
  <c r="L47" i="45"/>
  <c r="T46" i="45"/>
  <c r="E48" i="45"/>
  <c r="M48" i="45"/>
  <c r="U48" i="45"/>
  <c r="F49" i="45"/>
  <c r="N49" i="45"/>
  <c r="V48" i="45"/>
  <c r="G50" i="45"/>
  <c r="O50" i="45"/>
  <c r="W50" i="45"/>
  <c r="H51" i="45"/>
  <c r="P51" i="45"/>
  <c r="X50" i="45"/>
  <c r="I52" i="45"/>
  <c r="Q52" i="45"/>
  <c r="B52" i="45"/>
  <c r="J52" i="45"/>
  <c r="R52" i="45"/>
  <c r="O46" i="45"/>
  <c r="Q48" i="45"/>
  <c r="K50" i="45"/>
  <c r="Q47" i="45"/>
  <c r="C49" i="45"/>
  <c r="D50" i="45"/>
  <c r="J46" i="45"/>
  <c r="S47" i="45"/>
  <c r="T48" i="45"/>
  <c r="U49" i="45"/>
  <c r="G51" i="45"/>
  <c r="E46" i="45"/>
  <c r="M46" i="45"/>
  <c r="U46" i="45"/>
  <c r="F47" i="45"/>
  <c r="N47" i="45"/>
  <c r="V47" i="45"/>
  <c r="G48" i="45"/>
  <c r="O48" i="45"/>
  <c r="W48" i="45"/>
  <c r="H49" i="45"/>
  <c r="P49" i="45"/>
  <c r="X49" i="45"/>
  <c r="I50" i="45"/>
  <c r="Q50" i="45"/>
  <c r="B51" i="45"/>
  <c r="J51" i="45"/>
  <c r="R51" i="45"/>
  <c r="C52" i="45"/>
  <c r="K52" i="45"/>
  <c r="S52" i="45"/>
  <c r="T47" i="45"/>
  <c r="V49" i="45"/>
  <c r="X51" i="45"/>
  <c r="D46" i="45"/>
  <c r="L46" i="45"/>
  <c r="E47" i="45"/>
  <c r="M47" i="45"/>
  <c r="U47" i="45"/>
  <c r="F48" i="45"/>
  <c r="N48" i="45"/>
  <c r="G49" i="45"/>
  <c r="O49" i="45"/>
  <c r="W49" i="45"/>
  <c r="H50" i="45"/>
  <c r="H56" i="45" s="1"/>
  <c r="P50" i="45"/>
  <c r="I51" i="45"/>
  <c r="Q51" i="45"/>
  <c r="G22" i="22"/>
  <c r="B4" i="22"/>
  <c r="B5" i="22"/>
  <c r="B6" i="22"/>
  <c r="R78" i="9"/>
  <c r="G50" i="9"/>
  <c r="N50" i="9" s="1"/>
  <c r="C45" i="10"/>
  <c r="J45" i="10" s="1"/>
  <c r="P56" i="45" l="1"/>
  <c r="M55" i="45"/>
  <c r="D56" i="45"/>
  <c r="G56" i="45"/>
  <c r="L55" i="45"/>
  <c r="C56" i="45"/>
  <c r="X56" i="45"/>
  <c r="T55" i="45"/>
  <c r="E55" i="45"/>
  <c r="D55" i="45"/>
  <c r="I55" i="45"/>
  <c r="X55" i="45"/>
  <c r="U56" i="45"/>
  <c r="D57" i="45"/>
  <c r="G55" i="45"/>
  <c r="G57" i="45" s="1"/>
  <c r="Q55" i="45"/>
  <c r="N56" i="45"/>
  <c r="V56" i="45"/>
  <c r="M56" i="45"/>
  <c r="M57" i="45" s="1"/>
  <c r="R55" i="45"/>
  <c r="B56" i="45"/>
  <c r="R56" i="45"/>
  <c r="K56" i="45"/>
  <c r="F56" i="45"/>
  <c r="E56" i="45"/>
  <c r="E57" i="45" s="1"/>
  <c r="J55" i="45"/>
  <c r="O55" i="45"/>
  <c r="S56" i="45"/>
  <c r="B55" i="45"/>
  <c r="B57" i="45" s="1"/>
  <c r="P55" i="45"/>
  <c r="P57" i="45" s="1"/>
  <c r="Q56" i="45"/>
  <c r="V55" i="45"/>
  <c r="C55" i="45"/>
  <c r="L56" i="45"/>
  <c r="L57" i="45" s="1"/>
  <c r="I56" i="45"/>
  <c r="N55" i="45"/>
  <c r="N57" i="45" s="1"/>
  <c r="S55" i="45"/>
  <c r="S57" i="45" s="1"/>
  <c r="W56" i="45"/>
  <c r="H55" i="45"/>
  <c r="H57" i="45" s="1"/>
  <c r="J56" i="45"/>
  <c r="U55" i="45"/>
  <c r="F55" i="45"/>
  <c r="O56" i="45"/>
  <c r="T56" i="45"/>
  <c r="K55" i="45"/>
  <c r="W55" i="45"/>
  <c r="W57" i="45" s="1"/>
  <c r="F22" i="22"/>
  <c r="T57" i="45" l="1"/>
  <c r="F57" i="45"/>
  <c r="J57" i="45"/>
  <c r="C57" i="45"/>
  <c r="K57" i="45"/>
  <c r="U57" i="45"/>
  <c r="O57" i="45"/>
  <c r="I57" i="45"/>
  <c r="R57" i="45"/>
  <c r="X57" i="45"/>
  <c r="B9" i="38"/>
  <c r="V57" i="45"/>
  <c r="Q57" i="45"/>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3" i="2"/>
  <c r="I4" i="31"/>
  <c r="J4" i="31"/>
  <c r="N4" i="31" s="1"/>
  <c r="K4" i="31"/>
  <c r="O4" i="31" s="1"/>
  <c r="L4" i="31"/>
  <c r="P4" i="31" s="1"/>
  <c r="I5" i="31"/>
  <c r="M5" i="31" s="1"/>
  <c r="J5" i="31"/>
  <c r="N5" i="31" s="1"/>
  <c r="K5" i="31"/>
  <c r="O5" i="31" s="1"/>
  <c r="L5" i="31"/>
  <c r="P5" i="31" s="1"/>
  <c r="I6" i="31"/>
  <c r="M6" i="31" s="1"/>
  <c r="J6" i="31"/>
  <c r="N6" i="31" s="1"/>
  <c r="K6" i="31"/>
  <c r="O6" i="31" s="1"/>
  <c r="L6" i="31"/>
  <c r="P6" i="31" s="1"/>
  <c r="I7" i="31"/>
  <c r="M7" i="31" s="1"/>
  <c r="J7" i="31"/>
  <c r="N7" i="31" s="1"/>
  <c r="K7" i="31"/>
  <c r="O7" i="31" s="1"/>
  <c r="L7" i="31"/>
  <c r="P7" i="31" s="1"/>
  <c r="I8" i="31"/>
  <c r="M8" i="31" s="1"/>
  <c r="J8" i="31"/>
  <c r="N8" i="31" s="1"/>
  <c r="K8" i="31"/>
  <c r="O8" i="31" s="1"/>
  <c r="L8" i="31"/>
  <c r="P8" i="31" s="1"/>
  <c r="I9" i="31"/>
  <c r="M9" i="31" s="1"/>
  <c r="J9" i="31"/>
  <c r="N9" i="31" s="1"/>
  <c r="K9" i="31"/>
  <c r="O9" i="31" s="1"/>
  <c r="L9" i="31"/>
  <c r="P9" i="31" s="1"/>
  <c r="I10" i="31"/>
  <c r="M10" i="31" s="1"/>
  <c r="J10" i="31"/>
  <c r="N10" i="31" s="1"/>
  <c r="K10" i="31"/>
  <c r="O10" i="31" s="1"/>
  <c r="L10" i="31"/>
  <c r="P10" i="31" s="1"/>
  <c r="I11" i="31"/>
  <c r="M11" i="31" s="1"/>
  <c r="J11" i="31"/>
  <c r="N11" i="31" s="1"/>
  <c r="K11" i="31"/>
  <c r="O11" i="31" s="1"/>
  <c r="L11" i="31"/>
  <c r="P11" i="31" s="1"/>
  <c r="I12" i="31"/>
  <c r="M12" i="31" s="1"/>
  <c r="J12" i="31"/>
  <c r="N12" i="31" s="1"/>
  <c r="K12" i="31"/>
  <c r="O12" i="31" s="1"/>
  <c r="L12" i="31"/>
  <c r="P12" i="31" s="1"/>
  <c r="I13" i="31"/>
  <c r="M13" i="31" s="1"/>
  <c r="J13" i="31"/>
  <c r="N13" i="31" s="1"/>
  <c r="K13" i="31"/>
  <c r="O13" i="31" s="1"/>
  <c r="L13" i="31"/>
  <c r="P13" i="31" s="1"/>
  <c r="I14" i="31"/>
  <c r="M14" i="31" s="1"/>
  <c r="J14" i="31"/>
  <c r="N14" i="31" s="1"/>
  <c r="K14" i="31"/>
  <c r="O14" i="31" s="1"/>
  <c r="L14" i="31"/>
  <c r="P14" i="31" s="1"/>
  <c r="I15" i="31"/>
  <c r="M15" i="31" s="1"/>
  <c r="J15" i="31"/>
  <c r="N15" i="31" s="1"/>
  <c r="K15" i="31"/>
  <c r="O15" i="31" s="1"/>
  <c r="L15" i="31"/>
  <c r="P15" i="31" s="1"/>
  <c r="I16" i="31"/>
  <c r="M16" i="31" s="1"/>
  <c r="J16" i="31"/>
  <c r="N16" i="31" s="1"/>
  <c r="K16" i="31"/>
  <c r="O16" i="31" s="1"/>
  <c r="L16" i="31"/>
  <c r="P16" i="31" s="1"/>
  <c r="I17" i="31"/>
  <c r="M17" i="31" s="1"/>
  <c r="J17" i="31"/>
  <c r="N17" i="31" s="1"/>
  <c r="K17" i="31"/>
  <c r="O17" i="31" s="1"/>
  <c r="L17" i="31"/>
  <c r="P17" i="31" s="1"/>
  <c r="I18" i="31"/>
  <c r="M18" i="31" s="1"/>
  <c r="J18" i="31"/>
  <c r="N18" i="31" s="1"/>
  <c r="K18" i="31"/>
  <c r="O18" i="31" s="1"/>
  <c r="L18" i="31"/>
  <c r="P18" i="31" s="1"/>
  <c r="I19" i="31"/>
  <c r="M19" i="31" s="1"/>
  <c r="J19" i="31"/>
  <c r="N19" i="31" s="1"/>
  <c r="K19" i="31"/>
  <c r="O19" i="31" s="1"/>
  <c r="L19" i="31"/>
  <c r="P19" i="31" s="1"/>
  <c r="I20" i="31"/>
  <c r="M20" i="31" s="1"/>
  <c r="J20" i="31"/>
  <c r="N20" i="31" s="1"/>
  <c r="K20" i="31"/>
  <c r="O20" i="31" s="1"/>
  <c r="L20" i="31"/>
  <c r="P20" i="31" s="1"/>
  <c r="I21" i="31"/>
  <c r="M21" i="31" s="1"/>
  <c r="J21" i="31"/>
  <c r="N21" i="31" s="1"/>
  <c r="K21" i="31"/>
  <c r="O21" i="31" s="1"/>
  <c r="L21" i="31"/>
  <c r="P21" i="31" s="1"/>
  <c r="I22" i="31"/>
  <c r="M22" i="31" s="1"/>
  <c r="J22" i="31"/>
  <c r="N22" i="31" s="1"/>
  <c r="K22" i="31"/>
  <c r="O22" i="31" s="1"/>
  <c r="L22" i="31"/>
  <c r="P22" i="31" s="1"/>
  <c r="I23" i="31"/>
  <c r="M23" i="31" s="1"/>
  <c r="J23" i="31"/>
  <c r="N23" i="31" s="1"/>
  <c r="K23" i="31"/>
  <c r="O23" i="31" s="1"/>
  <c r="L23" i="31"/>
  <c r="P23" i="31" s="1"/>
  <c r="I24" i="31"/>
  <c r="M24" i="31" s="1"/>
  <c r="J24" i="31"/>
  <c r="N24" i="31" s="1"/>
  <c r="K24" i="31"/>
  <c r="O24" i="31" s="1"/>
  <c r="L24" i="31"/>
  <c r="P24" i="31" s="1"/>
  <c r="I25" i="31"/>
  <c r="M25" i="31" s="1"/>
  <c r="J25" i="31"/>
  <c r="N25" i="31" s="1"/>
  <c r="K25" i="31"/>
  <c r="O25" i="31" s="1"/>
  <c r="L25" i="31"/>
  <c r="P25" i="31" s="1"/>
  <c r="I26" i="31"/>
  <c r="M26" i="31" s="1"/>
  <c r="J26" i="31"/>
  <c r="N26" i="31" s="1"/>
  <c r="K26" i="31"/>
  <c r="O26" i="31" s="1"/>
  <c r="L26" i="31"/>
  <c r="P26" i="31" s="1"/>
  <c r="I27" i="31"/>
  <c r="M27" i="31" s="1"/>
  <c r="J27" i="31"/>
  <c r="N27" i="31" s="1"/>
  <c r="K27" i="31"/>
  <c r="O27" i="31" s="1"/>
  <c r="L27" i="31"/>
  <c r="P27" i="31" s="1"/>
  <c r="I28" i="31"/>
  <c r="M28" i="31" s="1"/>
  <c r="J28" i="31"/>
  <c r="N28" i="31" s="1"/>
  <c r="K28" i="31"/>
  <c r="O28" i="31" s="1"/>
  <c r="L28" i="31"/>
  <c r="P28" i="31" s="1"/>
  <c r="I29" i="31"/>
  <c r="M29" i="31" s="1"/>
  <c r="J29" i="31"/>
  <c r="N29" i="31" s="1"/>
  <c r="K29" i="31"/>
  <c r="O29" i="31" s="1"/>
  <c r="L29" i="31"/>
  <c r="P29" i="31" s="1"/>
  <c r="I30" i="31"/>
  <c r="M30" i="31" s="1"/>
  <c r="J30" i="31"/>
  <c r="N30" i="31" s="1"/>
  <c r="K30" i="31"/>
  <c r="O30" i="31" s="1"/>
  <c r="L30" i="31"/>
  <c r="P30" i="31" s="1"/>
  <c r="I31" i="31"/>
  <c r="M31" i="31" s="1"/>
  <c r="J31" i="31"/>
  <c r="N31" i="31" s="1"/>
  <c r="K31" i="31"/>
  <c r="O31" i="31" s="1"/>
  <c r="L31" i="31"/>
  <c r="P31" i="31" s="1"/>
  <c r="I32" i="31"/>
  <c r="M32" i="31" s="1"/>
  <c r="J32" i="31"/>
  <c r="N32" i="31" s="1"/>
  <c r="K32" i="31"/>
  <c r="O32" i="31" s="1"/>
  <c r="L32" i="31"/>
  <c r="P32" i="31" s="1"/>
  <c r="I33" i="31"/>
  <c r="M33" i="31" s="1"/>
  <c r="J33" i="31"/>
  <c r="N33" i="31" s="1"/>
  <c r="K33" i="31"/>
  <c r="O33" i="31" s="1"/>
  <c r="L33" i="31"/>
  <c r="P33" i="31" s="1"/>
  <c r="I34" i="31"/>
  <c r="M34" i="31" s="1"/>
  <c r="J34" i="31"/>
  <c r="N34" i="31" s="1"/>
  <c r="K34" i="31"/>
  <c r="O34" i="31" s="1"/>
  <c r="L34" i="31"/>
  <c r="P34" i="31" s="1"/>
  <c r="I35" i="31"/>
  <c r="M35" i="31" s="1"/>
  <c r="J35" i="31"/>
  <c r="N35" i="31" s="1"/>
  <c r="K35" i="31"/>
  <c r="O35" i="31" s="1"/>
  <c r="L35" i="31"/>
  <c r="P35" i="31" s="1"/>
  <c r="I36" i="31"/>
  <c r="M36" i="31" s="1"/>
  <c r="J36" i="31"/>
  <c r="N36" i="31" s="1"/>
  <c r="K36" i="31"/>
  <c r="O36" i="31" s="1"/>
  <c r="L36" i="31"/>
  <c r="P36" i="31" s="1"/>
  <c r="I37" i="31"/>
  <c r="M37" i="31" s="1"/>
  <c r="J37" i="31"/>
  <c r="N37" i="31" s="1"/>
  <c r="K37" i="31"/>
  <c r="O37" i="31" s="1"/>
  <c r="L37" i="31"/>
  <c r="P37" i="31" s="1"/>
  <c r="I38" i="31"/>
  <c r="M38" i="31" s="1"/>
  <c r="J38" i="31"/>
  <c r="N38" i="31" s="1"/>
  <c r="K38" i="31"/>
  <c r="O38" i="31" s="1"/>
  <c r="L38" i="31"/>
  <c r="P38" i="31" s="1"/>
  <c r="I39" i="31"/>
  <c r="M39" i="31" s="1"/>
  <c r="J39" i="31"/>
  <c r="N39" i="31" s="1"/>
  <c r="K39" i="31"/>
  <c r="O39" i="31" s="1"/>
  <c r="L39" i="31"/>
  <c r="P39" i="31" s="1"/>
  <c r="I40" i="31"/>
  <c r="M40" i="31" s="1"/>
  <c r="J40" i="31"/>
  <c r="N40" i="31" s="1"/>
  <c r="K40" i="31"/>
  <c r="O40" i="31" s="1"/>
  <c r="L40" i="31"/>
  <c r="P40" i="31" s="1"/>
  <c r="I41" i="31"/>
  <c r="M41" i="31" s="1"/>
  <c r="J41" i="31"/>
  <c r="N41" i="31" s="1"/>
  <c r="K41" i="31"/>
  <c r="O41" i="31" s="1"/>
  <c r="L41" i="31"/>
  <c r="P41" i="31" s="1"/>
  <c r="I42" i="31"/>
  <c r="M42" i="31" s="1"/>
  <c r="J42" i="31"/>
  <c r="N42" i="31" s="1"/>
  <c r="K42" i="31"/>
  <c r="O42" i="31" s="1"/>
  <c r="L42" i="31"/>
  <c r="P42" i="31" s="1"/>
  <c r="I43" i="31"/>
  <c r="M43" i="31" s="1"/>
  <c r="J43" i="31"/>
  <c r="N43" i="31" s="1"/>
  <c r="K43" i="31"/>
  <c r="O43" i="31" s="1"/>
  <c r="L43" i="31"/>
  <c r="P43" i="31" s="1"/>
  <c r="I44" i="31"/>
  <c r="M44" i="31" s="1"/>
  <c r="J44" i="31"/>
  <c r="N44" i="31" s="1"/>
  <c r="K44" i="31"/>
  <c r="O44" i="31" s="1"/>
  <c r="L44" i="31"/>
  <c r="P44" i="31" s="1"/>
  <c r="I45" i="31"/>
  <c r="M45" i="31" s="1"/>
  <c r="J45" i="31"/>
  <c r="N45" i="31" s="1"/>
  <c r="K45" i="31"/>
  <c r="O45" i="31" s="1"/>
  <c r="L45" i="31"/>
  <c r="P45" i="31" s="1"/>
  <c r="I46" i="31"/>
  <c r="M46" i="31" s="1"/>
  <c r="J46" i="31"/>
  <c r="N46" i="31" s="1"/>
  <c r="K46" i="31"/>
  <c r="O46" i="31" s="1"/>
  <c r="L46" i="31"/>
  <c r="P46" i="31" s="1"/>
  <c r="I47" i="31"/>
  <c r="M47" i="31" s="1"/>
  <c r="J47" i="31"/>
  <c r="N47" i="31" s="1"/>
  <c r="K47" i="31"/>
  <c r="O47" i="31" s="1"/>
  <c r="L47" i="31"/>
  <c r="P47" i="31" s="1"/>
  <c r="I48" i="31"/>
  <c r="M48" i="31" s="1"/>
  <c r="J48" i="31"/>
  <c r="N48" i="31" s="1"/>
  <c r="K48" i="31"/>
  <c r="O48" i="31" s="1"/>
  <c r="L48" i="31"/>
  <c r="P48" i="31" s="1"/>
  <c r="I49" i="31"/>
  <c r="M49" i="31" s="1"/>
  <c r="J49" i="31"/>
  <c r="N49" i="31" s="1"/>
  <c r="K49" i="31"/>
  <c r="O49" i="31" s="1"/>
  <c r="L49" i="31"/>
  <c r="P49" i="31" s="1"/>
  <c r="I50" i="31"/>
  <c r="M50" i="31" s="1"/>
  <c r="J50" i="31"/>
  <c r="N50" i="31" s="1"/>
  <c r="K50" i="31"/>
  <c r="O50" i="31" s="1"/>
  <c r="L50" i="31"/>
  <c r="P50" i="31" s="1"/>
  <c r="I51" i="31"/>
  <c r="M51" i="31" s="1"/>
  <c r="J51" i="31"/>
  <c r="N51" i="31" s="1"/>
  <c r="K51" i="31"/>
  <c r="O51" i="31" s="1"/>
  <c r="L51" i="31"/>
  <c r="P51" i="31" s="1"/>
  <c r="I52" i="31"/>
  <c r="M52" i="31" s="1"/>
  <c r="J52" i="31"/>
  <c r="N52" i="31" s="1"/>
  <c r="K52" i="31"/>
  <c r="O52" i="31" s="1"/>
  <c r="L52" i="31"/>
  <c r="P52" i="31" s="1"/>
  <c r="I53" i="31"/>
  <c r="M53" i="31" s="1"/>
  <c r="J53" i="31"/>
  <c r="N53" i="31" s="1"/>
  <c r="K53" i="31"/>
  <c r="O53" i="31" s="1"/>
  <c r="L53" i="31"/>
  <c r="P53" i="31" s="1"/>
  <c r="I54" i="31"/>
  <c r="M54" i="31" s="1"/>
  <c r="J54" i="31"/>
  <c r="N54" i="31" s="1"/>
  <c r="K54" i="31"/>
  <c r="O54" i="31" s="1"/>
  <c r="L54" i="31"/>
  <c r="P54" i="31" s="1"/>
  <c r="I55" i="31"/>
  <c r="M55" i="31" s="1"/>
  <c r="J55" i="31"/>
  <c r="N55" i="31" s="1"/>
  <c r="K55" i="31"/>
  <c r="O55" i="31" s="1"/>
  <c r="L55" i="31"/>
  <c r="P55" i="31" s="1"/>
  <c r="I56" i="31"/>
  <c r="M56" i="31" s="1"/>
  <c r="J56" i="31"/>
  <c r="N56" i="31" s="1"/>
  <c r="K56" i="31"/>
  <c r="O56" i="31" s="1"/>
  <c r="L56" i="31"/>
  <c r="P56" i="31" s="1"/>
  <c r="I57" i="31"/>
  <c r="M57" i="31" s="1"/>
  <c r="J57" i="31"/>
  <c r="N57" i="31" s="1"/>
  <c r="K57" i="31"/>
  <c r="O57" i="31" s="1"/>
  <c r="L57" i="31"/>
  <c r="P57" i="31" s="1"/>
  <c r="I58" i="31"/>
  <c r="M58" i="31" s="1"/>
  <c r="J58" i="31"/>
  <c r="N58" i="31" s="1"/>
  <c r="K58" i="31"/>
  <c r="O58" i="31" s="1"/>
  <c r="L58" i="31"/>
  <c r="P58" i="31" s="1"/>
  <c r="I59" i="31"/>
  <c r="M59" i="31" s="1"/>
  <c r="J59" i="31"/>
  <c r="N59" i="31" s="1"/>
  <c r="K59" i="31"/>
  <c r="O59" i="31" s="1"/>
  <c r="L59" i="31"/>
  <c r="P59" i="31" s="1"/>
  <c r="I60" i="31"/>
  <c r="M60" i="31" s="1"/>
  <c r="J60" i="31"/>
  <c r="N60" i="31" s="1"/>
  <c r="K60" i="31"/>
  <c r="O60" i="31" s="1"/>
  <c r="L60" i="31"/>
  <c r="P60" i="31" s="1"/>
  <c r="I61" i="31"/>
  <c r="M61" i="31" s="1"/>
  <c r="J61" i="31"/>
  <c r="N61" i="31" s="1"/>
  <c r="K61" i="31"/>
  <c r="O61" i="31" s="1"/>
  <c r="L61" i="31"/>
  <c r="P61" i="31" s="1"/>
  <c r="I62" i="31"/>
  <c r="M62" i="31" s="1"/>
  <c r="J62" i="31"/>
  <c r="N62" i="31" s="1"/>
  <c r="K62" i="31"/>
  <c r="O62" i="31" s="1"/>
  <c r="L62" i="31"/>
  <c r="P62" i="31" s="1"/>
  <c r="I63" i="31"/>
  <c r="M63" i="31" s="1"/>
  <c r="J63" i="31"/>
  <c r="N63" i="31" s="1"/>
  <c r="K63" i="31"/>
  <c r="O63" i="31" s="1"/>
  <c r="L63" i="31"/>
  <c r="P63" i="31" s="1"/>
  <c r="I64" i="31"/>
  <c r="M64" i="31" s="1"/>
  <c r="J64" i="31"/>
  <c r="N64" i="31" s="1"/>
  <c r="K64" i="31"/>
  <c r="O64" i="31" s="1"/>
  <c r="L64" i="31"/>
  <c r="P64" i="31" s="1"/>
  <c r="I65" i="31"/>
  <c r="M65" i="31" s="1"/>
  <c r="J65" i="31"/>
  <c r="N65" i="31" s="1"/>
  <c r="K65" i="31"/>
  <c r="O65" i="31" s="1"/>
  <c r="L65" i="31"/>
  <c r="P65" i="31" s="1"/>
  <c r="I66" i="31"/>
  <c r="M66" i="31" s="1"/>
  <c r="J66" i="31"/>
  <c r="N66" i="31" s="1"/>
  <c r="K66" i="31"/>
  <c r="O66" i="31" s="1"/>
  <c r="L66" i="31"/>
  <c r="P66" i="31" s="1"/>
  <c r="I67" i="31"/>
  <c r="M67" i="31" s="1"/>
  <c r="J67" i="31"/>
  <c r="N67" i="31" s="1"/>
  <c r="K67" i="31"/>
  <c r="O67" i="31" s="1"/>
  <c r="L67" i="31"/>
  <c r="P67" i="31" s="1"/>
  <c r="I68" i="31"/>
  <c r="M68" i="31" s="1"/>
  <c r="J68" i="31"/>
  <c r="N68" i="31" s="1"/>
  <c r="K68" i="31"/>
  <c r="O68" i="31" s="1"/>
  <c r="L68" i="31"/>
  <c r="P68" i="31" s="1"/>
  <c r="I69" i="31"/>
  <c r="M69" i="31" s="1"/>
  <c r="J69" i="31"/>
  <c r="N69" i="31" s="1"/>
  <c r="K69" i="31"/>
  <c r="O69" i="31" s="1"/>
  <c r="L69" i="31"/>
  <c r="P69" i="31" s="1"/>
  <c r="I70" i="31"/>
  <c r="M70" i="31" s="1"/>
  <c r="J70" i="31"/>
  <c r="N70" i="31" s="1"/>
  <c r="K70" i="31"/>
  <c r="O70" i="31" s="1"/>
  <c r="L70" i="31"/>
  <c r="P70" i="31" s="1"/>
  <c r="I71" i="31"/>
  <c r="M71" i="31" s="1"/>
  <c r="J71" i="31"/>
  <c r="N71" i="31" s="1"/>
  <c r="K71" i="31"/>
  <c r="O71" i="31" s="1"/>
  <c r="L71" i="31"/>
  <c r="P71" i="31" s="1"/>
  <c r="I72" i="31"/>
  <c r="M72" i="31" s="1"/>
  <c r="J72" i="31"/>
  <c r="N72" i="31" s="1"/>
  <c r="K72" i="31"/>
  <c r="O72" i="31" s="1"/>
  <c r="L72" i="31"/>
  <c r="P72" i="31" s="1"/>
  <c r="I73" i="31"/>
  <c r="M73" i="31" s="1"/>
  <c r="J73" i="31"/>
  <c r="N73" i="31" s="1"/>
  <c r="K73" i="31"/>
  <c r="O73" i="31" s="1"/>
  <c r="L73" i="31"/>
  <c r="P73" i="31" s="1"/>
  <c r="I74" i="31"/>
  <c r="M74" i="31" s="1"/>
  <c r="J74" i="31"/>
  <c r="N74" i="31" s="1"/>
  <c r="K74" i="31"/>
  <c r="O74" i="31" s="1"/>
  <c r="L74" i="31"/>
  <c r="P74" i="31" s="1"/>
  <c r="I75" i="31"/>
  <c r="M75" i="31" s="1"/>
  <c r="J75" i="31"/>
  <c r="N75" i="31" s="1"/>
  <c r="K75" i="31"/>
  <c r="O75" i="31" s="1"/>
  <c r="L75" i="31"/>
  <c r="P75" i="31" s="1"/>
  <c r="I76" i="31"/>
  <c r="M76" i="31" s="1"/>
  <c r="J76" i="31"/>
  <c r="N76" i="31" s="1"/>
  <c r="K76" i="31"/>
  <c r="O76" i="31" s="1"/>
  <c r="L76" i="31"/>
  <c r="P76" i="31" s="1"/>
  <c r="I77" i="31"/>
  <c r="M77" i="31" s="1"/>
  <c r="J77" i="31"/>
  <c r="N77" i="31" s="1"/>
  <c r="K77" i="31"/>
  <c r="O77" i="31" s="1"/>
  <c r="L77" i="31"/>
  <c r="P77" i="31" s="1"/>
  <c r="I78" i="31"/>
  <c r="M78" i="31" s="1"/>
  <c r="J78" i="31"/>
  <c r="N78" i="31" s="1"/>
  <c r="K78" i="31"/>
  <c r="O78" i="31" s="1"/>
  <c r="L78" i="31"/>
  <c r="P78" i="31" s="1"/>
  <c r="I79" i="31"/>
  <c r="M79" i="31" s="1"/>
  <c r="J79" i="31"/>
  <c r="N79" i="31" s="1"/>
  <c r="K79" i="31"/>
  <c r="O79" i="31" s="1"/>
  <c r="L79" i="31"/>
  <c r="P79" i="31" s="1"/>
  <c r="I80" i="31"/>
  <c r="M80" i="31" s="1"/>
  <c r="J80" i="31"/>
  <c r="N80" i="31" s="1"/>
  <c r="K80" i="31"/>
  <c r="O80" i="31" s="1"/>
  <c r="L80" i="31"/>
  <c r="P80" i="31" s="1"/>
  <c r="I81" i="31"/>
  <c r="M81" i="31" s="1"/>
  <c r="J81" i="31"/>
  <c r="N81" i="31" s="1"/>
  <c r="K81" i="31"/>
  <c r="O81" i="31" s="1"/>
  <c r="L81" i="31"/>
  <c r="P81" i="31" s="1"/>
  <c r="I82" i="31"/>
  <c r="M82" i="31" s="1"/>
  <c r="J82" i="31"/>
  <c r="N82" i="31" s="1"/>
  <c r="K82" i="31"/>
  <c r="O82" i="31" s="1"/>
  <c r="L82" i="31"/>
  <c r="P82" i="31" s="1"/>
  <c r="I83" i="31"/>
  <c r="M83" i="31" s="1"/>
  <c r="J83" i="31"/>
  <c r="N83" i="31" s="1"/>
  <c r="K83" i="31"/>
  <c r="O83" i="31" s="1"/>
  <c r="L83" i="31"/>
  <c r="P83" i="31" s="1"/>
  <c r="I84" i="31"/>
  <c r="M84" i="31" s="1"/>
  <c r="J84" i="31"/>
  <c r="N84" i="31" s="1"/>
  <c r="K84" i="31"/>
  <c r="O84" i="31" s="1"/>
  <c r="L84" i="31"/>
  <c r="P84" i="31" s="1"/>
  <c r="I85" i="31"/>
  <c r="M85" i="31" s="1"/>
  <c r="J85" i="31"/>
  <c r="N85" i="31" s="1"/>
  <c r="K85" i="31"/>
  <c r="O85" i="31" s="1"/>
  <c r="L85" i="31"/>
  <c r="P85" i="31" s="1"/>
  <c r="I86" i="31"/>
  <c r="M86" i="31" s="1"/>
  <c r="J86" i="31"/>
  <c r="N86" i="31" s="1"/>
  <c r="K86" i="31"/>
  <c r="O86" i="31" s="1"/>
  <c r="L86" i="31"/>
  <c r="P86" i="31" s="1"/>
  <c r="I87" i="31"/>
  <c r="M87" i="31" s="1"/>
  <c r="J87" i="31"/>
  <c r="N87" i="31" s="1"/>
  <c r="K87" i="31"/>
  <c r="O87" i="31" s="1"/>
  <c r="L87" i="31"/>
  <c r="P87" i="31" s="1"/>
  <c r="I88" i="31"/>
  <c r="M88" i="31" s="1"/>
  <c r="J88" i="31"/>
  <c r="N88" i="31" s="1"/>
  <c r="K88" i="31"/>
  <c r="O88" i="31" s="1"/>
  <c r="L88" i="31"/>
  <c r="P88" i="31" s="1"/>
  <c r="I89" i="31"/>
  <c r="M89" i="31" s="1"/>
  <c r="J89" i="31"/>
  <c r="N89" i="31" s="1"/>
  <c r="K89" i="31"/>
  <c r="O89" i="31" s="1"/>
  <c r="L89" i="31"/>
  <c r="P89" i="31" s="1"/>
  <c r="I90" i="31"/>
  <c r="M90" i="31" s="1"/>
  <c r="J90" i="31"/>
  <c r="N90" i="31" s="1"/>
  <c r="K90" i="31"/>
  <c r="O90" i="31" s="1"/>
  <c r="L90" i="31"/>
  <c r="P90" i="31" s="1"/>
  <c r="I91" i="31"/>
  <c r="M91" i="31" s="1"/>
  <c r="J91" i="31"/>
  <c r="N91" i="31" s="1"/>
  <c r="K91" i="31"/>
  <c r="O91" i="31" s="1"/>
  <c r="L91" i="31"/>
  <c r="P91" i="31" s="1"/>
  <c r="I92" i="31"/>
  <c r="M92" i="31" s="1"/>
  <c r="J92" i="31"/>
  <c r="N92" i="31" s="1"/>
  <c r="K92" i="31"/>
  <c r="O92" i="31" s="1"/>
  <c r="L92" i="31"/>
  <c r="P92" i="31" s="1"/>
  <c r="I93" i="31"/>
  <c r="M93" i="31" s="1"/>
  <c r="J93" i="31"/>
  <c r="N93" i="31" s="1"/>
  <c r="K93" i="31"/>
  <c r="O93" i="31" s="1"/>
  <c r="L93" i="31"/>
  <c r="P93" i="31" s="1"/>
  <c r="I94" i="31"/>
  <c r="M94" i="31" s="1"/>
  <c r="J94" i="31"/>
  <c r="N94" i="31" s="1"/>
  <c r="K94" i="31"/>
  <c r="O94" i="31" s="1"/>
  <c r="L94" i="31"/>
  <c r="P94" i="31" s="1"/>
  <c r="I95" i="31"/>
  <c r="M95" i="31" s="1"/>
  <c r="J95" i="31"/>
  <c r="N95" i="31" s="1"/>
  <c r="K95" i="31"/>
  <c r="O95" i="31" s="1"/>
  <c r="L95" i="31"/>
  <c r="P95" i="31" s="1"/>
  <c r="I96" i="31"/>
  <c r="M96" i="31" s="1"/>
  <c r="J96" i="31"/>
  <c r="N96" i="31" s="1"/>
  <c r="K96" i="31"/>
  <c r="O96" i="31" s="1"/>
  <c r="L96" i="31"/>
  <c r="P96" i="31" s="1"/>
  <c r="I97" i="31"/>
  <c r="M97" i="31" s="1"/>
  <c r="J97" i="31"/>
  <c r="N97" i="31" s="1"/>
  <c r="K97" i="31"/>
  <c r="O97" i="31" s="1"/>
  <c r="L97" i="31"/>
  <c r="P97" i="31" s="1"/>
  <c r="I98" i="31"/>
  <c r="M98" i="31" s="1"/>
  <c r="J98" i="31"/>
  <c r="N98" i="31" s="1"/>
  <c r="K98" i="31"/>
  <c r="O98" i="31" s="1"/>
  <c r="L98" i="31"/>
  <c r="P98" i="31" s="1"/>
  <c r="I99" i="31"/>
  <c r="M99" i="31" s="1"/>
  <c r="J99" i="31"/>
  <c r="N99" i="31" s="1"/>
  <c r="K99" i="31"/>
  <c r="O99" i="31" s="1"/>
  <c r="L99" i="31"/>
  <c r="P99" i="31" s="1"/>
  <c r="I100" i="31"/>
  <c r="M100" i="31" s="1"/>
  <c r="J100" i="31"/>
  <c r="N100" i="31" s="1"/>
  <c r="K100" i="31"/>
  <c r="O100" i="31" s="1"/>
  <c r="L100" i="31"/>
  <c r="P100" i="31" s="1"/>
  <c r="L3" i="31"/>
  <c r="K3" i="31"/>
  <c r="J3" i="31"/>
  <c r="E3" i="37"/>
  <c r="F3" i="37" s="1"/>
  <c r="E4" i="37"/>
  <c r="F4" i="37" s="1"/>
  <c r="E5" i="37"/>
  <c r="F5" i="37" s="1"/>
  <c r="E6" i="37"/>
  <c r="F6" i="37" s="1"/>
  <c r="E7" i="37"/>
  <c r="F7" i="37" s="1"/>
  <c r="E8" i="37"/>
  <c r="F8" i="37" s="1"/>
  <c r="E9" i="37"/>
  <c r="F9" i="37" s="1"/>
  <c r="E10" i="37"/>
  <c r="F10" i="37" s="1"/>
  <c r="E11" i="37"/>
  <c r="F11" i="37" s="1"/>
  <c r="E12" i="37"/>
  <c r="F12" i="37" s="1"/>
  <c r="E13" i="37"/>
  <c r="F13" i="37" s="1"/>
  <c r="E14" i="37"/>
  <c r="F14" i="37" s="1"/>
  <c r="E15" i="37"/>
  <c r="F15" i="37" s="1"/>
  <c r="E16" i="37"/>
  <c r="F16" i="37" s="1"/>
  <c r="E17" i="37"/>
  <c r="F17" i="37" s="1"/>
  <c r="E18" i="37"/>
  <c r="F18" i="37" s="1"/>
  <c r="E19" i="37"/>
  <c r="F19" i="37" s="1"/>
  <c r="E20" i="37"/>
  <c r="F20" i="37" s="1"/>
  <c r="E21" i="37"/>
  <c r="F21" i="37" s="1"/>
  <c r="E22" i="37"/>
  <c r="F22" i="37" s="1"/>
  <c r="E23" i="37"/>
  <c r="F23" i="37" s="1"/>
  <c r="E24" i="37"/>
  <c r="F24" i="37" s="1"/>
  <c r="E25" i="37"/>
  <c r="F25" i="37" s="1"/>
  <c r="E26" i="37"/>
  <c r="F26" i="37" s="1"/>
  <c r="E27" i="37"/>
  <c r="F27" i="37" s="1"/>
  <c r="E28" i="37"/>
  <c r="F28" i="37" s="1"/>
  <c r="E29" i="37"/>
  <c r="F29" i="37" s="1"/>
  <c r="E30" i="37"/>
  <c r="F30" i="37" s="1"/>
  <c r="E31" i="37"/>
  <c r="F31" i="37" s="1"/>
  <c r="E32" i="37"/>
  <c r="F32" i="37" s="1"/>
  <c r="E33" i="37"/>
  <c r="F33" i="37" s="1"/>
  <c r="E34" i="37"/>
  <c r="F34" i="37" s="1"/>
  <c r="E35" i="37"/>
  <c r="F35" i="37" s="1"/>
  <c r="E36" i="37"/>
  <c r="F36" i="37" s="1"/>
  <c r="E37" i="37"/>
  <c r="F37" i="37" s="1"/>
  <c r="E38" i="37"/>
  <c r="F38" i="37" s="1"/>
  <c r="E39" i="37"/>
  <c r="F39" i="37" s="1"/>
  <c r="E40" i="37"/>
  <c r="F40" i="37" s="1"/>
  <c r="E41" i="37"/>
  <c r="F41" i="37" s="1"/>
  <c r="E42" i="37"/>
  <c r="F42" i="37" s="1"/>
  <c r="E43" i="37"/>
  <c r="F43" i="37" s="1"/>
  <c r="E44" i="37"/>
  <c r="F44" i="37" s="1"/>
  <c r="E45" i="37"/>
  <c r="F45" i="37" s="1"/>
  <c r="E46" i="37"/>
  <c r="F46" i="37" s="1"/>
  <c r="E47" i="37"/>
  <c r="F47" i="37" s="1"/>
  <c r="E48" i="37"/>
  <c r="F48" i="37" s="1"/>
  <c r="E49" i="37"/>
  <c r="F49" i="37" s="1"/>
  <c r="E50" i="37"/>
  <c r="F50" i="37" s="1"/>
  <c r="E51" i="37"/>
  <c r="F51" i="37" s="1"/>
  <c r="E52" i="37"/>
  <c r="F52" i="37" s="1"/>
  <c r="E53" i="37"/>
  <c r="F53" i="37" s="1"/>
  <c r="E54" i="37"/>
  <c r="F54" i="37" s="1"/>
  <c r="E55" i="37"/>
  <c r="F55" i="37" s="1"/>
  <c r="E56" i="37"/>
  <c r="F56" i="37" s="1"/>
  <c r="E57" i="37"/>
  <c r="F57" i="37" s="1"/>
  <c r="E58" i="37"/>
  <c r="F58" i="37" s="1"/>
  <c r="E59" i="37"/>
  <c r="F59" i="37" s="1"/>
  <c r="E60" i="37"/>
  <c r="F60" i="37" s="1"/>
  <c r="E61" i="37"/>
  <c r="F61" i="37" s="1"/>
  <c r="E62" i="37"/>
  <c r="F62" i="37" s="1"/>
  <c r="E63" i="37"/>
  <c r="F63" i="37" s="1"/>
  <c r="E64" i="37"/>
  <c r="F64" i="37" s="1"/>
  <c r="E65" i="37"/>
  <c r="F65" i="37" s="1"/>
  <c r="E66" i="37"/>
  <c r="F66" i="37" s="1"/>
  <c r="E67" i="37"/>
  <c r="F67" i="37" s="1"/>
  <c r="E68" i="37"/>
  <c r="F68" i="37" s="1"/>
  <c r="E69" i="37"/>
  <c r="F69" i="37" s="1"/>
  <c r="E70" i="37"/>
  <c r="F70" i="37" s="1"/>
  <c r="E71" i="37"/>
  <c r="F71" i="37" s="1"/>
  <c r="E72" i="37"/>
  <c r="F72" i="37" s="1"/>
  <c r="E73" i="37"/>
  <c r="F73" i="37" s="1"/>
  <c r="E74" i="37"/>
  <c r="F74" i="37" s="1"/>
  <c r="E75" i="37"/>
  <c r="F75" i="37" s="1"/>
  <c r="E76" i="37"/>
  <c r="F76" i="37" s="1"/>
  <c r="E77" i="37"/>
  <c r="F77" i="37" s="1"/>
  <c r="E78" i="37"/>
  <c r="F78" i="37" s="1"/>
  <c r="E79" i="37"/>
  <c r="F79" i="37" s="1"/>
  <c r="E80" i="37"/>
  <c r="F80" i="37" s="1"/>
  <c r="E81" i="37"/>
  <c r="F81" i="37" s="1"/>
  <c r="E82" i="37"/>
  <c r="F82" i="37" s="1"/>
  <c r="E83" i="37"/>
  <c r="F83" i="37" s="1"/>
  <c r="E84" i="37"/>
  <c r="F84" i="37" s="1"/>
  <c r="E85" i="37"/>
  <c r="F85" i="37" s="1"/>
  <c r="E86" i="37"/>
  <c r="F86" i="37" s="1"/>
  <c r="E87" i="37"/>
  <c r="F87" i="37" s="1"/>
  <c r="E88" i="37"/>
  <c r="F88" i="37" s="1"/>
  <c r="E89" i="37"/>
  <c r="F89" i="37" s="1"/>
  <c r="E90" i="37"/>
  <c r="F90" i="37" s="1"/>
  <c r="E91" i="37"/>
  <c r="F91" i="37" s="1"/>
  <c r="E92" i="37"/>
  <c r="F92" i="37" s="1"/>
  <c r="E93" i="37"/>
  <c r="F93" i="37" s="1"/>
  <c r="E94" i="37"/>
  <c r="F94" i="37" s="1"/>
  <c r="E95" i="37"/>
  <c r="F95" i="37" s="1"/>
  <c r="E96" i="37"/>
  <c r="F96" i="37" s="1"/>
  <c r="E97" i="37"/>
  <c r="F97" i="37" s="1"/>
  <c r="E98" i="37"/>
  <c r="F98" i="37" s="1"/>
  <c r="E99" i="37"/>
  <c r="F99" i="37" s="1"/>
  <c r="E100" i="37"/>
  <c r="F100" i="37" s="1"/>
  <c r="E101" i="37"/>
  <c r="F101" i="37" s="1"/>
  <c r="E102" i="37"/>
  <c r="F102" i="37" s="1"/>
  <c r="E103" i="37"/>
  <c r="F103" i="37" s="1"/>
  <c r="E104" i="37"/>
  <c r="F104" i="37" s="1"/>
  <c r="E105" i="37"/>
  <c r="F105" i="37" s="1"/>
  <c r="E106" i="37"/>
  <c r="F106" i="37" s="1"/>
  <c r="E107" i="37"/>
  <c r="F107" i="37" s="1"/>
  <c r="E108" i="37"/>
  <c r="F108" i="37" s="1"/>
  <c r="E109" i="37"/>
  <c r="F109" i="37" s="1"/>
  <c r="E110" i="37"/>
  <c r="F110" i="37" s="1"/>
  <c r="E111" i="37"/>
  <c r="F111" i="37" s="1"/>
  <c r="E112" i="37"/>
  <c r="F112" i="37" s="1"/>
  <c r="E113" i="37"/>
  <c r="F113" i="37" s="1"/>
  <c r="E114" i="37"/>
  <c r="F114" i="37" s="1"/>
  <c r="E115" i="37"/>
  <c r="F115" i="37" s="1"/>
  <c r="E116" i="37"/>
  <c r="F116" i="37" s="1"/>
  <c r="E117" i="37"/>
  <c r="F117" i="37" s="1"/>
  <c r="E118" i="37"/>
  <c r="F118" i="37" s="1"/>
  <c r="E119" i="37"/>
  <c r="F119" i="37" s="1"/>
  <c r="E120" i="37"/>
  <c r="F120" i="37" s="1"/>
  <c r="E121" i="37"/>
  <c r="F121" i="37" s="1"/>
  <c r="E122" i="37"/>
  <c r="F122" i="37" s="1"/>
  <c r="E123" i="37"/>
  <c r="F123" i="37" s="1"/>
  <c r="E124" i="37"/>
  <c r="F124" i="37" s="1"/>
  <c r="E125" i="37"/>
  <c r="F125" i="37" s="1"/>
  <c r="E126" i="37"/>
  <c r="F126" i="37" s="1"/>
  <c r="E2" i="37"/>
  <c r="F2" i="37" s="1"/>
  <c r="M4" i="31" l="1"/>
  <c r="I101" i="31"/>
  <c r="M101" i="31" s="1"/>
  <c r="N3" i="31"/>
  <c r="J101" i="31"/>
  <c r="N101" i="31" s="1"/>
  <c r="O3" i="31"/>
  <c r="K101" i="31"/>
  <c r="O101" i="31" s="1"/>
  <c r="P3" i="31"/>
  <c r="L101" i="31"/>
  <c r="P101" i="31" s="1"/>
  <c r="E6" i="12"/>
  <c r="E5" i="12"/>
  <c r="E4" i="12"/>
  <c r="R101" i="31" l="1"/>
  <c r="E22" i="22"/>
  <c r="E10" i="22"/>
  <c r="E8" i="1"/>
  <c r="E40" i="1"/>
  <c r="E72" i="1"/>
  <c r="E104" i="1"/>
  <c r="E3" i="1"/>
  <c r="E4" i="1"/>
  <c r="E5" i="1"/>
  <c r="E6" i="1"/>
  <c r="E7"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5" i="1"/>
  <c r="E106" i="1"/>
  <c r="E107" i="1"/>
  <c r="E108" i="1"/>
  <c r="E109" i="1"/>
  <c r="E110" i="1"/>
  <c r="E111" i="1"/>
  <c r="E112" i="1"/>
  <c r="E113" i="1"/>
  <c r="E114" i="1"/>
  <c r="E115" i="1"/>
  <c r="E116" i="1"/>
  <c r="E117" i="1"/>
  <c r="E118" i="1"/>
  <c r="E119" i="1"/>
  <c r="E120" i="1"/>
  <c r="E121" i="1"/>
  <c r="E122" i="1"/>
  <c r="E123" i="1"/>
  <c r="E124" i="1"/>
  <c r="E125" i="1"/>
  <c r="E126" i="1"/>
  <c r="E2" i="1"/>
  <c r="O3" i="9" l="1"/>
  <c r="P3" i="9" s="1"/>
  <c r="O4" i="9"/>
  <c r="P4" i="9" s="1"/>
  <c r="O5" i="9"/>
  <c r="P5" i="9" s="1"/>
  <c r="O6" i="9"/>
  <c r="P6" i="9" s="1"/>
  <c r="O7" i="9"/>
  <c r="Q7" i="9" s="1"/>
  <c r="O8" i="9"/>
  <c r="P8" i="9" s="1"/>
  <c r="O9" i="9"/>
  <c r="P9" i="9" s="1"/>
  <c r="O10" i="9"/>
  <c r="Q10" i="9" s="1"/>
  <c r="O11" i="9"/>
  <c r="P11" i="9" s="1"/>
  <c r="O12" i="9"/>
  <c r="P12" i="9" s="1"/>
  <c r="O13" i="9"/>
  <c r="P13" i="9" s="1"/>
  <c r="O14" i="9"/>
  <c r="P14" i="9" s="1"/>
  <c r="O15" i="9"/>
  <c r="P15" i="9" s="1"/>
  <c r="O16" i="9"/>
  <c r="P16" i="9" s="1"/>
  <c r="O17" i="9"/>
  <c r="Q17" i="9" s="1"/>
  <c r="O18" i="9"/>
  <c r="P18" i="9" s="1"/>
  <c r="O19" i="9"/>
  <c r="P19" i="9" s="1"/>
  <c r="O20" i="9"/>
  <c r="O21" i="9"/>
  <c r="P21" i="9" s="1"/>
  <c r="O22" i="9"/>
  <c r="O23" i="9"/>
  <c r="P23" i="9" s="1"/>
  <c r="O24" i="9"/>
  <c r="P24" i="9" s="1"/>
  <c r="O25" i="9"/>
  <c r="P25" i="9" s="1"/>
  <c r="O26" i="9"/>
  <c r="P26" i="9" s="1"/>
  <c r="O27" i="9"/>
  <c r="O28" i="9"/>
  <c r="P28" i="9" s="1"/>
  <c r="O29" i="9"/>
  <c r="Q29" i="9" s="1"/>
  <c r="O30" i="9"/>
  <c r="P30" i="9" s="1"/>
  <c r="O31" i="9"/>
  <c r="Q31" i="9" s="1"/>
  <c r="O32" i="9"/>
  <c r="P32" i="9" s="1"/>
  <c r="O33" i="9"/>
  <c r="P33" i="9" s="1"/>
  <c r="O34" i="9"/>
  <c r="P34" i="9" s="1"/>
  <c r="O35" i="9"/>
  <c r="Q35" i="9" s="1"/>
  <c r="O36" i="9"/>
  <c r="O37" i="9"/>
  <c r="Q37" i="9" s="1"/>
  <c r="O38" i="9"/>
  <c r="Q38" i="9" s="1"/>
  <c r="O39" i="9"/>
  <c r="P39" i="9" s="1"/>
  <c r="O40" i="9"/>
  <c r="P40" i="9" s="1"/>
  <c r="O41" i="9"/>
  <c r="Q41" i="9" s="1"/>
  <c r="O42" i="9"/>
  <c r="P42" i="9" s="1"/>
  <c r="O43" i="9"/>
  <c r="Q43" i="9" s="1"/>
  <c r="O44" i="9"/>
  <c r="P44" i="9" s="1"/>
  <c r="O45" i="9"/>
  <c r="Q45" i="9" s="1"/>
  <c r="O46" i="9"/>
  <c r="P46" i="9" s="1"/>
  <c r="O47" i="9"/>
  <c r="P47" i="9" s="1"/>
  <c r="O48" i="9"/>
  <c r="P48" i="9" s="1"/>
  <c r="O49" i="9"/>
  <c r="P49" i="9" s="1"/>
  <c r="O50" i="9"/>
  <c r="P50" i="9" s="1"/>
  <c r="O51" i="9"/>
  <c r="P51" i="9" s="1"/>
  <c r="O52" i="9"/>
  <c r="P52" i="9" s="1"/>
  <c r="O53" i="9"/>
  <c r="Q53" i="9" s="1"/>
  <c r="O54" i="9"/>
  <c r="O55" i="9"/>
  <c r="P55" i="9" s="1"/>
  <c r="O56" i="9"/>
  <c r="P56" i="9" s="1"/>
  <c r="O57" i="9"/>
  <c r="Q57" i="9" s="1"/>
  <c r="O58" i="9"/>
  <c r="P58" i="9" s="1"/>
  <c r="O59" i="9"/>
  <c r="Q59" i="9" s="1"/>
  <c r="O60" i="9"/>
  <c r="Q60" i="9" s="1"/>
  <c r="O61" i="9"/>
  <c r="Q61" i="9" s="1"/>
  <c r="O62" i="9"/>
  <c r="Q62" i="9" s="1"/>
  <c r="O63" i="9"/>
  <c r="P63" i="9" s="1"/>
  <c r="O64" i="9"/>
  <c r="P64" i="9" s="1"/>
  <c r="O65" i="9"/>
  <c r="Q65" i="9" s="1"/>
  <c r="O66" i="9"/>
  <c r="P66" i="9" s="1"/>
  <c r="O67" i="9"/>
  <c r="Q67" i="9" s="1"/>
  <c r="O68" i="9"/>
  <c r="P68" i="9" s="1"/>
  <c r="O69" i="9"/>
  <c r="Q69" i="9" s="1"/>
  <c r="O70" i="9"/>
  <c r="P70" i="9" s="1"/>
  <c r="O71" i="9"/>
  <c r="P71" i="9" s="1"/>
  <c r="O72" i="9"/>
  <c r="P72" i="9" s="1"/>
  <c r="O73" i="9"/>
  <c r="P73" i="9" s="1"/>
  <c r="O74" i="9"/>
  <c r="P74" i="9" s="1"/>
  <c r="O75" i="9"/>
  <c r="P75" i="9" s="1"/>
  <c r="O76" i="9"/>
  <c r="P76" i="9" s="1"/>
  <c r="O77" i="9"/>
  <c r="Q77" i="9" s="1"/>
  <c r="O78" i="9"/>
  <c r="O79" i="9"/>
  <c r="P79" i="9" s="1"/>
  <c r="O80" i="9"/>
  <c r="P80" i="9" s="1"/>
  <c r="O81" i="9"/>
  <c r="P81" i="9" s="1"/>
  <c r="O82" i="9"/>
  <c r="P82" i="9" s="1"/>
  <c r="O83" i="9"/>
  <c r="Q83" i="9" s="1"/>
  <c r="O84" i="9"/>
  <c r="Q84" i="9" s="1"/>
  <c r="O85" i="9"/>
  <c r="Q85" i="9" s="1"/>
  <c r="O86" i="9"/>
  <c r="Q86" i="9" s="1"/>
  <c r="O87" i="9"/>
  <c r="P87" i="9" s="1"/>
  <c r="O88" i="9"/>
  <c r="P88" i="9" s="1"/>
  <c r="O89" i="9"/>
  <c r="O90" i="9"/>
  <c r="P90" i="9" s="1"/>
  <c r="O91" i="9"/>
  <c r="Q91" i="9" s="1"/>
  <c r="O92" i="9"/>
  <c r="P92" i="9" s="1"/>
  <c r="O93" i="9"/>
  <c r="Q93" i="9" s="1"/>
  <c r="O94" i="9"/>
  <c r="P94" i="9" s="1"/>
  <c r="O95" i="9"/>
  <c r="P95" i="9" s="1"/>
  <c r="O96" i="9"/>
  <c r="P96" i="9" s="1"/>
  <c r="O97" i="9"/>
  <c r="P97" i="9" s="1"/>
  <c r="O98" i="9"/>
  <c r="Q98" i="9" s="1"/>
  <c r="O99" i="9"/>
  <c r="Q99" i="9" s="1"/>
  <c r="O100" i="9"/>
  <c r="P100" i="9" s="1"/>
  <c r="O101" i="9"/>
  <c r="P101" i="9" s="1"/>
  <c r="O102" i="9"/>
  <c r="P102" i="9" s="1"/>
  <c r="O103" i="9"/>
  <c r="P103" i="9" s="1"/>
  <c r="O104" i="9"/>
  <c r="P104" i="9" s="1"/>
  <c r="O105" i="9"/>
  <c r="O106" i="9"/>
  <c r="P106" i="9" s="1"/>
  <c r="O107" i="9"/>
  <c r="P107" i="9" s="1"/>
  <c r="O108" i="9"/>
  <c r="P108" i="9" s="1"/>
  <c r="O109" i="9"/>
  <c r="P109" i="9" s="1"/>
  <c r="O110" i="9"/>
  <c r="Q110" i="9" s="1"/>
  <c r="O111" i="9"/>
  <c r="P111" i="9" s="1"/>
  <c r="O112" i="9"/>
  <c r="P112" i="9" s="1"/>
  <c r="O113" i="9"/>
  <c r="P113" i="9" s="1"/>
  <c r="O114" i="9"/>
  <c r="P114" i="9" s="1"/>
  <c r="O115" i="9"/>
  <c r="Q115" i="9" s="1"/>
  <c r="O116" i="9"/>
  <c r="P116" i="9" s="1"/>
  <c r="O117" i="9"/>
  <c r="P117" i="9" s="1"/>
  <c r="O118" i="9"/>
  <c r="P118" i="9" s="1"/>
  <c r="O119" i="9"/>
  <c r="P119" i="9" s="1"/>
  <c r="O120" i="9"/>
  <c r="P120" i="9" s="1"/>
  <c r="O121" i="9"/>
  <c r="P121" i="9" s="1"/>
  <c r="O122" i="9"/>
  <c r="Q122" i="9" s="1"/>
  <c r="O123" i="9"/>
  <c r="P123" i="9" s="1"/>
  <c r="O124" i="9"/>
  <c r="P124" i="9" s="1"/>
  <c r="O125" i="9"/>
  <c r="P125" i="9" s="1"/>
  <c r="O126" i="9"/>
  <c r="Q126" i="9" s="1"/>
  <c r="O127" i="9"/>
  <c r="P127" i="9" s="1"/>
  <c r="R3" i="9"/>
  <c r="R4" i="9"/>
  <c r="R19" i="9"/>
  <c r="E23" i="22"/>
  <c r="Q105" i="9" l="1"/>
  <c r="P105" i="9"/>
  <c r="Q89" i="9"/>
  <c r="P89" i="9"/>
  <c r="Q121" i="9"/>
  <c r="P54" i="9"/>
  <c r="Q54" i="9"/>
  <c r="Q22" i="9"/>
  <c r="P22" i="9"/>
  <c r="P20" i="9"/>
  <c r="Q20" i="9"/>
  <c r="P57" i="9"/>
  <c r="P31" i="9"/>
  <c r="P41" i="9"/>
  <c r="P65" i="9"/>
  <c r="P78" i="9"/>
  <c r="Q78" i="9"/>
  <c r="P60" i="9"/>
  <c r="P115" i="9"/>
  <c r="P84" i="9"/>
  <c r="Q12" i="9"/>
  <c r="Q108" i="9"/>
  <c r="Q44" i="9"/>
  <c r="Q68" i="9"/>
  <c r="Q92" i="9"/>
  <c r="P67" i="9"/>
  <c r="Q11" i="9"/>
  <c r="P83" i="9"/>
  <c r="Q102" i="9"/>
  <c r="Q81" i="9"/>
  <c r="Q125" i="9"/>
  <c r="P99" i="9"/>
  <c r="P126" i="9"/>
  <c r="P122" i="9"/>
  <c r="Q74" i="9"/>
  <c r="Q50" i="9"/>
  <c r="Q18" i="9"/>
  <c r="Q21" i="9"/>
  <c r="P110" i="9"/>
  <c r="Q101" i="9"/>
  <c r="P86" i="9"/>
  <c r="P62" i="9"/>
  <c r="P38" i="9"/>
  <c r="Q109" i="9"/>
  <c r="Q70" i="9"/>
  <c r="P61" i="9"/>
  <c r="Q46" i="9"/>
  <c r="Q6" i="9"/>
  <c r="Q94" i="9"/>
  <c r="Q30" i="9"/>
  <c r="Q118" i="9"/>
  <c r="P45" i="9"/>
  <c r="Q14" i="9"/>
  <c r="Q5" i="9"/>
  <c r="P29" i="9"/>
  <c r="Q72" i="9"/>
  <c r="Q48" i="9"/>
  <c r="Q3" i="9"/>
  <c r="Q104" i="9"/>
  <c r="Q96" i="9"/>
  <c r="Q80" i="9"/>
  <c r="Q56" i="9"/>
  <c r="P7" i="9"/>
  <c r="Q127" i="9"/>
  <c r="Q120" i="9"/>
  <c r="Q71" i="9"/>
  <c r="Q47" i="9"/>
  <c r="Q24" i="9"/>
  <c r="Q103" i="9"/>
  <c r="Q95" i="9"/>
  <c r="Q79" i="9"/>
  <c r="Q55" i="9"/>
  <c r="Q119" i="9"/>
  <c r="Q32" i="9"/>
  <c r="Q23" i="9"/>
  <c r="P98" i="9"/>
  <c r="Q73" i="9"/>
  <c r="Q49" i="9"/>
  <c r="P17" i="9"/>
  <c r="P10" i="9"/>
  <c r="Q114" i="9"/>
  <c r="Q97" i="9"/>
  <c r="Q34" i="9"/>
  <c r="Q9" i="9"/>
  <c r="Q113" i="9"/>
  <c r="Q106" i="9"/>
  <c r="Q90" i="9"/>
  <c r="Q66" i="9"/>
  <c r="Q42" i="9"/>
  <c r="Q33" i="9"/>
  <c r="Q26" i="9"/>
  <c r="Q82" i="9"/>
  <c r="Q58" i="9"/>
  <c r="Q25" i="9"/>
  <c r="P36" i="9"/>
  <c r="Q36" i="9"/>
  <c r="Q27" i="9"/>
  <c r="P27" i="9"/>
  <c r="Q117" i="9"/>
  <c r="Q107" i="9"/>
  <c r="P93" i="9"/>
  <c r="P77" i="9"/>
  <c r="P59" i="9"/>
  <c r="P37" i="9"/>
  <c r="P43" i="9"/>
  <c r="P35" i="9"/>
  <c r="Q116" i="9"/>
  <c r="P85" i="9"/>
  <c r="Q13" i="9"/>
  <c r="P91" i="9"/>
  <c r="P69" i="9"/>
  <c r="P53" i="9"/>
  <c r="Q19" i="9"/>
  <c r="Q111" i="9"/>
  <c r="Q39" i="9"/>
  <c r="Q123" i="9"/>
  <c r="Q51" i="9"/>
  <c r="Q63" i="9"/>
  <c r="Q75" i="9"/>
  <c r="Q87" i="9"/>
  <c r="Q15" i="9"/>
  <c r="Q124" i="9"/>
  <c r="Q112" i="9"/>
  <c r="Q100" i="9"/>
  <c r="Q88" i="9"/>
  <c r="Q76" i="9"/>
  <c r="Q64" i="9"/>
  <c r="Q52" i="9"/>
  <c r="Q40" i="9"/>
  <c r="Q28" i="9"/>
  <c r="Q16" i="9"/>
  <c r="Q4" i="9"/>
  <c r="Q8" i="9"/>
  <c r="J31" i="8" l="1"/>
  <c r="G50" i="4"/>
  <c r="G106" i="4"/>
  <c r="D15" i="22"/>
  <c r="E15" i="22" s="1"/>
  <c r="D16" i="22"/>
  <c r="D17" i="22"/>
  <c r="D18" i="22"/>
  <c r="E17" i="22" l="1"/>
  <c r="F17" i="22"/>
  <c r="E18" i="22"/>
  <c r="G18" i="22"/>
  <c r="F18" i="22"/>
  <c r="G16" i="22"/>
  <c r="F16" i="22"/>
  <c r="E16" i="22"/>
  <c r="I3" i="6"/>
  <c r="G1" i="11" l="1"/>
  <c r="F1" i="11"/>
  <c r="E1" i="11"/>
  <c r="D1" i="11"/>
  <c r="B1" i="11"/>
  <c r="C1" i="11"/>
  <c r="AR3" i="1"/>
  <c r="G3" i="11" s="1"/>
  <c r="AR4" i="1"/>
  <c r="G4" i="11" s="1"/>
  <c r="AR5" i="1"/>
  <c r="G5" i="11" s="1"/>
  <c r="AR6" i="1"/>
  <c r="G6" i="11" s="1"/>
  <c r="AR7" i="1"/>
  <c r="G7" i="11" s="1"/>
  <c r="AR8" i="1"/>
  <c r="G8" i="11" s="1"/>
  <c r="AR9" i="1"/>
  <c r="G9" i="11" s="1"/>
  <c r="AR10" i="1"/>
  <c r="G10" i="11" s="1"/>
  <c r="AR11" i="1"/>
  <c r="G11" i="11" s="1"/>
  <c r="AR12" i="1"/>
  <c r="G12" i="11" s="1"/>
  <c r="AR13" i="1"/>
  <c r="G13" i="11" s="1"/>
  <c r="AR14" i="1"/>
  <c r="G14" i="11" s="1"/>
  <c r="AR15" i="1"/>
  <c r="G15" i="11" s="1"/>
  <c r="AR16" i="1"/>
  <c r="G16" i="11" s="1"/>
  <c r="AR17" i="1"/>
  <c r="G17" i="11" s="1"/>
  <c r="AR18" i="1"/>
  <c r="G18" i="11" s="1"/>
  <c r="AR19" i="1"/>
  <c r="G19" i="11" s="1"/>
  <c r="AR20" i="1"/>
  <c r="G20" i="11" s="1"/>
  <c r="AR21" i="1"/>
  <c r="G21" i="11" s="1"/>
  <c r="AR22" i="1"/>
  <c r="G22" i="11" s="1"/>
  <c r="AR23" i="1"/>
  <c r="G23" i="11" s="1"/>
  <c r="AR24" i="1"/>
  <c r="G24" i="11" s="1"/>
  <c r="AR25" i="1"/>
  <c r="G25" i="11" s="1"/>
  <c r="AR26" i="1"/>
  <c r="G26" i="11" s="1"/>
  <c r="AR27" i="1"/>
  <c r="G27" i="11" s="1"/>
  <c r="AR28" i="1"/>
  <c r="G28" i="11" s="1"/>
  <c r="AR29" i="1"/>
  <c r="G29" i="11" s="1"/>
  <c r="AR30" i="1"/>
  <c r="G30" i="11" s="1"/>
  <c r="AR31" i="1"/>
  <c r="G31" i="11" s="1"/>
  <c r="AR32" i="1"/>
  <c r="G32" i="11" s="1"/>
  <c r="AR33" i="1"/>
  <c r="G33" i="11" s="1"/>
  <c r="AR34" i="1"/>
  <c r="G34" i="11" s="1"/>
  <c r="AR35" i="1"/>
  <c r="G35" i="11" s="1"/>
  <c r="AR36" i="1"/>
  <c r="G36" i="11" s="1"/>
  <c r="AR37" i="1"/>
  <c r="G37" i="11" s="1"/>
  <c r="AR38" i="1"/>
  <c r="G38" i="11" s="1"/>
  <c r="AR39" i="1"/>
  <c r="G39" i="11" s="1"/>
  <c r="AR40" i="1"/>
  <c r="G40" i="11" s="1"/>
  <c r="AR41" i="1"/>
  <c r="G41" i="11" s="1"/>
  <c r="AR42" i="1"/>
  <c r="G42" i="11" s="1"/>
  <c r="AR43" i="1"/>
  <c r="G43" i="11" s="1"/>
  <c r="AR44" i="1"/>
  <c r="G44" i="11" s="1"/>
  <c r="AR45" i="1"/>
  <c r="G45" i="11" s="1"/>
  <c r="AR46" i="1"/>
  <c r="G46" i="11" s="1"/>
  <c r="AR47" i="1"/>
  <c r="G47" i="11" s="1"/>
  <c r="AR48" i="1"/>
  <c r="G48" i="11" s="1"/>
  <c r="AR49" i="1"/>
  <c r="G49" i="11" s="1"/>
  <c r="AR50" i="1"/>
  <c r="G50" i="11" s="1"/>
  <c r="AR51" i="1"/>
  <c r="G51" i="11" s="1"/>
  <c r="AR52" i="1"/>
  <c r="G52" i="11" s="1"/>
  <c r="AR53" i="1"/>
  <c r="G53" i="11" s="1"/>
  <c r="AR54" i="1"/>
  <c r="G54" i="11" s="1"/>
  <c r="AR55" i="1"/>
  <c r="G55" i="11" s="1"/>
  <c r="AR56" i="1"/>
  <c r="G56" i="11" s="1"/>
  <c r="AR57" i="1"/>
  <c r="G57" i="11" s="1"/>
  <c r="AR58" i="1"/>
  <c r="G58" i="11" s="1"/>
  <c r="AR59" i="1"/>
  <c r="G59" i="11" s="1"/>
  <c r="AR60" i="1"/>
  <c r="G60" i="11" s="1"/>
  <c r="AR61" i="1"/>
  <c r="G61" i="11" s="1"/>
  <c r="AR62" i="1"/>
  <c r="G62" i="11" s="1"/>
  <c r="AR63" i="1"/>
  <c r="G63" i="11" s="1"/>
  <c r="AR64" i="1"/>
  <c r="G64" i="11" s="1"/>
  <c r="AR65" i="1"/>
  <c r="G65" i="11" s="1"/>
  <c r="AR66" i="1"/>
  <c r="G66" i="11" s="1"/>
  <c r="AR67" i="1"/>
  <c r="G67" i="11" s="1"/>
  <c r="AR68" i="1"/>
  <c r="G68" i="11" s="1"/>
  <c r="AR69" i="1"/>
  <c r="G69" i="11" s="1"/>
  <c r="AR70" i="1"/>
  <c r="G70" i="11" s="1"/>
  <c r="AR71" i="1"/>
  <c r="G71" i="11" s="1"/>
  <c r="AR72" i="1"/>
  <c r="G72" i="11" s="1"/>
  <c r="AR73" i="1"/>
  <c r="G73" i="11" s="1"/>
  <c r="AR74" i="1"/>
  <c r="G74" i="11" s="1"/>
  <c r="AR75" i="1"/>
  <c r="G75" i="11" s="1"/>
  <c r="AR76" i="1"/>
  <c r="G76" i="11" s="1"/>
  <c r="AR77" i="1"/>
  <c r="G77" i="11" s="1"/>
  <c r="AR78" i="1"/>
  <c r="G78" i="11" s="1"/>
  <c r="AR79" i="1"/>
  <c r="G79" i="11" s="1"/>
  <c r="AR80" i="1"/>
  <c r="G80" i="11" s="1"/>
  <c r="AR81" i="1"/>
  <c r="G81" i="11" s="1"/>
  <c r="AR82" i="1"/>
  <c r="G82" i="11" s="1"/>
  <c r="AR83" i="1"/>
  <c r="G83" i="11" s="1"/>
  <c r="AR84" i="1"/>
  <c r="G84" i="11" s="1"/>
  <c r="AR85" i="1"/>
  <c r="G85" i="11" s="1"/>
  <c r="AR86" i="1"/>
  <c r="G86" i="11" s="1"/>
  <c r="AR87" i="1"/>
  <c r="G87" i="11" s="1"/>
  <c r="AR88" i="1"/>
  <c r="G88" i="11" s="1"/>
  <c r="AR89" i="1"/>
  <c r="G89" i="11" s="1"/>
  <c r="AR90" i="1"/>
  <c r="G90" i="11" s="1"/>
  <c r="AR91" i="1"/>
  <c r="G91" i="11" s="1"/>
  <c r="AR92" i="1"/>
  <c r="G92" i="11" s="1"/>
  <c r="AR93" i="1"/>
  <c r="G93" i="11" s="1"/>
  <c r="AR94" i="1"/>
  <c r="G94" i="11" s="1"/>
  <c r="AR95" i="1"/>
  <c r="G95" i="11" s="1"/>
  <c r="AR96" i="1"/>
  <c r="G96" i="11" s="1"/>
  <c r="AR97" i="1"/>
  <c r="G97" i="11" s="1"/>
  <c r="AR98" i="1"/>
  <c r="G98" i="11" s="1"/>
  <c r="AR99" i="1"/>
  <c r="G99" i="11" s="1"/>
  <c r="AR100" i="1"/>
  <c r="G100" i="11" s="1"/>
  <c r="AR101" i="1"/>
  <c r="G101" i="11" s="1"/>
  <c r="AR102" i="1"/>
  <c r="G102" i="11" s="1"/>
  <c r="AR103" i="1"/>
  <c r="G103" i="11" s="1"/>
  <c r="AR104" i="1"/>
  <c r="G104" i="11" s="1"/>
  <c r="AR105" i="1"/>
  <c r="G105" i="11" s="1"/>
  <c r="AR106" i="1"/>
  <c r="G106" i="11" s="1"/>
  <c r="AR107" i="1"/>
  <c r="G107" i="11" s="1"/>
  <c r="AR108" i="1"/>
  <c r="G108" i="11" s="1"/>
  <c r="AR109" i="1"/>
  <c r="G109" i="11" s="1"/>
  <c r="AR110" i="1"/>
  <c r="G110" i="11" s="1"/>
  <c r="AR111" i="1"/>
  <c r="G111" i="11" s="1"/>
  <c r="AR112" i="1"/>
  <c r="G112" i="11" s="1"/>
  <c r="AR113" i="1"/>
  <c r="G113" i="11" s="1"/>
  <c r="AR114" i="1"/>
  <c r="G114" i="11" s="1"/>
  <c r="AR115" i="1"/>
  <c r="G115" i="11" s="1"/>
  <c r="AR116" i="1"/>
  <c r="G116" i="11" s="1"/>
  <c r="AR117" i="1"/>
  <c r="G117" i="11" s="1"/>
  <c r="AR118" i="1"/>
  <c r="G118" i="11" s="1"/>
  <c r="AR119" i="1"/>
  <c r="G119" i="11" s="1"/>
  <c r="AR120" i="1"/>
  <c r="G120" i="11" s="1"/>
  <c r="AR121" i="1"/>
  <c r="G121" i="11" s="1"/>
  <c r="AR122" i="1"/>
  <c r="G122" i="11" s="1"/>
  <c r="AR123" i="1"/>
  <c r="G123" i="11" s="1"/>
  <c r="AR124" i="1"/>
  <c r="G124" i="11" s="1"/>
  <c r="AR125" i="1"/>
  <c r="G125" i="11" s="1"/>
  <c r="AR126" i="1"/>
  <c r="G126" i="11" s="1"/>
  <c r="AL3" i="1"/>
  <c r="AM3" i="1"/>
  <c r="AN3" i="1"/>
  <c r="AO3" i="1"/>
  <c r="AL4" i="1"/>
  <c r="AM4" i="1"/>
  <c r="AN4" i="1"/>
  <c r="AO4" i="1"/>
  <c r="AL5" i="1"/>
  <c r="AM5" i="1"/>
  <c r="AN5" i="1"/>
  <c r="AO5" i="1"/>
  <c r="AL6" i="1"/>
  <c r="AM6" i="1"/>
  <c r="AN6" i="1"/>
  <c r="AO6" i="1"/>
  <c r="AL7" i="1"/>
  <c r="AM7" i="1"/>
  <c r="AN7" i="1"/>
  <c r="AO7" i="1"/>
  <c r="AL8" i="1"/>
  <c r="AM8" i="1"/>
  <c r="AN8" i="1"/>
  <c r="AO8" i="1"/>
  <c r="AL9" i="1"/>
  <c r="AM9" i="1"/>
  <c r="AN9" i="1"/>
  <c r="AO9" i="1"/>
  <c r="AL10" i="1"/>
  <c r="AM10" i="1"/>
  <c r="AN10" i="1"/>
  <c r="AO10" i="1"/>
  <c r="AL11" i="1"/>
  <c r="AM11" i="1"/>
  <c r="AN11" i="1"/>
  <c r="AO11" i="1"/>
  <c r="AL12" i="1"/>
  <c r="AM12" i="1"/>
  <c r="AN12" i="1"/>
  <c r="AO12" i="1"/>
  <c r="AL13" i="1"/>
  <c r="AM13" i="1"/>
  <c r="AN13" i="1"/>
  <c r="AO13" i="1"/>
  <c r="AL14" i="1"/>
  <c r="AM14" i="1"/>
  <c r="AN14" i="1"/>
  <c r="AO14" i="1"/>
  <c r="AL15" i="1"/>
  <c r="AM15" i="1"/>
  <c r="AN15" i="1"/>
  <c r="AO15" i="1"/>
  <c r="AL16" i="1"/>
  <c r="AM16" i="1"/>
  <c r="AN16" i="1"/>
  <c r="AO16" i="1"/>
  <c r="AL17" i="1"/>
  <c r="AM17" i="1"/>
  <c r="AN17" i="1"/>
  <c r="AO17" i="1"/>
  <c r="AL18" i="1"/>
  <c r="AM18" i="1"/>
  <c r="AN18" i="1"/>
  <c r="AO18" i="1"/>
  <c r="AL19" i="1"/>
  <c r="AM19" i="1"/>
  <c r="AN19" i="1"/>
  <c r="AO19" i="1"/>
  <c r="AL20" i="1"/>
  <c r="AM20" i="1"/>
  <c r="AN20" i="1"/>
  <c r="AO20" i="1"/>
  <c r="AL21" i="1"/>
  <c r="AM21" i="1"/>
  <c r="AN21" i="1"/>
  <c r="AO21" i="1"/>
  <c r="AL22" i="1"/>
  <c r="AM22" i="1"/>
  <c r="AN22" i="1"/>
  <c r="AO22" i="1"/>
  <c r="AL23" i="1"/>
  <c r="AM23" i="1"/>
  <c r="AN23" i="1"/>
  <c r="AO23" i="1"/>
  <c r="AL24" i="1"/>
  <c r="AM24" i="1"/>
  <c r="AN24" i="1"/>
  <c r="AO24" i="1"/>
  <c r="AL25" i="1"/>
  <c r="AM25" i="1"/>
  <c r="AN25" i="1"/>
  <c r="AO25" i="1"/>
  <c r="AL26" i="1"/>
  <c r="AM26" i="1"/>
  <c r="AN26" i="1"/>
  <c r="AO26" i="1"/>
  <c r="AL27" i="1"/>
  <c r="AM27" i="1"/>
  <c r="AN27" i="1"/>
  <c r="AO27" i="1"/>
  <c r="AL28" i="1"/>
  <c r="AM28" i="1"/>
  <c r="AN28" i="1"/>
  <c r="AO28" i="1"/>
  <c r="AL29" i="1"/>
  <c r="AM29" i="1"/>
  <c r="AN29" i="1"/>
  <c r="AO29" i="1"/>
  <c r="AL30" i="1"/>
  <c r="AM30" i="1"/>
  <c r="AN30" i="1"/>
  <c r="AO30" i="1"/>
  <c r="AL31" i="1"/>
  <c r="AM31" i="1"/>
  <c r="AN31" i="1"/>
  <c r="AO31" i="1"/>
  <c r="AL32" i="1"/>
  <c r="AM32" i="1"/>
  <c r="AN32" i="1"/>
  <c r="AO32" i="1"/>
  <c r="AL33" i="1"/>
  <c r="AM33" i="1"/>
  <c r="AN33" i="1"/>
  <c r="AO33" i="1"/>
  <c r="AL34" i="1"/>
  <c r="AM34" i="1"/>
  <c r="AN34" i="1"/>
  <c r="AO34" i="1"/>
  <c r="AL35" i="1"/>
  <c r="AM35" i="1"/>
  <c r="AN35" i="1"/>
  <c r="AO35" i="1"/>
  <c r="AL36" i="1"/>
  <c r="AM36" i="1"/>
  <c r="AN36" i="1"/>
  <c r="AO36" i="1"/>
  <c r="AL37" i="1"/>
  <c r="AM37" i="1"/>
  <c r="AN37" i="1"/>
  <c r="AO37" i="1"/>
  <c r="AL38" i="1"/>
  <c r="AM38" i="1"/>
  <c r="AN38" i="1"/>
  <c r="AO38" i="1"/>
  <c r="AL39" i="1"/>
  <c r="AM39" i="1"/>
  <c r="AN39" i="1"/>
  <c r="AO39" i="1"/>
  <c r="AL40" i="1"/>
  <c r="AM40" i="1"/>
  <c r="AN40" i="1"/>
  <c r="AO40" i="1"/>
  <c r="AL41" i="1"/>
  <c r="AM41" i="1"/>
  <c r="AN41" i="1"/>
  <c r="AO41" i="1"/>
  <c r="AL42" i="1"/>
  <c r="AM42" i="1"/>
  <c r="AN42" i="1"/>
  <c r="AO42" i="1"/>
  <c r="AL43" i="1"/>
  <c r="AM43" i="1"/>
  <c r="AN43" i="1"/>
  <c r="AO43" i="1"/>
  <c r="AL44" i="1"/>
  <c r="AM44" i="1"/>
  <c r="AN44" i="1"/>
  <c r="AO44" i="1"/>
  <c r="AL45" i="1"/>
  <c r="AM45" i="1"/>
  <c r="AN45" i="1"/>
  <c r="AO45" i="1"/>
  <c r="AL46" i="1"/>
  <c r="AM46" i="1"/>
  <c r="AN46" i="1"/>
  <c r="AO46" i="1"/>
  <c r="AL47" i="1"/>
  <c r="AM47" i="1"/>
  <c r="AN47" i="1"/>
  <c r="AO47" i="1"/>
  <c r="AL48" i="1"/>
  <c r="AM48" i="1"/>
  <c r="AN48" i="1"/>
  <c r="AO48" i="1"/>
  <c r="AL49" i="1"/>
  <c r="AM49" i="1"/>
  <c r="AN49" i="1"/>
  <c r="AO49" i="1"/>
  <c r="AL50" i="1"/>
  <c r="AM50" i="1"/>
  <c r="AN50" i="1"/>
  <c r="AO50" i="1"/>
  <c r="AL51" i="1"/>
  <c r="AM51" i="1"/>
  <c r="AN51" i="1"/>
  <c r="AO51" i="1"/>
  <c r="AL52" i="1"/>
  <c r="AM52" i="1"/>
  <c r="AN52" i="1"/>
  <c r="AO52" i="1"/>
  <c r="AL53" i="1"/>
  <c r="AM53" i="1"/>
  <c r="AN53" i="1"/>
  <c r="AO53" i="1"/>
  <c r="AL54" i="1"/>
  <c r="AM54" i="1"/>
  <c r="AN54" i="1"/>
  <c r="AO54" i="1"/>
  <c r="AL55" i="1"/>
  <c r="AM55" i="1"/>
  <c r="AN55" i="1"/>
  <c r="AO55" i="1"/>
  <c r="AL56" i="1"/>
  <c r="AM56" i="1"/>
  <c r="AN56" i="1"/>
  <c r="AO56" i="1"/>
  <c r="AL57" i="1"/>
  <c r="AM57" i="1"/>
  <c r="AN57" i="1"/>
  <c r="AO57" i="1"/>
  <c r="AL58" i="1"/>
  <c r="AM58" i="1"/>
  <c r="AN58" i="1"/>
  <c r="AO58" i="1"/>
  <c r="AL59" i="1"/>
  <c r="AM59" i="1"/>
  <c r="AN59" i="1"/>
  <c r="AO59" i="1"/>
  <c r="AL60" i="1"/>
  <c r="AM60" i="1"/>
  <c r="AN60" i="1"/>
  <c r="AO60" i="1"/>
  <c r="AL61" i="1"/>
  <c r="AM61" i="1"/>
  <c r="AN61" i="1"/>
  <c r="AO61" i="1"/>
  <c r="AL62" i="1"/>
  <c r="AM62" i="1"/>
  <c r="AN62" i="1"/>
  <c r="AO62" i="1"/>
  <c r="AL63" i="1"/>
  <c r="AM63" i="1"/>
  <c r="AN63" i="1"/>
  <c r="AO63" i="1"/>
  <c r="AL64" i="1"/>
  <c r="AM64" i="1"/>
  <c r="AN64" i="1"/>
  <c r="AO64" i="1"/>
  <c r="AL65" i="1"/>
  <c r="AM65" i="1"/>
  <c r="AN65" i="1"/>
  <c r="AO65" i="1"/>
  <c r="AL66" i="1"/>
  <c r="AM66" i="1"/>
  <c r="AN66" i="1"/>
  <c r="AO66" i="1"/>
  <c r="AL67" i="1"/>
  <c r="AM67" i="1"/>
  <c r="AN67" i="1"/>
  <c r="AO67" i="1"/>
  <c r="AL68" i="1"/>
  <c r="AM68" i="1"/>
  <c r="AN68" i="1"/>
  <c r="AO68" i="1"/>
  <c r="AL69" i="1"/>
  <c r="AM69" i="1"/>
  <c r="AN69" i="1"/>
  <c r="AO69" i="1"/>
  <c r="AL70" i="1"/>
  <c r="AM70" i="1"/>
  <c r="AN70" i="1"/>
  <c r="AO70" i="1"/>
  <c r="AL71" i="1"/>
  <c r="AM71" i="1"/>
  <c r="AN71" i="1"/>
  <c r="AO71" i="1"/>
  <c r="AL72" i="1"/>
  <c r="AM72" i="1"/>
  <c r="AN72" i="1"/>
  <c r="AO72" i="1"/>
  <c r="AL73" i="1"/>
  <c r="AM73" i="1"/>
  <c r="AN73" i="1"/>
  <c r="AO73" i="1"/>
  <c r="AL74" i="1"/>
  <c r="AM74" i="1"/>
  <c r="AN74" i="1"/>
  <c r="AO74" i="1"/>
  <c r="AL75" i="1"/>
  <c r="AM75" i="1"/>
  <c r="AN75" i="1"/>
  <c r="AO75" i="1"/>
  <c r="AL76" i="1"/>
  <c r="AM76" i="1"/>
  <c r="AN76" i="1"/>
  <c r="AO76" i="1"/>
  <c r="AL77" i="1"/>
  <c r="AM77" i="1"/>
  <c r="AN77" i="1"/>
  <c r="AO77" i="1"/>
  <c r="AL78" i="1"/>
  <c r="AM78" i="1"/>
  <c r="AN78" i="1"/>
  <c r="AO78" i="1"/>
  <c r="AL79" i="1"/>
  <c r="AM79" i="1"/>
  <c r="AN79" i="1"/>
  <c r="AO79" i="1"/>
  <c r="AL80" i="1"/>
  <c r="AM80" i="1"/>
  <c r="AN80" i="1"/>
  <c r="AO80" i="1"/>
  <c r="AL81" i="1"/>
  <c r="AM81" i="1"/>
  <c r="AN81" i="1"/>
  <c r="AO81" i="1"/>
  <c r="AL82" i="1"/>
  <c r="AM82" i="1"/>
  <c r="AN82" i="1"/>
  <c r="AO82" i="1"/>
  <c r="AL83" i="1"/>
  <c r="AM83" i="1"/>
  <c r="AN83" i="1"/>
  <c r="AO83" i="1"/>
  <c r="AL84" i="1"/>
  <c r="AM84" i="1"/>
  <c r="AN84" i="1"/>
  <c r="AO84" i="1"/>
  <c r="AL85" i="1"/>
  <c r="AM85" i="1"/>
  <c r="AN85" i="1"/>
  <c r="AO85" i="1"/>
  <c r="AL86" i="1"/>
  <c r="AM86" i="1"/>
  <c r="AN86" i="1"/>
  <c r="AO86" i="1"/>
  <c r="AL87" i="1"/>
  <c r="AM87" i="1"/>
  <c r="AN87" i="1"/>
  <c r="AO87" i="1"/>
  <c r="AL88" i="1"/>
  <c r="AM88" i="1"/>
  <c r="AN88" i="1"/>
  <c r="AO88" i="1"/>
  <c r="AL89" i="1"/>
  <c r="AM89" i="1"/>
  <c r="AN89" i="1"/>
  <c r="AO89" i="1"/>
  <c r="AL90" i="1"/>
  <c r="AM90" i="1"/>
  <c r="AN90" i="1"/>
  <c r="AO90" i="1"/>
  <c r="AL91" i="1"/>
  <c r="AM91" i="1"/>
  <c r="AN91" i="1"/>
  <c r="AO91" i="1"/>
  <c r="AL92" i="1"/>
  <c r="AM92" i="1"/>
  <c r="AN92" i="1"/>
  <c r="AO92" i="1"/>
  <c r="AL93" i="1"/>
  <c r="AM93" i="1"/>
  <c r="AN93" i="1"/>
  <c r="AO93" i="1"/>
  <c r="AL94" i="1"/>
  <c r="AM94" i="1"/>
  <c r="AN94" i="1"/>
  <c r="AO94" i="1"/>
  <c r="AL95" i="1"/>
  <c r="AM95" i="1"/>
  <c r="AN95" i="1"/>
  <c r="AO95" i="1"/>
  <c r="AL96" i="1"/>
  <c r="AM96" i="1"/>
  <c r="AN96" i="1"/>
  <c r="AO96" i="1"/>
  <c r="AL97" i="1"/>
  <c r="AM97" i="1"/>
  <c r="AN97" i="1"/>
  <c r="AO97" i="1"/>
  <c r="AL98" i="1"/>
  <c r="AM98" i="1"/>
  <c r="AN98" i="1"/>
  <c r="AO98" i="1"/>
  <c r="AL99" i="1"/>
  <c r="AM99" i="1"/>
  <c r="AN99" i="1"/>
  <c r="AO99" i="1"/>
  <c r="AL100" i="1"/>
  <c r="AM100" i="1"/>
  <c r="AN100" i="1"/>
  <c r="AO100" i="1"/>
  <c r="AL101" i="1"/>
  <c r="AM101" i="1"/>
  <c r="AN101" i="1"/>
  <c r="AO101" i="1"/>
  <c r="AL102" i="1"/>
  <c r="AM102" i="1"/>
  <c r="AN102" i="1"/>
  <c r="AO102" i="1"/>
  <c r="AL103" i="1"/>
  <c r="AM103" i="1"/>
  <c r="AN103" i="1"/>
  <c r="AO103" i="1"/>
  <c r="AL104" i="1"/>
  <c r="AM104" i="1"/>
  <c r="AN104" i="1"/>
  <c r="AO104" i="1"/>
  <c r="AL105" i="1"/>
  <c r="AM105" i="1"/>
  <c r="AN105" i="1"/>
  <c r="AO105" i="1"/>
  <c r="AL106" i="1"/>
  <c r="AM106" i="1"/>
  <c r="AN106" i="1"/>
  <c r="AO106" i="1"/>
  <c r="AL107" i="1"/>
  <c r="AM107" i="1"/>
  <c r="AN107" i="1"/>
  <c r="AO107" i="1"/>
  <c r="AL108" i="1"/>
  <c r="AM108" i="1"/>
  <c r="AN108" i="1"/>
  <c r="AO108" i="1"/>
  <c r="AL109" i="1"/>
  <c r="AM109" i="1"/>
  <c r="AN109" i="1"/>
  <c r="AO109" i="1"/>
  <c r="AL110" i="1"/>
  <c r="AM110" i="1"/>
  <c r="AN110" i="1"/>
  <c r="AO110" i="1"/>
  <c r="AL111" i="1"/>
  <c r="AM111" i="1"/>
  <c r="AN111" i="1"/>
  <c r="AO111" i="1"/>
  <c r="AL112" i="1"/>
  <c r="AM112" i="1"/>
  <c r="AN112" i="1"/>
  <c r="AO112" i="1"/>
  <c r="AL113" i="1"/>
  <c r="AM113" i="1"/>
  <c r="AN113" i="1"/>
  <c r="AO113" i="1"/>
  <c r="AL114" i="1"/>
  <c r="AM114" i="1"/>
  <c r="AN114" i="1"/>
  <c r="AO114" i="1"/>
  <c r="AL115" i="1"/>
  <c r="AM115" i="1"/>
  <c r="AN115" i="1"/>
  <c r="AO115" i="1"/>
  <c r="AL116" i="1"/>
  <c r="AM116" i="1"/>
  <c r="AN116" i="1"/>
  <c r="AO116" i="1"/>
  <c r="AL117" i="1"/>
  <c r="AM117" i="1"/>
  <c r="AN117" i="1"/>
  <c r="AO117" i="1"/>
  <c r="AL118" i="1"/>
  <c r="AM118" i="1"/>
  <c r="AN118" i="1"/>
  <c r="AO118" i="1"/>
  <c r="AL119" i="1"/>
  <c r="AM119" i="1"/>
  <c r="AN119" i="1"/>
  <c r="AO119" i="1"/>
  <c r="AL120" i="1"/>
  <c r="AM120" i="1"/>
  <c r="AN120" i="1"/>
  <c r="AO120" i="1"/>
  <c r="AL121" i="1"/>
  <c r="AM121" i="1"/>
  <c r="AN121" i="1"/>
  <c r="AO121" i="1"/>
  <c r="AL122" i="1"/>
  <c r="AM122" i="1"/>
  <c r="AN122" i="1"/>
  <c r="AO122" i="1"/>
  <c r="AL123" i="1"/>
  <c r="AM123" i="1"/>
  <c r="AN123" i="1"/>
  <c r="AO123" i="1"/>
  <c r="AL124" i="1"/>
  <c r="AM124" i="1"/>
  <c r="AN124" i="1"/>
  <c r="AO124" i="1"/>
  <c r="AL125" i="1"/>
  <c r="AM125" i="1"/>
  <c r="AN125" i="1"/>
  <c r="AO125" i="1"/>
  <c r="AL126" i="1"/>
  <c r="AM126" i="1"/>
  <c r="AN126" i="1"/>
  <c r="AO126" i="1"/>
  <c r="AR2" i="1"/>
  <c r="G2" i="11" s="1"/>
  <c r="AL2" i="1"/>
  <c r="AP62" i="1"/>
  <c r="AP73" i="1"/>
  <c r="AP109" i="1"/>
  <c r="AP125" i="1"/>
  <c r="AI3" i="1"/>
  <c r="AI18" i="1"/>
  <c r="AI77" i="1"/>
  <c r="AI2" i="1"/>
  <c r="AP2" i="1"/>
  <c r="AO2" i="1"/>
  <c r="AN2" i="1"/>
  <c r="AM2" i="1"/>
  <c r="AE2" i="1"/>
  <c r="AP126" i="1"/>
  <c r="AP124" i="1"/>
  <c r="AP123" i="1"/>
  <c r="AP122" i="1"/>
  <c r="AP121" i="1"/>
  <c r="AP120" i="1"/>
  <c r="AP119" i="1"/>
  <c r="AP118" i="1"/>
  <c r="AP117" i="1"/>
  <c r="AP116" i="1"/>
  <c r="AP115" i="1"/>
  <c r="AP114" i="1"/>
  <c r="AP113" i="1"/>
  <c r="AP112" i="1"/>
  <c r="AP111" i="1"/>
  <c r="AP110" i="1"/>
  <c r="AP108" i="1"/>
  <c r="AP107" i="1"/>
  <c r="AP106" i="1"/>
  <c r="AP105" i="1"/>
  <c r="AP104" i="1"/>
  <c r="AP103" i="1"/>
  <c r="AP102" i="1"/>
  <c r="AP101" i="1"/>
  <c r="AP100" i="1"/>
  <c r="AP99" i="1"/>
  <c r="AP98" i="1"/>
  <c r="AP97" i="1"/>
  <c r="AP96" i="1"/>
  <c r="AP95" i="1"/>
  <c r="AP94" i="1"/>
  <c r="AP93" i="1"/>
  <c r="AP92" i="1"/>
  <c r="AP91" i="1"/>
  <c r="AP90" i="1"/>
  <c r="AP89" i="1"/>
  <c r="AP88" i="1"/>
  <c r="AP87" i="1"/>
  <c r="AP86" i="1"/>
  <c r="AP85" i="1"/>
  <c r="AP84" i="1"/>
  <c r="AP83" i="1"/>
  <c r="AP82" i="1"/>
  <c r="AP81" i="1"/>
  <c r="AP80" i="1"/>
  <c r="AP79" i="1"/>
  <c r="AP78" i="1"/>
  <c r="AP77" i="1"/>
  <c r="AP76" i="1"/>
  <c r="AP75" i="1"/>
  <c r="AP74" i="1"/>
  <c r="AP72" i="1"/>
  <c r="AP71" i="1"/>
  <c r="AP70" i="1"/>
  <c r="AP69" i="1"/>
  <c r="AP68" i="1"/>
  <c r="AP67" i="1"/>
  <c r="AP66" i="1"/>
  <c r="AP65" i="1"/>
  <c r="AP64" i="1"/>
  <c r="AP63" i="1"/>
  <c r="AP61" i="1"/>
  <c r="AP60" i="1"/>
  <c r="AP59" i="1"/>
  <c r="AP58" i="1"/>
  <c r="AP57" i="1"/>
  <c r="AP56" i="1"/>
  <c r="AP55" i="1"/>
  <c r="AP54" i="1"/>
  <c r="AP53" i="1"/>
  <c r="AP52" i="1"/>
  <c r="AP51" i="1"/>
  <c r="AP50" i="1"/>
  <c r="AP49" i="1"/>
  <c r="AP48" i="1"/>
  <c r="AP47" i="1"/>
  <c r="AP46" i="1"/>
  <c r="AP45" i="1"/>
  <c r="AP44" i="1"/>
  <c r="AP43" i="1"/>
  <c r="AP42" i="1"/>
  <c r="AP41" i="1"/>
  <c r="AP40" i="1"/>
  <c r="AP39" i="1"/>
  <c r="AP38" i="1"/>
  <c r="AP37" i="1"/>
  <c r="AP36" i="1"/>
  <c r="AP35" i="1"/>
  <c r="AP34" i="1"/>
  <c r="AP33" i="1"/>
  <c r="AP32" i="1"/>
  <c r="AP31" i="1"/>
  <c r="AP30" i="1"/>
  <c r="AP29" i="1"/>
  <c r="AP28" i="1"/>
  <c r="AP27" i="1"/>
  <c r="AP26" i="1"/>
  <c r="AP25" i="1"/>
  <c r="AP24" i="1"/>
  <c r="AP23" i="1"/>
  <c r="AP22" i="1"/>
  <c r="AP21" i="1"/>
  <c r="AP20" i="1"/>
  <c r="AP19" i="1"/>
  <c r="AP18" i="1"/>
  <c r="AP17" i="1"/>
  <c r="AP16" i="1"/>
  <c r="AP15" i="1"/>
  <c r="AP14" i="1"/>
  <c r="AP13" i="1"/>
  <c r="AP12" i="1"/>
  <c r="AP11" i="1"/>
  <c r="AP10" i="1"/>
  <c r="AP9" i="1"/>
  <c r="AP8" i="1"/>
  <c r="AP7" i="1"/>
  <c r="AP6" i="1"/>
  <c r="AP5" i="1"/>
  <c r="AP4" i="1"/>
  <c r="AP3" i="1"/>
  <c r="B7" i="5" l="1"/>
  <c r="C7" i="5"/>
  <c r="D7" i="5"/>
  <c r="E44" i="5" l="1"/>
  <c r="E7" i="5"/>
  <c r="E51" i="5" s="1"/>
  <c r="A3" i="1"/>
  <c r="B3" i="1" s="1"/>
  <c r="A4" i="1"/>
  <c r="B4" i="1" s="1"/>
  <c r="A5" i="1"/>
  <c r="B5" i="1" s="1"/>
  <c r="A6" i="1"/>
  <c r="B6" i="1" s="1"/>
  <c r="A7" i="1"/>
  <c r="B7" i="1" s="1"/>
  <c r="A8" i="1"/>
  <c r="B8" i="1" s="1"/>
  <c r="A9" i="1"/>
  <c r="B9" i="1" s="1"/>
  <c r="A10" i="1"/>
  <c r="B10" i="1" s="1"/>
  <c r="A11" i="1"/>
  <c r="B11" i="1" s="1"/>
  <c r="A12" i="1"/>
  <c r="B12" i="1" s="1"/>
  <c r="A13" i="1"/>
  <c r="B13" i="1" s="1"/>
  <c r="A14" i="1"/>
  <c r="B14" i="1" s="1"/>
  <c r="A15" i="1"/>
  <c r="B15" i="1" s="1"/>
  <c r="A16" i="1"/>
  <c r="B16" i="1" s="1"/>
  <c r="A17" i="1"/>
  <c r="B17" i="1" s="1"/>
  <c r="A18" i="1"/>
  <c r="B18" i="1" s="1"/>
  <c r="A19" i="1"/>
  <c r="B19" i="1" s="1"/>
  <c r="A20" i="1"/>
  <c r="B20" i="1" s="1"/>
  <c r="A21" i="1"/>
  <c r="B21" i="1" s="1"/>
  <c r="A22" i="1"/>
  <c r="B22" i="1" s="1"/>
  <c r="A23" i="1"/>
  <c r="B23" i="1" s="1"/>
  <c r="A24" i="1"/>
  <c r="B24" i="1" s="1"/>
  <c r="A25" i="1"/>
  <c r="B25" i="1" s="1"/>
  <c r="A26" i="1"/>
  <c r="B26" i="1" s="1"/>
  <c r="A27" i="1"/>
  <c r="B27" i="1" s="1"/>
  <c r="A28" i="1"/>
  <c r="B28" i="1" s="1"/>
  <c r="A29" i="1"/>
  <c r="B29" i="1" s="1"/>
  <c r="A30" i="1"/>
  <c r="B30" i="1" s="1"/>
  <c r="A31" i="1"/>
  <c r="B31" i="1" s="1"/>
  <c r="A32" i="1"/>
  <c r="B32" i="1" s="1"/>
  <c r="A33" i="1"/>
  <c r="B33" i="1" s="1"/>
  <c r="A34" i="1"/>
  <c r="B34" i="1" s="1"/>
  <c r="A35" i="1"/>
  <c r="B35" i="1" s="1"/>
  <c r="A36" i="1"/>
  <c r="B36" i="1" s="1"/>
  <c r="A37" i="1"/>
  <c r="B37" i="1" s="1"/>
  <c r="A38" i="1"/>
  <c r="B38" i="1" s="1"/>
  <c r="A39" i="1"/>
  <c r="B39" i="1" s="1"/>
  <c r="A40" i="1"/>
  <c r="B40" i="1" s="1"/>
  <c r="A41" i="1"/>
  <c r="B41" i="1" s="1"/>
  <c r="A42" i="1"/>
  <c r="B42" i="1" s="1"/>
  <c r="A43" i="1"/>
  <c r="B43" i="1" s="1"/>
  <c r="A44" i="1"/>
  <c r="B44" i="1" s="1"/>
  <c r="A45" i="1"/>
  <c r="B45" i="1" s="1"/>
  <c r="A46" i="1"/>
  <c r="B46" i="1" s="1"/>
  <c r="A47" i="1"/>
  <c r="B47" i="1" s="1"/>
  <c r="A48" i="1"/>
  <c r="B48" i="1" s="1"/>
  <c r="A49" i="1"/>
  <c r="B49" i="1" s="1"/>
  <c r="A50" i="1"/>
  <c r="B50" i="1" s="1"/>
  <c r="A51" i="1"/>
  <c r="B51" i="1" s="1"/>
  <c r="A52" i="1"/>
  <c r="B52" i="1" s="1"/>
  <c r="A53" i="1"/>
  <c r="B53" i="1" s="1"/>
  <c r="A54" i="1"/>
  <c r="B54" i="1" s="1"/>
  <c r="A55" i="1"/>
  <c r="B55" i="1" s="1"/>
  <c r="A56" i="1"/>
  <c r="B56" i="1" s="1"/>
  <c r="A57" i="1"/>
  <c r="B57" i="1" s="1"/>
  <c r="A58" i="1"/>
  <c r="B58" i="1" s="1"/>
  <c r="A59" i="1"/>
  <c r="B59" i="1" s="1"/>
  <c r="A60" i="1"/>
  <c r="B60" i="1" s="1"/>
  <c r="A61" i="1"/>
  <c r="B61" i="1" s="1"/>
  <c r="A62" i="1"/>
  <c r="B62" i="1" s="1"/>
  <c r="A63" i="1"/>
  <c r="B63" i="1" s="1"/>
  <c r="A64" i="1"/>
  <c r="B64" i="1" s="1"/>
  <c r="A65" i="1"/>
  <c r="B65" i="1" s="1"/>
  <c r="A66" i="1"/>
  <c r="B66" i="1" s="1"/>
  <c r="A67" i="1"/>
  <c r="B67" i="1" s="1"/>
  <c r="A68" i="1"/>
  <c r="B68" i="1" s="1"/>
  <c r="A69" i="1"/>
  <c r="B69" i="1" s="1"/>
  <c r="A70" i="1"/>
  <c r="A71" i="1"/>
  <c r="B71" i="1" s="1"/>
  <c r="A72" i="1"/>
  <c r="B72" i="1" s="1"/>
  <c r="A73" i="1"/>
  <c r="B73" i="1" s="1"/>
  <c r="A74" i="1"/>
  <c r="B74" i="1" s="1"/>
  <c r="A75" i="1"/>
  <c r="B75" i="1" s="1"/>
  <c r="A76" i="1"/>
  <c r="B76" i="1" s="1"/>
  <c r="A77" i="1"/>
  <c r="B77" i="1" s="1"/>
  <c r="A78" i="1"/>
  <c r="B78" i="1" s="1"/>
  <c r="A79" i="1"/>
  <c r="B79" i="1" s="1"/>
  <c r="A80" i="1"/>
  <c r="B80" i="1" s="1"/>
  <c r="A81" i="1"/>
  <c r="B81" i="1" s="1"/>
  <c r="A82" i="1"/>
  <c r="B82" i="1" s="1"/>
  <c r="A83" i="1"/>
  <c r="B83" i="1" s="1"/>
  <c r="A84" i="1"/>
  <c r="B84" i="1" s="1"/>
  <c r="A85" i="1"/>
  <c r="B85" i="1" s="1"/>
  <c r="A86" i="1"/>
  <c r="B86" i="1" s="1"/>
  <c r="A87" i="1"/>
  <c r="B87" i="1" s="1"/>
  <c r="A88" i="1"/>
  <c r="B88" i="1" s="1"/>
  <c r="A89" i="1"/>
  <c r="B89" i="1" s="1"/>
  <c r="A90" i="1"/>
  <c r="B90" i="1" s="1"/>
  <c r="A91" i="1"/>
  <c r="B91" i="1" s="1"/>
  <c r="A92" i="1"/>
  <c r="B92" i="1" s="1"/>
  <c r="A93" i="1"/>
  <c r="B93" i="1" s="1"/>
  <c r="A94" i="1"/>
  <c r="B94" i="1" s="1"/>
  <c r="A95" i="1"/>
  <c r="B95" i="1" s="1"/>
  <c r="A96" i="1"/>
  <c r="B96" i="1" s="1"/>
  <c r="A97" i="1"/>
  <c r="B97" i="1" s="1"/>
  <c r="A98" i="1"/>
  <c r="B98" i="1" s="1"/>
  <c r="A99" i="1"/>
  <c r="B99" i="1" s="1"/>
  <c r="A100" i="1"/>
  <c r="B100" i="1" s="1"/>
  <c r="A101" i="1"/>
  <c r="B101" i="1" s="1"/>
  <c r="A102" i="1"/>
  <c r="B102" i="1" s="1"/>
  <c r="A103" i="1"/>
  <c r="B103" i="1" s="1"/>
  <c r="A104" i="1"/>
  <c r="B104" i="1" s="1"/>
  <c r="A105" i="1"/>
  <c r="B105" i="1" s="1"/>
  <c r="A106" i="1"/>
  <c r="B106" i="1" s="1"/>
  <c r="A107" i="1"/>
  <c r="B107" i="1" s="1"/>
  <c r="A108" i="1"/>
  <c r="B108" i="1" s="1"/>
  <c r="A109" i="1"/>
  <c r="B109" i="1" s="1"/>
  <c r="A110" i="1"/>
  <c r="B110" i="1" s="1"/>
  <c r="A111" i="1"/>
  <c r="B111" i="1" s="1"/>
  <c r="A112" i="1"/>
  <c r="B112" i="1" s="1"/>
  <c r="A113" i="1"/>
  <c r="B113" i="1" s="1"/>
  <c r="A114" i="1"/>
  <c r="B114" i="1" s="1"/>
  <c r="A115" i="1"/>
  <c r="B115" i="1" s="1"/>
  <c r="A116" i="1"/>
  <c r="B116" i="1" s="1"/>
  <c r="A117" i="1"/>
  <c r="B117" i="1" s="1"/>
  <c r="A118" i="1"/>
  <c r="B118" i="1" s="1"/>
  <c r="A119" i="1"/>
  <c r="B119" i="1" s="1"/>
  <c r="A120" i="1"/>
  <c r="B120" i="1" s="1"/>
  <c r="A121" i="1"/>
  <c r="B121" i="1" s="1"/>
  <c r="A122" i="1"/>
  <c r="B122" i="1" s="1"/>
  <c r="A123" i="1"/>
  <c r="B123" i="1" s="1"/>
  <c r="A124" i="1"/>
  <c r="B124" i="1" s="1"/>
  <c r="A125" i="1"/>
  <c r="B125" i="1" s="1"/>
  <c r="A126" i="1"/>
  <c r="B126" i="1" s="1"/>
  <c r="A2" i="1"/>
  <c r="B2" i="1" s="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H3" i="1"/>
  <c r="AH4" i="1"/>
  <c r="AH5" i="1"/>
  <c r="AH6" i="1"/>
  <c r="AH7" i="1"/>
  <c r="AH8" i="1"/>
  <c r="AH9"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55" i="1"/>
  <c r="AH56" i="1"/>
  <c r="AH57" i="1"/>
  <c r="AH58" i="1"/>
  <c r="AH59" i="1"/>
  <c r="AH60" i="1"/>
  <c r="AH61"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H101" i="1"/>
  <c r="AH102" i="1"/>
  <c r="AH103" i="1"/>
  <c r="AH104" i="1"/>
  <c r="AH105" i="1"/>
  <c r="AH106" i="1"/>
  <c r="AH107" i="1"/>
  <c r="AH108" i="1"/>
  <c r="AH109" i="1"/>
  <c r="AH110" i="1"/>
  <c r="AH111" i="1"/>
  <c r="AH112" i="1"/>
  <c r="AH113" i="1"/>
  <c r="AH114" i="1"/>
  <c r="AH115" i="1"/>
  <c r="AH116" i="1"/>
  <c r="AH117" i="1"/>
  <c r="AH118" i="1"/>
  <c r="AH119" i="1"/>
  <c r="AH120" i="1"/>
  <c r="AH121" i="1"/>
  <c r="AH122" i="1"/>
  <c r="AH123" i="1"/>
  <c r="AH124" i="1"/>
  <c r="AH125" i="1"/>
  <c r="AH126"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2" i="1"/>
  <c r="AH2" i="1"/>
  <c r="AG2" i="1"/>
  <c r="AF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R5" i="9"/>
  <c r="AI4" i="1" s="1"/>
  <c r="R6" i="9"/>
  <c r="AI5" i="1" s="1"/>
  <c r="R7" i="9"/>
  <c r="AI6" i="1" s="1"/>
  <c r="R8" i="9"/>
  <c r="AI7" i="1" s="1"/>
  <c r="R9" i="9"/>
  <c r="AI8" i="1" s="1"/>
  <c r="R10" i="9"/>
  <c r="AI9" i="1" s="1"/>
  <c r="R11" i="9"/>
  <c r="AI10" i="1" s="1"/>
  <c r="R12" i="9"/>
  <c r="AI11" i="1" s="1"/>
  <c r="R13" i="9"/>
  <c r="AI12" i="1" s="1"/>
  <c r="R14" i="9"/>
  <c r="AI13" i="1" s="1"/>
  <c r="AI14" i="1"/>
  <c r="R16" i="9"/>
  <c r="AI15" i="1" s="1"/>
  <c r="R17" i="9"/>
  <c r="AI16" i="1" s="1"/>
  <c r="R18" i="9"/>
  <c r="AI17" i="1" s="1"/>
  <c r="R20" i="9"/>
  <c r="AI19" i="1" s="1"/>
  <c r="R21" i="9"/>
  <c r="AI20" i="1" s="1"/>
  <c r="R22" i="9"/>
  <c r="AI21" i="1" s="1"/>
  <c r="R23" i="9"/>
  <c r="AI22" i="1" s="1"/>
  <c r="R24" i="9"/>
  <c r="AI23" i="1" s="1"/>
  <c r="R25" i="9"/>
  <c r="AI24" i="1" s="1"/>
  <c r="R26" i="9"/>
  <c r="AI25" i="1" s="1"/>
  <c r="R27" i="9"/>
  <c r="AI26" i="1" s="1"/>
  <c r="R28" i="9"/>
  <c r="AI27" i="1" s="1"/>
  <c r="R29" i="9"/>
  <c r="AI28" i="1" s="1"/>
  <c r="R30" i="9"/>
  <c r="AI29" i="1" s="1"/>
  <c r="R31" i="9"/>
  <c r="AI30" i="1" s="1"/>
  <c r="R32" i="9"/>
  <c r="AI31" i="1" s="1"/>
  <c r="R33" i="9"/>
  <c r="AI32" i="1" s="1"/>
  <c r="R34" i="9"/>
  <c r="AI33" i="1" s="1"/>
  <c r="R35" i="9"/>
  <c r="AI34" i="1" s="1"/>
  <c r="R36" i="9"/>
  <c r="AI35" i="1" s="1"/>
  <c r="R37" i="9"/>
  <c r="AI36" i="1" s="1"/>
  <c r="R38" i="9"/>
  <c r="AI37" i="1" s="1"/>
  <c r="R39" i="9"/>
  <c r="AI38" i="1" s="1"/>
  <c r="R40" i="9"/>
  <c r="AI39" i="1" s="1"/>
  <c r="R41" i="9"/>
  <c r="AI40" i="1" s="1"/>
  <c r="R42" i="9"/>
  <c r="AI41" i="1" s="1"/>
  <c r="R43" i="9"/>
  <c r="AI42" i="1" s="1"/>
  <c r="R44" i="9"/>
  <c r="AI43" i="1" s="1"/>
  <c r="R45" i="9"/>
  <c r="AI44" i="1" s="1"/>
  <c r="R46" i="9"/>
  <c r="AI45" i="1" s="1"/>
  <c r="R47" i="9"/>
  <c r="AI46" i="1" s="1"/>
  <c r="R48" i="9"/>
  <c r="AI47" i="1" s="1"/>
  <c r="R49" i="9"/>
  <c r="AI48" i="1" s="1"/>
  <c r="R50" i="9"/>
  <c r="AI49" i="1" s="1"/>
  <c r="R51" i="9"/>
  <c r="AI50" i="1" s="1"/>
  <c r="R52" i="9"/>
  <c r="AI51" i="1" s="1"/>
  <c r="R53" i="9"/>
  <c r="AI52" i="1" s="1"/>
  <c r="R54" i="9"/>
  <c r="AI53" i="1" s="1"/>
  <c r="R55" i="9"/>
  <c r="AI54" i="1" s="1"/>
  <c r="R56" i="9"/>
  <c r="AI55" i="1" s="1"/>
  <c r="R57" i="9"/>
  <c r="AI56" i="1" s="1"/>
  <c r="R58" i="9"/>
  <c r="AI57" i="1" s="1"/>
  <c r="R59" i="9"/>
  <c r="AI58" i="1" s="1"/>
  <c r="R60" i="9"/>
  <c r="AI59" i="1" s="1"/>
  <c r="R61" i="9"/>
  <c r="AI60" i="1" s="1"/>
  <c r="R62" i="9"/>
  <c r="AI61" i="1" s="1"/>
  <c r="R63" i="9"/>
  <c r="AI62" i="1" s="1"/>
  <c r="R64" i="9"/>
  <c r="AI63" i="1" s="1"/>
  <c r="R65" i="9"/>
  <c r="AI64" i="1" s="1"/>
  <c r="R66" i="9"/>
  <c r="AI65" i="1" s="1"/>
  <c r="R67" i="9"/>
  <c r="AI66" i="1" s="1"/>
  <c r="R68" i="9"/>
  <c r="AI67" i="1" s="1"/>
  <c r="R69" i="9"/>
  <c r="AI68" i="1" s="1"/>
  <c r="R70" i="9"/>
  <c r="AI69" i="1" s="1"/>
  <c r="R71" i="9"/>
  <c r="AI70" i="1" s="1"/>
  <c r="R72" i="9"/>
  <c r="AI71" i="1" s="1"/>
  <c r="R73" i="9"/>
  <c r="AI72" i="1" s="1"/>
  <c r="R74" i="9"/>
  <c r="AI73" i="1" s="1"/>
  <c r="R75" i="9"/>
  <c r="AI74" i="1" s="1"/>
  <c r="R76" i="9"/>
  <c r="AI75" i="1" s="1"/>
  <c r="R77" i="9"/>
  <c r="AI76" i="1" s="1"/>
  <c r="R79" i="9"/>
  <c r="AI78" i="1" s="1"/>
  <c r="R80" i="9"/>
  <c r="AI79" i="1" s="1"/>
  <c r="R81" i="9"/>
  <c r="AI80" i="1" s="1"/>
  <c r="R82" i="9"/>
  <c r="AI81" i="1" s="1"/>
  <c r="R83" i="9"/>
  <c r="AI82" i="1" s="1"/>
  <c r="R84" i="9"/>
  <c r="AI83" i="1" s="1"/>
  <c r="R85" i="9"/>
  <c r="AI84" i="1" s="1"/>
  <c r="R86" i="9"/>
  <c r="AI85" i="1" s="1"/>
  <c r="R87" i="9"/>
  <c r="AI86" i="1" s="1"/>
  <c r="R88" i="9"/>
  <c r="AI87" i="1" s="1"/>
  <c r="R89" i="9"/>
  <c r="AI88" i="1" s="1"/>
  <c r="R90" i="9"/>
  <c r="AI89" i="1" s="1"/>
  <c r="R91" i="9"/>
  <c r="AI90" i="1" s="1"/>
  <c r="R92" i="9"/>
  <c r="AI91" i="1" s="1"/>
  <c r="R93" i="9"/>
  <c r="AI92" i="1" s="1"/>
  <c r="R94" i="9"/>
  <c r="AI93" i="1" s="1"/>
  <c r="R95" i="9"/>
  <c r="AI94" i="1" s="1"/>
  <c r="R96" i="9"/>
  <c r="AI95" i="1" s="1"/>
  <c r="R97" i="9"/>
  <c r="AI96" i="1" s="1"/>
  <c r="R98" i="9"/>
  <c r="AI97" i="1" s="1"/>
  <c r="R99" i="9"/>
  <c r="AI98" i="1" s="1"/>
  <c r="R100" i="9"/>
  <c r="AI99" i="1" s="1"/>
  <c r="R101" i="9"/>
  <c r="AI100" i="1" s="1"/>
  <c r="R102" i="9"/>
  <c r="AI101" i="1" s="1"/>
  <c r="R103" i="9"/>
  <c r="AI102" i="1" s="1"/>
  <c r="R104" i="9"/>
  <c r="AI103" i="1" s="1"/>
  <c r="R105" i="9"/>
  <c r="AI104" i="1" s="1"/>
  <c r="R106" i="9"/>
  <c r="AI105" i="1" s="1"/>
  <c r="R107" i="9"/>
  <c r="AI106" i="1" s="1"/>
  <c r="R108" i="9"/>
  <c r="AI107" i="1" s="1"/>
  <c r="R109" i="9"/>
  <c r="AI108" i="1" s="1"/>
  <c r="R110" i="9"/>
  <c r="AI109" i="1" s="1"/>
  <c r="R111" i="9"/>
  <c r="AI110" i="1" s="1"/>
  <c r="R112" i="9"/>
  <c r="AI111" i="1" s="1"/>
  <c r="R113" i="9"/>
  <c r="AI112" i="1" s="1"/>
  <c r="R114" i="9"/>
  <c r="AI113" i="1" s="1"/>
  <c r="R115" i="9"/>
  <c r="AI114" i="1" s="1"/>
  <c r="R116" i="9"/>
  <c r="AI115" i="1" s="1"/>
  <c r="R117" i="9"/>
  <c r="AI116" i="1" s="1"/>
  <c r="R118" i="9"/>
  <c r="AI117" i="1" s="1"/>
  <c r="R119" i="9"/>
  <c r="AI118" i="1" s="1"/>
  <c r="R120" i="9"/>
  <c r="AI119" i="1" s="1"/>
  <c r="R121" i="9"/>
  <c r="AI120" i="1" s="1"/>
  <c r="R122" i="9"/>
  <c r="AI121" i="1" s="1"/>
  <c r="R123" i="9"/>
  <c r="AI122" i="1" s="1"/>
  <c r="R124" i="9"/>
  <c r="AI123" i="1" s="1"/>
  <c r="R126" i="9"/>
  <c r="AI125" i="1" s="1"/>
  <c r="R127" i="9"/>
  <c r="AI126" i="1" s="1"/>
  <c r="R125" i="9"/>
  <c r="AI124" i="1" s="1"/>
  <c r="N3" i="1"/>
  <c r="O3" i="1"/>
  <c r="P3" i="1"/>
  <c r="Q3" i="1"/>
  <c r="R3" i="1"/>
  <c r="S3" i="1"/>
  <c r="V3" i="1"/>
  <c r="D3" i="11" s="1"/>
  <c r="N4" i="1"/>
  <c r="O4" i="1"/>
  <c r="P4" i="1"/>
  <c r="Q4" i="1"/>
  <c r="R4" i="1"/>
  <c r="S4" i="1"/>
  <c r="V4" i="1"/>
  <c r="D4" i="11" s="1"/>
  <c r="N5" i="1"/>
  <c r="O5" i="1"/>
  <c r="P5" i="1"/>
  <c r="Q5" i="1"/>
  <c r="R5" i="1"/>
  <c r="S5" i="1"/>
  <c r="V5" i="1"/>
  <c r="D5" i="11" s="1"/>
  <c r="N6" i="1"/>
  <c r="O6" i="1"/>
  <c r="P6" i="1"/>
  <c r="Q6" i="1"/>
  <c r="R6" i="1"/>
  <c r="S6" i="1"/>
  <c r="V6" i="1"/>
  <c r="D6" i="11" s="1"/>
  <c r="N7" i="1"/>
  <c r="O7" i="1"/>
  <c r="P7" i="1"/>
  <c r="Q7" i="1"/>
  <c r="R7" i="1"/>
  <c r="S7" i="1"/>
  <c r="V7" i="1"/>
  <c r="D7" i="11" s="1"/>
  <c r="N8" i="1"/>
  <c r="O8" i="1"/>
  <c r="P8" i="1"/>
  <c r="Q8" i="1"/>
  <c r="R8" i="1"/>
  <c r="S8" i="1"/>
  <c r="V8" i="1"/>
  <c r="D8" i="11" s="1"/>
  <c r="N9" i="1"/>
  <c r="O9" i="1"/>
  <c r="P9" i="1"/>
  <c r="Q9" i="1"/>
  <c r="R9" i="1"/>
  <c r="S9" i="1"/>
  <c r="V9" i="1"/>
  <c r="D9" i="11" s="1"/>
  <c r="N10" i="1"/>
  <c r="O10" i="1"/>
  <c r="P10" i="1"/>
  <c r="Q10" i="1"/>
  <c r="R10" i="1"/>
  <c r="S10" i="1"/>
  <c r="T10" i="1"/>
  <c r="V10" i="1"/>
  <c r="D10" i="11" s="1"/>
  <c r="N11" i="1"/>
  <c r="O11" i="1"/>
  <c r="P11" i="1"/>
  <c r="Q11" i="1"/>
  <c r="R11" i="1"/>
  <c r="S11" i="1"/>
  <c r="T11" i="1"/>
  <c r="V11" i="1"/>
  <c r="D11" i="11" s="1"/>
  <c r="N12" i="1"/>
  <c r="O12" i="1"/>
  <c r="P12" i="1"/>
  <c r="Q12" i="1"/>
  <c r="R12" i="1"/>
  <c r="S12" i="1"/>
  <c r="V12" i="1"/>
  <c r="D12" i="11" s="1"/>
  <c r="N13" i="1"/>
  <c r="O13" i="1"/>
  <c r="P13" i="1"/>
  <c r="Q13" i="1"/>
  <c r="R13" i="1"/>
  <c r="S13" i="1"/>
  <c r="T13" i="1"/>
  <c r="V13" i="1"/>
  <c r="D13" i="11" s="1"/>
  <c r="N14" i="1"/>
  <c r="O14" i="1"/>
  <c r="P14" i="1"/>
  <c r="Q14" i="1"/>
  <c r="R14" i="1"/>
  <c r="S14" i="1"/>
  <c r="T14" i="1"/>
  <c r="V14" i="1"/>
  <c r="D14" i="11" s="1"/>
  <c r="N15" i="1"/>
  <c r="O15" i="1"/>
  <c r="P15" i="1"/>
  <c r="Q15" i="1"/>
  <c r="R15" i="1"/>
  <c r="S15" i="1"/>
  <c r="V15" i="1"/>
  <c r="D15" i="11" s="1"/>
  <c r="N16" i="1"/>
  <c r="O16" i="1"/>
  <c r="P16" i="1"/>
  <c r="Q16" i="1"/>
  <c r="R16" i="1"/>
  <c r="S16" i="1"/>
  <c r="V16" i="1"/>
  <c r="D16" i="11" s="1"/>
  <c r="N17" i="1"/>
  <c r="O17" i="1"/>
  <c r="P17" i="1"/>
  <c r="Q17" i="1"/>
  <c r="R17" i="1"/>
  <c r="S17" i="1"/>
  <c r="V17" i="1"/>
  <c r="D17" i="11" s="1"/>
  <c r="N18" i="1"/>
  <c r="O18" i="1"/>
  <c r="P18" i="1"/>
  <c r="Q18" i="1"/>
  <c r="R18" i="1"/>
  <c r="S18" i="1"/>
  <c r="V18" i="1"/>
  <c r="D18" i="11" s="1"/>
  <c r="N19" i="1"/>
  <c r="O19" i="1"/>
  <c r="P19" i="1"/>
  <c r="Q19" i="1"/>
  <c r="R19" i="1"/>
  <c r="S19" i="1"/>
  <c r="V19" i="1"/>
  <c r="D19" i="11" s="1"/>
  <c r="N20" i="1"/>
  <c r="O20" i="1"/>
  <c r="P20" i="1"/>
  <c r="Q20" i="1"/>
  <c r="R20" i="1"/>
  <c r="S20" i="1"/>
  <c r="V20" i="1"/>
  <c r="D20" i="11" s="1"/>
  <c r="N21" i="1"/>
  <c r="O21" i="1"/>
  <c r="P21" i="1"/>
  <c r="Q21" i="1"/>
  <c r="R21" i="1"/>
  <c r="S21" i="1"/>
  <c r="V21" i="1"/>
  <c r="D21" i="11" s="1"/>
  <c r="N22" i="1"/>
  <c r="O22" i="1"/>
  <c r="P22" i="1"/>
  <c r="Q22" i="1"/>
  <c r="R22" i="1"/>
  <c r="S22" i="1"/>
  <c r="V22" i="1"/>
  <c r="D22" i="11" s="1"/>
  <c r="N23" i="1"/>
  <c r="O23" i="1"/>
  <c r="P23" i="1"/>
  <c r="Q23" i="1"/>
  <c r="R23" i="1"/>
  <c r="S23" i="1"/>
  <c r="V23" i="1"/>
  <c r="D23" i="11" s="1"/>
  <c r="N24" i="1"/>
  <c r="O24" i="1"/>
  <c r="P24" i="1"/>
  <c r="Q24" i="1"/>
  <c r="R24" i="1"/>
  <c r="S24" i="1"/>
  <c r="V24" i="1"/>
  <c r="D24" i="11" s="1"/>
  <c r="N25" i="1"/>
  <c r="O25" i="1"/>
  <c r="P25" i="1"/>
  <c r="Q25" i="1"/>
  <c r="R25" i="1"/>
  <c r="S25" i="1"/>
  <c r="V25" i="1"/>
  <c r="D25" i="11" s="1"/>
  <c r="N26" i="1"/>
  <c r="O26" i="1"/>
  <c r="P26" i="1"/>
  <c r="Q26" i="1"/>
  <c r="R26" i="1"/>
  <c r="S26" i="1"/>
  <c r="V26" i="1"/>
  <c r="D26" i="11" s="1"/>
  <c r="N27" i="1"/>
  <c r="O27" i="1"/>
  <c r="P27" i="1"/>
  <c r="Q27" i="1"/>
  <c r="R27" i="1"/>
  <c r="S27" i="1"/>
  <c r="V27" i="1"/>
  <c r="D27" i="11" s="1"/>
  <c r="N28" i="1"/>
  <c r="O28" i="1"/>
  <c r="P28" i="1"/>
  <c r="Q28" i="1"/>
  <c r="R28" i="1"/>
  <c r="S28" i="1"/>
  <c r="V28" i="1"/>
  <c r="D28" i="11" s="1"/>
  <c r="N29" i="1"/>
  <c r="O29" i="1"/>
  <c r="P29" i="1"/>
  <c r="Q29" i="1"/>
  <c r="R29" i="1"/>
  <c r="S29" i="1"/>
  <c r="V29" i="1"/>
  <c r="D29" i="11" s="1"/>
  <c r="N30" i="1"/>
  <c r="O30" i="1"/>
  <c r="P30" i="1"/>
  <c r="Q30" i="1"/>
  <c r="R30" i="1"/>
  <c r="S30" i="1"/>
  <c r="T30" i="1"/>
  <c r="V30" i="1"/>
  <c r="D30" i="11" s="1"/>
  <c r="N31" i="1"/>
  <c r="O31" i="1"/>
  <c r="P31" i="1"/>
  <c r="Q31" i="1"/>
  <c r="R31" i="1"/>
  <c r="S31" i="1"/>
  <c r="V31" i="1"/>
  <c r="D31" i="11" s="1"/>
  <c r="N32" i="1"/>
  <c r="O32" i="1"/>
  <c r="P32" i="1"/>
  <c r="Q32" i="1"/>
  <c r="R32" i="1"/>
  <c r="S32" i="1"/>
  <c r="V32" i="1"/>
  <c r="D32" i="11" s="1"/>
  <c r="N33" i="1"/>
  <c r="O33" i="1"/>
  <c r="P33" i="1"/>
  <c r="Q33" i="1"/>
  <c r="R33" i="1"/>
  <c r="S33" i="1"/>
  <c r="V33" i="1"/>
  <c r="D33" i="11" s="1"/>
  <c r="N34" i="1"/>
  <c r="O34" i="1"/>
  <c r="P34" i="1"/>
  <c r="Q34" i="1"/>
  <c r="R34" i="1"/>
  <c r="S34" i="1"/>
  <c r="V34" i="1"/>
  <c r="D34" i="11" s="1"/>
  <c r="N35" i="1"/>
  <c r="O35" i="1"/>
  <c r="P35" i="1"/>
  <c r="Q35" i="1"/>
  <c r="R35" i="1"/>
  <c r="S35" i="1"/>
  <c r="V35" i="1"/>
  <c r="D35" i="11" s="1"/>
  <c r="N36" i="1"/>
  <c r="O36" i="1"/>
  <c r="P36" i="1"/>
  <c r="Q36" i="1"/>
  <c r="R36" i="1"/>
  <c r="S36" i="1"/>
  <c r="V36" i="1"/>
  <c r="D36" i="11" s="1"/>
  <c r="N37" i="1"/>
  <c r="O37" i="1"/>
  <c r="P37" i="1"/>
  <c r="Q37" i="1"/>
  <c r="R37" i="1"/>
  <c r="S37" i="1"/>
  <c r="V37" i="1"/>
  <c r="D37" i="11" s="1"/>
  <c r="N38" i="1"/>
  <c r="O38" i="1"/>
  <c r="P38" i="1"/>
  <c r="Q38" i="1"/>
  <c r="R38" i="1"/>
  <c r="S38" i="1"/>
  <c r="V38" i="1"/>
  <c r="D38" i="11" s="1"/>
  <c r="N39" i="1"/>
  <c r="O39" i="1"/>
  <c r="P39" i="1"/>
  <c r="Q39" i="1"/>
  <c r="R39" i="1"/>
  <c r="S39" i="1"/>
  <c r="V39" i="1"/>
  <c r="D39" i="11" s="1"/>
  <c r="N40" i="1"/>
  <c r="O40" i="1"/>
  <c r="P40" i="1"/>
  <c r="Q40" i="1"/>
  <c r="R40" i="1"/>
  <c r="S40" i="1"/>
  <c r="V40" i="1"/>
  <c r="D40" i="11" s="1"/>
  <c r="N41" i="1"/>
  <c r="O41" i="1"/>
  <c r="P41" i="1"/>
  <c r="Q41" i="1"/>
  <c r="R41" i="1"/>
  <c r="S41" i="1"/>
  <c r="V41" i="1"/>
  <c r="D41" i="11" s="1"/>
  <c r="N42" i="1"/>
  <c r="O42" i="1"/>
  <c r="P42" i="1"/>
  <c r="Q42" i="1"/>
  <c r="R42" i="1"/>
  <c r="S42" i="1"/>
  <c r="V42" i="1"/>
  <c r="D42" i="11" s="1"/>
  <c r="N43" i="1"/>
  <c r="O43" i="1"/>
  <c r="P43" i="1"/>
  <c r="Q43" i="1"/>
  <c r="R43" i="1"/>
  <c r="S43" i="1"/>
  <c r="V43" i="1"/>
  <c r="D43" i="11" s="1"/>
  <c r="N44" i="1"/>
  <c r="O44" i="1"/>
  <c r="P44" i="1"/>
  <c r="Q44" i="1"/>
  <c r="R44" i="1"/>
  <c r="S44" i="1"/>
  <c r="V44" i="1"/>
  <c r="D44" i="11" s="1"/>
  <c r="N45" i="1"/>
  <c r="O45" i="1"/>
  <c r="P45" i="1"/>
  <c r="Q45" i="1"/>
  <c r="R45" i="1"/>
  <c r="S45" i="1"/>
  <c r="V45" i="1"/>
  <c r="D45" i="11" s="1"/>
  <c r="N46" i="1"/>
  <c r="O46" i="1"/>
  <c r="P46" i="1"/>
  <c r="Q46" i="1"/>
  <c r="R46" i="1"/>
  <c r="S46" i="1"/>
  <c r="V46" i="1"/>
  <c r="D46" i="11" s="1"/>
  <c r="N47" i="1"/>
  <c r="O47" i="1"/>
  <c r="P47" i="1"/>
  <c r="Q47" i="1"/>
  <c r="R47" i="1"/>
  <c r="S47" i="1"/>
  <c r="V47" i="1"/>
  <c r="D47" i="11" s="1"/>
  <c r="N48" i="1"/>
  <c r="O48" i="1"/>
  <c r="P48" i="1"/>
  <c r="Q48" i="1"/>
  <c r="R48" i="1"/>
  <c r="S48" i="1"/>
  <c r="V48" i="1"/>
  <c r="D48" i="11" s="1"/>
  <c r="N49" i="1"/>
  <c r="O49" i="1"/>
  <c r="P49" i="1"/>
  <c r="Q49" i="1"/>
  <c r="R49" i="1"/>
  <c r="S49" i="1"/>
  <c r="V49" i="1"/>
  <c r="D49" i="11" s="1"/>
  <c r="N50" i="1"/>
  <c r="O50" i="1"/>
  <c r="P50" i="1"/>
  <c r="Q50" i="1"/>
  <c r="R50" i="1"/>
  <c r="S50" i="1"/>
  <c r="V50" i="1"/>
  <c r="D50" i="11" s="1"/>
  <c r="N51" i="1"/>
  <c r="O51" i="1"/>
  <c r="P51" i="1"/>
  <c r="Q51" i="1"/>
  <c r="R51" i="1"/>
  <c r="S51" i="1"/>
  <c r="V51" i="1"/>
  <c r="D51" i="11" s="1"/>
  <c r="N52" i="1"/>
  <c r="O52" i="1"/>
  <c r="P52" i="1"/>
  <c r="Q52" i="1"/>
  <c r="R52" i="1"/>
  <c r="S52" i="1"/>
  <c r="V52" i="1"/>
  <c r="D52" i="11" s="1"/>
  <c r="N53" i="1"/>
  <c r="O53" i="1"/>
  <c r="P53" i="1"/>
  <c r="Q53" i="1"/>
  <c r="R53" i="1"/>
  <c r="S53" i="1"/>
  <c r="V53" i="1"/>
  <c r="D53" i="11" s="1"/>
  <c r="N54" i="1"/>
  <c r="O54" i="1"/>
  <c r="P54" i="1"/>
  <c r="Q54" i="1"/>
  <c r="R54" i="1"/>
  <c r="S54" i="1"/>
  <c r="V54" i="1"/>
  <c r="D54" i="11" s="1"/>
  <c r="N55" i="1"/>
  <c r="O55" i="1"/>
  <c r="P55" i="1"/>
  <c r="Q55" i="1"/>
  <c r="R55" i="1"/>
  <c r="S55" i="1"/>
  <c r="V55" i="1"/>
  <c r="D55" i="11" s="1"/>
  <c r="N56" i="1"/>
  <c r="O56" i="1"/>
  <c r="P56" i="1"/>
  <c r="Q56" i="1"/>
  <c r="R56" i="1"/>
  <c r="S56" i="1"/>
  <c r="V56" i="1"/>
  <c r="D56" i="11" s="1"/>
  <c r="N57" i="1"/>
  <c r="O57" i="1"/>
  <c r="P57" i="1"/>
  <c r="Q57" i="1"/>
  <c r="R57" i="1"/>
  <c r="S57" i="1"/>
  <c r="V57" i="1"/>
  <c r="D57" i="11" s="1"/>
  <c r="N58" i="1"/>
  <c r="O58" i="1"/>
  <c r="P58" i="1"/>
  <c r="Q58" i="1"/>
  <c r="R58" i="1"/>
  <c r="S58" i="1"/>
  <c r="V58" i="1"/>
  <c r="D58" i="11" s="1"/>
  <c r="N59" i="1"/>
  <c r="O59" i="1"/>
  <c r="P59" i="1"/>
  <c r="Q59" i="1"/>
  <c r="R59" i="1"/>
  <c r="S59" i="1"/>
  <c r="V59" i="1"/>
  <c r="D59" i="11" s="1"/>
  <c r="N60" i="1"/>
  <c r="O60" i="1"/>
  <c r="P60" i="1"/>
  <c r="Q60" i="1"/>
  <c r="R60" i="1"/>
  <c r="S60" i="1"/>
  <c r="V60" i="1"/>
  <c r="D60" i="11" s="1"/>
  <c r="N61" i="1"/>
  <c r="O61" i="1"/>
  <c r="P61" i="1"/>
  <c r="Q61" i="1"/>
  <c r="R61" i="1"/>
  <c r="S61" i="1"/>
  <c r="V61" i="1"/>
  <c r="D61" i="11" s="1"/>
  <c r="N62" i="1"/>
  <c r="O62" i="1"/>
  <c r="P62" i="1"/>
  <c r="Q62" i="1"/>
  <c r="R62" i="1"/>
  <c r="S62" i="1"/>
  <c r="V62" i="1"/>
  <c r="D62" i="11" s="1"/>
  <c r="N63" i="1"/>
  <c r="O63" i="1"/>
  <c r="P63" i="1"/>
  <c r="Q63" i="1"/>
  <c r="R63" i="1"/>
  <c r="S63" i="1"/>
  <c r="V63" i="1"/>
  <c r="D63" i="11" s="1"/>
  <c r="N64" i="1"/>
  <c r="O64" i="1"/>
  <c r="P64" i="1"/>
  <c r="Q64" i="1"/>
  <c r="R64" i="1"/>
  <c r="S64" i="1"/>
  <c r="V64" i="1"/>
  <c r="D64" i="11" s="1"/>
  <c r="N65" i="1"/>
  <c r="O65" i="1"/>
  <c r="P65" i="1"/>
  <c r="Q65" i="1"/>
  <c r="R65" i="1"/>
  <c r="S65" i="1"/>
  <c r="V65" i="1"/>
  <c r="D65" i="11" s="1"/>
  <c r="N66" i="1"/>
  <c r="O66" i="1"/>
  <c r="P66" i="1"/>
  <c r="Q66" i="1"/>
  <c r="R66" i="1"/>
  <c r="S66" i="1"/>
  <c r="V66" i="1"/>
  <c r="D66" i="11" s="1"/>
  <c r="N67" i="1"/>
  <c r="O67" i="1"/>
  <c r="P67" i="1"/>
  <c r="Q67" i="1"/>
  <c r="R67" i="1"/>
  <c r="S67" i="1"/>
  <c r="V67" i="1"/>
  <c r="D67" i="11" s="1"/>
  <c r="N68" i="1"/>
  <c r="O68" i="1"/>
  <c r="P68" i="1"/>
  <c r="Q68" i="1"/>
  <c r="R68" i="1"/>
  <c r="S68" i="1"/>
  <c r="V68" i="1"/>
  <c r="D68" i="11" s="1"/>
  <c r="N69" i="1"/>
  <c r="O69" i="1"/>
  <c r="P69" i="1"/>
  <c r="Q69" i="1"/>
  <c r="R69" i="1"/>
  <c r="S69" i="1"/>
  <c r="V69" i="1"/>
  <c r="D69" i="11" s="1"/>
  <c r="N70" i="1"/>
  <c r="O70" i="1"/>
  <c r="P70" i="1"/>
  <c r="Q70" i="1"/>
  <c r="R70" i="1"/>
  <c r="S70" i="1"/>
  <c r="V70" i="1"/>
  <c r="D70" i="11" s="1"/>
  <c r="N71" i="1"/>
  <c r="O71" i="1"/>
  <c r="P71" i="1"/>
  <c r="Q71" i="1"/>
  <c r="R71" i="1"/>
  <c r="S71" i="1"/>
  <c r="V71" i="1"/>
  <c r="D71" i="11" s="1"/>
  <c r="N72" i="1"/>
  <c r="O72" i="1"/>
  <c r="P72" i="1"/>
  <c r="Q72" i="1"/>
  <c r="R72" i="1"/>
  <c r="S72" i="1"/>
  <c r="V72" i="1"/>
  <c r="D72" i="11" s="1"/>
  <c r="N73" i="1"/>
  <c r="O73" i="1"/>
  <c r="P73" i="1"/>
  <c r="Q73" i="1"/>
  <c r="R73" i="1"/>
  <c r="S73" i="1"/>
  <c r="V73" i="1"/>
  <c r="D73" i="11" s="1"/>
  <c r="N74" i="1"/>
  <c r="O74" i="1"/>
  <c r="P74" i="1"/>
  <c r="Q74" i="1"/>
  <c r="R74" i="1"/>
  <c r="S74" i="1"/>
  <c r="V74" i="1"/>
  <c r="D74" i="11" s="1"/>
  <c r="N75" i="1"/>
  <c r="O75" i="1"/>
  <c r="P75" i="1"/>
  <c r="Q75" i="1"/>
  <c r="R75" i="1"/>
  <c r="S75" i="1"/>
  <c r="V75" i="1"/>
  <c r="D75" i="11" s="1"/>
  <c r="N76" i="1"/>
  <c r="O76" i="1"/>
  <c r="P76" i="1"/>
  <c r="Q76" i="1"/>
  <c r="R76" i="1"/>
  <c r="S76" i="1"/>
  <c r="V76" i="1"/>
  <c r="D76" i="11" s="1"/>
  <c r="N77" i="1"/>
  <c r="O77" i="1"/>
  <c r="P77" i="1"/>
  <c r="Q77" i="1"/>
  <c r="R77" i="1"/>
  <c r="S77" i="1"/>
  <c r="V77" i="1"/>
  <c r="D77" i="11" s="1"/>
  <c r="N78" i="1"/>
  <c r="O78" i="1"/>
  <c r="P78" i="1"/>
  <c r="Q78" i="1"/>
  <c r="R78" i="1"/>
  <c r="S78" i="1"/>
  <c r="V78" i="1"/>
  <c r="D78" i="11" s="1"/>
  <c r="N79" i="1"/>
  <c r="O79" i="1"/>
  <c r="P79" i="1"/>
  <c r="Q79" i="1"/>
  <c r="R79" i="1"/>
  <c r="S79" i="1"/>
  <c r="V79" i="1"/>
  <c r="D79" i="11" s="1"/>
  <c r="N80" i="1"/>
  <c r="O80" i="1"/>
  <c r="P80" i="1"/>
  <c r="Q80" i="1"/>
  <c r="R80" i="1"/>
  <c r="S80" i="1"/>
  <c r="V80" i="1"/>
  <c r="D80" i="11" s="1"/>
  <c r="N81" i="1"/>
  <c r="O81" i="1"/>
  <c r="P81" i="1"/>
  <c r="Q81" i="1"/>
  <c r="R81" i="1"/>
  <c r="S81" i="1"/>
  <c r="V81" i="1"/>
  <c r="D81" i="11" s="1"/>
  <c r="N82" i="1"/>
  <c r="O82" i="1"/>
  <c r="P82" i="1"/>
  <c r="Q82" i="1"/>
  <c r="R82" i="1"/>
  <c r="S82" i="1"/>
  <c r="V82" i="1"/>
  <c r="D82" i="11" s="1"/>
  <c r="N83" i="1"/>
  <c r="O83" i="1"/>
  <c r="P83" i="1"/>
  <c r="Q83" i="1"/>
  <c r="R83" i="1"/>
  <c r="S83" i="1"/>
  <c r="V83" i="1"/>
  <c r="D83" i="11" s="1"/>
  <c r="N84" i="1"/>
  <c r="O84" i="1"/>
  <c r="P84" i="1"/>
  <c r="Q84" i="1"/>
  <c r="R84" i="1"/>
  <c r="S84" i="1"/>
  <c r="V84" i="1"/>
  <c r="D84" i="11" s="1"/>
  <c r="N85" i="1"/>
  <c r="O85" i="1"/>
  <c r="P85" i="1"/>
  <c r="Q85" i="1"/>
  <c r="R85" i="1"/>
  <c r="S85" i="1"/>
  <c r="V85" i="1"/>
  <c r="D85" i="11" s="1"/>
  <c r="N86" i="1"/>
  <c r="O86" i="1"/>
  <c r="P86" i="1"/>
  <c r="Q86" i="1"/>
  <c r="R86" i="1"/>
  <c r="S86" i="1"/>
  <c r="V86" i="1"/>
  <c r="D86" i="11" s="1"/>
  <c r="N87" i="1"/>
  <c r="O87" i="1"/>
  <c r="P87" i="1"/>
  <c r="Q87" i="1"/>
  <c r="R87" i="1"/>
  <c r="S87" i="1"/>
  <c r="V87" i="1"/>
  <c r="D87" i="11" s="1"/>
  <c r="N88" i="1"/>
  <c r="O88" i="1"/>
  <c r="P88" i="1"/>
  <c r="Q88" i="1"/>
  <c r="R88" i="1"/>
  <c r="S88" i="1"/>
  <c r="V88" i="1"/>
  <c r="D88" i="11" s="1"/>
  <c r="N89" i="1"/>
  <c r="O89" i="1"/>
  <c r="P89" i="1"/>
  <c r="Q89" i="1"/>
  <c r="R89" i="1"/>
  <c r="S89" i="1"/>
  <c r="V89" i="1"/>
  <c r="D89" i="11" s="1"/>
  <c r="N90" i="1"/>
  <c r="O90" i="1"/>
  <c r="P90" i="1"/>
  <c r="Q90" i="1"/>
  <c r="R90" i="1"/>
  <c r="S90" i="1"/>
  <c r="V90" i="1"/>
  <c r="D90" i="11" s="1"/>
  <c r="N91" i="1"/>
  <c r="O91" i="1"/>
  <c r="P91" i="1"/>
  <c r="Q91" i="1"/>
  <c r="R91" i="1"/>
  <c r="S91" i="1"/>
  <c r="V91" i="1"/>
  <c r="D91" i="11" s="1"/>
  <c r="N92" i="1"/>
  <c r="O92" i="1"/>
  <c r="P92" i="1"/>
  <c r="Q92" i="1"/>
  <c r="R92" i="1"/>
  <c r="S92" i="1"/>
  <c r="V92" i="1"/>
  <c r="D92" i="11" s="1"/>
  <c r="N93" i="1"/>
  <c r="O93" i="1"/>
  <c r="P93" i="1"/>
  <c r="Q93" i="1"/>
  <c r="R93" i="1"/>
  <c r="S93" i="1"/>
  <c r="V93" i="1"/>
  <c r="D93" i="11" s="1"/>
  <c r="N94" i="1"/>
  <c r="O94" i="1"/>
  <c r="P94" i="1"/>
  <c r="Q94" i="1"/>
  <c r="R94" i="1"/>
  <c r="S94" i="1"/>
  <c r="V94" i="1"/>
  <c r="D94" i="11" s="1"/>
  <c r="N95" i="1"/>
  <c r="O95" i="1"/>
  <c r="P95" i="1"/>
  <c r="Q95" i="1"/>
  <c r="R95" i="1"/>
  <c r="S95" i="1"/>
  <c r="V95" i="1"/>
  <c r="D95" i="11" s="1"/>
  <c r="N96" i="1"/>
  <c r="O96" i="1"/>
  <c r="P96" i="1"/>
  <c r="Q96" i="1"/>
  <c r="R96" i="1"/>
  <c r="S96" i="1"/>
  <c r="V96" i="1"/>
  <c r="D96" i="11" s="1"/>
  <c r="N97" i="1"/>
  <c r="O97" i="1"/>
  <c r="P97" i="1"/>
  <c r="Q97" i="1"/>
  <c r="R97" i="1"/>
  <c r="S97" i="1"/>
  <c r="V97" i="1"/>
  <c r="D97" i="11" s="1"/>
  <c r="N98" i="1"/>
  <c r="O98" i="1"/>
  <c r="P98" i="1"/>
  <c r="Q98" i="1"/>
  <c r="R98" i="1"/>
  <c r="S98" i="1"/>
  <c r="V98" i="1"/>
  <c r="D98" i="11" s="1"/>
  <c r="N99" i="1"/>
  <c r="O99" i="1"/>
  <c r="P99" i="1"/>
  <c r="Q99" i="1"/>
  <c r="R99" i="1"/>
  <c r="S99" i="1"/>
  <c r="V99" i="1"/>
  <c r="D99" i="11" s="1"/>
  <c r="N100" i="1"/>
  <c r="O100" i="1"/>
  <c r="P100" i="1"/>
  <c r="Q100" i="1"/>
  <c r="R100" i="1"/>
  <c r="S100" i="1"/>
  <c r="V100" i="1"/>
  <c r="D100" i="11" s="1"/>
  <c r="N101" i="1"/>
  <c r="O101" i="1"/>
  <c r="P101" i="1"/>
  <c r="Q101" i="1"/>
  <c r="R101" i="1"/>
  <c r="S101" i="1"/>
  <c r="V101" i="1"/>
  <c r="D101" i="11" s="1"/>
  <c r="N102" i="1"/>
  <c r="O102" i="1"/>
  <c r="P102" i="1"/>
  <c r="Q102" i="1"/>
  <c r="R102" i="1"/>
  <c r="S102" i="1"/>
  <c r="V102" i="1"/>
  <c r="D102" i="11" s="1"/>
  <c r="N103" i="1"/>
  <c r="O103" i="1"/>
  <c r="P103" i="1"/>
  <c r="Q103" i="1"/>
  <c r="R103" i="1"/>
  <c r="S103" i="1"/>
  <c r="V103" i="1"/>
  <c r="D103" i="11" s="1"/>
  <c r="N104" i="1"/>
  <c r="O104" i="1"/>
  <c r="P104" i="1"/>
  <c r="Q104" i="1"/>
  <c r="R104" i="1"/>
  <c r="S104" i="1"/>
  <c r="V104" i="1"/>
  <c r="D104" i="11" s="1"/>
  <c r="N105" i="1"/>
  <c r="O105" i="1"/>
  <c r="P105" i="1"/>
  <c r="Q105" i="1"/>
  <c r="R105" i="1"/>
  <c r="S105" i="1"/>
  <c r="V105" i="1"/>
  <c r="D105" i="11" s="1"/>
  <c r="N106" i="1"/>
  <c r="O106" i="1"/>
  <c r="P106" i="1"/>
  <c r="Q106" i="1"/>
  <c r="R106" i="1"/>
  <c r="S106" i="1"/>
  <c r="V106" i="1"/>
  <c r="D106" i="11" s="1"/>
  <c r="N107" i="1"/>
  <c r="O107" i="1"/>
  <c r="P107" i="1"/>
  <c r="Q107" i="1"/>
  <c r="R107" i="1"/>
  <c r="S107" i="1"/>
  <c r="V107" i="1"/>
  <c r="D107" i="11" s="1"/>
  <c r="N108" i="1"/>
  <c r="O108" i="1"/>
  <c r="P108" i="1"/>
  <c r="Q108" i="1"/>
  <c r="R108" i="1"/>
  <c r="S108" i="1"/>
  <c r="V108" i="1"/>
  <c r="D108" i="11" s="1"/>
  <c r="N109" i="1"/>
  <c r="O109" i="1"/>
  <c r="P109" i="1"/>
  <c r="Q109" i="1"/>
  <c r="R109" i="1"/>
  <c r="S109" i="1"/>
  <c r="V109" i="1"/>
  <c r="D109" i="11" s="1"/>
  <c r="N110" i="1"/>
  <c r="O110" i="1"/>
  <c r="P110" i="1"/>
  <c r="Q110" i="1"/>
  <c r="R110" i="1"/>
  <c r="S110" i="1"/>
  <c r="V110" i="1"/>
  <c r="D110" i="11" s="1"/>
  <c r="N111" i="1"/>
  <c r="O111" i="1"/>
  <c r="P111" i="1"/>
  <c r="Q111" i="1"/>
  <c r="R111" i="1"/>
  <c r="S111" i="1"/>
  <c r="V111" i="1"/>
  <c r="D111" i="11" s="1"/>
  <c r="N112" i="1"/>
  <c r="O112" i="1"/>
  <c r="P112" i="1"/>
  <c r="Q112" i="1"/>
  <c r="R112" i="1"/>
  <c r="S112" i="1"/>
  <c r="V112" i="1"/>
  <c r="D112" i="11" s="1"/>
  <c r="N113" i="1"/>
  <c r="O113" i="1"/>
  <c r="P113" i="1"/>
  <c r="Q113" i="1"/>
  <c r="R113" i="1"/>
  <c r="S113" i="1"/>
  <c r="V113" i="1"/>
  <c r="D113" i="11" s="1"/>
  <c r="N114" i="1"/>
  <c r="O114" i="1"/>
  <c r="P114" i="1"/>
  <c r="Q114" i="1"/>
  <c r="R114" i="1"/>
  <c r="S114" i="1"/>
  <c r="V114" i="1"/>
  <c r="D114" i="11" s="1"/>
  <c r="N115" i="1"/>
  <c r="O115" i="1"/>
  <c r="P115" i="1"/>
  <c r="Q115" i="1"/>
  <c r="R115" i="1"/>
  <c r="S115" i="1"/>
  <c r="V115" i="1"/>
  <c r="D115" i="11" s="1"/>
  <c r="N116" i="1"/>
  <c r="O116" i="1"/>
  <c r="P116" i="1"/>
  <c r="Q116" i="1"/>
  <c r="R116" i="1"/>
  <c r="S116" i="1"/>
  <c r="V116" i="1"/>
  <c r="D116" i="11" s="1"/>
  <c r="N117" i="1"/>
  <c r="O117" i="1"/>
  <c r="P117" i="1"/>
  <c r="Q117" i="1"/>
  <c r="R117" i="1"/>
  <c r="S117" i="1"/>
  <c r="V117" i="1"/>
  <c r="D117" i="11" s="1"/>
  <c r="N118" i="1"/>
  <c r="O118" i="1"/>
  <c r="P118" i="1"/>
  <c r="Q118" i="1"/>
  <c r="R118" i="1"/>
  <c r="S118" i="1"/>
  <c r="V118" i="1"/>
  <c r="D118" i="11" s="1"/>
  <c r="N119" i="1"/>
  <c r="O119" i="1"/>
  <c r="P119" i="1"/>
  <c r="Q119" i="1"/>
  <c r="R119" i="1"/>
  <c r="S119" i="1"/>
  <c r="V119" i="1"/>
  <c r="D119" i="11" s="1"/>
  <c r="N120" i="1"/>
  <c r="O120" i="1"/>
  <c r="P120" i="1"/>
  <c r="Q120" i="1"/>
  <c r="R120" i="1"/>
  <c r="S120" i="1"/>
  <c r="V120" i="1"/>
  <c r="D120" i="11" s="1"/>
  <c r="N121" i="1"/>
  <c r="O121" i="1"/>
  <c r="P121" i="1"/>
  <c r="Q121" i="1"/>
  <c r="R121" i="1"/>
  <c r="S121" i="1"/>
  <c r="V121" i="1"/>
  <c r="D121" i="11" s="1"/>
  <c r="N122" i="1"/>
  <c r="O122" i="1"/>
  <c r="P122" i="1"/>
  <c r="Q122" i="1"/>
  <c r="R122" i="1"/>
  <c r="S122" i="1"/>
  <c r="V122" i="1"/>
  <c r="D122" i="11" s="1"/>
  <c r="N123" i="1"/>
  <c r="O123" i="1"/>
  <c r="P123" i="1"/>
  <c r="Q123" i="1"/>
  <c r="R123" i="1"/>
  <c r="S123" i="1"/>
  <c r="V123" i="1"/>
  <c r="D123" i="11" s="1"/>
  <c r="N124" i="1"/>
  <c r="O124" i="1"/>
  <c r="P124" i="1"/>
  <c r="Q124" i="1"/>
  <c r="R124" i="1"/>
  <c r="S124" i="1"/>
  <c r="V124" i="1"/>
  <c r="D124" i="11" s="1"/>
  <c r="N125" i="1"/>
  <c r="O125" i="1"/>
  <c r="P125" i="1"/>
  <c r="Q125" i="1"/>
  <c r="R125" i="1"/>
  <c r="S125" i="1"/>
  <c r="V125" i="1"/>
  <c r="D125" i="11" s="1"/>
  <c r="N126" i="1"/>
  <c r="O126" i="1"/>
  <c r="P126" i="1"/>
  <c r="Q126" i="1"/>
  <c r="R126" i="1"/>
  <c r="S126" i="1"/>
  <c r="V126" i="1"/>
  <c r="D126" i="11" s="1"/>
  <c r="V2" i="1"/>
  <c r="D2" i="11" s="1"/>
  <c r="S2" i="1"/>
  <c r="R2" i="1"/>
  <c r="Q2" i="1"/>
  <c r="P2" i="1"/>
  <c r="O2" i="1"/>
  <c r="N2" i="1"/>
  <c r="G2" i="1"/>
  <c r="J127" i="8"/>
  <c r="T126" i="1" s="1"/>
  <c r="J126" i="8"/>
  <c r="T125" i="1" s="1"/>
  <c r="J125" i="8"/>
  <c r="T124" i="1" s="1"/>
  <c r="J124" i="8"/>
  <c r="T123" i="1" s="1"/>
  <c r="J123" i="8"/>
  <c r="T122" i="1" s="1"/>
  <c r="J122" i="8"/>
  <c r="T121" i="1" s="1"/>
  <c r="J121" i="8"/>
  <c r="T120" i="1" s="1"/>
  <c r="J120" i="8"/>
  <c r="T119" i="1" s="1"/>
  <c r="J119" i="8"/>
  <c r="T118" i="1" s="1"/>
  <c r="J118" i="8"/>
  <c r="T117" i="1" s="1"/>
  <c r="J117" i="8"/>
  <c r="T116" i="1" s="1"/>
  <c r="J116" i="8"/>
  <c r="T115" i="1" s="1"/>
  <c r="J115" i="8"/>
  <c r="T114" i="1" s="1"/>
  <c r="J114" i="8"/>
  <c r="T113" i="1" s="1"/>
  <c r="J113" i="8"/>
  <c r="T112" i="1" s="1"/>
  <c r="J112" i="8"/>
  <c r="T111" i="1" s="1"/>
  <c r="J111" i="8"/>
  <c r="T110" i="1" s="1"/>
  <c r="J110" i="8"/>
  <c r="T109" i="1" s="1"/>
  <c r="J109" i="8"/>
  <c r="T108" i="1" s="1"/>
  <c r="J108" i="8"/>
  <c r="T107" i="1" s="1"/>
  <c r="J107" i="8"/>
  <c r="T106" i="1" s="1"/>
  <c r="J106" i="8"/>
  <c r="T105" i="1" s="1"/>
  <c r="J105" i="8"/>
  <c r="T104" i="1" s="1"/>
  <c r="J104" i="8"/>
  <c r="T103" i="1" s="1"/>
  <c r="J103" i="8"/>
  <c r="T102" i="1" s="1"/>
  <c r="J102" i="8"/>
  <c r="T101" i="1" s="1"/>
  <c r="J101" i="8"/>
  <c r="T100" i="1" s="1"/>
  <c r="J100" i="8"/>
  <c r="T99" i="1" s="1"/>
  <c r="J99" i="8"/>
  <c r="T98" i="1" s="1"/>
  <c r="J98" i="8"/>
  <c r="T97" i="1" s="1"/>
  <c r="J97" i="8"/>
  <c r="T96" i="1" s="1"/>
  <c r="J96" i="8"/>
  <c r="T95" i="1" s="1"/>
  <c r="J95" i="8"/>
  <c r="T94" i="1" s="1"/>
  <c r="J94" i="8"/>
  <c r="T93" i="1" s="1"/>
  <c r="J93" i="8"/>
  <c r="T92" i="1" s="1"/>
  <c r="J92" i="8"/>
  <c r="T91" i="1" s="1"/>
  <c r="J91" i="8"/>
  <c r="T90" i="1" s="1"/>
  <c r="J90" i="8"/>
  <c r="T89" i="1" s="1"/>
  <c r="J89" i="8"/>
  <c r="T88" i="1" s="1"/>
  <c r="J88" i="8"/>
  <c r="T87" i="1" s="1"/>
  <c r="J87" i="8"/>
  <c r="T86" i="1" s="1"/>
  <c r="J86" i="8"/>
  <c r="T85" i="1" s="1"/>
  <c r="J85" i="8"/>
  <c r="T84" i="1" s="1"/>
  <c r="J84" i="8"/>
  <c r="T83" i="1" s="1"/>
  <c r="J83" i="8"/>
  <c r="T82" i="1" s="1"/>
  <c r="T81" i="1"/>
  <c r="J81" i="8"/>
  <c r="T80" i="1" s="1"/>
  <c r="J80" i="8"/>
  <c r="T79" i="1" s="1"/>
  <c r="J79" i="8"/>
  <c r="T78" i="1" s="1"/>
  <c r="J78" i="8"/>
  <c r="T77" i="1" s="1"/>
  <c r="J77" i="8"/>
  <c r="T76" i="1" s="1"/>
  <c r="J76" i="8"/>
  <c r="T75" i="1" s="1"/>
  <c r="J75" i="8"/>
  <c r="T74" i="1" s="1"/>
  <c r="J74" i="8"/>
  <c r="T73" i="1" s="1"/>
  <c r="J73" i="8"/>
  <c r="T72" i="1" s="1"/>
  <c r="J72" i="8"/>
  <c r="T71" i="1" s="1"/>
  <c r="J71" i="8"/>
  <c r="T70" i="1" s="1"/>
  <c r="J70" i="8"/>
  <c r="T69" i="1" s="1"/>
  <c r="J69" i="8"/>
  <c r="T68" i="1" s="1"/>
  <c r="J68" i="8"/>
  <c r="T67" i="1" s="1"/>
  <c r="J67" i="8"/>
  <c r="T66" i="1" s="1"/>
  <c r="J66" i="8"/>
  <c r="T65" i="1" s="1"/>
  <c r="J65" i="8"/>
  <c r="T64" i="1" s="1"/>
  <c r="J64" i="8"/>
  <c r="T63" i="1" s="1"/>
  <c r="J63" i="8"/>
  <c r="T62" i="1" s="1"/>
  <c r="J62" i="8"/>
  <c r="T61" i="1" s="1"/>
  <c r="J61" i="8"/>
  <c r="T60" i="1" s="1"/>
  <c r="J60" i="8"/>
  <c r="T59" i="1" s="1"/>
  <c r="J59" i="8"/>
  <c r="T58" i="1" s="1"/>
  <c r="J58" i="8"/>
  <c r="T57" i="1" s="1"/>
  <c r="J57" i="8"/>
  <c r="T56" i="1" s="1"/>
  <c r="J56" i="8"/>
  <c r="T55" i="1" s="1"/>
  <c r="J55" i="8"/>
  <c r="T54" i="1" s="1"/>
  <c r="J54" i="8"/>
  <c r="T53" i="1" s="1"/>
  <c r="J53" i="8"/>
  <c r="T52" i="1" s="1"/>
  <c r="J52" i="8"/>
  <c r="T51" i="1" s="1"/>
  <c r="J51" i="8"/>
  <c r="T50" i="1" s="1"/>
  <c r="J50" i="8"/>
  <c r="T49" i="1" s="1"/>
  <c r="J49" i="8"/>
  <c r="T48" i="1" s="1"/>
  <c r="J48" i="8"/>
  <c r="T47" i="1" s="1"/>
  <c r="J47" i="8"/>
  <c r="T46" i="1" s="1"/>
  <c r="J46" i="8"/>
  <c r="T45" i="1" s="1"/>
  <c r="J45" i="8"/>
  <c r="T44" i="1" s="1"/>
  <c r="J44" i="8"/>
  <c r="T43" i="1" s="1"/>
  <c r="J43" i="8"/>
  <c r="T42" i="1" s="1"/>
  <c r="J42" i="8"/>
  <c r="T41" i="1" s="1"/>
  <c r="J41" i="8"/>
  <c r="T40" i="1" s="1"/>
  <c r="J40" i="8"/>
  <c r="T39" i="1" s="1"/>
  <c r="J39" i="8"/>
  <c r="T38" i="1" s="1"/>
  <c r="J38" i="8"/>
  <c r="T37" i="1" s="1"/>
  <c r="J37" i="8"/>
  <c r="T36" i="1" s="1"/>
  <c r="J36" i="8"/>
  <c r="T35" i="1" s="1"/>
  <c r="J35" i="8"/>
  <c r="T34" i="1" s="1"/>
  <c r="J34" i="8"/>
  <c r="T33" i="1" s="1"/>
  <c r="J33" i="8"/>
  <c r="T32" i="1" s="1"/>
  <c r="J32" i="8"/>
  <c r="T31" i="1" s="1"/>
  <c r="J30" i="8"/>
  <c r="T29" i="1" s="1"/>
  <c r="J29" i="8"/>
  <c r="T28" i="1" s="1"/>
  <c r="J28" i="8"/>
  <c r="T27" i="1" s="1"/>
  <c r="J27" i="8"/>
  <c r="T26" i="1" s="1"/>
  <c r="J26" i="8"/>
  <c r="T25" i="1" s="1"/>
  <c r="J25" i="8"/>
  <c r="T24" i="1" s="1"/>
  <c r="J24" i="8"/>
  <c r="T23" i="1" s="1"/>
  <c r="J23" i="8"/>
  <c r="T22" i="1" s="1"/>
  <c r="J22" i="8"/>
  <c r="T21" i="1" s="1"/>
  <c r="J21" i="8"/>
  <c r="T20" i="1" s="1"/>
  <c r="J20" i="8"/>
  <c r="T19" i="1" s="1"/>
  <c r="J19" i="8"/>
  <c r="T18" i="1" s="1"/>
  <c r="J18" i="8"/>
  <c r="T17" i="1" s="1"/>
  <c r="J17" i="8"/>
  <c r="T16" i="1" s="1"/>
  <c r="J16" i="8"/>
  <c r="T15" i="1" s="1"/>
  <c r="J15" i="8"/>
  <c r="J14" i="8"/>
  <c r="J13" i="8"/>
  <c r="T12" i="1" s="1"/>
  <c r="J12" i="8"/>
  <c r="J11" i="8"/>
  <c r="J10" i="8"/>
  <c r="T9" i="1" s="1"/>
  <c r="J9" i="8"/>
  <c r="T8" i="1" s="1"/>
  <c r="J8" i="8"/>
  <c r="T7" i="1" s="1"/>
  <c r="J7" i="8"/>
  <c r="T6" i="1" s="1"/>
  <c r="J6" i="8"/>
  <c r="T5" i="1" s="1"/>
  <c r="J5" i="8"/>
  <c r="T4" i="1" s="1"/>
  <c r="J4" i="8"/>
  <c r="T3" i="1" s="1"/>
  <c r="J3" i="8"/>
  <c r="T2" i="1" s="1"/>
  <c r="AA71" i="1"/>
  <c r="AA2" i="1"/>
  <c r="Y3" i="1"/>
  <c r="Z3" i="1"/>
  <c r="Y4" i="1"/>
  <c r="Z4" i="1"/>
  <c r="Y5" i="1"/>
  <c r="Z5" i="1"/>
  <c r="Y6" i="1"/>
  <c r="Z6" i="1"/>
  <c r="Y7" i="1"/>
  <c r="Z7" i="1"/>
  <c r="Y8" i="1"/>
  <c r="Z8" i="1"/>
  <c r="Y9" i="1"/>
  <c r="Z9" i="1"/>
  <c r="Y10" i="1"/>
  <c r="Z10" i="1"/>
  <c r="Y11" i="1"/>
  <c r="Z11" i="1"/>
  <c r="Y12" i="1"/>
  <c r="Z12" i="1"/>
  <c r="Y13" i="1"/>
  <c r="Z13" i="1"/>
  <c r="Y14" i="1"/>
  <c r="Z14" i="1"/>
  <c r="Y15" i="1"/>
  <c r="Z15" i="1"/>
  <c r="Y16" i="1"/>
  <c r="Z16" i="1"/>
  <c r="Y17" i="1"/>
  <c r="Z17" i="1"/>
  <c r="Y18" i="1"/>
  <c r="Z18" i="1"/>
  <c r="Y19" i="1"/>
  <c r="Z19" i="1"/>
  <c r="Y20" i="1"/>
  <c r="Z20" i="1"/>
  <c r="Y21" i="1"/>
  <c r="Z21" i="1"/>
  <c r="Y22" i="1"/>
  <c r="Z22" i="1"/>
  <c r="Y23" i="1"/>
  <c r="Z23" i="1"/>
  <c r="Y24" i="1"/>
  <c r="Z24" i="1"/>
  <c r="Y25" i="1"/>
  <c r="Z25" i="1"/>
  <c r="Y26" i="1"/>
  <c r="Z26" i="1"/>
  <c r="Y27" i="1"/>
  <c r="Z27" i="1"/>
  <c r="Y28" i="1"/>
  <c r="Z28" i="1"/>
  <c r="Y29" i="1"/>
  <c r="Z29" i="1"/>
  <c r="Y30" i="1"/>
  <c r="Z30" i="1"/>
  <c r="Y31" i="1"/>
  <c r="Z31" i="1"/>
  <c r="Y32" i="1"/>
  <c r="Z32" i="1"/>
  <c r="Y33" i="1"/>
  <c r="Z33" i="1"/>
  <c r="Y34" i="1"/>
  <c r="Z34" i="1"/>
  <c r="Y35" i="1"/>
  <c r="Z35" i="1"/>
  <c r="Y36" i="1"/>
  <c r="Z36" i="1"/>
  <c r="Y37" i="1"/>
  <c r="Z37" i="1"/>
  <c r="Y38" i="1"/>
  <c r="Z38" i="1"/>
  <c r="Y39" i="1"/>
  <c r="Z39" i="1"/>
  <c r="Y40" i="1"/>
  <c r="Z40" i="1"/>
  <c r="Y41" i="1"/>
  <c r="Z41" i="1"/>
  <c r="Y42" i="1"/>
  <c r="Z42" i="1"/>
  <c r="Y43" i="1"/>
  <c r="Z43" i="1"/>
  <c r="Y44" i="1"/>
  <c r="Z44" i="1"/>
  <c r="Y45" i="1"/>
  <c r="Z45" i="1"/>
  <c r="Y46" i="1"/>
  <c r="Z46" i="1"/>
  <c r="Y47" i="1"/>
  <c r="Z47" i="1"/>
  <c r="Y48" i="1"/>
  <c r="Z48" i="1"/>
  <c r="Y49" i="1"/>
  <c r="Z49" i="1"/>
  <c r="Y50" i="1"/>
  <c r="Z50" i="1"/>
  <c r="Y51" i="1"/>
  <c r="Z51" i="1"/>
  <c r="Y52" i="1"/>
  <c r="Z52" i="1"/>
  <c r="Y53" i="1"/>
  <c r="Z53" i="1"/>
  <c r="Y54" i="1"/>
  <c r="Z54" i="1"/>
  <c r="Y55" i="1"/>
  <c r="Z55" i="1"/>
  <c r="Y56" i="1"/>
  <c r="Z56" i="1"/>
  <c r="Y57" i="1"/>
  <c r="Z57" i="1"/>
  <c r="Y58" i="1"/>
  <c r="Z58" i="1"/>
  <c r="Y59" i="1"/>
  <c r="Z59" i="1"/>
  <c r="Y60" i="1"/>
  <c r="Z60" i="1"/>
  <c r="Y61" i="1"/>
  <c r="Z61" i="1"/>
  <c r="Y62" i="1"/>
  <c r="Z62" i="1"/>
  <c r="Y63" i="1"/>
  <c r="Z63" i="1"/>
  <c r="Y64" i="1"/>
  <c r="Z64" i="1"/>
  <c r="Y65" i="1"/>
  <c r="Z65" i="1"/>
  <c r="Y66" i="1"/>
  <c r="Z66" i="1"/>
  <c r="Y67" i="1"/>
  <c r="Z67" i="1"/>
  <c r="Y68" i="1"/>
  <c r="Z68" i="1"/>
  <c r="Y69" i="1"/>
  <c r="Z69" i="1"/>
  <c r="Y70" i="1"/>
  <c r="Z70" i="1"/>
  <c r="Y71" i="1"/>
  <c r="Z71" i="1"/>
  <c r="Y72" i="1"/>
  <c r="Z72" i="1"/>
  <c r="Y73" i="1"/>
  <c r="Z73" i="1"/>
  <c r="Y74" i="1"/>
  <c r="Z74" i="1"/>
  <c r="Y75" i="1"/>
  <c r="Z75" i="1"/>
  <c r="Y76" i="1"/>
  <c r="Z76" i="1"/>
  <c r="Y77" i="1"/>
  <c r="Z77" i="1"/>
  <c r="Y78" i="1"/>
  <c r="Z78" i="1"/>
  <c r="Y79" i="1"/>
  <c r="Z79" i="1"/>
  <c r="Y80" i="1"/>
  <c r="Z80" i="1"/>
  <c r="Y81" i="1"/>
  <c r="Z81" i="1"/>
  <c r="Y82" i="1"/>
  <c r="Z82" i="1"/>
  <c r="Y83" i="1"/>
  <c r="Z83" i="1"/>
  <c r="Y84" i="1"/>
  <c r="Z84" i="1"/>
  <c r="Y85" i="1"/>
  <c r="Z85" i="1"/>
  <c r="Y86" i="1"/>
  <c r="Z86" i="1"/>
  <c r="Y87" i="1"/>
  <c r="Z87" i="1"/>
  <c r="Y88" i="1"/>
  <c r="Z88" i="1"/>
  <c r="Y89" i="1"/>
  <c r="Z89" i="1"/>
  <c r="Y90" i="1"/>
  <c r="Z90" i="1"/>
  <c r="Y91" i="1"/>
  <c r="Z91" i="1"/>
  <c r="Y92" i="1"/>
  <c r="Z92" i="1"/>
  <c r="Y93" i="1"/>
  <c r="Z93" i="1"/>
  <c r="Y94" i="1"/>
  <c r="Z94" i="1"/>
  <c r="Y95" i="1"/>
  <c r="Z95" i="1"/>
  <c r="Y96" i="1"/>
  <c r="Z96" i="1"/>
  <c r="Y97" i="1"/>
  <c r="Z97" i="1"/>
  <c r="Y98" i="1"/>
  <c r="Z98" i="1"/>
  <c r="Y99" i="1"/>
  <c r="Z99" i="1"/>
  <c r="Y100" i="1"/>
  <c r="Z100" i="1"/>
  <c r="Y101" i="1"/>
  <c r="Z101" i="1"/>
  <c r="Y102" i="1"/>
  <c r="Z102" i="1"/>
  <c r="Y103" i="1"/>
  <c r="Z103" i="1"/>
  <c r="Y104" i="1"/>
  <c r="Z104" i="1"/>
  <c r="Y105" i="1"/>
  <c r="Z105" i="1"/>
  <c r="Y106" i="1"/>
  <c r="Z106" i="1"/>
  <c r="Y107" i="1"/>
  <c r="Z107" i="1"/>
  <c r="Y108" i="1"/>
  <c r="Z108" i="1"/>
  <c r="Y109" i="1"/>
  <c r="Z109" i="1"/>
  <c r="Y110" i="1"/>
  <c r="Z110" i="1"/>
  <c r="Y111" i="1"/>
  <c r="Z111" i="1"/>
  <c r="Y112" i="1"/>
  <c r="Z112" i="1"/>
  <c r="Y113" i="1"/>
  <c r="Z113" i="1"/>
  <c r="Y114" i="1"/>
  <c r="Z114" i="1"/>
  <c r="Y115" i="1"/>
  <c r="Z115" i="1"/>
  <c r="Y116" i="1"/>
  <c r="Z116" i="1"/>
  <c r="Y117" i="1"/>
  <c r="Z117" i="1"/>
  <c r="Y118" i="1"/>
  <c r="Z118" i="1"/>
  <c r="Y119" i="1"/>
  <c r="Z119" i="1"/>
  <c r="Y120" i="1"/>
  <c r="Z120" i="1"/>
  <c r="Y121" i="1"/>
  <c r="Z121" i="1"/>
  <c r="Y122" i="1"/>
  <c r="Z122" i="1"/>
  <c r="Y123" i="1"/>
  <c r="Z123" i="1"/>
  <c r="Y124" i="1"/>
  <c r="Z124" i="1"/>
  <c r="Y125" i="1"/>
  <c r="Z125" i="1"/>
  <c r="Y126" i="1"/>
  <c r="Z126" i="1"/>
  <c r="Z2" i="1"/>
  <c r="Y2" i="1"/>
  <c r="W3" i="1"/>
  <c r="X3" i="1"/>
  <c r="AC3" i="1"/>
  <c r="E3" i="11" s="1"/>
  <c r="W4" i="1"/>
  <c r="X4" i="1"/>
  <c r="AC4" i="1"/>
  <c r="E4" i="11" s="1"/>
  <c r="W5" i="1"/>
  <c r="X5" i="1"/>
  <c r="AC5" i="1"/>
  <c r="E5" i="11" s="1"/>
  <c r="W6" i="1"/>
  <c r="X6" i="1"/>
  <c r="AC6" i="1"/>
  <c r="E6" i="11" s="1"/>
  <c r="W7" i="1"/>
  <c r="X7" i="1"/>
  <c r="AC7" i="1"/>
  <c r="E7" i="11" s="1"/>
  <c r="W8" i="1"/>
  <c r="X8" i="1"/>
  <c r="AC8" i="1"/>
  <c r="E8" i="11" s="1"/>
  <c r="W9" i="1"/>
  <c r="X9" i="1"/>
  <c r="AC9" i="1"/>
  <c r="E9" i="11" s="1"/>
  <c r="W10" i="1"/>
  <c r="X10" i="1"/>
  <c r="AC10" i="1"/>
  <c r="E10" i="11" s="1"/>
  <c r="W11" i="1"/>
  <c r="X11" i="1"/>
  <c r="AC11" i="1"/>
  <c r="E11" i="11" s="1"/>
  <c r="W12" i="1"/>
  <c r="X12" i="1"/>
  <c r="AC12" i="1"/>
  <c r="E12" i="11" s="1"/>
  <c r="W13" i="1"/>
  <c r="X13" i="1"/>
  <c r="AC13" i="1"/>
  <c r="E13" i="11" s="1"/>
  <c r="W14" i="1"/>
  <c r="X14" i="1"/>
  <c r="AC14" i="1"/>
  <c r="E14" i="11" s="1"/>
  <c r="W15" i="1"/>
  <c r="X15" i="1"/>
  <c r="AC15" i="1"/>
  <c r="E15" i="11" s="1"/>
  <c r="W16" i="1"/>
  <c r="X16" i="1"/>
  <c r="AC16" i="1"/>
  <c r="E16" i="11" s="1"/>
  <c r="W17" i="1"/>
  <c r="X17" i="1"/>
  <c r="AC17" i="1"/>
  <c r="E17" i="11" s="1"/>
  <c r="W18" i="1"/>
  <c r="X18" i="1"/>
  <c r="AC18" i="1"/>
  <c r="E18" i="11" s="1"/>
  <c r="W19" i="1"/>
  <c r="X19" i="1"/>
  <c r="AC19" i="1"/>
  <c r="E19" i="11" s="1"/>
  <c r="W20" i="1"/>
  <c r="X20" i="1"/>
  <c r="AC20" i="1"/>
  <c r="E20" i="11" s="1"/>
  <c r="W21" i="1"/>
  <c r="X21" i="1"/>
  <c r="AC21" i="1"/>
  <c r="E21" i="11" s="1"/>
  <c r="W22" i="1"/>
  <c r="X22" i="1"/>
  <c r="AC22" i="1"/>
  <c r="E22" i="11" s="1"/>
  <c r="W23" i="1"/>
  <c r="X23" i="1"/>
  <c r="AC23" i="1"/>
  <c r="E23" i="11" s="1"/>
  <c r="W24" i="1"/>
  <c r="X24" i="1"/>
  <c r="AC24" i="1"/>
  <c r="E24" i="11" s="1"/>
  <c r="W25" i="1"/>
  <c r="X25" i="1"/>
  <c r="AC25" i="1"/>
  <c r="E25" i="11" s="1"/>
  <c r="W26" i="1"/>
  <c r="X26" i="1"/>
  <c r="AC26" i="1"/>
  <c r="E26" i="11" s="1"/>
  <c r="W27" i="1"/>
  <c r="X27" i="1"/>
  <c r="AC27" i="1"/>
  <c r="E27" i="11" s="1"/>
  <c r="W28" i="1"/>
  <c r="X28" i="1"/>
  <c r="AC28" i="1"/>
  <c r="E28" i="11" s="1"/>
  <c r="W29" i="1"/>
  <c r="X29" i="1"/>
  <c r="AC29" i="1"/>
  <c r="E29" i="11" s="1"/>
  <c r="W30" i="1"/>
  <c r="X30" i="1"/>
  <c r="AC30" i="1"/>
  <c r="E30" i="11" s="1"/>
  <c r="W31" i="1"/>
  <c r="X31" i="1"/>
  <c r="AC31" i="1"/>
  <c r="E31" i="11" s="1"/>
  <c r="W32" i="1"/>
  <c r="X32" i="1"/>
  <c r="AC32" i="1"/>
  <c r="E32" i="11" s="1"/>
  <c r="W33" i="1"/>
  <c r="X33" i="1"/>
  <c r="AC33" i="1"/>
  <c r="E33" i="11" s="1"/>
  <c r="W34" i="1"/>
  <c r="X34" i="1"/>
  <c r="AC34" i="1"/>
  <c r="E34" i="11" s="1"/>
  <c r="W35" i="1"/>
  <c r="X35" i="1"/>
  <c r="AC35" i="1"/>
  <c r="E35" i="11" s="1"/>
  <c r="W36" i="1"/>
  <c r="X36" i="1"/>
  <c r="AC36" i="1"/>
  <c r="E36" i="11" s="1"/>
  <c r="W37" i="1"/>
  <c r="X37" i="1"/>
  <c r="AC37" i="1"/>
  <c r="E37" i="11" s="1"/>
  <c r="W38" i="1"/>
  <c r="X38" i="1"/>
  <c r="AC38" i="1"/>
  <c r="E38" i="11" s="1"/>
  <c r="W39" i="1"/>
  <c r="X39" i="1"/>
  <c r="AC39" i="1"/>
  <c r="E39" i="11" s="1"/>
  <c r="W40" i="1"/>
  <c r="X40" i="1"/>
  <c r="AC40" i="1"/>
  <c r="E40" i="11" s="1"/>
  <c r="W41" i="1"/>
  <c r="X41" i="1"/>
  <c r="AC41" i="1"/>
  <c r="E41" i="11" s="1"/>
  <c r="W42" i="1"/>
  <c r="X42" i="1"/>
  <c r="AC42" i="1"/>
  <c r="E42" i="11" s="1"/>
  <c r="W43" i="1"/>
  <c r="X43" i="1"/>
  <c r="AC43" i="1"/>
  <c r="E43" i="11" s="1"/>
  <c r="W44" i="1"/>
  <c r="X44" i="1"/>
  <c r="AC44" i="1"/>
  <c r="E44" i="11" s="1"/>
  <c r="W45" i="1"/>
  <c r="X45" i="1"/>
  <c r="AC45" i="1"/>
  <c r="E45" i="11" s="1"/>
  <c r="W46" i="1"/>
  <c r="X46" i="1"/>
  <c r="AC46" i="1"/>
  <c r="E46" i="11" s="1"/>
  <c r="W47" i="1"/>
  <c r="X47" i="1"/>
  <c r="AC47" i="1"/>
  <c r="E47" i="11" s="1"/>
  <c r="W48" i="1"/>
  <c r="X48" i="1"/>
  <c r="AC48" i="1"/>
  <c r="E48" i="11" s="1"/>
  <c r="W49" i="1"/>
  <c r="X49" i="1"/>
  <c r="AC49" i="1"/>
  <c r="E49" i="11" s="1"/>
  <c r="W50" i="1"/>
  <c r="X50" i="1"/>
  <c r="AC50" i="1"/>
  <c r="E50" i="11" s="1"/>
  <c r="W51" i="1"/>
  <c r="X51" i="1"/>
  <c r="AC51" i="1"/>
  <c r="E51" i="11" s="1"/>
  <c r="W52" i="1"/>
  <c r="X52" i="1"/>
  <c r="AC52" i="1"/>
  <c r="E52" i="11" s="1"/>
  <c r="W53" i="1"/>
  <c r="X53" i="1"/>
  <c r="AC53" i="1"/>
  <c r="E53" i="11" s="1"/>
  <c r="W54" i="1"/>
  <c r="X54" i="1"/>
  <c r="AC54" i="1"/>
  <c r="E54" i="11" s="1"/>
  <c r="W55" i="1"/>
  <c r="X55" i="1"/>
  <c r="AC55" i="1"/>
  <c r="E55" i="11" s="1"/>
  <c r="W56" i="1"/>
  <c r="X56" i="1"/>
  <c r="AC56" i="1"/>
  <c r="E56" i="11" s="1"/>
  <c r="W57" i="1"/>
  <c r="X57" i="1"/>
  <c r="AC57" i="1"/>
  <c r="E57" i="11" s="1"/>
  <c r="W58" i="1"/>
  <c r="X58" i="1"/>
  <c r="AC58" i="1"/>
  <c r="E58" i="11" s="1"/>
  <c r="W59" i="1"/>
  <c r="X59" i="1"/>
  <c r="AC59" i="1"/>
  <c r="E59" i="11" s="1"/>
  <c r="W60" i="1"/>
  <c r="X60" i="1"/>
  <c r="AC60" i="1"/>
  <c r="E60" i="11" s="1"/>
  <c r="W61" i="1"/>
  <c r="X61" i="1"/>
  <c r="AC61" i="1"/>
  <c r="E61" i="11" s="1"/>
  <c r="W62" i="1"/>
  <c r="X62" i="1"/>
  <c r="AC62" i="1"/>
  <c r="E62" i="11" s="1"/>
  <c r="W63" i="1"/>
  <c r="X63" i="1"/>
  <c r="AC63" i="1"/>
  <c r="E63" i="11" s="1"/>
  <c r="W64" i="1"/>
  <c r="X64" i="1"/>
  <c r="AC64" i="1"/>
  <c r="E64" i="11" s="1"/>
  <c r="W65" i="1"/>
  <c r="X65" i="1"/>
  <c r="AC65" i="1"/>
  <c r="E65" i="11" s="1"/>
  <c r="W66" i="1"/>
  <c r="X66" i="1"/>
  <c r="AC66" i="1"/>
  <c r="E66" i="11" s="1"/>
  <c r="W67" i="1"/>
  <c r="X67" i="1"/>
  <c r="AC67" i="1"/>
  <c r="E67" i="11" s="1"/>
  <c r="W68" i="1"/>
  <c r="X68" i="1"/>
  <c r="AC68" i="1"/>
  <c r="E68" i="11" s="1"/>
  <c r="W69" i="1"/>
  <c r="X69" i="1"/>
  <c r="AC69" i="1"/>
  <c r="E69" i="11" s="1"/>
  <c r="W70" i="1"/>
  <c r="X70" i="1"/>
  <c r="AC70" i="1"/>
  <c r="E70" i="11" s="1"/>
  <c r="W71" i="1"/>
  <c r="X71" i="1"/>
  <c r="AC71" i="1"/>
  <c r="E71" i="11" s="1"/>
  <c r="W72" i="1"/>
  <c r="X72" i="1"/>
  <c r="AC72" i="1"/>
  <c r="E72" i="11" s="1"/>
  <c r="W73" i="1"/>
  <c r="X73" i="1"/>
  <c r="AC73" i="1"/>
  <c r="E73" i="11" s="1"/>
  <c r="W74" i="1"/>
  <c r="X74" i="1"/>
  <c r="AC74" i="1"/>
  <c r="E74" i="11" s="1"/>
  <c r="W75" i="1"/>
  <c r="X75" i="1"/>
  <c r="AC75" i="1"/>
  <c r="E75" i="11" s="1"/>
  <c r="W76" i="1"/>
  <c r="X76" i="1"/>
  <c r="AC76" i="1"/>
  <c r="E76" i="11" s="1"/>
  <c r="W77" i="1"/>
  <c r="X77" i="1"/>
  <c r="AC77" i="1"/>
  <c r="E77" i="11" s="1"/>
  <c r="W78" i="1"/>
  <c r="X78" i="1"/>
  <c r="AC78" i="1"/>
  <c r="E78" i="11" s="1"/>
  <c r="W79" i="1"/>
  <c r="X79" i="1"/>
  <c r="AC79" i="1"/>
  <c r="E79" i="11" s="1"/>
  <c r="W80" i="1"/>
  <c r="X80" i="1"/>
  <c r="AC80" i="1"/>
  <c r="E80" i="11" s="1"/>
  <c r="W81" i="1"/>
  <c r="X81" i="1"/>
  <c r="AC81" i="1"/>
  <c r="E81" i="11" s="1"/>
  <c r="W82" i="1"/>
  <c r="X82" i="1"/>
  <c r="AC82" i="1"/>
  <c r="E82" i="11" s="1"/>
  <c r="W83" i="1"/>
  <c r="X83" i="1"/>
  <c r="AC83" i="1"/>
  <c r="E83" i="11" s="1"/>
  <c r="W84" i="1"/>
  <c r="X84" i="1"/>
  <c r="AC84" i="1"/>
  <c r="E84" i="11" s="1"/>
  <c r="W85" i="1"/>
  <c r="X85" i="1"/>
  <c r="AC85" i="1"/>
  <c r="E85" i="11" s="1"/>
  <c r="W86" i="1"/>
  <c r="X86" i="1"/>
  <c r="AC86" i="1"/>
  <c r="E86" i="11" s="1"/>
  <c r="W87" i="1"/>
  <c r="X87" i="1"/>
  <c r="AC87" i="1"/>
  <c r="E87" i="11" s="1"/>
  <c r="W88" i="1"/>
  <c r="X88" i="1"/>
  <c r="AC88" i="1"/>
  <c r="E88" i="11" s="1"/>
  <c r="W89" i="1"/>
  <c r="X89" i="1"/>
  <c r="AC89" i="1"/>
  <c r="E89" i="11" s="1"/>
  <c r="W90" i="1"/>
  <c r="X90" i="1"/>
  <c r="AC90" i="1"/>
  <c r="E90" i="11" s="1"/>
  <c r="W91" i="1"/>
  <c r="X91" i="1"/>
  <c r="AC91" i="1"/>
  <c r="E91" i="11" s="1"/>
  <c r="W92" i="1"/>
  <c r="X92" i="1"/>
  <c r="AC92" i="1"/>
  <c r="E92" i="11" s="1"/>
  <c r="W93" i="1"/>
  <c r="X93" i="1"/>
  <c r="AC93" i="1"/>
  <c r="E93" i="11" s="1"/>
  <c r="W94" i="1"/>
  <c r="X94" i="1"/>
  <c r="AC94" i="1"/>
  <c r="E94" i="11" s="1"/>
  <c r="W95" i="1"/>
  <c r="X95" i="1"/>
  <c r="AC95" i="1"/>
  <c r="E95" i="11" s="1"/>
  <c r="W96" i="1"/>
  <c r="X96" i="1"/>
  <c r="AC96" i="1"/>
  <c r="E96" i="11" s="1"/>
  <c r="W97" i="1"/>
  <c r="X97" i="1"/>
  <c r="AC97" i="1"/>
  <c r="E97" i="11" s="1"/>
  <c r="W98" i="1"/>
  <c r="X98" i="1"/>
  <c r="AC98" i="1"/>
  <c r="E98" i="11" s="1"/>
  <c r="W99" i="1"/>
  <c r="X99" i="1"/>
  <c r="AC99" i="1"/>
  <c r="E99" i="11" s="1"/>
  <c r="W100" i="1"/>
  <c r="X100" i="1"/>
  <c r="AC100" i="1"/>
  <c r="E100" i="11" s="1"/>
  <c r="W101" i="1"/>
  <c r="X101" i="1"/>
  <c r="AC101" i="1"/>
  <c r="E101" i="11" s="1"/>
  <c r="W102" i="1"/>
  <c r="X102" i="1"/>
  <c r="AC102" i="1"/>
  <c r="E102" i="11" s="1"/>
  <c r="W103" i="1"/>
  <c r="X103" i="1"/>
  <c r="AC103" i="1"/>
  <c r="E103" i="11" s="1"/>
  <c r="W104" i="1"/>
  <c r="X104" i="1"/>
  <c r="AC104" i="1"/>
  <c r="E104" i="11" s="1"/>
  <c r="W105" i="1"/>
  <c r="X105" i="1"/>
  <c r="AC105" i="1"/>
  <c r="E105" i="11" s="1"/>
  <c r="W106" i="1"/>
  <c r="X106" i="1"/>
  <c r="AC106" i="1"/>
  <c r="E106" i="11" s="1"/>
  <c r="W107" i="1"/>
  <c r="X107" i="1"/>
  <c r="AC107" i="1"/>
  <c r="E107" i="11" s="1"/>
  <c r="W108" i="1"/>
  <c r="X108" i="1"/>
  <c r="AC108" i="1"/>
  <c r="E108" i="11" s="1"/>
  <c r="W109" i="1"/>
  <c r="X109" i="1"/>
  <c r="AC109" i="1"/>
  <c r="E109" i="11" s="1"/>
  <c r="W110" i="1"/>
  <c r="X110" i="1"/>
  <c r="AC110" i="1"/>
  <c r="E110" i="11" s="1"/>
  <c r="W111" i="1"/>
  <c r="X111" i="1"/>
  <c r="AC111" i="1"/>
  <c r="E111" i="11" s="1"/>
  <c r="W112" i="1"/>
  <c r="X112" i="1"/>
  <c r="AC112" i="1"/>
  <c r="E112" i="11" s="1"/>
  <c r="W113" i="1"/>
  <c r="X113" i="1"/>
  <c r="AC113" i="1"/>
  <c r="E113" i="11" s="1"/>
  <c r="W114" i="1"/>
  <c r="X114" i="1"/>
  <c r="AC114" i="1"/>
  <c r="E114" i="11" s="1"/>
  <c r="W115" i="1"/>
  <c r="X115" i="1"/>
  <c r="AC115" i="1"/>
  <c r="E115" i="11" s="1"/>
  <c r="W116" i="1"/>
  <c r="X116" i="1"/>
  <c r="AC116" i="1"/>
  <c r="E116" i="11" s="1"/>
  <c r="W117" i="1"/>
  <c r="X117" i="1"/>
  <c r="AC117" i="1"/>
  <c r="E117" i="11" s="1"/>
  <c r="W118" i="1"/>
  <c r="X118" i="1"/>
  <c r="AC118" i="1"/>
  <c r="E118" i="11" s="1"/>
  <c r="W119" i="1"/>
  <c r="X119" i="1"/>
  <c r="AC119" i="1"/>
  <c r="E119" i="11" s="1"/>
  <c r="W120" i="1"/>
  <c r="X120" i="1"/>
  <c r="AC120" i="1"/>
  <c r="E120" i="11" s="1"/>
  <c r="W121" i="1"/>
  <c r="X121" i="1"/>
  <c r="AC121" i="1"/>
  <c r="E121" i="11" s="1"/>
  <c r="W122" i="1"/>
  <c r="X122" i="1"/>
  <c r="AC122" i="1"/>
  <c r="E122" i="11" s="1"/>
  <c r="W123" i="1"/>
  <c r="X123" i="1"/>
  <c r="AC123" i="1"/>
  <c r="E123" i="11" s="1"/>
  <c r="W124" i="1"/>
  <c r="X124" i="1"/>
  <c r="AC124" i="1"/>
  <c r="E124" i="11" s="1"/>
  <c r="W125" i="1"/>
  <c r="X125" i="1"/>
  <c r="AC125" i="1"/>
  <c r="E125" i="11" s="1"/>
  <c r="W126" i="1"/>
  <c r="X126" i="1"/>
  <c r="AC126" i="1"/>
  <c r="E126" i="11" s="1"/>
  <c r="AC2" i="1"/>
  <c r="E2" i="11" s="1"/>
  <c r="X2" i="1"/>
  <c r="W2" i="1"/>
  <c r="I127" i="6"/>
  <c r="AA126" i="1" s="1"/>
  <c r="I126" i="6"/>
  <c r="AA125" i="1" s="1"/>
  <c r="I125" i="6"/>
  <c r="AA124" i="1" s="1"/>
  <c r="I124" i="6"/>
  <c r="AA123" i="1" s="1"/>
  <c r="I123" i="6"/>
  <c r="AA122" i="1" s="1"/>
  <c r="I122" i="6"/>
  <c r="AA121" i="1" s="1"/>
  <c r="I121" i="6"/>
  <c r="AA120" i="1" s="1"/>
  <c r="I120" i="6"/>
  <c r="AA119" i="1" s="1"/>
  <c r="I119" i="6"/>
  <c r="AA118" i="1" s="1"/>
  <c r="I118" i="6"/>
  <c r="AA117" i="1" s="1"/>
  <c r="I117" i="6"/>
  <c r="AA116" i="1" s="1"/>
  <c r="I116" i="6"/>
  <c r="AA115" i="1" s="1"/>
  <c r="I115" i="6"/>
  <c r="AA114" i="1" s="1"/>
  <c r="I114" i="6"/>
  <c r="AA113" i="1" s="1"/>
  <c r="I113" i="6"/>
  <c r="AA112" i="1" s="1"/>
  <c r="I112" i="6"/>
  <c r="AA111" i="1" s="1"/>
  <c r="I111" i="6"/>
  <c r="AA110" i="1" s="1"/>
  <c r="I110" i="6"/>
  <c r="AA109" i="1" s="1"/>
  <c r="I109" i="6"/>
  <c r="AA108" i="1" s="1"/>
  <c r="I108" i="6"/>
  <c r="AA107" i="1" s="1"/>
  <c r="I107" i="6"/>
  <c r="AA106" i="1" s="1"/>
  <c r="I106" i="6"/>
  <c r="AA105" i="1" s="1"/>
  <c r="I105" i="6"/>
  <c r="AA104" i="1" s="1"/>
  <c r="I104" i="6"/>
  <c r="AA103" i="1" s="1"/>
  <c r="I103" i="6"/>
  <c r="AA102" i="1" s="1"/>
  <c r="I102" i="6"/>
  <c r="AA101" i="1" s="1"/>
  <c r="I101" i="6"/>
  <c r="AA100" i="1" s="1"/>
  <c r="I100" i="6"/>
  <c r="AA99" i="1" s="1"/>
  <c r="I99" i="6"/>
  <c r="AA98" i="1" s="1"/>
  <c r="I98" i="6"/>
  <c r="AA97" i="1" s="1"/>
  <c r="I97" i="6"/>
  <c r="AA96" i="1" s="1"/>
  <c r="I96" i="6"/>
  <c r="AA95" i="1" s="1"/>
  <c r="I95" i="6"/>
  <c r="AA94" i="1" s="1"/>
  <c r="I94" i="6"/>
  <c r="AA93" i="1" s="1"/>
  <c r="I93" i="6"/>
  <c r="AA92" i="1" s="1"/>
  <c r="I92" i="6"/>
  <c r="AA91" i="1" s="1"/>
  <c r="I91" i="6"/>
  <c r="AA90" i="1" s="1"/>
  <c r="I90" i="6"/>
  <c r="AA89" i="1" s="1"/>
  <c r="I89" i="6"/>
  <c r="AA88" i="1" s="1"/>
  <c r="I88" i="6"/>
  <c r="AA87" i="1" s="1"/>
  <c r="I87" i="6"/>
  <c r="AA86" i="1" s="1"/>
  <c r="I86" i="6"/>
  <c r="AA85" i="1" s="1"/>
  <c r="I85" i="6"/>
  <c r="AA84" i="1" s="1"/>
  <c r="I84" i="6"/>
  <c r="AA83" i="1" s="1"/>
  <c r="I83" i="6"/>
  <c r="AA82" i="1" s="1"/>
  <c r="I82" i="6"/>
  <c r="AA81" i="1" s="1"/>
  <c r="I81" i="6"/>
  <c r="AA80" i="1" s="1"/>
  <c r="I80" i="6"/>
  <c r="AA79" i="1" s="1"/>
  <c r="I79" i="6"/>
  <c r="AA78" i="1" s="1"/>
  <c r="I78" i="6"/>
  <c r="AA77" i="1" s="1"/>
  <c r="I77" i="6"/>
  <c r="AA76" i="1" s="1"/>
  <c r="I76" i="6"/>
  <c r="AA75" i="1" s="1"/>
  <c r="I75" i="6"/>
  <c r="AA74" i="1" s="1"/>
  <c r="I74" i="6"/>
  <c r="AA73" i="1" s="1"/>
  <c r="I73" i="6"/>
  <c r="AA72" i="1" s="1"/>
  <c r="I72" i="6"/>
  <c r="I71" i="6"/>
  <c r="AA70" i="1" s="1"/>
  <c r="I70" i="6"/>
  <c r="AA69" i="1" s="1"/>
  <c r="I69" i="6"/>
  <c r="AA68" i="1" s="1"/>
  <c r="I68" i="6"/>
  <c r="AA67" i="1" s="1"/>
  <c r="I67" i="6"/>
  <c r="AA66" i="1" s="1"/>
  <c r="I66" i="6"/>
  <c r="AA65" i="1" s="1"/>
  <c r="I65" i="6"/>
  <c r="AA64" i="1" s="1"/>
  <c r="I64" i="6"/>
  <c r="AA63" i="1" s="1"/>
  <c r="I63" i="6"/>
  <c r="AA62" i="1" s="1"/>
  <c r="I62" i="6"/>
  <c r="AA61" i="1" s="1"/>
  <c r="I61" i="6"/>
  <c r="AA60" i="1" s="1"/>
  <c r="I60" i="6"/>
  <c r="AA59" i="1" s="1"/>
  <c r="I59" i="6"/>
  <c r="AA58" i="1" s="1"/>
  <c r="I58" i="6"/>
  <c r="AA57" i="1" s="1"/>
  <c r="I57" i="6"/>
  <c r="AA56" i="1" s="1"/>
  <c r="I56" i="6"/>
  <c r="AA55" i="1" s="1"/>
  <c r="I55" i="6"/>
  <c r="AA54" i="1" s="1"/>
  <c r="I54" i="6"/>
  <c r="AA53" i="1" s="1"/>
  <c r="I53" i="6"/>
  <c r="AA52" i="1" s="1"/>
  <c r="I52" i="6"/>
  <c r="AA51" i="1" s="1"/>
  <c r="I51" i="6"/>
  <c r="AA50" i="1" s="1"/>
  <c r="I50" i="6"/>
  <c r="AA49" i="1" s="1"/>
  <c r="I49" i="6"/>
  <c r="AA48" i="1" s="1"/>
  <c r="I48" i="6"/>
  <c r="AA47" i="1" s="1"/>
  <c r="I47" i="6"/>
  <c r="AA46" i="1" s="1"/>
  <c r="I46" i="6"/>
  <c r="AA45" i="1" s="1"/>
  <c r="I45" i="6"/>
  <c r="AA44" i="1" s="1"/>
  <c r="I44" i="6"/>
  <c r="AA43" i="1" s="1"/>
  <c r="I43" i="6"/>
  <c r="AA42" i="1" s="1"/>
  <c r="I42" i="6"/>
  <c r="AA41" i="1" s="1"/>
  <c r="I41" i="6"/>
  <c r="AA40" i="1" s="1"/>
  <c r="I40" i="6"/>
  <c r="AA39" i="1" s="1"/>
  <c r="I39" i="6"/>
  <c r="AA38" i="1" s="1"/>
  <c r="I38" i="6"/>
  <c r="AA37" i="1" s="1"/>
  <c r="I37" i="6"/>
  <c r="AA36" i="1" s="1"/>
  <c r="I36" i="6"/>
  <c r="AA35" i="1" s="1"/>
  <c r="I35" i="6"/>
  <c r="AA34" i="1" s="1"/>
  <c r="I34" i="6"/>
  <c r="AA33" i="1" s="1"/>
  <c r="I33" i="6"/>
  <c r="AA32" i="1" s="1"/>
  <c r="I32" i="6"/>
  <c r="AA31" i="1" s="1"/>
  <c r="I31" i="6"/>
  <c r="AA30" i="1" s="1"/>
  <c r="I30" i="6"/>
  <c r="AA29" i="1" s="1"/>
  <c r="I29" i="6"/>
  <c r="AA28" i="1" s="1"/>
  <c r="I28" i="6"/>
  <c r="AA27" i="1" s="1"/>
  <c r="I27" i="6"/>
  <c r="AA26" i="1" s="1"/>
  <c r="I26" i="6"/>
  <c r="AA25" i="1" s="1"/>
  <c r="I25" i="6"/>
  <c r="AA24" i="1" s="1"/>
  <c r="I24" i="6"/>
  <c r="AA23" i="1" s="1"/>
  <c r="I23" i="6"/>
  <c r="AA22" i="1" s="1"/>
  <c r="I22" i="6"/>
  <c r="AA21" i="1" s="1"/>
  <c r="I21" i="6"/>
  <c r="AA20" i="1" s="1"/>
  <c r="I20" i="6"/>
  <c r="AA19" i="1" s="1"/>
  <c r="I19" i="6"/>
  <c r="AA18" i="1" s="1"/>
  <c r="I18" i="6"/>
  <c r="AA17" i="1" s="1"/>
  <c r="I17" i="6"/>
  <c r="AA16" i="1" s="1"/>
  <c r="I16" i="6"/>
  <c r="AA15" i="1" s="1"/>
  <c r="I15" i="6"/>
  <c r="AA14" i="1" s="1"/>
  <c r="I14" i="6"/>
  <c r="AA13" i="1" s="1"/>
  <c r="I13" i="6"/>
  <c r="AA12" i="1" s="1"/>
  <c r="I12" i="6"/>
  <c r="AA11" i="1" s="1"/>
  <c r="I11" i="6"/>
  <c r="AA10" i="1" s="1"/>
  <c r="I10" i="6"/>
  <c r="AA9" i="1" s="1"/>
  <c r="I9" i="6"/>
  <c r="AA8" i="1" s="1"/>
  <c r="I8" i="6"/>
  <c r="AA7" i="1" s="1"/>
  <c r="I7" i="6"/>
  <c r="AA6" i="1" s="1"/>
  <c r="I6" i="6"/>
  <c r="AA5" i="1" s="1"/>
  <c r="I5" i="6"/>
  <c r="AA4" i="1" s="1"/>
  <c r="I4" i="6"/>
  <c r="AA3" i="1" s="1"/>
  <c r="K49" i="1"/>
  <c r="K105" i="1"/>
  <c r="K123" i="1"/>
  <c r="H3" i="1"/>
  <c r="I3" i="1"/>
  <c r="J3" i="1"/>
  <c r="H4" i="1"/>
  <c r="I4" i="1"/>
  <c r="J4" i="1"/>
  <c r="H5" i="1"/>
  <c r="I5" i="1"/>
  <c r="J5" i="1"/>
  <c r="H6" i="1"/>
  <c r="I6" i="1"/>
  <c r="J6" i="1"/>
  <c r="H7" i="1"/>
  <c r="I7" i="1"/>
  <c r="J7" i="1"/>
  <c r="H8" i="1"/>
  <c r="I8" i="1"/>
  <c r="J8" i="1"/>
  <c r="H9" i="1"/>
  <c r="I9" i="1"/>
  <c r="J9" i="1"/>
  <c r="H10" i="1"/>
  <c r="I10" i="1"/>
  <c r="J10" i="1"/>
  <c r="H11" i="1"/>
  <c r="I11" i="1"/>
  <c r="J11" i="1"/>
  <c r="H12" i="1"/>
  <c r="I12" i="1"/>
  <c r="J12" i="1"/>
  <c r="H13" i="1"/>
  <c r="I13" i="1"/>
  <c r="J13" i="1"/>
  <c r="H14" i="1"/>
  <c r="I14" i="1"/>
  <c r="J14" i="1"/>
  <c r="H15" i="1"/>
  <c r="I15" i="1"/>
  <c r="J15" i="1"/>
  <c r="H16" i="1"/>
  <c r="I16" i="1"/>
  <c r="J16" i="1"/>
  <c r="H17" i="1"/>
  <c r="I17" i="1"/>
  <c r="J17" i="1"/>
  <c r="H18" i="1"/>
  <c r="I18" i="1"/>
  <c r="J18" i="1"/>
  <c r="H19" i="1"/>
  <c r="I19" i="1"/>
  <c r="J19" i="1"/>
  <c r="H20" i="1"/>
  <c r="I20" i="1"/>
  <c r="J20" i="1"/>
  <c r="H21" i="1"/>
  <c r="I21" i="1"/>
  <c r="J21" i="1"/>
  <c r="H22" i="1"/>
  <c r="I22" i="1"/>
  <c r="J22" i="1"/>
  <c r="H23" i="1"/>
  <c r="I23" i="1"/>
  <c r="J23" i="1"/>
  <c r="H24" i="1"/>
  <c r="I24" i="1"/>
  <c r="J24" i="1"/>
  <c r="H25" i="1"/>
  <c r="I25" i="1"/>
  <c r="J25" i="1"/>
  <c r="H26" i="1"/>
  <c r="I26" i="1"/>
  <c r="J26" i="1"/>
  <c r="H27" i="1"/>
  <c r="I27" i="1"/>
  <c r="J27" i="1"/>
  <c r="H28" i="1"/>
  <c r="I28" i="1"/>
  <c r="J28" i="1"/>
  <c r="H29" i="1"/>
  <c r="I29" i="1"/>
  <c r="J29" i="1"/>
  <c r="H30" i="1"/>
  <c r="I30" i="1"/>
  <c r="J30" i="1"/>
  <c r="H31" i="1"/>
  <c r="I31" i="1"/>
  <c r="J31" i="1"/>
  <c r="H32" i="1"/>
  <c r="I32" i="1"/>
  <c r="J32" i="1"/>
  <c r="H33" i="1"/>
  <c r="I33" i="1"/>
  <c r="J33" i="1"/>
  <c r="H34" i="1"/>
  <c r="I34" i="1"/>
  <c r="J34" i="1"/>
  <c r="H35" i="1"/>
  <c r="I35" i="1"/>
  <c r="J35" i="1"/>
  <c r="H36" i="1"/>
  <c r="I36" i="1"/>
  <c r="J36" i="1"/>
  <c r="H37" i="1"/>
  <c r="I37" i="1"/>
  <c r="J37" i="1"/>
  <c r="H38" i="1"/>
  <c r="I38" i="1"/>
  <c r="J38" i="1"/>
  <c r="H39" i="1"/>
  <c r="I39" i="1"/>
  <c r="J39" i="1"/>
  <c r="H40" i="1"/>
  <c r="I40" i="1"/>
  <c r="J40" i="1"/>
  <c r="H41" i="1"/>
  <c r="I41" i="1"/>
  <c r="J41" i="1"/>
  <c r="H42" i="1"/>
  <c r="I42" i="1"/>
  <c r="J42" i="1"/>
  <c r="H43" i="1"/>
  <c r="I43" i="1"/>
  <c r="J43" i="1"/>
  <c r="H44" i="1"/>
  <c r="I44" i="1"/>
  <c r="J44" i="1"/>
  <c r="H45" i="1"/>
  <c r="I45" i="1"/>
  <c r="J45" i="1"/>
  <c r="H46" i="1"/>
  <c r="I46" i="1"/>
  <c r="J46" i="1"/>
  <c r="H47" i="1"/>
  <c r="I47" i="1"/>
  <c r="J47" i="1"/>
  <c r="H48" i="1"/>
  <c r="I48" i="1"/>
  <c r="J48" i="1"/>
  <c r="H49" i="1"/>
  <c r="I49" i="1"/>
  <c r="J49" i="1"/>
  <c r="H50" i="1"/>
  <c r="I50" i="1"/>
  <c r="J50" i="1"/>
  <c r="H51" i="1"/>
  <c r="I51" i="1"/>
  <c r="J51" i="1"/>
  <c r="H52" i="1"/>
  <c r="I52" i="1"/>
  <c r="J52" i="1"/>
  <c r="H53" i="1"/>
  <c r="I53" i="1"/>
  <c r="J53" i="1"/>
  <c r="H54" i="1"/>
  <c r="I54" i="1"/>
  <c r="J54" i="1"/>
  <c r="H55" i="1"/>
  <c r="I55" i="1"/>
  <c r="J55" i="1"/>
  <c r="H56" i="1"/>
  <c r="I56" i="1"/>
  <c r="J56" i="1"/>
  <c r="H57" i="1"/>
  <c r="I57" i="1"/>
  <c r="J57" i="1"/>
  <c r="H58" i="1"/>
  <c r="I58" i="1"/>
  <c r="J58" i="1"/>
  <c r="H59" i="1"/>
  <c r="I59" i="1"/>
  <c r="J59" i="1"/>
  <c r="H60" i="1"/>
  <c r="I60" i="1"/>
  <c r="J60" i="1"/>
  <c r="H61" i="1"/>
  <c r="I61" i="1"/>
  <c r="J61" i="1"/>
  <c r="H62" i="1"/>
  <c r="I62" i="1"/>
  <c r="J62" i="1"/>
  <c r="H63" i="1"/>
  <c r="I63" i="1"/>
  <c r="J63" i="1"/>
  <c r="H64" i="1"/>
  <c r="I64" i="1"/>
  <c r="J64" i="1"/>
  <c r="H65" i="1"/>
  <c r="I65" i="1"/>
  <c r="J65" i="1"/>
  <c r="H66" i="1"/>
  <c r="I66" i="1"/>
  <c r="J66" i="1"/>
  <c r="H67" i="1"/>
  <c r="I67" i="1"/>
  <c r="J67" i="1"/>
  <c r="H68" i="1"/>
  <c r="I68" i="1"/>
  <c r="J68" i="1"/>
  <c r="H69" i="1"/>
  <c r="I69" i="1"/>
  <c r="J69" i="1"/>
  <c r="H70" i="1"/>
  <c r="I70" i="1"/>
  <c r="J70" i="1"/>
  <c r="H71" i="1"/>
  <c r="I71" i="1"/>
  <c r="J71" i="1"/>
  <c r="H72" i="1"/>
  <c r="I72" i="1"/>
  <c r="J72" i="1"/>
  <c r="H73" i="1"/>
  <c r="I73" i="1"/>
  <c r="J73" i="1"/>
  <c r="H74" i="1"/>
  <c r="I74" i="1"/>
  <c r="J74" i="1"/>
  <c r="H75" i="1"/>
  <c r="I75" i="1"/>
  <c r="J75" i="1"/>
  <c r="H76" i="1"/>
  <c r="I76" i="1"/>
  <c r="J76" i="1"/>
  <c r="H77" i="1"/>
  <c r="I77" i="1"/>
  <c r="J77" i="1"/>
  <c r="H78" i="1"/>
  <c r="I78" i="1"/>
  <c r="J78" i="1"/>
  <c r="H79" i="1"/>
  <c r="I79" i="1"/>
  <c r="J79" i="1"/>
  <c r="H80" i="1"/>
  <c r="I80" i="1"/>
  <c r="J80" i="1"/>
  <c r="H81" i="1"/>
  <c r="I81" i="1"/>
  <c r="J81" i="1"/>
  <c r="H82" i="1"/>
  <c r="I82" i="1"/>
  <c r="J82" i="1"/>
  <c r="H83" i="1"/>
  <c r="I83" i="1"/>
  <c r="J83" i="1"/>
  <c r="H84" i="1"/>
  <c r="I84" i="1"/>
  <c r="J84" i="1"/>
  <c r="H85" i="1"/>
  <c r="I85" i="1"/>
  <c r="J85" i="1"/>
  <c r="H86" i="1"/>
  <c r="I86" i="1"/>
  <c r="J86" i="1"/>
  <c r="H87" i="1"/>
  <c r="I87" i="1"/>
  <c r="J87" i="1"/>
  <c r="H88" i="1"/>
  <c r="I88" i="1"/>
  <c r="J88" i="1"/>
  <c r="H89" i="1"/>
  <c r="I89" i="1"/>
  <c r="J89" i="1"/>
  <c r="H90" i="1"/>
  <c r="I90" i="1"/>
  <c r="J90" i="1"/>
  <c r="H91" i="1"/>
  <c r="I91" i="1"/>
  <c r="J91" i="1"/>
  <c r="H92" i="1"/>
  <c r="I92" i="1"/>
  <c r="J92" i="1"/>
  <c r="H93" i="1"/>
  <c r="I93" i="1"/>
  <c r="J93" i="1"/>
  <c r="H94" i="1"/>
  <c r="I94" i="1"/>
  <c r="J94" i="1"/>
  <c r="H95" i="1"/>
  <c r="I95" i="1"/>
  <c r="J95" i="1"/>
  <c r="H96" i="1"/>
  <c r="I96" i="1"/>
  <c r="J96" i="1"/>
  <c r="H97" i="1"/>
  <c r="I97" i="1"/>
  <c r="J97" i="1"/>
  <c r="H98" i="1"/>
  <c r="I98" i="1"/>
  <c r="J98" i="1"/>
  <c r="H99" i="1"/>
  <c r="I99" i="1"/>
  <c r="J99" i="1"/>
  <c r="H100" i="1"/>
  <c r="I100" i="1"/>
  <c r="J100" i="1"/>
  <c r="H101" i="1"/>
  <c r="I101" i="1"/>
  <c r="J101" i="1"/>
  <c r="H102" i="1"/>
  <c r="I102" i="1"/>
  <c r="J102" i="1"/>
  <c r="H103" i="1"/>
  <c r="I103" i="1"/>
  <c r="J103" i="1"/>
  <c r="H104" i="1"/>
  <c r="I104" i="1"/>
  <c r="J104" i="1"/>
  <c r="H105" i="1"/>
  <c r="I105" i="1"/>
  <c r="J105" i="1"/>
  <c r="H106" i="1"/>
  <c r="I106" i="1"/>
  <c r="J106" i="1"/>
  <c r="H107" i="1"/>
  <c r="I107" i="1"/>
  <c r="J107" i="1"/>
  <c r="H108" i="1"/>
  <c r="I108" i="1"/>
  <c r="J108" i="1"/>
  <c r="H109" i="1"/>
  <c r="I109" i="1"/>
  <c r="J109" i="1"/>
  <c r="H110" i="1"/>
  <c r="I110" i="1"/>
  <c r="J110" i="1"/>
  <c r="H111" i="1"/>
  <c r="I111" i="1"/>
  <c r="J111" i="1"/>
  <c r="H112" i="1"/>
  <c r="I112" i="1"/>
  <c r="J112" i="1"/>
  <c r="H113" i="1"/>
  <c r="I113" i="1"/>
  <c r="J113" i="1"/>
  <c r="H114" i="1"/>
  <c r="I114" i="1"/>
  <c r="J114" i="1"/>
  <c r="H115" i="1"/>
  <c r="I115" i="1"/>
  <c r="J115" i="1"/>
  <c r="H116" i="1"/>
  <c r="I116" i="1"/>
  <c r="J116" i="1"/>
  <c r="H117" i="1"/>
  <c r="I117" i="1"/>
  <c r="J117" i="1"/>
  <c r="H118" i="1"/>
  <c r="I118" i="1"/>
  <c r="J118" i="1"/>
  <c r="H119" i="1"/>
  <c r="I119" i="1"/>
  <c r="J119" i="1"/>
  <c r="H120" i="1"/>
  <c r="I120" i="1"/>
  <c r="J120" i="1"/>
  <c r="H121" i="1"/>
  <c r="I121" i="1"/>
  <c r="J121" i="1"/>
  <c r="H122" i="1"/>
  <c r="I122" i="1"/>
  <c r="J122" i="1"/>
  <c r="H123" i="1"/>
  <c r="I123" i="1"/>
  <c r="J123" i="1"/>
  <c r="H124" i="1"/>
  <c r="I124" i="1"/>
  <c r="J124" i="1"/>
  <c r="H125" i="1"/>
  <c r="I125" i="1"/>
  <c r="J125" i="1"/>
  <c r="H126" i="1"/>
  <c r="I126" i="1"/>
  <c r="J126" i="1"/>
  <c r="J2" i="1"/>
  <c r="I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M3" i="1"/>
  <c r="C3" i="11" s="1"/>
  <c r="M4" i="1"/>
  <c r="C4" i="11" s="1"/>
  <c r="M5" i="1"/>
  <c r="C5" i="11" s="1"/>
  <c r="M6" i="1"/>
  <c r="C6" i="11" s="1"/>
  <c r="M7" i="1"/>
  <c r="C7" i="11" s="1"/>
  <c r="M8" i="1"/>
  <c r="C8" i="11" s="1"/>
  <c r="M9" i="1"/>
  <c r="C9" i="11" s="1"/>
  <c r="M10" i="1"/>
  <c r="C10" i="11" s="1"/>
  <c r="M11" i="1"/>
  <c r="C11" i="11" s="1"/>
  <c r="M12" i="1"/>
  <c r="C12" i="11" s="1"/>
  <c r="M13" i="1"/>
  <c r="C13" i="11" s="1"/>
  <c r="M14" i="1"/>
  <c r="C14" i="11" s="1"/>
  <c r="M15" i="1"/>
  <c r="C15" i="11" s="1"/>
  <c r="M16" i="1"/>
  <c r="C16" i="11" s="1"/>
  <c r="M17" i="1"/>
  <c r="C17" i="11" s="1"/>
  <c r="M18" i="1"/>
  <c r="C18" i="11" s="1"/>
  <c r="M19" i="1"/>
  <c r="C19" i="11" s="1"/>
  <c r="M20" i="1"/>
  <c r="C20" i="11" s="1"/>
  <c r="M21" i="1"/>
  <c r="C21" i="11" s="1"/>
  <c r="M22" i="1"/>
  <c r="M23" i="1"/>
  <c r="C23" i="11" s="1"/>
  <c r="M24" i="1"/>
  <c r="C24" i="11" s="1"/>
  <c r="M25" i="1"/>
  <c r="C25" i="11" s="1"/>
  <c r="M26" i="1"/>
  <c r="C26" i="11" s="1"/>
  <c r="M27" i="1"/>
  <c r="C27" i="11" s="1"/>
  <c r="M28" i="1"/>
  <c r="C28" i="11" s="1"/>
  <c r="M29" i="1"/>
  <c r="C29" i="11" s="1"/>
  <c r="M30" i="1"/>
  <c r="C30" i="11" s="1"/>
  <c r="M31" i="1"/>
  <c r="C31" i="11" s="1"/>
  <c r="M32" i="1"/>
  <c r="C32" i="11" s="1"/>
  <c r="M33" i="1"/>
  <c r="C33" i="11" s="1"/>
  <c r="M34" i="1"/>
  <c r="C34" i="11" s="1"/>
  <c r="M35" i="1"/>
  <c r="C35" i="11" s="1"/>
  <c r="M36" i="1"/>
  <c r="C36" i="11" s="1"/>
  <c r="M37" i="1"/>
  <c r="C37" i="11" s="1"/>
  <c r="M38" i="1"/>
  <c r="C38" i="11" s="1"/>
  <c r="M39" i="1"/>
  <c r="C39" i="11" s="1"/>
  <c r="M40" i="1"/>
  <c r="C40" i="11" s="1"/>
  <c r="M41" i="1"/>
  <c r="C41" i="11" s="1"/>
  <c r="M42" i="1"/>
  <c r="C42" i="11" s="1"/>
  <c r="P42" i="11" s="1"/>
  <c r="Q42" i="11" s="1"/>
  <c r="M43" i="1"/>
  <c r="C43" i="11" s="1"/>
  <c r="M44" i="1"/>
  <c r="C44" i="11" s="1"/>
  <c r="M45" i="1"/>
  <c r="C45" i="11" s="1"/>
  <c r="M46" i="1"/>
  <c r="C46" i="11" s="1"/>
  <c r="M47" i="1"/>
  <c r="C47" i="11" s="1"/>
  <c r="M48" i="1"/>
  <c r="C48" i="11" s="1"/>
  <c r="M49" i="1"/>
  <c r="C49" i="11" s="1"/>
  <c r="M50" i="1"/>
  <c r="C50" i="11" s="1"/>
  <c r="M51" i="1"/>
  <c r="C51" i="11" s="1"/>
  <c r="M52" i="1"/>
  <c r="C52" i="11" s="1"/>
  <c r="M53" i="1"/>
  <c r="C53" i="11" s="1"/>
  <c r="P53" i="11" s="1"/>
  <c r="Q53" i="11" s="1"/>
  <c r="M54" i="1"/>
  <c r="C54" i="11" s="1"/>
  <c r="M55" i="1"/>
  <c r="C55" i="11" s="1"/>
  <c r="M56" i="1"/>
  <c r="C56" i="11" s="1"/>
  <c r="M57" i="1"/>
  <c r="C57" i="11" s="1"/>
  <c r="M58" i="1"/>
  <c r="C58" i="11" s="1"/>
  <c r="M59" i="1"/>
  <c r="C59" i="11" s="1"/>
  <c r="M60" i="1"/>
  <c r="C60" i="11" s="1"/>
  <c r="M61" i="1"/>
  <c r="C61" i="11" s="1"/>
  <c r="M62" i="1"/>
  <c r="C62" i="11" s="1"/>
  <c r="M63" i="1"/>
  <c r="C63" i="11" s="1"/>
  <c r="M64" i="1"/>
  <c r="C64" i="11" s="1"/>
  <c r="M65" i="1"/>
  <c r="C65" i="11" s="1"/>
  <c r="M66" i="1"/>
  <c r="C66" i="11" s="1"/>
  <c r="M67" i="1"/>
  <c r="C67" i="11" s="1"/>
  <c r="M68" i="1"/>
  <c r="C68" i="11" s="1"/>
  <c r="M69" i="1"/>
  <c r="C69" i="11" s="1"/>
  <c r="M70" i="1"/>
  <c r="C70" i="11" s="1"/>
  <c r="M71" i="1"/>
  <c r="C71" i="11" s="1"/>
  <c r="M72" i="1"/>
  <c r="C72" i="11" s="1"/>
  <c r="M73" i="1"/>
  <c r="C73" i="11" s="1"/>
  <c r="M74" i="1"/>
  <c r="C74" i="11" s="1"/>
  <c r="M75" i="1"/>
  <c r="C75" i="11" s="1"/>
  <c r="M76" i="1"/>
  <c r="C76" i="11" s="1"/>
  <c r="M77" i="1"/>
  <c r="C77" i="11" s="1"/>
  <c r="M78" i="1"/>
  <c r="C78" i="11" s="1"/>
  <c r="M79" i="1"/>
  <c r="C79" i="11" s="1"/>
  <c r="M80" i="1"/>
  <c r="C80" i="11" s="1"/>
  <c r="M81" i="1"/>
  <c r="C81" i="11" s="1"/>
  <c r="M82" i="1"/>
  <c r="C82" i="11" s="1"/>
  <c r="M83" i="1"/>
  <c r="C83" i="11" s="1"/>
  <c r="M84" i="1"/>
  <c r="C84" i="11" s="1"/>
  <c r="M85" i="1"/>
  <c r="C85" i="11" s="1"/>
  <c r="M86" i="1"/>
  <c r="C86" i="11" s="1"/>
  <c r="M87" i="1"/>
  <c r="C87" i="11" s="1"/>
  <c r="M88" i="1"/>
  <c r="C88" i="11" s="1"/>
  <c r="M89" i="1"/>
  <c r="C89" i="11" s="1"/>
  <c r="M90" i="1"/>
  <c r="C90" i="11" s="1"/>
  <c r="M91" i="1"/>
  <c r="C91" i="11" s="1"/>
  <c r="M92" i="1"/>
  <c r="C92" i="11" s="1"/>
  <c r="M93" i="1"/>
  <c r="C93" i="11" s="1"/>
  <c r="M94" i="1"/>
  <c r="C94" i="11" s="1"/>
  <c r="M95" i="1"/>
  <c r="C95" i="11" s="1"/>
  <c r="M96" i="1"/>
  <c r="C96" i="11" s="1"/>
  <c r="M97" i="1"/>
  <c r="C97" i="11" s="1"/>
  <c r="M98" i="1"/>
  <c r="C98" i="11" s="1"/>
  <c r="M99" i="1"/>
  <c r="C99" i="11" s="1"/>
  <c r="M100" i="1"/>
  <c r="C100" i="11" s="1"/>
  <c r="M101" i="1"/>
  <c r="C101" i="11" s="1"/>
  <c r="M102" i="1"/>
  <c r="C102" i="11" s="1"/>
  <c r="M103" i="1"/>
  <c r="C103" i="11" s="1"/>
  <c r="M104" i="1"/>
  <c r="C104" i="11" s="1"/>
  <c r="M105" i="1"/>
  <c r="C105" i="11" s="1"/>
  <c r="M106" i="1"/>
  <c r="C106" i="11" s="1"/>
  <c r="M107" i="1"/>
  <c r="C107" i="11" s="1"/>
  <c r="M108" i="1"/>
  <c r="C108" i="11" s="1"/>
  <c r="M109" i="1"/>
  <c r="C109" i="11" s="1"/>
  <c r="M110" i="1"/>
  <c r="C110" i="11" s="1"/>
  <c r="M111" i="1"/>
  <c r="C111" i="11" s="1"/>
  <c r="M112" i="1"/>
  <c r="C112" i="11" s="1"/>
  <c r="M113" i="1"/>
  <c r="C113" i="11" s="1"/>
  <c r="M114" i="1"/>
  <c r="C114" i="11" s="1"/>
  <c r="M115" i="1"/>
  <c r="C115" i="11" s="1"/>
  <c r="M116" i="1"/>
  <c r="C116" i="11" s="1"/>
  <c r="M117" i="1"/>
  <c r="C117" i="11" s="1"/>
  <c r="M118" i="1"/>
  <c r="C118" i="11" s="1"/>
  <c r="M119" i="1"/>
  <c r="C119" i="11" s="1"/>
  <c r="M120" i="1"/>
  <c r="C120" i="11" s="1"/>
  <c r="M121" i="1"/>
  <c r="C121" i="11" s="1"/>
  <c r="M122" i="1"/>
  <c r="C122" i="11" s="1"/>
  <c r="M123" i="1"/>
  <c r="C123" i="11" s="1"/>
  <c r="M124" i="1"/>
  <c r="C124" i="11" s="1"/>
  <c r="M125" i="1"/>
  <c r="C125" i="11" s="1"/>
  <c r="M126" i="1"/>
  <c r="C126" i="11" s="1"/>
  <c r="M2" i="1"/>
  <c r="C2" i="11" s="1"/>
  <c r="G4" i="4"/>
  <c r="K3" i="1" s="1"/>
  <c r="G5" i="4"/>
  <c r="K4" i="1" s="1"/>
  <c r="G6" i="4"/>
  <c r="K5" i="1" s="1"/>
  <c r="G7" i="4"/>
  <c r="K6" i="1" s="1"/>
  <c r="G8" i="4"/>
  <c r="K7" i="1" s="1"/>
  <c r="G9" i="4"/>
  <c r="K8" i="1" s="1"/>
  <c r="G10" i="4"/>
  <c r="K9" i="1" s="1"/>
  <c r="G11" i="4"/>
  <c r="K10" i="1" s="1"/>
  <c r="G12" i="4"/>
  <c r="K11" i="1" s="1"/>
  <c r="G13" i="4"/>
  <c r="K12" i="1" s="1"/>
  <c r="G14" i="4"/>
  <c r="K13" i="1" s="1"/>
  <c r="G15" i="4"/>
  <c r="K14" i="1" s="1"/>
  <c r="G16" i="4"/>
  <c r="K15" i="1" s="1"/>
  <c r="G17" i="4"/>
  <c r="K16" i="1" s="1"/>
  <c r="G18" i="4"/>
  <c r="K17" i="1" s="1"/>
  <c r="G19" i="4"/>
  <c r="K18" i="1" s="1"/>
  <c r="G20" i="4"/>
  <c r="K19" i="1" s="1"/>
  <c r="G21" i="4"/>
  <c r="K20" i="1" s="1"/>
  <c r="G22" i="4"/>
  <c r="K21" i="1" s="1"/>
  <c r="G23" i="4"/>
  <c r="K22" i="1" s="1"/>
  <c r="G24" i="4"/>
  <c r="K23" i="1" s="1"/>
  <c r="G25" i="4"/>
  <c r="K24" i="1" s="1"/>
  <c r="G26" i="4"/>
  <c r="K25" i="1" s="1"/>
  <c r="G27" i="4"/>
  <c r="K26" i="1" s="1"/>
  <c r="G28" i="4"/>
  <c r="K27" i="1" s="1"/>
  <c r="G29" i="4"/>
  <c r="K28" i="1" s="1"/>
  <c r="G30" i="4"/>
  <c r="K29" i="1" s="1"/>
  <c r="G31" i="4"/>
  <c r="K30" i="1" s="1"/>
  <c r="G32" i="4"/>
  <c r="K31" i="1" s="1"/>
  <c r="G33" i="4"/>
  <c r="K32" i="1" s="1"/>
  <c r="G34" i="4"/>
  <c r="K33" i="1" s="1"/>
  <c r="G35" i="4"/>
  <c r="K34" i="1" s="1"/>
  <c r="G36" i="4"/>
  <c r="K35" i="1" s="1"/>
  <c r="G37" i="4"/>
  <c r="K36" i="1" s="1"/>
  <c r="G38" i="4"/>
  <c r="K37" i="1" s="1"/>
  <c r="G39" i="4"/>
  <c r="K38" i="1" s="1"/>
  <c r="G40" i="4"/>
  <c r="K39" i="1" s="1"/>
  <c r="G41" i="4"/>
  <c r="K40" i="1" s="1"/>
  <c r="G42" i="4"/>
  <c r="K41" i="1" s="1"/>
  <c r="G43" i="4"/>
  <c r="K42" i="1" s="1"/>
  <c r="G44" i="4"/>
  <c r="K43" i="1" s="1"/>
  <c r="G45" i="4"/>
  <c r="K44" i="1" s="1"/>
  <c r="G46" i="4"/>
  <c r="K45" i="1" s="1"/>
  <c r="G47" i="4"/>
  <c r="K46" i="1" s="1"/>
  <c r="G48" i="4"/>
  <c r="K47" i="1" s="1"/>
  <c r="G49" i="4"/>
  <c r="K48" i="1" s="1"/>
  <c r="G51" i="4"/>
  <c r="K50" i="1" s="1"/>
  <c r="G52" i="4"/>
  <c r="K51" i="1" s="1"/>
  <c r="G53" i="4"/>
  <c r="K52" i="1" s="1"/>
  <c r="G54" i="4"/>
  <c r="K53" i="1" s="1"/>
  <c r="G55" i="4"/>
  <c r="K54" i="1" s="1"/>
  <c r="G56" i="4"/>
  <c r="K55" i="1" s="1"/>
  <c r="G57" i="4"/>
  <c r="K56" i="1" s="1"/>
  <c r="G58" i="4"/>
  <c r="K57" i="1" s="1"/>
  <c r="G59" i="4"/>
  <c r="K58" i="1" s="1"/>
  <c r="G60" i="4"/>
  <c r="K59" i="1" s="1"/>
  <c r="G61" i="4"/>
  <c r="K60" i="1" s="1"/>
  <c r="G62" i="4"/>
  <c r="K61" i="1" s="1"/>
  <c r="G63" i="4"/>
  <c r="K62" i="1" s="1"/>
  <c r="G64" i="4"/>
  <c r="K63" i="1" s="1"/>
  <c r="G65" i="4"/>
  <c r="K64" i="1" s="1"/>
  <c r="G66" i="4"/>
  <c r="K65" i="1" s="1"/>
  <c r="G67" i="4"/>
  <c r="K66" i="1" s="1"/>
  <c r="G68" i="4"/>
  <c r="K67" i="1" s="1"/>
  <c r="G69" i="4"/>
  <c r="K68" i="1" s="1"/>
  <c r="G70" i="4"/>
  <c r="K69" i="1" s="1"/>
  <c r="G71" i="4"/>
  <c r="K70" i="1" s="1"/>
  <c r="G72" i="4"/>
  <c r="K71" i="1" s="1"/>
  <c r="G73" i="4"/>
  <c r="K72" i="1" s="1"/>
  <c r="G74" i="4"/>
  <c r="K73" i="1" s="1"/>
  <c r="G75" i="4"/>
  <c r="K74" i="1" s="1"/>
  <c r="G76" i="4"/>
  <c r="K75" i="1" s="1"/>
  <c r="G77" i="4"/>
  <c r="K76" i="1" s="1"/>
  <c r="G78" i="4"/>
  <c r="K77" i="1" s="1"/>
  <c r="G79" i="4"/>
  <c r="K78" i="1" s="1"/>
  <c r="G80" i="4"/>
  <c r="K79" i="1" s="1"/>
  <c r="G81" i="4"/>
  <c r="K80" i="1" s="1"/>
  <c r="G82" i="4"/>
  <c r="K81" i="1" s="1"/>
  <c r="G83" i="4"/>
  <c r="K82" i="1" s="1"/>
  <c r="G84" i="4"/>
  <c r="K83" i="1" s="1"/>
  <c r="G85" i="4"/>
  <c r="K84" i="1" s="1"/>
  <c r="G86" i="4"/>
  <c r="K85" i="1" s="1"/>
  <c r="G87" i="4"/>
  <c r="K86" i="1" s="1"/>
  <c r="G88" i="4"/>
  <c r="K87" i="1" s="1"/>
  <c r="G89" i="4"/>
  <c r="K88" i="1" s="1"/>
  <c r="G90" i="4"/>
  <c r="K89" i="1" s="1"/>
  <c r="G91" i="4"/>
  <c r="K90" i="1" s="1"/>
  <c r="G92" i="4"/>
  <c r="K91" i="1" s="1"/>
  <c r="G93" i="4"/>
  <c r="K92" i="1" s="1"/>
  <c r="G94" i="4"/>
  <c r="K93" i="1" s="1"/>
  <c r="G95" i="4"/>
  <c r="K94" i="1" s="1"/>
  <c r="G96" i="4"/>
  <c r="K95" i="1" s="1"/>
  <c r="G97" i="4"/>
  <c r="K96" i="1" s="1"/>
  <c r="G98" i="4"/>
  <c r="K97" i="1" s="1"/>
  <c r="G99" i="4"/>
  <c r="K98" i="1" s="1"/>
  <c r="G100" i="4"/>
  <c r="K99" i="1" s="1"/>
  <c r="G101" i="4"/>
  <c r="K100" i="1" s="1"/>
  <c r="G102" i="4"/>
  <c r="K101" i="1" s="1"/>
  <c r="G103" i="4"/>
  <c r="K102" i="1" s="1"/>
  <c r="G104" i="4"/>
  <c r="K103" i="1" s="1"/>
  <c r="G105" i="4"/>
  <c r="K104" i="1" s="1"/>
  <c r="G107" i="4"/>
  <c r="K106" i="1" s="1"/>
  <c r="G108" i="4"/>
  <c r="K107" i="1" s="1"/>
  <c r="G109" i="4"/>
  <c r="K108" i="1" s="1"/>
  <c r="G110" i="4"/>
  <c r="K109" i="1" s="1"/>
  <c r="G111" i="4"/>
  <c r="K110" i="1" s="1"/>
  <c r="G112" i="4"/>
  <c r="K111" i="1" s="1"/>
  <c r="G113" i="4"/>
  <c r="K112" i="1" s="1"/>
  <c r="G114" i="4"/>
  <c r="K113" i="1" s="1"/>
  <c r="G115" i="4"/>
  <c r="K114" i="1" s="1"/>
  <c r="G116" i="4"/>
  <c r="K115" i="1" s="1"/>
  <c r="G117" i="4"/>
  <c r="K116" i="1" s="1"/>
  <c r="G118" i="4"/>
  <c r="K117" i="1" s="1"/>
  <c r="G119" i="4"/>
  <c r="K118" i="1" s="1"/>
  <c r="G120" i="4"/>
  <c r="K119" i="1" s="1"/>
  <c r="G121" i="4"/>
  <c r="K120" i="1" s="1"/>
  <c r="G122" i="4"/>
  <c r="K121" i="1" s="1"/>
  <c r="G123" i="4"/>
  <c r="K122" i="1" s="1"/>
  <c r="G124" i="4"/>
  <c r="G125" i="4"/>
  <c r="K124" i="1" s="1"/>
  <c r="G126" i="4"/>
  <c r="K125" i="1" s="1"/>
  <c r="G127" i="4"/>
  <c r="K126" i="1" s="1"/>
  <c r="G3" i="4"/>
  <c r="K2" i="1" s="1"/>
  <c r="D3" i="1"/>
  <c r="B3" i="41" s="1"/>
  <c r="D4" i="1"/>
  <c r="B4" i="41" s="1"/>
  <c r="D5" i="1"/>
  <c r="B5" i="41" s="1"/>
  <c r="D6" i="1"/>
  <c r="B6" i="41" s="1"/>
  <c r="D7" i="1"/>
  <c r="B7" i="41" s="1"/>
  <c r="D8" i="1"/>
  <c r="B8" i="41" s="1"/>
  <c r="D9" i="1"/>
  <c r="B9" i="41" s="1"/>
  <c r="D10" i="1"/>
  <c r="B10" i="41" s="1"/>
  <c r="D11" i="1"/>
  <c r="B11" i="41" s="1"/>
  <c r="D12" i="1"/>
  <c r="B12" i="41" s="1"/>
  <c r="D13" i="1"/>
  <c r="B13" i="41" s="1"/>
  <c r="D14" i="1"/>
  <c r="B14" i="41" s="1"/>
  <c r="D15" i="1"/>
  <c r="B15" i="41" s="1"/>
  <c r="D16" i="1"/>
  <c r="B16" i="41" s="1"/>
  <c r="D17" i="1"/>
  <c r="B17" i="41" s="1"/>
  <c r="D18" i="1"/>
  <c r="B18" i="41" s="1"/>
  <c r="D19" i="1"/>
  <c r="B19" i="41" s="1"/>
  <c r="D20" i="1"/>
  <c r="B20" i="41" s="1"/>
  <c r="D21" i="1"/>
  <c r="B21" i="41" s="1"/>
  <c r="D22" i="1"/>
  <c r="B22" i="41" s="1"/>
  <c r="D23" i="1"/>
  <c r="B23" i="41" s="1"/>
  <c r="D24" i="1"/>
  <c r="B24" i="41" s="1"/>
  <c r="D25" i="1"/>
  <c r="B25" i="41" s="1"/>
  <c r="D26" i="1"/>
  <c r="B26" i="41" s="1"/>
  <c r="D27" i="1"/>
  <c r="B27" i="41" s="1"/>
  <c r="D28" i="1"/>
  <c r="B28" i="41" s="1"/>
  <c r="D29" i="1"/>
  <c r="B29" i="41" s="1"/>
  <c r="D30" i="1"/>
  <c r="B30" i="41" s="1"/>
  <c r="D31" i="1"/>
  <c r="B31" i="41" s="1"/>
  <c r="D32" i="1"/>
  <c r="B32" i="41" s="1"/>
  <c r="D33" i="1"/>
  <c r="B33" i="41" s="1"/>
  <c r="D34" i="1"/>
  <c r="B34" i="41" s="1"/>
  <c r="D35" i="1"/>
  <c r="B35" i="41" s="1"/>
  <c r="D36" i="1"/>
  <c r="B36" i="41" s="1"/>
  <c r="D37" i="1"/>
  <c r="B37" i="41" s="1"/>
  <c r="D38" i="1"/>
  <c r="B38" i="41" s="1"/>
  <c r="D39" i="1"/>
  <c r="B39" i="41" s="1"/>
  <c r="D40" i="1"/>
  <c r="B40" i="41" s="1"/>
  <c r="D41" i="1"/>
  <c r="B41" i="41" s="1"/>
  <c r="D42" i="1"/>
  <c r="B42" i="41" s="1"/>
  <c r="D43" i="1"/>
  <c r="B43" i="41" s="1"/>
  <c r="D44" i="1"/>
  <c r="B44" i="41" s="1"/>
  <c r="D45" i="1"/>
  <c r="B45" i="41" s="1"/>
  <c r="D46" i="1"/>
  <c r="B46" i="41" s="1"/>
  <c r="D47" i="1"/>
  <c r="B47" i="41" s="1"/>
  <c r="D48" i="1"/>
  <c r="B48" i="41" s="1"/>
  <c r="D49" i="1"/>
  <c r="B49" i="41" s="1"/>
  <c r="D50" i="1"/>
  <c r="B50" i="41" s="1"/>
  <c r="D51" i="1"/>
  <c r="B51" i="41" s="1"/>
  <c r="D52" i="1"/>
  <c r="B52" i="41" s="1"/>
  <c r="D53" i="1"/>
  <c r="B53" i="41" s="1"/>
  <c r="D54" i="1"/>
  <c r="B54" i="41" s="1"/>
  <c r="D55" i="1"/>
  <c r="B55" i="41" s="1"/>
  <c r="D56" i="1"/>
  <c r="B56" i="41" s="1"/>
  <c r="D57" i="1"/>
  <c r="B57" i="41" s="1"/>
  <c r="D58" i="1"/>
  <c r="B58" i="41" s="1"/>
  <c r="D59" i="1"/>
  <c r="B59" i="41" s="1"/>
  <c r="D60" i="1"/>
  <c r="B60" i="41" s="1"/>
  <c r="D61" i="1"/>
  <c r="B61" i="41" s="1"/>
  <c r="D62" i="1"/>
  <c r="B62" i="41" s="1"/>
  <c r="D63" i="1"/>
  <c r="B63" i="41" s="1"/>
  <c r="D64" i="1"/>
  <c r="B64" i="41" s="1"/>
  <c r="D65" i="1"/>
  <c r="B65" i="41" s="1"/>
  <c r="D66" i="1"/>
  <c r="B66" i="41" s="1"/>
  <c r="D67" i="1"/>
  <c r="B67" i="41" s="1"/>
  <c r="D68" i="1"/>
  <c r="B68" i="41" s="1"/>
  <c r="D69" i="1"/>
  <c r="B69" i="41" s="1"/>
  <c r="D70" i="1"/>
  <c r="B70" i="41" s="1"/>
  <c r="D71" i="1"/>
  <c r="B71" i="41" s="1"/>
  <c r="D72" i="1"/>
  <c r="B72" i="41" s="1"/>
  <c r="D73" i="1"/>
  <c r="B73" i="41" s="1"/>
  <c r="D74" i="1"/>
  <c r="B74" i="41" s="1"/>
  <c r="D75" i="1"/>
  <c r="B75" i="41" s="1"/>
  <c r="D76" i="1"/>
  <c r="B76" i="41" s="1"/>
  <c r="D77" i="1"/>
  <c r="B77" i="41" s="1"/>
  <c r="D78" i="1"/>
  <c r="B78" i="41" s="1"/>
  <c r="D79" i="1"/>
  <c r="B79" i="41" s="1"/>
  <c r="D80" i="1"/>
  <c r="B80" i="41" s="1"/>
  <c r="D81" i="1"/>
  <c r="B81" i="41" s="1"/>
  <c r="D82" i="1"/>
  <c r="B82" i="41" s="1"/>
  <c r="D83" i="1"/>
  <c r="B83" i="41" s="1"/>
  <c r="D84" i="1"/>
  <c r="B84" i="41" s="1"/>
  <c r="D85" i="1"/>
  <c r="B85" i="41" s="1"/>
  <c r="D86" i="1"/>
  <c r="B86" i="41" s="1"/>
  <c r="D87" i="1"/>
  <c r="B87" i="41" s="1"/>
  <c r="D88" i="1"/>
  <c r="B88" i="41" s="1"/>
  <c r="D89" i="1"/>
  <c r="B89" i="41" s="1"/>
  <c r="D90" i="1"/>
  <c r="B90" i="41" s="1"/>
  <c r="D91" i="1"/>
  <c r="B91" i="41" s="1"/>
  <c r="D92" i="1"/>
  <c r="B92" i="41" s="1"/>
  <c r="D93" i="1"/>
  <c r="B93" i="41" s="1"/>
  <c r="D94" i="1"/>
  <c r="B94" i="41" s="1"/>
  <c r="D95" i="1"/>
  <c r="B95" i="41" s="1"/>
  <c r="D96" i="1"/>
  <c r="B96" i="41" s="1"/>
  <c r="D97" i="1"/>
  <c r="B97" i="41" s="1"/>
  <c r="D98" i="1"/>
  <c r="B98" i="41" s="1"/>
  <c r="D99" i="1"/>
  <c r="B99" i="41" s="1"/>
  <c r="D100" i="1"/>
  <c r="B100" i="41" s="1"/>
  <c r="D101" i="1"/>
  <c r="B101" i="41" s="1"/>
  <c r="D102" i="1"/>
  <c r="B102" i="41" s="1"/>
  <c r="D103" i="1"/>
  <c r="B103" i="41" s="1"/>
  <c r="D104" i="1"/>
  <c r="B104" i="41" s="1"/>
  <c r="D105" i="1"/>
  <c r="B105" i="41" s="1"/>
  <c r="D106" i="1"/>
  <c r="B106" i="41" s="1"/>
  <c r="D107" i="1"/>
  <c r="B107" i="41" s="1"/>
  <c r="D108" i="1"/>
  <c r="B108" i="41" s="1"/>
  <c r="D109" i="1"/>
  <c r="B109" i="41" s="1"/>
  <c r="D110" i="1"/>
  <c r="B110" i="41" s="1"/>
  <c r="D111" i="1"/>
  <c r="B111" i="41" s="1"/>
  <c r="D112" i="1"/>
  <c r="B112" i="41" s="1"/>
  <c r="D113" i="1"/>
  <c r="B113" i="41" s="1"/>
  <c r="D114" i="1"/>
  <c r="B114" i="41" s="1"/>
  <c r="D115" i="1"/>
  <c r="B115" i="41" s="1"/>
  <c r="D116" i="1"/>
  <c r="B116" i="41" s="1"/>
  <c r="D117" i="1"/>
  <c r="B117" i="41" s="1"/>
  <c r="D118" i="1"/>
  <c r="B118" i="41" s="1"/>
  <c r="D119" i="1"/>
  <c r="B119" i="41" s="1"/>
  <c r="D120" i="1"/>
  <c r="B120" i="41" s="1"/>
  <c r="D121" i="1"/>
  <c r="B121" i="41" s="1"/>
  <c r="D122" i="1"/>
  <c r="B122" i="41" s="1"/>
  <c r="D123" i="1"/>
  <c r="B123" i="41" s="1"/>
  <c r="D124" i="1"/>
  <c r="B124" i="41" s="1"/>
  <c r="D125" i="1"/>
  <c r="B125" i="41" s="1"/>
  <c r="D126" i="1"/>
  <c r="B126" i="41" s="1"/>
  <c r="D2" i="1"/>
  <c r="B2" i="41" s="1"/>
  <c r="C3" i="1"/>
  <c r="C4" i="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A101" i="11" s="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2" i="1"/>
  <c r="P3" i="11" l="1"/>
  <c r="Q3" i="11" s="1"/>
  <c r="P24" i="11"/>
  <c r="Q24" i="11" s="1"/>
  <c r="P4" i="11"/>
  <c r="Q4" i="11" s="1"/>
  <c r="P6" i="11"/>
  <c r="Q6" i="11" s="1"/>
  <c r="P27" i="11"/>
  <c r="Q27" i="11" s="1"/>
  <c r="P30" i="11"/>
  <c r="Q30" i="11" s="1"/>
  <c r="P25" i="11"/>
  <c r="Q25" i="11" s="1"/>
  <c r="P8" i="11"/>
  <c r="Q8" i="11" s="1"/>
  <c r="P7" i="11"/>
  <c r="Q7" i="11" s="1"/>
  <c r="P126" i="11"/>
  <c r="Q126" i="11" s="1"/>
  <c r="P118" i="11"/>
  <c r="Q118" i="11" s="1"/>
  <c r="P110" i="11"/>
  <c r="Q110" i="11" s="1"/>
  <c r="P102" i="11"/>
  <c r="Q102" i="11" s="1"/>
  <c r="P94" i="11"/>
  <c r="Q94" i="11" s="1"/>
  <c r="P86" i="11"/>
  <c r="Q86" i="11" s="1"/>
  <c r="P78" i="11"/>
  <c r="Q78" i="11" s="1"/>
  <c r="P70" i="11"/>
  <c r="Q70" i="11" s="1"/>
  <c r="P46" i="11"/>
  <c r="Q46" i="11" s="1"/>
  <c r="P38" i="11"/>
  <c r="Q38" i="11" s="1"/>
  <c r="P26" i="11"/>
  <c r="Q26" i="11" s="1"/>
  <c r="P15" i="11"/>
  <c r="Q15" i="11" s="1"/>
  <c r="P14" i="11"/>
  <c r="Q14" i="11" s="1"/>
  <c r="P13" i="11"/>
  <c r="Q13" i="11" s="1"/>
  <c r="P12" i="11"/>
  <c r="Q12" i="11" s="1"/>
  <c r="P11" i="11"/>
  <c r="Q11" i="11" s="1"/>
  <c r="P10" i="11"/>
  <c r="Q10" i="11" s="1"/>
  <c r="P9" i="11"/>
  <c r="Q9" i="11" s="1"/>
  <c r="P119" i="11"/>
  <c r="Q119" i="11" s="1"/>
  <c r="P47" i="11"/>
  <c r="Q47" i="11" s="1"/>
  <c r="P48" i="11"/>
  <c r="Q48" i="11" s="1"/>
  <c r="P40" i="11"/>
  <c r="Q40" i="11" s="1"/>
  <c r="P32" i="11"/>
  <c r="Q32" i="11" s="1"/>
  <c r="P31" i="11"/>
  <c r="Q31" i="11" s="1"/>
  <c r="P17" i="11"/>
  <c r="Q17" i="11" s="1"/>
  <c r="P103" i="11"/>
  <c r="Q103" i="11" s="1"/>
  <c r="P87" i="11"/>
  <c r="Q87" i="11" s="1"/>
  <c r="P121" i="11"/>
  <c r="Q121" i="11" s="1"/>
  <c r="P113" i="11"/>
  <c r="Q113" i="11" s="1"/>
  <c r="P105" i="11"/>
  <c r="Q105" i="11" s="1"/>
  <c r="P97" i="11"/>
  <c r="Q97" i="11" s="1"/>
  <c r="P89" i="11"/>
  <c r="Q89" i="11" s="1"/>
  <c r="P81" i="11"/>
  <c r="Q81" i="11" s="1"/>
  <c r="P73" i="11"/>
  <c r="Q73" i="11" s="1"/>
  <c r="P49" i="11"/>
  <c r="Q49" i="11" s="1"/>
  <c r="P41" i="11"/>
  <c r="Q41" i="11" s="1"/>
  <c r="P33" i="11"/>
  <c r="Q33" i="11" s="1"/>
  <c r="P111" i="11"/>
  <c r="Q111" i="11" s="1"/>
  <c r="P39" i="11"/>
  <c r="Q39" i="11" s="1"/>
  <c r="P34" i="11"/>
  <c r="Q34" i="11" s="1"/>
  <c r="P19" i="11"/>
  <c r="Q19" i="11" s="1"/>
  <c r="P95" i="11"/>
  <c r="Q95" i="11" s="1"/>
  <c r="P79" i="11"/>
  <c r="Q79" i="11" s="1"/>
  <c r="P71" i="11"/>
  <c r="Q71" i="11" s="1"/>
  <c r="P51" i="11"/>
  <c r="Q51" i="11" s="1"/>
  <c r="P43" i="11"/>
  <c r="Q43" i="11" s="1"/>
  <c r="P23" i="11"/>
  <c r="Q23" i="11" s="1"/>
  <c r="P36" i="11"/>
  <c r="Q36" i="11" s="1"/>
  <c r="P29" i="11"/>
  <c r="Q29" i="11" s="1"/>
  <c r="P28" i="11"/>
  <c r="Q28" i="11" s="1"/>
  <c r="P21" i="11"/>
  <c r="Q21" i="11" s="1"/>
  <c r="P20" i="11"/>
  <c r="Q20" i="11" s="1"/>
  <c r="P18" i="11"/>
  <c r="Q18" i="11" s="1"/>
  <c r="P35" i="11"/>
  <c r="Q35" i="11" s="1"/>
  <c r="P120" i="11"/>
  <c r="Q120" i="11" s="1"/>
  <c r="P112" i="11"/>
  <c r="Q112" i="11" s="1"/>
  <c r="P104" i="11"/>
  <c r="Q104" i="11" s="1"/>
  <c r="P96" i="11"/>
  <c r="Q96" i="11" s="1"/>
  <c r="P88" i="11"/>
  <c r="Q88" i="11" s="1"/>
  <c r="P80" i="11"/>
  <c r="Q80" i="11" s="1"/>
  <c r="P72" i="11"/>
  <c r="Q72" i="11" s="1"/>
  <c r="P37" i="11"/>
  <c r="Q37" i="11" s="1"/>
  <c r="P45" i="11"/>
  <c r="Q45" i="11" s="1"/>
  <c r="P122" i="11"/>
  <c r="Q122" i="11" s="1"/>
  <c r="P114" i="11"/>
  <c r="Q114" i="11" s="1"/>
  <c r="P98" i="11"/>
  <c r="Q98" i="11" s="1"/>
  <c r="P90" i="11"/>
  <c r="Q90" i="11" s="1"/>
  <c r="P82" i="11"/>
  <c r="Q82" i="11" s="1"/>
  <c r="P74" i="11"/>
  <c r="Q74" i="11" s="1"/>
  <c r="P66" i="11"/>
  <c r="Q66" i="11" s="1"/>
  <c r="P65" i="11"/>
  <c r="Q65" i="11" s="1"/>
  <c r="P64" i="11"/>
  <c r="Q64" i="11" s="1"/>
  <c r="P63" i="11"/>
  <c r="Q63" i="11" s="1"/>
  <c r="P62" i="11"/>
  <c r="Q62" i="11" s="1"/>
  <c r="P61" i="11"/>
  <c r="Q61" i="11" s="1"/>
  <c r="P60" i="11"/>
  <c r="Q60" i="11" s="1"/>
  <c r="P59" i="11"/>
  <c r="Q59" i="11" s="1"/>
  <c r="P58" i="11"/>
  <c r="Q58" i="11" s="1"/>
  <c r="P57" i="11"/>
  <c r="Q57" i="11" s="1"/>
  <c r="P56" i="11"/>
  <c r="Q56" i="11" s="1"/>
  <c r="P55" i="11"/>
  <c r="Q55" i="11" s="1"/>
  <c r="P54" i="11"/>
  <c r="Q54" i="11" s="1"/>
  <c r="P5" i="11"/>
  <c r="Q5" i="11" s="1"/>
  <c r="P16" i="11"/>
  <c r="Q16" i="11" s="1"/>
  <c r="P123" i="11"/>
  <c r="Q123" i="11" s="1"/>
  <c r="P115" i="11"/>
  <c r="Q115" i="11" s="1"/>
  <c r="P107" i="11"/>
  <c r="Q107" i="11" s="1"/>
  <c r="P99" i="11"/>
  <c r="Q99" i="11" s="1"/>
  <c r="P91" i="11"/>
  <c r="Q91" i="11" s="1"/>
  <c r="P83" i="11"/>
  <c r="Q83" i="11" s="1"/>
  <c r="P75" i="11"/>
  <c r="Q75" i="11" s="1"/>
  <c r="P67" i="11"/>
  <c r="Q67" i="11" s="1"/>
  <c r="P50" i="11"/>
  <c r="Q50" i="11" s="1"/>
  <c r="P44" i="11"/>
  <c r="Q44" i="11" s="1"/>
  <c r="P124" i="11"/>
  <c r="Q124" i="11" s="1"/>
  <c r="P116" i="11"/>
  <c r="Q116" i="11" s="1"/>
  <c r="P108" i="11"/>
  <c r="Q108" i="11" s="1"/>
  <c r="P100" i="11"/>
  <c r="Q100" i="11" s="1"/>
  <c r="P92" i="11"/>
  <c r="Q92" i="11" s="1"/>
  <c r="P84" i="11"/>
  <c r="Q84" i="11" s="1"/>
  <c r="P76" i="11"/>
  <c r="Q76" i="11" s="1"/>
  <c r="P68" i="11"/>
  <c r="Q68" i="11" s="1"/>
  <c r="P2" i="11"/>
  <c r="Q2" i="11" s="1"/>
  <c r="P125" i="11"/>
  <c r="Q125" i="11" s="1"/>
  <c r="P117" i="11"/>
  <c r="Q117" i="11" s="1"/>
  <c r="P109" i="11"/>
  <c r="Q109" i="11" s="1"/>
  <c r="P101" i="11"/>
  <c r="Q101" i="11" s="1"/>
  <c r="P93" i="11"/>
  <c r="Q93" i="11" s="1"/>
  <c r="P85" i="11"/>
  <c r="Q85" i="11" s="1"/>
  <c r="P77" i="11"/>
  <c r="Q77" i="11" s="1"/>
  <c r="P69" i="11"/>
  <c r="Q69" i="11" s="1"/>
  <c r="P52" i="11"/>
  <c r="Q52" i="11" s="1"/>
  <c r="P106" i="11"/>
  <c r="Q106" i="11" s="1"/>
  <c r="B6" i="5"/>
  <c r="C22" i="11"/>
  <c r="P22" i="11" s="1"/>
  <c r="B5" i="5"/>
  <c r="A87" i="41"/>
  <c r="A87" i="11"/>
  <c r="A87" i="39"/>
  <c r="A87" i="37"/>
  <c r="A39" i="11"/>
  <c r="A39" i="41"/>
  <c r="A39" i="37"/>
  <c r="A39" i="39"/>
  <c r="A126" i="41"/>
  <c r="A126" i="11"/>
  <c r="A126" i="39"/>
  <c r="A126" i="37"/>
  <c r="A118" i="11"/>
  <c r="A118" i="41"/>
  <c r="A118" i="39"/>
  <c r="A118" i="37"/>
  <c r="A110" i="41"/>
  <c r="A110" i="11"/>
  <c r="A110" i="39"/>
  <c r="A110" i="37"/>
  <c r="A102" i="41"/>
  <c r="A102" i="11"/>
  <c r="A102" i="39"/>
  <c r="A102" i="37"/>
  <c r="A94" i="11"/>
  <c r="A94" i="41"/>
  <c r="A94" i="39"/>
  <c r="A94" i="37"/>
  <c r="A86" i="11"/>
  <c r="A86" i="41"/>
  <c r="A86" i="39"/>
  <c r="A86" i="37"/>
  <c r="A78" i="41"/>
  <c r="A78" i="11"/>
  <c r="A78" i="39"/>
  <c r="A78" i="37"/>
  <c r="A70" i="41"/>
  <c r="A70" i="11"/>
  <c r="A70" i="39"/>
  <c r="A70" i="37"/>
  <c r="A62" i="11"/>
  <c r="A62" i="41"/>
  <c r="A62" i="39"/>
  <c r="A62" i="37"/>
  <c r="A54" i="41"/>
  <c r="A54" i="11"/>
  <c r="A54" i="39"/>
  <c r="A54" i="37"/>
  <c r="A46" i="41"/>
  <c r="A46" i="11"/>
  <c r="A46" i="39"/>
  <c r="A46" i="37"/>
  <c r="A38" i="41"/>
  <c r="A38" i="11"/>
  <c r="A38" i="39"/>
  <c r="A38" i="37"/>
  <c r="A30" i="11"/>
  <c r="A30" i="41"/>
  <c r="A30" i="39"/>
  <c r="A30" i="37"/>
  <c r="A22" i="11"/>
  <c r="A22" i="41"/>
  <c r="A22" i="39"/>
  <c r="A22" i="37"/>
  <c r="A14" i="41"/>
  <c r="A14" i="11"/>
  <c r="A14" i="39"/>
  <c r="A14" i="37"/>
  <c r="A6" i="41"/>
  <c r="A6" i="11"/>
  <c r="A6" i="37"/>
  <c r="A6" i="39"/>
  <c r="A125" i="41"/>
  <c r="A125" i="11"/>
  <c r="A125" i="39"/>
  <c r="A125" i="37"/>
  <c r="A117" i="11"/>
  <c r="A117" i="41"/>
  <c r="A117" i="39"/>
  <c r="A117" i="37"/>
  <c r="A109" i="41"/>
  <c r="A109" i="11"/>
  <c r="A109" i="39"/>
  <c r="A109" i="37"/>
  <c r="A101" i="41"/>
  <c r="A101" i="39"/>
  <c r="A101" i="37"/>
  <c r="A93" i="41"/>
  <c r="A93" i="11"/>
  <c r="A93" i="39"/>
  <c r="A93" i="37"/>
  <c r="A85" i="11"/>
  <c r="A85" i="41"/>
  <c r="A85" i="39"/>
  <c r="A85" i="37"/>
  <c r="A77" i="11"/>
  <c r="A77" i="41"/>
  <c r="A77" i="39"/>
  <c r="A77" i="37"/>
  <c r="A69" i="41"/>
  <c r="A69" i="11"/>
  <c r="A69" i="39"/>
  <c r="A69" i="37"/>
  <c r="A61" i="41"/>
  <c r="A61" i="11"/>
  <c r="A61" i="39"/>
  <c r="A61" i="37"/>
  <c r="A53" i="11"/>
  <c r="A53" i="41"/>
  <c r="A53" i="39"/>
  <c r="A53" i="37"/>
  <c r="A45" i="11"/>
  <c r="A45" i="41"/>
  <c r="A45" i="39"/>
  <c r="A45" i="37"/>
  <c r="A37" i="41"/>
  <c r="A37" i="11"/>
  <c r="A37" i="39"/>
  <c r="A37" i="37"/>
  <c r="A29" i="41"/>
  <c r="A29" i="11"/>
  <c r="A29" i="39"/>
  <c r="A29" i="37"/>
  <c r="A21" i="11"/>
  <c r="A21" i="41"/>
  <c r="A21" i="39"/>
  <c r="A21" i="37"/>
  <c r="A13" i="11"/>
  <c r="A13" i="41"/>
  <c r="A13" i="39"/>
  <c r="A13" i="37"/>
  <c r="A5" i="41"/>
  <c r="A5" i="11"/>
  <c r="A5" i="37"/>
  <c r="A5" i="39"/>
  <c r="A15" i="41"/>
  <c r="A15" i="11"/>
  <c r="A15" i="37"/>
  <c r="A15" i="39"/>
  <c r="A124" i="41"/>
  <c r="A124" i="11"/>
  <c r="A124" i="39"/>
  <c r="A124" i="37"/>
  <c r="A116" i="41"/>
  <c r="A116" i="11"/>
  <c r="A116" i="39"/>
  <c r="A116" i="37"/>
  <c r="A108" i="11"/>
  <c r="A108" i="41"/>
  <c r="A108" i="39"/>
  <c r="A108" i="37"/>
  <c r="A100" i="11"/>
  <c r="A100" i="41"/>
  <c r="A100" i="39"/>
  <c r="A100" i="37"/>
  <c r="A92" i="11"/>
  <c r="A92" i="41"/>
  <c r="A92" i="39"/>
  <c r="A92" i="37"/>
  <c r="A84" i="11"/>
  <c r="A84" i="41"/>
  <c r="A84" i="39"/>
  <c r="A84" i="37"/>
  <c r="A76" i="11"/>
  <c r="A76" i="41"/>
  <c r="A76" i="39"/>
  <c r="A76" i="37"/>
  <c r="A68" i="11"/>
  <c r="A68" i="41"/>
  <c r="A68" i="39"/>
  <c r="A68" i="37"/>
  <c r="A60" i="11"/>
  <c r="A60" i="41"/>
  <c r="A60" i="39"/>
  <c r="A60" i="37"/>
  <c r="A52" i="11"/>
  <c r="A52" i="41"/>
  <c r="A52" i="39"/>
  <c r="A52" i="37"/>
  <c r="A44" i="11"/>
  <c r="A44" i="41"/>
  <c r="A44" i="39"/>
  <c r="A44" i="37"/>
  <c r="A36" i="11"/>
  <c r="A36" i="41"/>
  <c r="A36" i="39"/>
  <c r="A36" i="37"/>
  <c r="A28" i="11"/>
  <c r="A28" i="41"/>
  <c r="A28" i="39"/>
  <c r="A28" i="37"/>
  <c r="A20" i="11"/>
  <c r="A20" i="41"/>
  <c r="A20" i="39"/>
  <c r="A20" i="37"/>
  <c r="A12" i="11"/>
  <c r="A12" i="41"/>
  <c r="A12" i="39"/>
  <c r="A12" i="37"/>
  <c r="A4" i="11"/>
  <c r="A4" i="41"/>
  <c r="A4" i="39"/>
  <c r="A4" i="37"/>
  <c r="A119" i="11"/>
  <c r="A119" i="41"/>
  <c r="A119" i="37"/>
  <c r="A119" i="39"/>
  <c r="A111" i="11"/>
  <c r="A111" i="41"/>
  <c r="A111" i="39"/>
  <c r="A111" i="37"/>
  <c r="A95" i="11"/>
  <c r="A95" i="41"/>
  <c r="A95" i="37"/>
  <c r="A95" i="39"/>
  <c r="A79" i="41"/>
  <c r="A79" i="11"/>
  <c r="A79" i="37"/>
  <c r="A79" i="39"/>
  <c r="A71" i="11"/>
  <c r="A71" i="41"/>
  <c r="A71" i="39"/>
  <c r="A71" i="37"/>
  <c r="A63" i="41"/>
  <c r="A63" i="11"/>
  <c r="A63" i="37"/>
  <c r="A63" i="39"/>
  <c r="A55" i="41"/>
  <c r="A55" i="11"/>
  <c r="A55" i="37"/>
  <c r="A55" i="39"/>
  <c r="A23" i="41"/>
  <c r="C23" i="41" s="1"/>
  <c r="A23" i="11"/>
  <c r="A23" i="37"/>
  <c r="A23" i="39"/>
  <c r="A7" i="11"/>
  <c r="A7" i="41"/>
  <c r="A7" i="37"/>
  <c r="A7" i="39"/>
  <c r="C7" i="39" s="1"/>
  <c r="A115" i="41"/>
  <c r="A115" i="11"/>
  <c r="A115" i="37"/>
  <c r="A115" i="39"/>
  <c r="A107" i="41"/>
  <c r="A107" i="11"/>
  <c r="A107" i="39"/>
  <c r="A107" i="37"/>
  <c r="A99" i="41"/>
  <c r="A99" i="11"/>
  <c r="A99" i="39"/>
  <c r="A99" i="37"/>
  <c r="A83" i="41"/>
  <c r="A83" i="11"/>
  <c r="A83" i="37"/>
  <c r="A83" i="39"/>
  <c r="A67" i="11"/>
  <c r="A67" i="41"/>
  <c r="A67" i="37"/>
  <c r="A67" i="39"/>
  <c r="A59" i="41"/>
  <c r="A59" i="11"/>
  <c r="A59" i="37"/>
  <c r="A59" i="39"/>
  <c r="A51" i="41"/>
  <c r="A51" i="11"/>
  <c r="A51" i="37"/>
  <c r="A51" i="39"/>
  <c r="A43" i="41"/>
  <c r="A43" i="11"/>
  <c r="A43" i="37"/>
  <c r="A43" i="39"/>
  <c r="A35" i="11"/>
  <c r="A35" i="41"/>
  <c r="A35" i="37"/>
  <c r="A35" i="39"/>
  <c r="A27" i="41"/>
  <c r="A27" i="11"/>
  <c r="A27" i="37"/>
  <c r="A27" i="39"/>
  <c r="A19" i="41"/>
  <c r="A19" i="11"/>
  <c r="A19" i="37"/>
  <c r="A19" i="39"/>
  <c r="A11" i="11"/>
  <c r="A11" i="41"/>
  <c r="A11" i="37"/>
  <c r="A11" i="39"/>
  <c r="A3" i="11"/>
  <c r="A3" i="41"/>
  <c r="A3" i="39"/>
  <c r="A3" i="37"/>
  <c r="A122" i="11"/>
  <c r="A122" i="41"/>
  <c r="A122" i="39"/>
  <c r="A122" i="37"/>
  <c r="A114" i="41"/>
  <c r="A114" i="11"/>
  <c r="A114" i="39"/>
  <c r="A114" i="37"/>
  <c r="A106" i="41"/>
  <c r="A106" i="11"/>
  <c r="A106" i="39"/>
  <c r="A106" i="37"/>
  <c r="A98" i="41"/>
  <c r="A98" i="11"/>
  <c r="A98" i="39"/>
  <c r="A98" i="37"/>
  <c r="A90" i="11"/>
  <c r="A90" i="41"/>
  <c r="A90" i="39"/>
  <c r="A90" i="37"/>
  <c r="A82" i="41"/>
  <c r="A82" i="11"/>
  <c r="A82" i="39"/>
  <c r="A82" i="37"/>
  <c r="A74" i="41"/>
  <c r="A74" i="11"/>
  <c r="A74" i="39"/>
  <c r="A74" i="37"/>
  <c r="A66" i="11"/>
  <c r="A66" i="41"/>
  <c r="A66" i="39"/>
  <c r="A66" i="37"/>
  <c r="A58" i="11"/>
  <c r="A58" i="41"/>
  <c r="A58" i="39"/>
  <c r="A58" i="37"/>
  <c r="A50" i="41"/>
  <c r="A50" i="11"/>
  <c r="A50" i="39"/>
  <c r="A50" i="37"/>
  <c r="A42" i="41"/>
  <c r="A42" i="11"/>
  <c r="A42" i="39"/>
  <c r="A42" i="37"/>
  <c r="A34" i="41"/>
  <c r="A34" i="11"/>
  <c r="A34" i="39"/>
  <c r="A34" i="37"/>
  <c r="A26" i="41"/>
  <c r="A26" i="11"/>
  <c r="A26" i="39"/>
  <c r="A26" i="37"/>
  <c r="A18" i="41"/>
  <c r="A18" i="11"/>
  <c r="A18" i="39"/>
  <c r="A18" i="37"/>
  <c r="A10" i="41"/>
  <c r="A10" i="11"/>
  <c r="A10" i="39"/>
  <c r="A10" i="37"/>
  <c r="A103" i="11"/>
  <c r="A103" i="41"/>
  <c r="A103" i="37"/>
  <c r="A103" i="39"/>
  <c r="A47" i="41"/>
  <c r="A47" i="11"/>
  <c r="A47" i="37"/>
  <c r="A47" i="39"/>
  <c r="A91" i="41"/>
  <c r="A91" i="11"/>
  <c r="A91" i="39"/>
  <c r="A91" i="37"/>
  <c r="A121" i="11"/>
  <c r="A121" i="41"/>
  <c r="A121" i="39"/>
  <c r="A121" i="37"/>
  <c r="A113" i="11"/>
  <c r="A113" i="41"/>
  <c r="A113" i="39"/>
  <c r="A113" i="37"/>
  <c r="A105" i="41"/>
  <c r="A105" i="11"/>
  <c r="A105" i="39"/>
  <c r="A105" i="37"/>
  <c r="A97" i="41"/>
  <c r="A97" i="11"/>
  <c r="A97" i="39"/>
  <c r="A97" i="37"/>
  <c r="D97" i="37" s="1"/>
  <c r="A89" i="41"/>
  <c r="A89" i="11"/>
  <c r="A89" i="39"/>
  <c r="A89" i="37"/>
  <c r="A81" i="41"/>
  <c r="A81" i="11"/>
  <c r="A81" i="39"/>
  <c r="A81" i="37"/>
  <c r="A73" i="41"/>
  <c r="A73" i="11"/>
  <c r="A73" i="39"/>
  <c r="A73" i="37"/>
  <c r="A65" i="41"/>
  <c r="A65" i="11"/>
  <c r="A65" i="39"/>
  <c r="A65" i="37"/>
  <c r="A57" i="11"/>
  <c r="A57" i="41"/>
  <c r="A57" i="39"/>
  <c r="A57" i="37"/>
  <c r="A49" i="11"/>
  <c r="A49" i="41"/>
  <c r="A49" i="39"/>
  <c r="A49" i="37"/>
  <c r="A41" i="41"/>
  <c r="A41" i="11"/>
  <c r="A41" i="39"/>
  <c r="B41" i="39" s="1"/>
  <c r="A41" i="37"/>
  <c r="A33" i="41"/>
  <c r="A33" i="11"/>
  <c r="A33" i="39"/>
  <c r="A33" i="37"/>
  <c r="A25" i="41"/>
  <c r="A25" i="11"/>
  <c r="A25" i="39"/>
  <c r="A25" i="37"/>
  <c r="A17" i="11"/>
  <c r="A17" i="41"/>
  <c r="A17" i="39"/>
  <c r="A17" i="37"/>
  <c r="A9" i="41"/>
  <c r="A9" i="11"/>
  <c r="A9" i="39"/>
  <c r="A9" i="37"/>
  <c r="A2" i="41"/>
  <c r="A2" i="11"/>
  <c r="A2" i="37"/>
  <c r="A2" i="39"/>
  <c r="A31" i="11"/>
  <c r="A31" i="41"/>
  <c r="A31" i="39"/>
  <c r="A31" i="37"/>
  <c r="A123" i="41"/>
  <c r="A123" i="11"/>
  <c r="A123" i="39"/>
  <c r="A123" i="37"/>
  <c r="A75" i="11"/>
  <c r="A75" i="41"/>
  <c r="A75" i="37"/>
  <c r="A75" i="39"/>
  <c r="A120" i="11"/>
  <c r="A120" i="41"/>
  <c r="A120" i="39"/>
  <c r="A120" i="37"/>
  <c r="A112" i="11"/>
  <c r="A112" i="41"/>
  <c r="A112" i="37"/>
  <c r="A112" i="39"/>
  <c r="A104" i="11"/>
  <c r="A104" i="41"/>
  <c r="A104" i="39"/>
  <c r="A104" i="37"/>
  <c r="A96" i="41"/>
  <c r="A96" i="11"/>
  <c r="A96" i="39"/>
  <c r="A96" i="37"/>
  <c r="A88" i="41"/>
  <c r="A88" i="11"/>
  <c r="A88" i="37"/>
  <c r="A88" i="39"/>
  <c r="A80" i="11"/>
  <c r="A80" i="41"/>
  <c r="A80" i="39"/>
  <c r="A80" i="37"/>
  <c r="A72" i="41"/>
  <c r="A72" i="11"/>
  <c r="A72" i="37"/>
  <c r="A72" i="39"/>
  <c r="A64" i="41"/>
  <c r="A64" i="11"/>
  <c r="A64" i="39"/>
  <c r="A64" i="37"/>
  <c r="A56" i="41"/>
  <c r="A56" i="11"/>
  <c r="A56" i="37"/>
  <c r="A56" i="39"/>
  <c r="A48" i="11"/>
  <c r="A48" i="41"/>
  <c r="A48" i="37"/>
  <c r="A48" i="39"/>
  <c r="A40" i="11"/>
  <c r="A40" i="41"/>
  <c r="A40" i="39"/>
  <c r="B40" i="39" s="1"/>
  <c r="A40" i="37"/>
  <c r="A32" i="41"/>
  <c r="A32" i="11"/>
  <c r="A32" i="39"/>
  <c r="A32" i="37"/>
  <c r="A24" i="41"/>
  <c r="A24" i="11"/>
  <c r="A24" i="37"/>
  <c r="A24" i="39"/>
  <c r="A16" i="11"/>
  <c r="A16" i="41"/>
  <c r="A16" i="39"/>
  <c r="A16" i="37"/>
  <c r="A8" i="41"/>
  <c r="A8" i="11"/>
  <c r="A8" i="37"/>
  <c r="A8" i="39"/>
  <c r="B49" i="11"/>
  <c r="B41" i="11"/>
  <c r="B17" i="11"/>
  <c r="B50" i="11"/>
  <c r="B57" i="11"/>
  <c r="B33" i="11"/>
  <c r="B64" i="11"/>
  <c r="B56" i="11"/>
  <c r="B48" i="11"/>
  <c r="B40" i="11"/>
  <c r="B32" i="11"/>
  <c r="B24" i="11"/>
  <c r="B16" i="11"/>
  <c r="B8" i="11"/>
  <c r="B65" i="11"/>
  <c r="B63" i="11"/>
  <c r="B58" i="11"/>
  <c r="B18" i="11"/>
  <c r="B9" i="11"/>
  <c r="B31" i="11"/>
  <c r="B62" i="11"/>
  <c r="B54" i="11"/>
  <c r="B46" i="11"/>
  <c r="B38" i="11"/>
  <c r="B30" i="11"/>
  <c r="B22" i="11"/>
  <c r="B14" i="11"/>
  <c r="B6" i="11"/>
  <c r="B10" i="11"/>
  <c r="B25" i="11"/>
  <c r="B39" i="11"/>
  <c r="B23" i="11"/>
  <c r="B69" i="11"/>
  <c r="B61" i="11"/>
  <c r="B53" i="11"/>
  <c r="B45" i="11"/>
  <c r="B37" i="11"/>
  <c r="B29" i="11"/>
  <c r="B21" i="11"/>
  <c r="B13" i="11"/>
  <c r="B5" i="11"/>
  <c r="B42" i="11"/>
  <c r="B55" i="11"/>
  <c r="B7" i="11"/>
  <c r="B68" i="11"/>
  <c r="B60" i="11"/>
  <c r="B52" i="11"/>
  <c r="B44" i="11"/>
  <c r="B36" i="11"/>
  <c r="B28" i="11"/>
  <c r="B20" i="11"/>
  <c r="B12" i="11"/>
  <c r="B4" i="11"/>
  <c r="B66" i="11"/>
  <c r="B34" i="11"/>
  <c r="B26" i="11"/>
  <c r="B2" i="11"/>
  <c r="B47" i="11"/>
  <c r="B15" i="11"/>
  <c r="B67" i="11"/>
  <c r="B59" i="11"/>
  <c r="B51" i="11"/>
  <c r="B43" i="11"/>
  <c r="B35" i="11"/>
  <c r="B27" i="11"/>
  <c r="B19" i="11"/>
  <c r="B11" i="11"/>
  <c r="B3"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D12" i="5"/>
  <c r="B126" i="11"/>
  <c r="F10" i="11"/>
  <c r="F119" i="11"/>
  <c r="F107" i="11"/>
  <c r="F95" i="11"/>
  <c r="F83" i="11"/>
  <c r="F71" i="11"/>
  <c r="F59" i="11"/>
  <c r="F47" i="11"/>
  <c r="F35" i="11"/>
  <c r="F23" i="11"/>
  <c r="F11" i="11"/>
  <c r="F118" i="11"/>
  <c r="F106" i="11"/>
  <c r="F94" i="11"/>
  <c r="F82" i="11"/>
  <c r="F70" i="11"/>
  <c r="F58" i="11"/>
  <c r="F46" i="11"/>
  <c r="F22" i="11"/>
  <c r="F117" i="11"/>
  <c r="F105" i="11"/>
  <c r="F93" i="11"/>
  <c r="F81" i="11"/>
  <c r="F69" i="11"/>
  <c r="F57" i="11"/>
  <c r="F45" i="11"/>
  <c r="F33" i="11"/>
  <c r="F21" i="11"/>
  <c r="F9" i="11"/>
  <c r="F116" i="11"/>
  <c r="F104" i="11"/>
  <c r="F92" i="11"/>
  <c r="F80" i="11"/>
  <c r="F68" i="11"/>
  <c r="F56" i="11"/>
  <c r="F44" i="11"/>
  <c r="F32" i="11"/>
  <c r="F20" i="11"/>
  <c r="F8" i="11"/>
  <c r="F2" i="11"/>
  <c r="F115" i="11"/>
  <c r="F103" i="11"/>
  <c r="F91" i="11"/>
  <c r="F79" i="11"/>
  <c r="F67" i="11"/>
  <c r="F55" i="11"/>
  <c r="F43" i="11"/>
  <c r="F31" i="11"/>
  <c r="F19" i="11"/>
  <c r="F7" i="11"/>
  <c r="F126" i="11"/>
  <c r="F114" i="11"/>
  <c r="F102" i="11"/>
  <c r="F90" i="11"/>
  <c r="F78" i="11"/>
  <c r="F66" i="11"/>
  <c r="F54" i="11"/>
  <c r="F42" i="11"/>
  <c r="F30" i="11"/>
  <c r="F18" i="11"/>
  <c r="F6" i="11"/>
  <c r="F125" i="11"/>
  <c r="F113" i="11"/>
  <c r="F101" i="11"/>
  <c r="F89" i="11"/>
  <c r="F77" i="11"/>
  <c r="F65" i="11"/>
  <c r="F53" i="11"/>
  <c r="F41" i="11"/>
  <c r="F29" i="11"/>
  <c r="F17" i="11"/>
  <c r="F5" i="11"/>
  <c r="F34" i="11"/>
  <c r="F124" i="11"/>
  <c r="F112" i="11"/>
  <c r="F100" i="11"/>
  <c r="F88" i="11"/>
  <c r="F76" i="11"/>
  <c r="F64" i="11"/>
  <c r="F52" i="11"/>
  <c r="F40" i="11"/>
  <c r="F28" i="11"/>
  <c r="F16" i="11"/>
  <c r="F4" i="11"/>
  <c r="F123" i="11"/>
  <c r="F111" i="11"/>
  <c r="F99" i="11"/>
  <c r="F87" i="11"/>
  <c r="F75" i="11"/>
  <c r="F63" i="11"/>
  <c r="F51" i="11"/>
  <c r="F39" i="11"/>
  <c r="F27" i="11"/>
  <c r="F15" i="11"/>
  <c r="F3" i="11"/>
  <c r="F122" i="11"/>
  <c r="F110" i="11"/>
  <c r="F98" i="11"/>
  <c r="F86" i="11"/>
  <c r="I86" i="11" s="1"/>
  <c r="J86" i="11" s="1"/>
  <c r="C80" i="77" s="1"/>
  <c r="F74" i="11"/>
  <c r="F62" i="11"/>
  <c r="F50" i="11"/>
  <c r="F38" i="11"/>
  <c r="F26" i="11"/>
  <c r="F14" i="11"/>
  <c r="F121" i="11"/>
  <c r="F109" i="11"/>
  <c r="F97" i="11"/>
  <c r="F85" i="11"/>
  <c r="F73" i="11"/>
  <c r="F61" i="11"/>
  <c r="F49" i="11"/>
  <c r="F37" i="11"/>
  <c r="F25" i="11"/>
  <c r="F13" i="11"/>
  <c r="F120" i="11"/>
  <c r="F108" i="11"/>
  <c r="F96" i="11"/>
  <c r="F84" i="11"/>
  <c r="F72" i="11"/>
  <c r="F60" i="11"/>
  <c r="F48" i="11"/>
  <c r="F36" i="11"/>
  <c r="F24" i="11"/>
  <c r="F12" i="11"/>
  <c r="B70" i="11"/>
  <c r="D16" i="5"/>
  <c r="C16" i="5"/>
  <c r="B16" i="5"/>
  <c r="B15" i="5"/>
  <c r="B70" i="1"/>
  <c r="C15" i="5"/>
  <c r="C13" i="5"/>
  <c r="D13" i="5"/>
  <c r="D15" i="5"/>
  <c r="C3" i="5"/>
  <c r="B14" i="5"/>
  <c r="C14" i="5"/>
  <c r="C12" i="5"/>
  <c r="D14" i="5"/>
  <c r="C6" i="5"/>
  <c r="D6" i="5"/>
  <c r="D3" i="5"/>
  <c r="B3" i="5"/>
  <c r="D8" i="5"/>
  <c r="B8" i="5"/>
  <c r="C8" i="5"/>
  <c r="D5" i="5"/>
  <c r="C5" i="5"/>
  <c r="E50" i="5" l="1"/>
  <c r="M76" i="11"/>
  <c r="N76" i="11" s="1"/>
  <c r="M54" i="11"/>
  <c r="N54" i="11" s="1"/>
  <c r="I54" i="11"/>
  <c r="J54" i="11" s="1"/>
  <c r="C52" i="77" s="1"/>
  <c r="K60" i="11"/>
  <c r="L60" i="11" s="1"/>
  <c r="D57" i="77" s="1"/>
  <c r="I60" i="11"/>
  <c r="J60" i="11" s="1"/>
  <c r="C57" i="77" s="1"/>
  <c r="M60" i="11"/>
  <c r="N60" i="11" s="1"/>
  <c r="M37" i="11"/>
  <c r="N37" i="11" s="1"/>
  <c r="K37" i="11"/>
  <c r="L37" i="11" s="1"/>
  <c r="D37" i="77" s="1"/>
  <c r="I37" i="11"/>
  <c r="J37" i="11" s="1"/>
  <c r="K14" i="11"/>
  <c r="L14" i="11" s="1"/>
  <c r="M14" i="11"/>
  <c r="N14" i="11" s="1"/>
  <c r="I14" i="11"/>
  <c r="J14" i="11" s="1"/>
  <c r="C14" i="77" s="1"/>
  <c r="M110" i="11"/>
  <c r="N110" i="11" s="1"/>
  <c r="I110" i="11"/>
  <c r="J110" i="11" s="1"/>
  <c r="K110" i="11"/>
  <c r="L110" i="11" s="1"/>
  <c r="D96" i="77" s="1"/>
  <c r="I75" i="11"/>
  <c r="J75" i="11" s="1"/>
  <c r="C69" i="77" s="1"/>
  <c r="M75" i="11"/>
  <c r="N75" i="11" s="1"/>
  <c r="K75" i="11"/>
  <c r="L75" i="11" s="1"/>
  <c r="D69" i="77" s="1"/>
  <c r="M40" i="11"/>
  <c r="N40" i="11" s="1"/>
  <c r="K40" i="11"/>
  <c r="L40" i="11" s="1"/>
  <c r="T40" i="41" s="1"/>
  <c r="I40" i="11"/>
  <c r="J40" i="11" s="1"/>
  <c r="S40" i="41" s="1"/>
  <c r="K34" i="11"/>
  <c r="L34" i="11" s="1"/>
  <c r="D34" i="77" s="1"/>
  <c r="I34" i="11"/>
  <c r="J34" i="11" s="1"/>
  <c r="C34" i="77" s="1"/>
  <c r="M34" i="11"/>
  <c r="N34" i="11" s="1"/>
  <c r="K89" i="11"/>
  <c r="L89" i="11" s="1"/>
  <c r="T89" i="41" s="1"/>
  <c r="M89" i="11"/>
  <c r="N89" i="11" s="1"/>
  <c r="I89" i="11"/>
  <c r="J89" i="11" s="1"/>
  <c r="S89" i="41" s="1"/>
  <c r="M19" i="11"/>
  <c r="N19" i="11" s="1"/>
  <c r="K19" i="11"/>
  <c r="L19" i="11" s="1"/>
  <c r="D19" i="77" s="1"/>
  <c r="I19" i="11"/>
  <c r="J19" i="11" s="1"/>
  <c r="I115" i="11"/>
  <c r="J115" i="11" s="1"/>
  <c r="S115" i="41" s="1"/>
  <c r="K115" i="11"/>
  <c r="L115" i="11" s="1"/>
  <c r="T115" i="41" s="1"/>
  <c r="M115" i="11"/>
  <c r="N115" i="11" s="1"/>
  <c r="M80" i="11"/>
  <c r="N80" i="11" s="1"/>
  <c r="K80" i="11"/>
  <c r="L80" i="11" s="1"/>
  <c r="D74" i="77" s="1"/>
  <c r="I80" i="11"/>
  <c r="J80" i="11" s="1"/>
  <c r="C74" i="77" s="1"/>
  <c r="M57" i="11"/>
  <c r="N57" i="11" s="1"/>
  <c r="K57" i="11"/>
  <c r="L57" i="11" s="1"/>
  <c r="D54" i="77" s="1"/>
  <c r="I57" i="11"/>
  <c r="J57" i="11" s="1"/>
  <c r="C54" i="77" s="1"/>
  <c r="M58" i="11"/>
  <c r="N58" i="11" s="1"/>
  <c r="K58" i="11"/>
  <c r="L58" i="11" s="1"/>
  <c r="D55" i="77" s="1"/>
  <c r="I58" i="11"/>
  <c r="J58" i="11" s="1"/>
  <c r="C55" i="77" s="1"/>
  <c r="K35" i="11"/>
  <c r="L35" i="11" s="1"/>
  <c r="I35" i="11"/>
  <c r="J35" i="11" s="1"/>
  <c r="C35" i="77" s="1"/>
  <c r="M35" i="11"/>
  <c r="N35" i="11" s="1"/>
  <c r="I10" i="11"/>
  <c r="J10" i="11" s="1"/>
  <c r="C10" i="77" s="1"/>
  <c r="M10" i="11"/>
  <c r="N10" i="11" s="1"/>
  <c r="K10" i="11"/>
  <c r="L10" i="11" s="1"/>
  <c r="K54" i="11"/>
  <c r="L54" i="11" s="1"/>
  <c r="M124" i="11"/>
  <c r="N124" i="11" s="1"/>
  <c r="K124" i="11"/>
  <c r="L124" i="11" s="1"/>
  <c r="D98" i="77" s="1"/>
  <c r="I124" i="11"/>
  <c r="J124" i="11" s="1"/>
  <c r="C98" i="77" s="1"/>
  <c r="I72" i="11"/>
  <c r="J72" i="11" s="1"/>
  <c r="S72" i="41" s="1"/>
  <c r="M72" i="11"/>
  <c r="N72" i="11" s="1"/>
  <c r="K72" i="11"/>
  <c r="L72" i="11" s="1"/>
  <c r="T72" i="41" s="1"/>
  <c r="M49" i="11"/>
  <c r="N49" i="11" s="1"/>
  <c r="I49" i="11"/>
  <c r="J49" i="11" s="1"/>
  <c r="C47" i="77" s="1"/>
  <c r="K49" i="11"/>
  <c r="L49" i="11" s="1"/>
  <c r="D47" i="77" s="1"/>
  <c r="I26" i="11"/>
  <c r="J26" i="11" s="1"/>
  <c r="M26" i="11"/>
  <c r="N26" i="11" s="1"/>
  <c r="K26" i="11"/>
  <c r="L26" i="11" s="1"/>
  <c r="D26" i="77" s="1"/>
  <c r="I122" i="11"/>
  <c r="J122" i="11" s="1"/>
  <c r="S122" i="41" s="1"/>
  <c r="K122" i="11"/>
  <c r="L122" i="11" s="1"/>
  <c r="T122" i="41" s="1"/>
  <c r="V122" i="41" s="1"/>
  <c r="M122" i="11"/>
  <c r="N122" i="11" s="1"/>
  <c r="I87" i="11"/>
  <c r="J87" i="11" s="1"/>
  <c r="C81" i="77" s="1"/>
  <c r="K87" i="11"/>
  <c r="L87" i="11" s="1"/>
  <c r="D81" i="77" s="1"/>
  <c r="M87" i="11"/>
  <c r="N87" i="11" s="1"/>
  <c r="I52" i="11"/>
  <c r="J52" i="11" s="1"/>
  <c r="C50" i="77" s="1"/>
  <c r="K52" i="11"/>
  <c r="L52" i="11" s="1"/>
  <c r="D50" i="77" s="1"/>
  <c r="M52" i="11"/>
  <c r="N52" i="11" s="1"/>
  <c r="I5" i="11"/>
  <c r="J5" i="11" s="1"/>
  <c r="C6" i="77" s="1"/>
  <c r="M5" i="11"/>
  <c r="N5" i="11" s="1"/>
  <c r="K5" i="11"/>
  <c r="L5" i="11" s="1"/>
  <c r="D6" i="77" s="1"/>
  <c r="I101" i="11"/>
  <c r="J101" i="11" s="1"/>
  <c r="S101" i="41" s="1"/>
  <c r="M101" i="11"/>
  <c r="N101" i="11" s="1"/>
  <c r="K101" i="11"/>
  <c r="L101" i="11" s="1"/>
  <c r="T101" i="41" s="1"/>
  <c r="M66" i="11"/>
  <c r="N66" i="11" s="1"/>
  <c r="I66" i="11"/>
  <c r="J66" i="11" s="1"/>
  <c r="S66" i="41" s="1"/>
  <c r="K66" i="11"/>
  <c r="L66" i="11" s="1"/>
  <c r="T66" i="41" s="1"/>
  <c r="V66" i="41" s="1"/>
  <c r="M31" i="11"/>
  <c r="N31" i="11" s="1"/>
  <c r="I31" i="11"/>
  <c r="J31" i="11" s="1"/>
  <c r="C31" i="77" s="1"/>
  <c r="K31" i="11"/>
  <c r="L31" i="11" s="1"/>
  <c r="D31" i="77" s="1"/>
  <c r="M2" i="11"/>
  <c r="N2" i="11" s="1"/>
  <c r="K2" i="11"/>
  <c r="L2" i="11" s="1"/>
  <c r="D3" i="77" s="1"/>
  <c r="J2" i="11"/>
  <c r="C3" i="77" s="1"/>
  <c r="M92" i="11"/>
  <c r="N92" i="11" s="1"/>
  <c r="K92" i="11"/>
  <c r="L92" i="11" s="1"/>
  <c r="D83" i="77" s="1"/>
  <c r="I92" i="11"/>
  <c r="J92" i="11" s="1"/>
  <c r="C83" i="77" s="1"/>
  <c r="M69" i="11"/>
  <c r="N69" i="11" s="1"/>
  <c r="I69" i="11"/>
  <c r="J69" i="11" s="1"/>
  <c r="C64" i="77" s="1"/>
  <c r="K69" i="11"/>
  <c r="L69" i="11" s="1"/>
  <c r="D64" i="77" s="1"/>
  <c r="I70" i="11"/>
  <c r="J70" i="11" s="1"/>
  <c r="C65" i="77" s="1"/>
  <c r="M70" i="11"/>
  <c r="N70" i="11" s="1"/>
  <c r="K70" i="11"/>
  <c r="L70" i="11" s="1"/>
  <c r="M47" i="11"/>
  <c r="N47" i="11" s="1"/>
  <c r="K47" i="11"/>
  <c r="L47" i="11" s="1"/>
  <c r="I47" i="11"/>
  <c r="J47" i="11" s="1"/>
  <c r="C46" i="77" s="1"/>
  <c r="K76" i="11"/>
  <c r="L76" i="11" s="1"/>
  <c r="D70" i="77" s="1"/>
  <c r="K77" i="11"/>
  <c r="L77" i="11" s="1"/>
  <c r="D71" i="77" s="1"/>
  <c r="I77" i="11"/>
  <c r="J77" i="11" s="1"/>
  <c r="C71" i="77" s="1"/>
  <c r="M77" i="11"/>
  <c r="N77" i="11" s="1"/>
  <c r="K84" i="11"/>
  <c r="L84" i="11" s="1"/>
  <c r="D78" i="77" s="1"/>
  <c r="M84" i="11"/>
  <c r="N84" i="11" s="1"/>
  <c r="I84" i="11"/>
  <c r="J84" i="11" s="1"/>
  <c r="C78" i="77" s="1"/>
  <c r="I61" i="11"/>
  <c r="J61" i="11" s="1"/>
  <c r="C58" i="77" s="1"/>
  <c r="M61" i="11"/>
  <c r="N61" i="11" s="1"/>
  <c r="K61" i="11"/>
  <c r="L61" i="11" s="1"/>
  <c r="D58" i="77" s="1"/>
  <c r="M38" i="11"/>
  <c r="N38" i="11" s="1"/>
  <c r="K38" i="11"/>
  <c r="L38" i="11" s="1"/>
  <c r="D38" i="77" s="1"/>
  <c r="I38" i="11"/>
  <c r="J38" i="11" s="1"/>
  <c r="C38" i="77" s="1"/>
  <c r="M3" i="11"/>
  <c r="N3" i="11" s="1"/>
  <c r="K3" i="11"/>
  <c r="L3" i="11" s="1"/>
  <c r="D4" i="77" s="1"/>
  <c r="I3" i="11"/>
  <c r="J3" i="11" s="1"/>
  <c r="C4" i="77" s="1"/>
  <c r="M99" i="11"/>
  <c r="N99" i="11" s="1"/>
  <c r="K99" i="11"/>
  <c r="L99" i="11" s="1"/>
  <c r="D88" i="77" s="1"/>
  <c r="I99" i="11"/>
  <c r="J99" i="11" s="1"/>
  <c r="C88" i="77" s="1"/>
  <c r="M64" i="11"/>
  <c r="N64" i="11" s="1"/>
  <c r="K64" i="11"/>
  <c r="L64" i="11" s="1"/>
  <c r="D61" i="77" s="1"/>
  <c r="I64" i="11"/>
  <c r="J64" i="11" s="1"/>
  <c r="C61" i="77" s="1"/>
  <c r="K17" i="11"/>
  <c r="L17" i="11" s="1"/>
  <c r="D17" i="77" s="1"/>
  <c r="M17" i="11"/>
  <c r="N17" i="11" s="1"/>
  <c r="I17" i="11"/>
  <c r="J17" i="11" s="1"/>
  <c r="K113" i="11"/>
  <c r="L113" i="11" s="1"/>
  <c r="T113" i="41" s="1"/>
  <c r="M113" i="11"/>
  <c r="N113" i="11" s="1"/>
  <c r="I113" i="11"/>
  <c r="J113" i="11" s="1"/>
  <c r="S113" i="41" s="1"/>
  <c r="M78" i="11"/>
  <c r="N78" i="11" s="1"/>
  <c r="K78" i="11"/>
  <c r="L78" i="11" s="1"/>
  <c r="D72" i="77" s="1"/>
  <c r="I78" i="11"/>
  <c r="J78" i="11" s="1"/>
  <c r="C72" i="77" s="1"/>
  <c r="K43" i="11"/>
  <c r="L43" i="11" s="1"/>
  <c r="I43" i="11"/>
  <c r="J43" i="11" s="1"/>
  <c r="C42" i="77" s="1"/>
  <c r="M43" i="11"/>
  <c r="N43" i="11" s="1"/>
  <c r="M8" i="11"/>
  <c r="N8" i="11" s="1"/>
  <c r="K8" i="11"/>
  <c r="L8" i="11" s="1"/>
  <c r="T8" i="41" s="1"/>
  <c r="I8" i="11"/>
  <c r="J8" i="11" s="1"/>
  <c r="S8" i="41" s="1"/>
  <c r="I104" i="11"/>
  <c r="J104" i="11" s="1"/>
  <c r="C91" i="77" s="1"/>
  <c r="M104" i="11"/>
  <c r="N104" i="11" s="1"/>
  <c r="K104" i="11"/>
  <c r="L104" i="11" s="1"/>
  <c r="D91" i="77" s="1"/>
  <c r="K81" i="11"/>
  <c r="L81" i="11" s="1"/>
  <c r="D75" i="77" s="1"/>
  <c r="I81" i="11"/>
  <c r="J81" i="11" s="1"/>
  <c r="C75" i="77" s="1"/>
  <c r="M81" i="11"/>
  <c r="N81" i="11" s="1"/>
  <c r="I82" i="11"/>
  <c r="J82" i="11" s="1"/>
  <c r="C76" i="77" s="1"/>
  <c r="K82" i="11"/>
  <c r="L82" i="11" s="1"/>
  <c r="M82" i="11"/>
  <c r="N82" i="11" s="1"/>
  <c r="I59" i="11"/>
  <c r="J59" i="11" s="1"/>
  <c r="C56" i="77" s="1"/>
  <c r="M59" i="11"/>
  <c r="N59" i="11" s="1"/>
  <c r="K59" i="11"/>
  <c r="L59" i="11" s="1"/>
  <c r="D56" i="77" s="1"/>
  <c r="I76" i="11"/>
  <c r="J76" i="11" s="1"/>
  <c r="C70" i="77" s="1"/>
  <c r="M48" i="11"/>
  <c r="N48" i="11" s="1"/>
  <c r="K48" i="11"/>
  <c r="L48" i="11" s="1"/>
  <c r="T48" i="41" s="1"/>
  <c r="I48" i="11"/>
  <c r="J48" i="11" s="1"/>
  <c r="S48" i="41" s="1"/>
  <c r="I7" i="11"/>
  <c r="J7" i="11" s="1"/>
  <c r="M7" i="11"/>
  <c r="N7" i="11" s="1"/>
  <c r="K7" i="11"/>
  <c r="L7" i="11" s="1"/>
  <c r="D8" i="77" s="1"/>
  <c r="K73" i="11"/>
  <c r="L73" i="11" s="1"/>
  <c r="D67" i="77" s="1"/>
  <c r="M73" i="11"/>
  <c r="N73" i="11" s="1"/>
  <c r="I73" i="11"/>
  <c r="J73" i="11" s="1"/>
  <c r="C67" i="77" s="1"/>
  <c r="I50" i="11"/>
  <c r="J50" i="11" s="1"/>
  <c r="C48" i="77" s="1"/>
  <c r="M50" i="11"/>
  <c r="N50" i="11" s="1"/>
  <c r="K50" i="11"/>
  <c r="L50" i="11" s="1"/>
  <c r="M15" i="11"/>
  <c r="N15" i="11" s="1"/>
  <c r="K15" i="11"/>
  <c r="L15" i="11" s="1"/>
  <c r="D15" i="77" s="1"/>
  <c r="I15" i="11"/>
  <c r="C15" i="77" s="1"/>
  <c r="K111" i="11"/>
  <c r="L111" i="11" s="1"/>
  <c r="D97" i="77" s="1"/>
  <c r="I111" i="11"/>
  <c r="J111" i="11" s="1"/>
  <c r="C97" i="77" s="1"/>
  <c r="M111" i="11"/>
  <c r="N111" i="11" s="1"/>
  <c r="I29" i="11"/>
  <c r="J29" i="11" s="1"/>
  <c r="C29" i="77" s="1"/>
  <c r="M29" i="11"/>
  <c r="N29" i="11" s="1"/>
  <c r="K29" i="11"/>
  <c r="L29" i="11" s="1"/>
  <c r="D29" i="77" s="1"/>
  <c r="I125" i="11"/>
  <c r="J125" i="11" s="1"/>
  <c r="C99" i="77" s="1"/>
  <c r="M125" i="11"/>
  <c r="N125" i="11" s="1"/>
  <c r="K125" i="11"/>
  <c r="L125" i="11" s="1"/>
  <c r="D99" i="77" s="1"/>
  <c r="M90" i="11"/>
  <c r="N90" i="11" s="1"/>
  <c r="K90" i="11"/>
  <c r="L90" i="11" s="1"/>
  <c r="T90" i="41" s="1"/>
  <c r="I90" i="11"/>
  <c r="J90" i="11" s="1"/>
  <c r="S90" i="41" s="1"/>
  <c r="M55" i="11"/>
  <c r="N55" i="11" s="1"/>
  <c r="K55" i="11"/>
  <c r="L55" i="11" s="1"/>
  <c r="D53" i="77" s="1"/>
  <c r="I55" i="11"/>
  <c r="J55" i="11" s="1"/>
  <c r="C53" i="77" s="1"/>
  <c r="K20" i="11"/>
  <c r="L20" i="11" s="1"/>
  <c r="D20" i="77" s="1"/>
  <c r="I20" i="11"/>
  <c r="J20" i="11" s="1"/>
  <c r="C20" i="77" s="1"/>
  <c r="M20" i="11"/>
  <c r="N20" i="11" s="1"/>
  <c r="M116" i="11"/>
  <c r="N116" i="11" s="1"/>
  <c r="K116" i="11"/>
  <c r="L116" i="11" s="1"/>
  <c r="T116" i="41" s="1"/>
  <c r="I116" i="11"/>
  <c r="J116" i="11" s="1"/>
  <c r="S116" i="41" s="1"/>
  <c r="I93" i="11"/>
  <c r="J93" i="11" s="1"/>
  <c r="C84" i="77" s="1"/>
  <c r="M93" i="11"/>
  <c r="N93" i="11" s="1"/>
  <c r="K93" i="11"/>
  <c r="L93" i="11" s="1"/>
  <c r="D84" i="77" s="1"/>
  <c r="K94" i="11"/>
  <c r="L94" i="11" s="1"/>
  <c r="D85" i="77" s="1"/>
  <c r="I94" i="11"/>
  <c r="J94" i="11" s="1"/>
  <c r="C85" i="77" s="1"/>
  <c r="M94" i="11"/>
  <c r="N94" i="11" s="1"/>
  <c r="K71" i="11"/>
  <c r="L71" i="11" s="1"/>
  <c r="M71" i="11"/>
  <c r="N71" i="11" s="1"/>
  <c r="I71" i="11"/>
  <c r="J71" i="11" s="1"/>
  <c r="C66" i="77" s="1"/>
  <c r="I96" i="11"/>
  <c r="J96" i="11" s="1"/>
  <c r="C86" i="77" s="1"/>
  <c r="M96" i="11"/>
  <c r="N96" i="11" s="1"/>
  <c r="K96" i="11"/>
  <c r="L96" i="11" s="1"/>
  <c r="D86" i="77" s="1"/>
  <c r="I12" i="11"/>
  <c r="J12" i="11" s="1"/>
  <c r="C12" i="77" s="1"/>
  <c r="M12" i="11"/>
  <c r="N12" i="11" s="1"/>
  <c r="K12" i="11"/>
  <c r="L12" i="11" s="1"/>
  <c r="D12" i="77" s="1"/>
  <c r="K108" i="11"/>
  <c r="L108" i="11" s="1"/>
  <c r="D95" i="77" s="1"/>
  <c r="I108" i="11"/>
  <c r="J108" i="11" s="1"/>
  <c r="C95" i="77" s="1"/>
  <c r="M108" i="11"/>
  <c r="N108" i="11" s="1"/>
  <c r="I85" i="11"/>
  <c r="J85" i="11" s="1"/>
  <c r="C79" i="77" s="1"/>
  <c r="M85" i="11"/>
  <c r="N85" i="11" s="1"/>
  <c r="K85" i="11"/>
  <c r="L85" i="11" s="1"/>
  <c r="D79" i="77" s="1"/>
  <c r="M62" i="11"/>
  <c r="N62" i="11" s="1"/>
  <c r="K62" i="11"/>
  <c r="L62" i="11" s="1"/>
  <c r="D59" i="77" s="1"/>
  <c r="I62" i="11"/>
  <c r="J62" i="11" s="1"/>
  <c r="C59" i="77" s="1"/>
  <c r="M27" i="11"/>
  <c r="N27" i="11" s="1"/>
  <c r="I27" i="11"/>
  <c r="J27" i="11" s="1"/>
  <c r="K27" i="11"/>
  <c r="L27" i="11" s="1"/>
  <c r="K123" i="11"/>
  <c r="L123" i="11" s="1"/>
  <c r="T123" i="41" s="1"/>
  <c r="V123" i="41" s="1"/>
  <c r="M123" i="11"/>
  <c r="N123" i="11" s="1"/>
  <c r="I123" i="11"/>
  <c r="J123" i="11" s="1"/>
  <c r="S123" i="41" s="1"/>
  <c r="K88" i="11"/>
  <c r="L88" i="11" s="1"/>
  <c r="T88" i="41" s="1"/>
  <c r="M88" i="11"/>
  <c r="N88" i="11" s="1"/>
  <c r="I88" i="11"/>
  <c r="J88" i="11" s="1"/>
  <c r="S88" i="41" s="1"/>
  <c r="K41" i="11"/>
  <c r="L41" i="11" s="1"/>
  <c r="D40" i="77" s="1"/>
  <c r="M41" i="11"/>
  <c r="N41" i="11" s="1"/>
  <c r="I41" i="11"/>
  <c r="J41" i="11" s="1"/>
  <c r="C40" i="77" s="1"/>
  <c r="I6" i="11"/>
  <c r="J6" i="11" s="1"/>
  <c r="C7" i="77" s="1"/>
  <c r="M6" i="11"/>
  <c r="N6" i="11" s="1"/>
  <c r="K6" i="11"/>
  <c r="L6" i="11" s="1"/>
  <c r="D7" i="77" s="1"/>
  <c r="I102" i="11"/>
  <c r="J102" i="11" s="1"/>
  <c r="C90" i="77" s="1"/>
  <c r="M102" i="11"/>
  <c r="N102" i="11" s="1"/>
  <c r="K102" i="11"/>
  <c r="L102" i="11" s="1"/>
  <c r="D90" i="77" s="1"/>
  <c r="M67" i="11"/>
  <c r="N67" i="11" s="1"/>
  <c r="I67" i="11"/>
  <c r="J67" i="11" s="1"/>
  <c r="C62" i="77" s="1"/>
  <c r="K67" i="11"/>
  <c r="L67" i="11" s="1"/>
  <c r="D62" i="77" s="1"/>
  <c r="M32" i="11"/>
  <c r="N32" i="11" s="1"/>
  <c r="K32" i="11"/>
  <c r="L32" i="11" s="1"/>
  <c r="D32" i="77" s="1"/>
  <c r="I32" i="11"/>
  <c r="J32" i="11" s="1"/>
  <c r="C32" i="77" s="1"/>
  <c r="I9" i="11"/>
  <c r="J9" i="11" s="1"/>
  <c r="M9" i="11"/>
  <c r="N9" i="11" s="1"/>
  <c r="K9" i="11"/>
  <c r="L9" i="11" s="1"/>
  <c r="D9" i="77" s="1"/>
  <c r="I105" i="11"/>
  <c r="J105" i="11" s="1"/>
  <c r="C92" i="77" s="1"/>
  <c r="M105" i="11"/>
  <c r="N105" i="11" s="1"/>
  <c r="K105" i="11"/>
  <c r="L105" i="11" s="1"/>
  <c r="D92" i="77" s="1"/>
  <c r="M106" i="11"/>
  <c r="N106" i="11" s="1"/>
  <c r="K106" i="11"/>
  <c r="L106" i="11" s="1"/>
  <c r="D93" i="77" s="1"/>
  <c r="I106" i="11"/>
  <c r="J106" i="11" s="1"/>
  <c r="C93" i="77" s="1"/>
  <c r="M83" i="11"/>
  <c r="N83" i="11" s="1"/>
  <c r="I83" i="11"/>
  <c r="J83" i="11" s="1"/>
  <c r="C77" i="77" s="1"/>
  <c r="K83" i="11"/>
  <c r="L83" i="11" s="1"/>
  <c r="D77" i="77" s="1"/>
  <c r="K86" i="11"/>
  <c r="L86" i="11" s="1"/>
  <c r="D80" i="77" s="1"/>
  <c r="M24" i="11"/>
  <c r="N24" i="11" s="1"/>
  <c r="K24" i="11"/>
  <c r="L24" i="11" s="1"/>
  <c r="I24" i="11"/>
  <c r="J24" i="11" s="1"/>
  <c r="C24" i="77" s="1"/>
  <c r="I120" i="11"/>
  <c r="J120" i="11" s="1"/>
  <c r="S120" i="41" s="1"/>
  <c r="M120" i="11"/>
  <c r="N120" i="11" s="1"/>
  <c r="K120" i="11"/>
  <c r="L120" i="11" s="1"/>
  <c r="T120" i="41" s="1"/>
  <c r="V120" i="41" s="1"/>
  <c r="K97" i="11"/>
  <c r="L97" i="11" s="1"/>
  <c r="D87" i="77" s="1"/>
  <c r="M97" i="11"/>
  <c r="N97" i="11" s="1"/>
  <c r="I97" i="11"/>
  <c r="J97" i="11" s="1"/>
  <c r="C87" i="77" s="1"/>
  <c r="K74" i="11"/>
  <c r="L74" i="11" s="1"/>
  <c r="D68" i="77" s="1"/>
  <c r="M74" i="11"/>
  <c r="N74" i="11" s="1"/>
  <c r="I74" i="11"/>
  <c r="J74" i="11" s="1"/>
  <c r="C68" i="77" s="1"/>
  <c r="M39" i="11"/>
  <c r="N39" i="11" s="1"/>
  <c r="I39" i="11"/>
  <c r="J39" i="11" s="1"/>
  <c r="C39" i="77" s="1"/>
  <c r="K39" i="11"/>
  <c r="L39" i="11" s="1"/>
  <c r="M4" i="11"/>
  <c r="N4" i="11" s="1"/>
  <c r="K4" i="11"/>
  <c r="L4" i="11" s="1"/>
  <c r="D5" i="77" s="1"/>
  <c r="I4" i="11"/>
  <c r="J4" i="11" s="1"/>
  <c r="C5" i="77" s="1"/>
  <c r="I100" i="11"/>
  <c r="J100" i="11" s="1"/>
  <c r="C89" i="77" s="1"/>
  <c r="K100" i="11"/>
  <c r="L100" i="11" s="1"/>
  <c r="M100" i="11"/>
  <c r="N100" i="11" s="1"/>
  <c r="M53" i="11"/>
  <c r="N53" i="11" s="1"/>
  <c r="K53" i="11"/>
  <c r="L53" i="11" s="1"/>
  <c r="D51" i="77" s="1"/>
  <c r="I53" i="11"/>
  <c r="J53" i="11" s="1"/>
  <c r="K18" i="11"/>
  <c r="L18" i="11" s="1"/>
  <c r="D18" i="77" s="1"/>
  <c r="I18" i="11"/>
  <c r="J18" i="11" s="1"/>
  <c r="C18" i="77" s="1"/>
  <c r="M18" i="11"/>
  <c r="N18" i="11" s="1"/>
  <c r="M114" i="11"/>
  <c r="N114" i="11" s="1"/>
  <c r="I114" i="11"/>
  <c r="J114" i="11" s="1"/>
  <c r="S114" i="41" s="1"/>
  <c r="K114" i="11"/>
  <c r="L114" i="11" s="1"/>
  <c r="T114" i="41" s="1"/>
  <c r="M79" i="11"/>
  <c r="N79" i="11" s="1"/>
  <c r="K79" i="11"/>
  <c r="L79" i="11" s="1"/>
  <c r="I79" i="11"/>
  <c r="J79" i="11" s="1"/>
  <c r="C73" i="77" s="1"/>
  <c r="K44" i="11"/>
  <c r="L44" i="11" s="1"/>
  <c r="D43" i="77" s="1"/>
  <c r="I44" i="11"/>
  <c r="J44" i="11" s="1"/>
  <c r="C43" i="77" s="1"/>
  <c r="M44" i="11"/>
  <c r="N44" i="11" s="1"/>
  <c r="K21" i="11"/>
  <c r="L21" i="11" s="1"/>
  <c r="D21" i="77" s="1"/>
  <c r="M21" i="11"/>
  <c r="N21" i="11" s="1"/>
  <c r="I21" i="11"/>
  <c r="J21" i="11" s="1"/>
  <c r="C21" i="77" s="1"/>
  <c r="I117" i="11"/>
  <c r="J117" i="11" s="1"/>
  <c r="S117" i="41" s="1"/>
  <c r="M117" i="11"/>
  <c r="N117" i="11" s="1"/>
  <c r="K117" i="11"/>
  <c r="L117" i="11" s="1"/>
  <c r="T117" i="41" s="1"/>
  <c r="M118" i="11"/>
  <c r="N118" i="11" s="1"/>
  <c r="I118" i="11"/>
  <c r="J118" i="11" s="1"/>
  <c r="S118" i="41" s="1"/>
  <c r="K118" i="11"/>
  <c r="L118" i="11" s="1"/>
  <c r="T118" i="41" s="1"/>
  <c r="M95" i="11"/>
  <c r="N95" i="11" s="1"/>
  <c r="K95" i="11"/>
  <c r="L95" i="11" s="1"/>
  <c r="T95" i="41" s="1"/>
  <c r="I95" i="11"/>
  <c r="J95" i="11" s="1"/>
  <c r="S95" i="41" s="1"/>
  <c r="M86" i="11"/>
  <c r="N86" i="11" s="1"/>
  <c r="M25" i="11"/>
  <c r="N25" i="11" s="1"/>
  <c r="K25" i="11"/>
  <c r="L25" i="11" s="1"/>
  <c r="D25" i="77" s="1"/>
  <c r="I25" i="11"/>
  <c r="J25" i="11" s="1"/>
  <c r="C25" i="77" s="1"/>
  <c r="M121" i="11"/>
  <c r="N121" i="11" s="1"/>
  <c r="I121" i="11"/>
  <c r="J121" i="11" s="1"/>
  <c r="S121" i="41" s="1"/>
  <c r="K121" i="11"/>
  <c r="L121" i="11" s="1"/>
  <c r="T121" i="41" s="1"/>
  <c r="M98" i="11"/>
  <c r="N98" i="11" s="1"/>
  <c r="I98" i="11"/>
  <c r="J98" i="11" s="1"/>
  <c r="S98" i="41" s="1"/>
  <c r="K98" i="11"/>
  <c r="L98" i="11" s="1"/>
  <c r="T98" i="41" s="1"/>
  <c r="I63" i="11"/>
  <c r="J63" i="11" s="1"/>
  <c r="K63" i="11"/>
  <c r="L63" i="11" s="1"/>
  <c r="M63" i="11"/>
  <c r="N63" i="11" s="1"/>
  <c r="M28" i="11"/>
  <c r="N28" i="11" s="1"/>
  <c r="K28" i="11"/>
  <c r="L28" i="11" s="1"/>
  <c r="D28" i="77" s="1"/>
  <c r="I28" i="11"/>
  <c r="J28" i="11" s="1"/>
  <c r="C28" i="77" s="1"/>
  <c r="I42" i="11"/>
  <c r="J42" i="11" s="1"/>
  <c r="C41" i="77" s="1"/>
  <c r="M42" i="11"/>
  <c r="N42" i="11" s="1"/>
  <c r="K42" i="11"/>
  <c r="L42" i="11" s="1"/>
  <c r="D41" i="77" s="1"/>
  <c r="I103" i="11"/>
  <c r="J103" i="11" s="1"/>
  <c r="S103" i="41" s="1"/>
  <c r="M103" i="11"/>
  <c r="N103" i="11" s="1"/>
  <c r="K103" i="11"/>
  <c r="L103" i="11" s="1"/>
  <c r="T103" i="41" s="1"/>
  <c r="V103" i="41" s="1"/>
  <c r="K68" i="11"/>
  <c r="L68" i="11" s="1"/>
  <c r="D63" i="77" s="1"/>
  <c r="I68" i="11"/>
  <c r="J68" i="11" s="1"/>
  <c r="C63" i="77" s="1"/>
  <c r="M68" i="11"/>
  <c r="N68" i="11" s="1"/>
  <c r="I45" i="11"/>
  <c r="J45" i="11" s="1"/>
  <c r="C44" i="77" s="1"/>
  <c r="M45" i="11"/>
  <c r="N45" i="11" s="1"/>
  <c r="K45" i="11"/>
  <c r="L45" i="11" s="1"/>
  <c r="D44" i="77" s="1"/>
  <c r="K46" i="11"/>
  <c r="L46" i="11" s="1"/>
  <c r="M46" i="11"/>
  <c r="N46" i="11" s="1"/>
  <c r="I46" i="11"/>
  <c r="J46" i="11" s="1"/>
  <c r="C45" i="77" s="1"/>
  <c r="M23" i="11"/>
  <c r="N23" i="11" s="1"/>
  <c r="K23" i="11"/>
  <c r="L23" i="11" s="1"/>
  <c r="D23" i="77" s="1"/>
  <c r="I23" i="11"/>
  <c r="J23" i="11" s="1"/>
  <c r="C23" i="77" s="1"/>
  <c r="I119" i="11"/>
  <c r="J119" i="11" s="1"/>
  <c r="S119" i="41" s="1"/>
  <c r="M119" i="11"/>
  <c r="N119" i="11" s="1"/>
  <c r="K119" i="11"/>
  <c r="L119" i="11" s="1"/>
  <c r="T119" i="41" s="1"/>
  <c r="M36" i="11"/>
  <c r="N36" i="11" s="1"/>
  <c r="K36" i="11"/>
  <c r="L36" i="11" s="1"/>
  <c r="D36" i="77" s="1"/>
  <c r="I36" i="11"/>
  <c r="J36" i="11" s="1"/>
  <c r="C36" i="77" s="1"/>
  <c r="M13" i="11"/>
  <c r="N13" i="11" s="1"/>
  <c r="K13" i="11"/>
  <c r="L13" i="11" s="1"/>
  <c r="D13" i="77" s="1"/>
  <c r="I13" i="11"/>
  <c r="J13" i="11" s="1"/>
  <c r="K109" i="11"/>
  <c r="L109" i="11" s="1"/>
  <c r="T109" i="41" s="1"/>
  <c r="V109" i="41" s="1"/>
  <c r="M109" i="11"/>
  <c r="N109" i="11" s="1"/>
  <c r="I109" i="11"/>
  <c r="J109" i="11" s="1"/>
  <c r="S109" i="41" s="1"/>
  <c r="K51" i="11"/>
  <c r="L51" i="11" s="1"/>
  <c r="D49" i="77" s="1"/>
  <c r="I51" i="11"/>
  <c r="J51" i="11" s="1"/>
  <c r="C49" i="77" s="1"/>
  <c r="M51" i="11"/>
  <c r="N51" i="11" s="1"/>
  <c r="K16" i="11"/>
  <c r="L16" i="11" s="1"/>
  <c r="D16" i="77" s="1"/>
  <c r="M16" i="11"/>
  <c r="N16" i="11" s="1"/>
  <c r="I16" i="11"/>
  <c r="J16" i="11" s="1"/>
  <c r="C16" i="77" s="1"/>
  <c r="M112" i="11"/>
  <c r="N112" i="11" s="1"/>
  <c r="K112" i="11"/>
  <c r="L112" i="11" s="1"/>
  <c r="T112" i="41" s="1"/>
  <c r="I112" i="11"/>
  <c r="J112" i="11" s="1"/>
  <c r="S112" i="41" s="1"/>
  <c r="M65" i="11"/>
  <c r="N65" i="11" s="1"/>
  <c r="K65" i="11"/>
  <c r="L65" i="11" s="1"/>
  <c r="T65" i="41" s="1"/>
  <c r="I65" i="11"/>
  <c r="J65" i="11" s="1"/>
  <c r="S65" i="41" s="1"/>
  <c r="M30" i="11"/>
  <c r="N30" i="11" s="1"/>
  <c r="I30" i="11"/>
  <c r="J30" i="11" s="1"/>
  <c r="C30" i="77" s="1"/>
  <c r="K30" i="11"/>
  <c r="L30" i="11" s="1"/>
  <c r="D30" i="77" s="1"/>
  <c r="I126" i="11"/>
  <c r="J126" i="11" s="1"/>
  <c r="C100" i="77" s="1"/>
  <c r="M126" i="11"/>
  <c r="N126" i="11" s="1"/>
  <c r="K126" i="11"/>
  <c r="L126" i="11" s="1"/>
  <c r="D100" i="77" s="1"/>
  <c r="I91" i="11"/>
  <c r="J91" i="11" s="1"/>
  <c r="M91" i="11"/>
  <c r="N91" i="11" s="1"/>
  <c r="K91" i="11"/>
  <c r="L91" i="11" s="1"/>
  <c r="D82" i="77" s="1"/>
  <c r="M56" i="11"/>
  <c r="N56" i="11" s="1"/>
  <c r="I56" i="11"/>
  <c r="J56" i="11" s="1"/>
  <c r="S56" i="41" s="1"/>
  <c r="K56" i="11"/>
  <c r="L56" i="11" s="1"/>
  <c r="T56" i="41" s="1"/>
  <c r="M33" i="11"/>
  <c r="N33" i="11" s="1"/>
  <c r="I33" i="11"/>
  <c r="J33" i="11" s="1"/>
  <c r="C33" i="77" s="1"/>
  <c r="K33" i="11"/>
  <c r="L33" i="11" s="1"/>
  <c r="D33" i="77" s="1"/>
  <c r="K22" i="11"/>
  <c r="L22" i="11" s="1"/>
  <c r="D22" i="77" s="1"/>
  <c r="M22" i="11"/>
  <c r="N22" i="11" s="1"/>
  <c r="I22" i="11"/>
  <c r="J22" i="11" s="1"/>
  <c r="C22" i="77" s="1"/>
  <c r="M11" i="11"/>
  <c r="N11" i="11" s="1"/>
  <c r="K11" i="11"/>
  <c r="L11" i="11" s="1"/>
  <c r="D11" i="77" s="1"/>
  <c r="I11" i="11"/>
  <c r="J11" i="11" s="1"/>
  <c r="C11" i="77" s="1"/>
  <c r="M107" i="11"/>
  <c r="N107" i="11" s="1"/>
  <c r="K107" i="11"/>
  <c r="L107" i="11" s="1"/>
  <c r="D94" i="77" s="1"/>
  <c r="I107" i="11"/>
  <c r="J107" i="11" s="1"/>
  <c r="C94" i="77" s="1"/>
  <c r="P127" i="11"/>
  <c r="B4" i="5" s="1"/>
  <c r="Q22" i="11"/>
  <c r="Q127" i="11" s="1"/>
  <c r="C4" i="5" s="1"/>
  <c r="X24" i="41"/>
  <c r="Y24" i="41"/>
  <c r="Z24" i="41"/>
  <c r="AA24" i="41"/>
  <c r="AB24" i="41"/>
  <c r="AB2" i="41"/>
  <c r="X2" i="41"/>
  <c r="Y2" i="41"/>
  <c r="Z2" i="41"/>
  <c r="AA2" i="41"/>
  <c r="Y33" i="41"/>
  <c r="Z33" i="41"/>
  <c r="AA33" i="41"/>
  <c r="AB33" i="41"/>
  <c r="X33" i="41"/>
  <c r="Y97" i="41"/>
  <c r="Z97" i="41"/>
  <c r="AA97" i="41"/>
  <c r="AB97" i="41"/>
  <c r="X97" i="41"/>
  <c r="AA63" i="41"/>
  <c r="AB63" i="41"/>
  <c r="X63" i="41"/>
  <c r="Y63" i="41"/>
  <c r="Z63" i="41"/>
  <c r="AA15" i="41"/>
  <c r="AB15" i="41"/>
  <c r="Z15" i="41"/>
  <c r="X15" i="41"/>
  <c r="Y15" i="41"/>
  <c r="X29" i="41"/>
  <c r="Y29" i="41"/>
  <c r="AB29" i="41"/>
  <c r="Z29" i="41"/>
  <c r="AA29" i="41"/>
  <c r="X61" i="41"/>
  <c r="Y61" i="41"/>
  <c r="Z61" i="41"/>
  <c r="AA61" i="41"/>
  <c r="AB61" i="41"/>
  <c r="X93" i="41"/>
  <c r="Y93" i="41"/>
  <c r="Z93" i="41"/>
  <c r="AA93" i="41"/>
  <c r="AB93" i="41"/>
  <c r="X117" i="41"/>
  <c r="Y117" i="41"/>
  <c r="Z117" i="41"/>
  <c r="AA117" i="41"/>
  <c r="AB117" i="41"/>
  <c r="X22" i="41"/>
  <c r="Y22" i="41"/>
  <c r="Z22" i="41"/>
  <c r="AA22" i="41"/>
  <c r="AB22" i="41"/>
  <c r="X86" i="41"/>
  <c r="Y86" i="41"/>
  <c r="Z86" i="41"/>
  <c r="AA86" i="41"/>
  <c r="AB86" i="41"/>
  <c r="X118" i="41"/>
  <c r="Y118" i="41"/>
  <c r="Z118" i="41"/>
  <c r="AA118" i="41"/>
  <c r="AB118" i="41"/>
  <c r="AA39" i="41"/>
  <c r="Z39" i="41"/>
  <c r="AB39" i="41"/>
  <c r="X39" i="41"/>
  <c r="Y39" i="41"/>
  <c r="X72" i="41"/>
  <c r="Y72" i="41"/>
  <c r="Z72" i="41"/>
  <c r="AA72" i="41"/>
  <c r="AB72" i="41"/>
  <c r="Y65" i="41"/>
  <c r="Z65" i="41"/>
  <c r="AA65" i="41"/>
  <c r="AB65" i="41"/>
  <c r="X65" i="41"/>
  <c r="AB34" i="41"/>
  <c r="X34" i="41"/>
  <c r="Y34" i="41"/>
  <c r="Z34" i="41"/>
  <c r="AA34" i="41"/>
  <c r="X99" i="41"/>
  <c r="Y99" i="41"/>
  <c r="Z99" i="41"/>
  <c r="AA99" i="41"/>
  <c r="AB99" i="41"/>
  <c r="X115" i="41"/>
  <c r="Y115" i="41"/>
  <c r="Z115" i="41"/>
  <c r="AA115" i="41"/>
  <c r="AB115" i="41"/>
  <c r="AA23" i="41"/>
  <c r="Z23" i="41"/>
  <c r="AB23" i="41"/>
  <c r="X23" i="41"/>
  <c r="Y23" i="41"/>
  <c r="Z116" i="41"/>
  <c r="AA116" i="41"/>
  <c r="AB116" i="41"/>
  <c r="X116" i="41"/>
  <c r="Y116" i="41"/>
  <c r="X16" i="41"/>
  <c r="Y16" i="41"/>
  <c r="Z16" i="41"/>
  <c r="AA16" i="41"/>
  <c r="AB16" i="41"/>
  <c r="X48" i="41"/>
  <c r="Y48" i="41"/>
  <c r="Z48" i="41"/>
  <c r="AA48" i="41"/>
  <c r="AB48" i="41"/>
  <c r="X80" i="41"/>
  <c r="Y80" i="41"/>
  <c r="Z80" i="41"/>
  <c r="AA80" i="41"/>
  <c r="AB80" i="41"/>
  <c r="X112" i="41"/>
  <c r="Y112" i="41"/>
  <c r="Z112" i="41"/>
  <c r="AA112" i="41"/>
  <c r="AB112" i="41"/>
  <c r="X75" i="41"/>
  <c r="Y75" i="41"/>
  <c r="Z75" i="41"/>
  <c r="AA75" i="41"/>
  <c r="AB75" i="41"/>
  <c r="AA31" i="41"/>
  <c r="Z31" i="41"/>
  <c r="AB31" i="41"/>
  <c r="X31" i="41"/>
  <c r="Y31" i="41"/>
  <c r="Y57" i="41"/>
  <c r="Z57" i="41"/>
  <c r="AA57" i="41"/>
  <c r="AB57" i="41"/>
  <c r="X57" i="41"/>
  <c r="Y121" i="41"/>
  <c r="Z121" i="41"/>
  <c r="AA121" i="41"/>
  <c r="AB121" i="41"/>
  <c r="X121" i="41"/>
  <c r="AB58" i="41"/>
  <c r="X58" i="41"/>
  <c r="Y58" i="41"/>
  <c r="Z58" i="41"/>
  <c r="AA58" i="41"/>
  <c r="AB90" i="41"/>
  <c r="X90" i="41"/>
  <c r="Y90" i="41"/>
  <c r="Z90" i="41"/>
  <c r="AA90" i="41"/>
  <c r="AB122" i="41"/>
  <c r="X122" i="41"/>
  <c r="Y122" i="41"/>
  <c r="Z122" i="41"/>
  <c r="AA122" i="41"/>
  <c r="X11" i="41"/>
  <c r="Y11" i="41"/>
  <c r="Z11" i="41"/>
  <c r="AA11" i="41"/>
  <c r="AB11" i="41"/>
  <c r="AA7" i="41"/>
  <c r="AB7" i="41"/>
  <c r="Z7" i="41"/>
  <c r="X7" i="41"/>
  <c r="Y7" i="41"/>
  <c r="AA71" i="41"/>
  <c r="AB71" i="41"/>
  <c r="X71" i="41"/>
  <c r="Y71" i="41"/>
  <c r="Z71" i="41"/>
  <c r="AA95" i="41"/>
  <c r="AB95" i="41"/>
  <c r="X95" i="41"/>
  <c r="Y95" i="41"/>
  <c r="Z95" i="41"/>
  <c r="AA119" i="41"/>
  <c r="AB119" i="41"/>
  <c r="X119" i="41"/>
  <c r="Y119" i="41"/>
  <c r="Z119" i="41"/>
  <c r="Z12" i="41"/>
  <c r="AA12" i="41"/>
  <c r="AB12" i="41"/>
  <c r="Y12" i="41"/>
  <c r="X12" i="41"/>
  <c r="Z28" i="41"/>
  <c r="AA28" i="41"/>
  <c r="AB28" i="41"/>
  <c r="Y28" i="41"/>
  <c r="X28" i="41"/>
  <c r="Z44" i="41"/>
  <c r="AA44" i="41"/>
  <c r="AB44" i="41"/>
  <c r="X44" i="41"/>
  <c r="Y44" i="41"/>
  <c r="Z60" i="41"/>
  <c r="AA60" i="41"/>
  <c r="AB60" i="41"/>
  <c r="X60" i="41"/>
  <c r="Y60" i="41"/>
  <c r="Z76" i="41"/>
  <c r="AA76" i="41"/>
  <c r="AB76" i="41"/>
  <c r="X76" i="41"/>
  <c r="Y76" i="41"/>
  <c r="Z92" i="41"/>
  <c r="AA92" i="41"/>
  <c r="AB92" i="41"/>
  <c r="X92" i="41"/>
  <c r="Y92" i="41"/>
  <c r="Z108" i="41"/>
  <c r="AA108" i="41"/>
  <c r="AB108" i="41"/>
  <c r="X108" i="41"/>
  <c r="Y108" i="41"/>
  <c r="X21" i="41"/>
  <c r="Y21" i="41"/>
  <c r="Z21" i="41"/>
  <c r="AB21" i="41"/>
  <c r="AA21" i="41"/>
  <c r="X53" i="41"/>
  <c r="Y53" i="41"/>
  <c r="Z53" i="41"/>
  <c r="AA53" i="41"/>
  <c r="AB53" i="41"/>
  <c r="X85" i="41"/>
  <c r="Y85" i="41"/>
  <c r="Z85" i="41"/>
  <c r="AA85" i="41"/>
  <c r="AB85" i="41"/>
  <c r="X101" i="41"/>
  <c r="Y101" i="41"/>
  <c r="Z101" i="41"/>
  <c r="AA101" i="41"/>
  <c r="AB101" i="41"/>
  <c r="X6" i="41"/>
  <c r="Y6" i="41"/>
  <c r="Z6" i="41"/>
  <c r="AA6" i="41"/>
  <c r="AB6" i="41"/>
  <c r="X38" i="41"/>
  <c r="Y38" i="41"/>
  <c r="Z38" i="41"/>
  <c r="AA38" i="41"/>
  <c r="AB38" i="41"/>
  <c r="X54" i="41"/>
  <c r="Y54" i="41"/>
  <c r="Z54" i="41"/>
  <c r="AA54" i="41"/>
  <c r="AB54" i="41"/>
  <c r="X70" i="41"/>
  <c r="Y70" i="41"/>
  <c r="Z70" i="41"/>
  <c r="AA70" i="41"/>
  <c r="AB70" i="41"/>
  <c r="X102" i="41"/>
  <c r="Y102" i="41"/>
  <c r="Z102" i="41"/>
  <c r="AA102" i="41"/>
  <c r="AB102" i="41"/>
  <c r="X32" i="41"/>
  <c r="Y32" i="41"/>
  <c r="Z32" i="41"/>
  <c r="AA32" i="41"/>
  <c r="AB32" i="41"/>
  <c r="X64" i="41"/>
  <c r="Y64" i="41"/>
  <c r="Z64" i="41"/>
  <c r="AA64" i="41"/>
  <c r="AB64" i="41"/>
  <c r="X96" i="41"/>
  <c r="Y96" i="41"/>
  <c r="Z96" i="41"/>
  <c r="AA96" i="41"/>
  <c r="AB96" i="41"/>
  <c r="Y9" i="41"/>
  <c r="Z9" i="41"/>
  <c r="AA9" i="41"/>
  <c r="AB9" i="41"/>
  <c r="X9" i="41"/>
  <c r="Y25" i="41"/>
  <c r="Z25" i="41"/>
  <c r="AA25" i="41"/>
  <c r="AB25" i="41"/>
  <c r="X25" i="41"/>
  <c r="Y41" i="41"/>
  <c r="Z41" i="41"/>
  <c r="AA41" i="41"/>
  <c r="AB41" i="41"/>
  <c r="X41" i="41"/>
  <c r="Y73" i="41"/>
  <c r="Z73" i="41"/>
  <c r="AA73" i="41"/>
  <c r="AB73" i="41"/>
  <c r="X73" i="41"/>
  <c r="Y105" i="41"/>
  <c r="Z105" i="41"/>
  <c r="AA105" i="41"/>
  <c r="AB105" i="41"/>
  <c r="X105" i="41"/>
  <c r="AA47" i="41"/>
  <c r="AB47" i="41"/>
  <c r="X47" i="41"/>
  <c r="Y47" i="41"/>
  <c r="Z47" i="41"/>
  <c r="AB10" i="41"/>
  <c r="AA10" i="41"/>
  <c r="X10" i="41"/>
  <c r="Y10" i="41"/>
  <c r="Z10" i="41"/>
  <c r="AB26" i="41"/>
  <c r="X26" i="41"/>
  <c r="Y26" i="41"/>
  <c r="AA26" i="41"/>
  <c r="Z26" i="41"/>
  <c r="AB42" i="41"/>
  <c r="X42" i="41"/>
  <c r="AA42" i="41"/>
  <c r="Y42" i="41"/>
  <c r="Z42" i="41"/>
  <c r="AB74" i="41"/>
  <c r="X74" i="41"/>
  <c r="Y74" i="41"/>
  <c r="Z74" i="41"/>
  <c r="AA74" i="41"/>
  <c r="AB106" i="41"/>
  <c r="X106" i="41"/>
  <c r="Y106" i="41"/>
  <c r="Z106" i="41"/>
  <c r="AA106" i="41"/>
  <c r="X27" i="41"/>
  <c r="Y27" i="41"/>
  <c r="Z27" i="41"/>
  <c r="AA27" i="41"/>
  <c r="AB27" i="41"/>
  <c r="X43" i="41"/>
  <c r="Y43" i="41"/>
  <c r="Z43" i="41"/>
  <c r="AA43" i="41"/>
  <c r="AB43" i="41"/>
  <c r="X59" i="41"/>
  <c r="Y59" i="41"/>
  <c r="Z59" i="41"/>
  <c r="AA59" i="41"/>
  <c r="AB59" i="41"/>
  <c r="X83" i="41"/>
  <c r="Y83" i="41"/>
  <c r="Z83" i="41"/>
  <c r="AA83" i="41"/>
  <c r="AB83" i="41"/>
  <c r="X107" i="41"/>
  <c r="Y107" i="41"/>
  <c r="Z107" i="41"/>
  <c r="AA107" i="41"/>
  <c r="AB107" i="41"/>
  <c r="AA55" i="41"/>
  <c r="AB55" i="41"/>
  <c r="X55" i="41"/>
  <c r="Y55" i="41"/>
  <c r="Z55" i="41"/>
  <c r="Z124" i="41"/>
  <c r="AA124" i="41"/>
  <c r="AB124" i="41"/>
  <c r="X124" i="41"/>
  <c r="Y124" i="41"/>
  <c r="AB5" i="41"/>
  <c r="X5" i="41"/>
  <c r="Y5" i="41"/>
  <c r="Z5" i="41"/>
  <c r="AA5" i="41"/>
  <c r="X37" i="41"/>
  <c r="Y37" i="41"/>
  <c r="AB37" i="41"/>
  <c r="Z37" i="41"/>
  <c r="AA37" i="41"/>
  <c r="X69" i="41"/>
  <c r="Y69" i="41"/>
  <c r="Z69" i="41"/>
  <c r="AA69" i="41"/>
  <c r="AB69" i="41"/>
  <c r="AB98" i="41"/>
  <c r="X98" i="41"/>
  <c r="Y98" i="41"/>
  <c r="Z98" i="41"/>
  <c r="AA98" i="41"/>
  <c r="B2" i="39"/>
  <c r="E2" i="39"/>
  <c r="Y81" i="41"/>
  <c r="Z81" i="41"/>
  <c r="AA81" i="41"/>
  <c r="AB81" i="41"/>
  <c r="X81" i="41"/>
  <c r="X51" i="41"/>
  <c r="Y51" i="41"/>
  <c r="Z51" i="41"/>
  <c r="AA51" i="41"/>
  <c r="AB51" i="41"/>
  <c r="Y89" i="41"/>
  <c r="Z89" i="41"/>
  <c r="AA89" i="41"/>
  <c r="AB89" i="41"/>
  <c r="X89" i="41"/>
  <c r="X30" i="41"/>
  <c r="Y30" i="41"/>
  <c r="Z30" i="41"/>
  <c r="AA30" i="41"/>
  <c r="AB30" i="41"/>
  <c r="X62" i="41"/>
  <c r="Y62" i="41"/>
  <c r="Z62" i="41"/>
  <c r="AA62" i="41"/>
  <c r="AB62" i="41"/>
  <c r="X94" i="41"/>
  <c r="Y94" i="41"/>
  <c r="Z94" i="41"/>
  <c r="AA94" i="41"/>
  <c r="AB94" i="41"/>
  <c r="X8" i="41"/>
  <c r="Y8" i="41"/>
  <c r="Z8" i="41"/>
  <c r="AA8" i="41"/>
  <c r="AB8" i="41"/>
  <c r="X56" i="41"/>
  <c r="Y56" i="41"/>
  <c r="Z56" i="41"/>
  <c r="AA56" i="41"/>
  <c r="AB56" i="41"/>
  <c r="X88" i="41"/>
  <c r="Y88" i="41"/>
  <c r="Z88" i="41"/>
  <c r="AA88" i="41"/>
  <c r="AB88" i="41"/>
  <c r="X123" i="41"/>
  <c r="Y123" i="41"/>
  <c r="Z123" i="41"/>
  <c r="AA123" i="41"/>
  <c r="AB123" i="41"/>
  <c r="X91" i="41"/>
  <c r="Y91" i="41"/>
  <c r="Z91" i="41"/>
  <c r="AA91" i="41"/>
  <c r="AB91" i="41"/>
  <c r="AB18" i="41"/>
  <c r="AA18" i="41"/>
  <c r="X18" i="41"/>
  <c r="Y18" i="41"/>
  <c r="Z18" i="41"/>
  <c r="AB50" i="41"/>
  <c r="X50" i="41"/>
  <c r="Y50" i="41"/>
  <c r="Z50" i="41"/>
  <c r="AA50" i="41"/>
  <c r="AB82" i="41"/>
  <c r="X82" i="41"/>
  <c r="Y82" i="41"/>
  <c r="Z82" i="41"/>
  <c r="AA82" i="41"/>
  <c r="AB114" i="41"/>
  <c r="X114" i="41"/>
  <c r="Y114" i="41"/>
  <c r="Z114" i="41"/>
  <c r="AA114" i="41"/>
  <c r="X19" i="41"/>
  <c r="Y19" i="41"/>
  <c r="Z19" i="41"/>
  <c r="AA19" i="41"/>
  <c r="AB19" i="41"/>
  <c r="AA79" i="41"/>
  <c r="AB79" i="41"/>
  <c r="X79" i="41"/>
  <c r="Y79" i="41"/>
  <c r="Z79" i="41"/>
  <c r="X40" i="41"/>
  <c r="Y40" i="41"/>
  <c r="Z40" i="41"/>
  <c r="AA40" i="41"/>
  <c r="AB40" i="41"/>
  <c r="X104" i="41"/>
  <c r="Y104" i="41"/>
  <c r="Z104" i="41"/>
  <c r="AA104" i="41"/>
  <c r="AB104" i="41"/>
  <c r="X120" i="41"/>
  <c r="Y120" i="41"/>
  <c r="Z120" i="41"/>
  <c r="AA120" i="41"/>
  <c r="AB120" i="41"/>
  <c r="Y17" i="41"/>
  <c r="Z17" i="41"/>
  <c r="AA17" i="41"/>
  <c r="AB17" i="41"/>
  <c r="X17" i="41"/>
  <c r="Y49" i="41"/>
  <c r="Z49" i="41"/>
  <c r="AA49" i="41"/>
  <c r="AB49" i="41"/>
  <c r="X49" i="41"/>
  <c r="Y113" i="41"/>
  <c r="Z113" i="41"/>
  <c r="AA113" i="41"/>
  <c r="AB113" i="41"/>
  <c r="X113" i="41"/>
  <c r="AA103" i="41"/>
  <c r="AB103" i="41"/>
  <c r="X103" i="41"/>
  <c r="Y103" i="41"/>
  <c r="Z103" i="41"/>
  <c r="AB66" i="41"/>
  <c r="X66" i="41"/>
  <c r="Y66" i="41"/>
  <c r="Z66" i="41"/>
  <c r="AA66" i="41"/>
  <c r="X3" i="41"/>
  <c r="Y3" i="41"/>
  <c r="Z3" i="41"/>
  <c r="AA3" i="41"/>
  <c r="AB3" i="41"/>
  <c r="X35" i="41"/>
  <c r="Y35" i="41"/>
  <c r="Z35" i="41"/>
  <c r="AA35" i="41"/>
  <c r="AB35" i="41"/>
  <c r="X67" i="41"/>
  <c r="Y67" i="41"/>
  <c r="Z67" i="41"/>
  <c r="AA67" i="41"/>
  <c r="AB67" i="41"/>
  <c r="AA111" i="41"/>
  <c r="AB111" i="41"/>
  <c r="X111" i="41"/>
  <c r="Y111" i="41"/>
  <c r="Z111" i="41"/>
  <c r="Z4" i="41"/>
  <c r="AA4" i="41"/>
  <c r="AB4" i="41"/>
  <c r="Y4" i="41"/>
  <c r="X4" i="41"/>
  <c r="Z20" i="41"/>
  <c r="AA20" i="41"/>
  <c r="AB20" i="41"/>
  <c r="Y20" i="41"/>
  <c r="X20" i="41"/>
  <c r="Z36" i="41"/>
  <c r="AA36" i="41"/>
  <c r="AB36" i="41"/>
  <c r="Y36" i="41"/>
  <c r="X36" i="41"/>
  <c r="Z52" i="41"/>
  <c r="AA52" i="41"/>
  <c r="AB52" i="41"/>
  <c r="X52" i="41"/>
  <c r="Y52" i="41"/>
  <c r="Z68" i="41"/>
  <c r="AA68" i="41"/>
  <c r="AB68" i="41"/>
  <c r="X68" i="41"/>
  <c r="Y68" i="41"/>
  <c r="Z84" i="41"/>
  <c r="AA84" i="41"/>
  <c r="AB84" i="41"/>
  <c r="X84" i="41"/>
  <c r="Y84" i="41"/>
  <c r="Z100" i="41"/>
  <c r="AA100" i="41"/>
  <c r="AB100" i="41"/>
  <c r="X100" i="41"/>
  <c r="Y100" i="41"/>
  <c r="X13" i="41"/>
  <c r="Y13" i="41"/>
  <c r="Z13" i="41"/>
  <c r="AB13" i="41"/>
  <c r="AA13" i="41"/>
  <c r="X45" i="41"/>
  <c r="Y45" i="41"/>
  <c r="Z45" i="41"/>
  <c r="AA45" i="41"/>
  <c r="AB45" i="41"/>
  <c r="X77" i="41"/>
  <c r="Y77" i="41"/>
  <c r="Z77" i="41"/>
  <c r="AA77" i="41"/>
  <c r="AB77" i="41"/>
  <c r="X109" i="41"/>
  <c r="Y109" i="41"/>
  <c r="Z109" i="41"/>
  <c r="AA109" i="41"/>
  <c r="AB109" i="41"/>
  <c r="X125" i="41"/>
  <c r="Y125" i="41"/>
  <c r="Z125" i="41"/>
  <c r="AA125" i="41"/>
  <c r="AB125" i="41"/>
  <c r="X14" i="41"/>
  <c r="Y14" i="41"/>
  <c r="Z14" i="41"/>
  <c r="AA14" i="41"/>
  <c r="AB14" i="41"/>
  <c r="X46" i="41"/>
  <c r="Y46" i="41"/>
  <c r="Z46" i="41"/>
  <c r="AA46" i="41"/>
  <c r="AB46" i="41"/>
  <c r="X78" i="41"/>
  <c r="Y78" i="41"/>
  <c r="Z78" i="41"/>
  <c r="AA78" i="41"/>
  <c r="AB78" i="41"/>
  <c r="X110" i="41"/>
  <c r="Y110" i="41"/>
  <c r="Z110" i="41"/>
  <c r="AA110" i="41"/>
  <c r="AB110" i="41"/>
  <c r="X126" i="41"/>
  <c r="Y126" i="41"/>
  <c r="Z126" i="41"/>
  <c r="AA126" i="41"/>
  <c r="AB126" i="41"/>
  <c r="AA87" i="41"/>
  <c r="AB87" i="41"/>
  <c r="X87" i="41"/>
  <c r="Y87" i="41"/>
  <c r="Z87" i="41"/>
  <c r="E12" i="5"/>
  <c r="B42" i="5" s="1"/>
  <c r="C120" i="41"/>
  <c r="C17" i="41"/>
  <c r="C49" i="41"/>
  <c r="C113" i="41"/>
  <c r="C103" i="41"/>
  <c r="C66" i="41"/>
  <c r="C3" i="41"/>
  <c r="C35" i="41"/>
  <c r="C67" i="41"/>
  <c r="C111" i="41"/>
  <c r="C36" i="41"/>
  <c r="C56" i="41"/>
  <c r="C72" i="41"/>
  <c r="C88" i="41"/>
  <c r="C123" i="41"/>
  <c r="C33" i="41"/>
  <c r="C34" i="41"/>
  <c r="C98" i="41"/>
  <c r="C114" i="41"/>
  <c r="C19" i="41"/>
  <c r="C99" i="41"/>
  <c r="C115" i="41"/>
  <c r="C63" i="41"/>
  <c r="C116" i="41"/>
  <c r="C29" i="41"/>
  <c r="C61" i="41"/>
  <c r="C93" i="41"/>
  <c r="C40" i="41"/>
  <c r="C104" i="41"/>
  <c r="C4" i="41"/>
  <c r="C8" i="41"/>
  <c r="C117" i="41"/>
  <c r="C22" i="41"/>
  <c r="C86" i="41"/>
  <c r="C118" i="41"/>
  <c r="C39" i="41"/>
  <c r="C75" i="41"/>
  <c r="C122" i="41"/>
  <c r="C7" i="41"/>
  <c r="C71" i="41"/>
  <c r="C95" i="41"/>
  <c r="C12" i="41"/>
  <c r="C44" i="41"/>
  <c r="C76" i="41"/>
  <c r="C108" i="41"/>
  <c r="C21" i="41"/>
  <c r="C53" i="41"/>
  <c r="C85" i="41"/>
  <c r="C6" i="41"/>
  <c r="C38" i="41"/>
  <c r="C54" i="41"/>
  <c r="C48" i="41"/>
  <c r="C31" i="41"/>
  <c r="C121" i="41"/>
  <c r="C32" i="41"/>
  <c r="C64" i="41"/>
  <c r="C96" i="41"/>
  <c r="C25" i="41"/>
  <c r="C73" i="41"/>
  <c r="C26" i="41"/>
  <c r="C74" i="41"/>
  <c r="C106" i="41"/>
  <c r="C43" i="41"/>
  <c r="C83" i="41"/>
  <c r="C107" i="41"/>
  <c r="C55" i="41"/>
  <c r="C124" i="41"/>
  <c r="C37" i="41"/>
  <c r="C69" i="41"/>
  <c r="C112" i="41"/>
  <c r="C11" i="41"/>
  <c r="C60" i="41"/>
  <c r="C9" i="41"/>
  <c r="C80" i="41"/>
  <c r="C119" i="41"/>
  <c r="C94" i="41"/>
  <c r="C84" i="41"/>
  <c r="C100" i="41"/>
  <c r="C13" i="41"/>
  <c r="C45" i="41"/>
  <c r="C109" i="41"/>
  <c r="C125" i="41"/>
  <c r="C78" i="41"/>
  <c r="C110" i="41"/>
  <c r="C126" i="41"/>
  <c r="C16" i="41"/>
  <c r="C90" i="41"/>
  <c r="C89" i="41"/>
  <c r="C105" i="41"/>
  <c r="C47" i="41"/>
  <c r="C10" i="41"/>
  <c r="C42" i="41"/>
  <c r="C27" i="41"/>
  <c r="C59" i="41"/>
  <c r="C5" i="41"/>
  <c r="C101" i="41"/>
  <c r="C70" i="41"/>
  <c r="C102" i="41"/>
  <c r="C57" i="41"/>
  <c r="C41" i="41"/>
  <c r="C28" i="41"/>
  <c r="C92" i="41"/>
  <c r="C20" i="41"/>
  <c r="C52" i="41"/>
  <c r="C68" i="41"/>
  <c r="C77" i="41"/>
  <c r="C30" i="41"/>
  <c r="C62" i="41"/>
  <c r="C58" i="41"/>
  <c r="C24" i="41"/>
  <c r="C2" i="41"/>
  <c r="C65" i="41"/>
  <c r="C81" i="41"/>
  <c r="C97" i="41"/>
  <c r="C91" i="41"/>
  <c r="C18" i="41"/>
  <c r="C50" i="41"/>
  <c r="C82" i="41"/>
  <c r="C51" i="41"/>
  <c r="C79" i="41"/>
  <c r="C15" i="41"/>
  <c r="C14" i="41"/>
  <c r="C46" i="41"/>
  <c r="C87" i="41"/>
  <c r="B16" i="39"/>
  <c r="D16" i="39"/>
  <c r="E16" i="39"/>
  <c r="C16" i="39"/>
  <c r="B32" i="39"/>
  <c r="C32" i="39"/>
  <c r="D32" i="39"/>
  <c r="E32" i="39"/>
  <c r="M48" i="37"/>
  <c r="N48" i="37" s="1"/>
  <c r="H48" i="37"/>
  <c r="AA48" i="37"/>
  <c r="W48" i="37"/>
  <c r="R48" i="37"/>
  <c r="D48" i="37"/>
  <c r="G48" i="37" s="1"/>
  <c r="D64" i="39"/>
  <c r="C64" i="39"/>
  <c r="E64" i="39"/>
  <c r="B64" i="39"/>
  <c r="E96" i="39"/>
  <c r="C96" i="39"/>
  <c r="B96" i="39"/>
  <c r="D96" i="39"/>
  <c r="M112" i="37"/>
  <c r="W112" i="37"/>
  <c r="AA112" i="37"/>
  <c r="R112" i="37"/>
  <c r="H112" i="37"/>
  <c r="D112" i="37"/>
  <c r="G112" i="37" s="1"/>
  <c r="AA75" i="37"/>
  <c r="H75" i="37"/>
  <c r="W75" i="37"/>
  <c r="M75" i="37"/>
  <c r="R75" i="37"/>
  <c r="D75" i="37"/>
  <c r="G75" i="37" s="1"/>
  <c r="B31" i="39"/>
  <c r="E31" i="39"/>
  <c r="D31" i="39"/>
  <c r="C31" i="39"/>
  <c r="B9" i="39"/>
  <c r="D9" i="39"/>
  <c r="E9" i="39"/>
  <c r="C9" i="39"/>
  <c r="B25" i="39"/>
  <c r="D25" i="39"/>
  <c r="C25" i="39"/>
  <c r="E25" i="39"/>
  <c r="E41" i="39"/>
  <c r="C41" i="39"/>
  <c r="D41" i="39"/>
  <c r="B57" i="39"/>
  <c r="E57" i="39"/>
  <c r="C57" i="39"/>
  <c r="D57" i="39"/>
  <c r="E73" i="39"/>
  <c r="C73" i="39"/>
  <c r="D73" i="39"/>
  <c r="B73" i="39"/>
  <c r="B89" i="39"/>
  <c r="C89" i="39"/>
  <c r="E89" i="39"/>
  <c r="D89" i="39"/>
  <c r="B121" i="39"/>
  <c r="C121" i="39"/>
  <c r="E121" i="39"/>
  <c r="D121" i="39"/>
  <c r="W47" i="37"/>
  <c r="AA47" i="37"/>
  <c r="R47" i="37"/>
  <c r="S47" i="37" s="1"/>
  <c r="T47" i="37" s="1"/>
  <c r="U47" i="37" s="1"/>
  <c r="H47" i="37"/>
  <c r="M47" i="37"/>
  <c r="D47" i="37"/>
  <c r="G47" i="37" s="1"/>
  <c r="C10" i="39"/>
  <c r="B10" i="39"/>
  <c r="E10" i="39"/>
  <c r="D10" i="39"/>
  <c r="B26" i="39"/>
  <c r="E26" i="39"/>
  <c r="C26" i="39"/>
  <c r="D26" i="39"/>
  <c r="D42" i="39"/>
  <c r="C42" i="39"/>
  <c r="E42" i="39"/>
  <c r="B42" i="39"/>
  <c r="C58" i="39"/>
  <c r="B58" i="39"/>
  <c r="E58" i="39"/>
  <c r="D58" i="39"/>
  <c r="E74" i="39"/>
  <c r="B74" i="39"/>
  <c r="C74" i="39"/>
  <c r="D74" i="39"/>
  <c r="E90" i="39"/>
  <c r="B90" i="39"/>
  <c r="D90" i="39"/>
  <c r="C90" i="39"/>
  <c r="C106" i="39"/>
  <c r="E106" i="39"/>
  <c r="D106" i="39"/>
  <c r="B106" i="39"/>
  <c r="D122" i="39"/>
  <c r="E122" i="39"/>
  <c r="B122" i="39"/>
  <c r="C122" i="39"/>
  <c r="R11" i="37"/>
  <c r="S11" i="37" s="1"/>
  <c r="T11" i="37" s="1"/>
  <c r="U11" i="37" s="1"/>
  <c r="H11" i="37"/>
  <c r="I11" i="37" s="1"/>
  <c r="J11" i="37" s="1"/>
  <c r="K11" i="37" s="1"/>
  <c r="M11" i="37"/>
  <c r="AA11" i="37"/>
  <c r="W11" i="37"/>
  <c r="D11" i="37"/>
  <c r="G11" i="37" s="1"/>
  <c r="W27" i="37"/>
  <c r="R27" i="37"/>
  <c r="S27" i="37" s="1"/>
  <c r="T27" i="37" s="1"/>
  <c r="U27" i="37" s="1"/>
  <c r="H27" i="37"/>
  <c r="I27" i="37" s="1"/>
  <c r="J27" i="37" s="1"/>
  <c r="K27" i="37" s="1"/>
  <c r="M27" i="37"/>
  <c r="AA27" i="37"/>
  <c r="D27" i="37"/>
  <c r="G27" i="37" s="1"/>
  <c r="AA43" i="37"/>
  <c r="W43" i="37"/>
  <c r="R43" i="37"/>
  <c r="S43" i="37" s="1"/>
  <c r="T43" i="37" s="1"/>
  <c r="U43" i="37" s="1"/>
  <c r="H43" i="37"/>
  <c r="I43" i="37" s="1"/>
  <c r="J43" i="37" s="1"/>
  <c r="K43" i="37" s="1"/>
  <c r="M43" i="37"/>
  <c r="D43" i="37"/>
  <c r="G43" i="37" s="1"/>
  <c r="AA59" i="37"/>
  <c r="W59" i="37"/>
  <c r="R59" i="37"/>
  <c r="S59" i="37" s="1"/>
  <c r="T59" i="37" s="1"/>
  <c r="U59" i="37" s="1"/>
  <c r="M59" i="37"/>
  <c r="H59" i="37"/>
  <c r="I59" i="37" s="1"/>
  <c r="J59" i="37" s="1"/>
  <c r="K59" i="37" s="1"/>
  <c r="D59" i="37"/>
  <c r="G59" i="37" s="1"/>
  <c r="AA83" i="37"/>
  <c r="W83" i="37"/>
  <c r="R83" i="37"/>
  <c r="M83" i="37"/>
  <c r="H83" i="37"/>
  <c r="D83" i="37"/>
  <c r="G83" i="37" s="1"/>
  <c r="E107" i="39"/>
  <c r="B107" i="39"/>
  <c r="C107" i="39"/>
  <c r="D107" i="39"/>
  <c r="W7" i="37"/>
  <c r="AA7" i="37"/>
  <c r="R7" i="37"/>
  <c r="S7" i="37" s="1"/>
  <c r="T7" i="37" s="1"/>
  <c r="U7" i="37" s="1"/>
  <c r="H7" i="37"/>
  <c r="M7" i="37"/>
  <c r="N7" i="37" s="1"/>
  <c r="D7" i="37"/>
  <c r="G7" i="37" s="1"/>
  <c r="W55" i="37"/>
  <c r="AA55" i="37"/>
  <c r="R55" i="37"/>
  <c r="S55" i="37" s="1"/>
  <c r="T55" i="37" s="1"/>
  <c r="U55" i="37" s="1"/>
  <c r="H55" i="37"/>
  <c r="M55" i="37"/>
  <c r="D55" i="37"/>
  <c r="G55" i="37" s="1"/>
  <c r="E71" i="39"/>
  <c r="C71" i="39"/>
  <c r="B71" i="39"/>
  <c r="D71" i="39"/>
  <c r="H95" i="37"/>
  <c r="AA95" i="37"/>
  <c r="M95" i="37"/>
  <c r="W95" i="37"/>
  <c r="R95" i="37"/>
  <c r="D95" i="37"/>
  <c r="G95" i="37" s="1"/>
  <c r="AA119" i="37"/>
  <c r="W119" i="37"/>
  <c r="R119" i="37"/>
  <c r="H119" i="37"/>
  <c r="M119" i="37"/>
  <c r="N119" i="37" s="1"/>
  <c r="D119" i="37"/>
  <c r="G119" i="37" s="1"/>
  <c r="B12" i="39"/>
  <c r="E12" i="39"/>
  <c r="C12" i="39"/>
  <c r="D12" i="39"/>
  <c r="B28" i="39"/>
  <c r="D28" i="39"/>
  <c r="C28" i="39"/>
  <c r="E28" i="39"/>
  <c r="E44" i="39"/>
  <c r="C44" i="39"/>
  <c r="D44" i="39"/>
  <c r="B44" i="39"/>
  <c r="D60" i="39"/>
  <c r="C60" i="39"/>
  <c r="E60" i="39"/>
  <c r="B60" i="39"/>
  <c r="B76" i="39"/>
  <c r="C76" i="39"/>
  <c r="D76" i="39"/>
  <c r="E76" i="39"/>
  <c r="C92" i="39"/>
  <c r="B92" i="39"/>
  <c r="D92" i="39"/>
  <c r="E92" i="39"/>
  <c r="C108" i="39"/>
  <c r="B108" i="39"/>
  <c r="E108" i="39"/>
  <c r="D108" i="39"/>
  <c r="B124" i="39"/>
  <c r="E124" i="39"/>
  <c r="D124" i="39"/>
  <c r="C124" i="39"/>
  <c r="W5" i="37"/>
  <c r="AA5" i="37"/>
  <c r="H5" i="37"/>
  <c r="I5" i="37" s="1"/>
  <c r="J5" i="37" s="1"/>
  <c r="K5" i="37" s="1"/>
  <c r="M5" i="37"/>
  <c r="R5" i="37"/>
  <c r="S5" i="37" s="1"/>
  <c r="T5" i="37" s="1"/>
  <c r="U5" i="37" s="1"/>
  <c r="D5" i="37"/>
  <c r="G5" i="37" s="1"/>
  <c r="C21" i="39"/>
  <c r="B21" i="39"/>
  <c r="D21" i="39"/>
  <c r="E21" i="39"/>
  <c r="C37" i="39"/>
  <c r="E37" i="39"/>
  <c r="B37" i="39"/>
  <c r="D37" i="39"/>
  <c r="D53" i="39"/>
  <c r="B53" i="39"/>
  <c r="E53" i="39"/>
  <c r="C53" i="39"/>
  <c r="C69" i="39"/>
  <c r="D69" i="39"/>
  <c r="E69" i="39"/>
  <c r="B69" i="39"/>
  <c r="B85" i="39"/>
  <c r="E85" i="39"/>
  <c r="C85" i="39"/>
  <c r="D85" i="39"/>
  <c r="B101" i="39"/>
  <c r="C101" i="39"/>
  <c r="E101" i="39"/>
  <c r="D101" i="39"/>
  <c r="B117" i="39"/>
  <c r="E117" i="39"/>
  <c r="D117" i="39"/>
  <c r="C117" i="39"/>
  <c r="W6" i="37"/>
  <c r="M6" i="37"/>
  <c r="H6" i="37"/>
  <c r="R6" i="37"/>
  <c r="S6" i="37" s="1"/>
  <c r="T6" i="37" s="1"/>
  <c r="U6" i="37" s="1"/>
  <c r="AA6" i="37"/>
  <c r="D6" i="37"/>
  <c r="G6" i="37" s="1"/>
  <c r="C22" i="39"/>
  <c r="D22" i="39"/>
  <c r="B22" i="39"/>
  <c r="E22" i="39"/>
  <c r="C38" i="39"/>
  <c r="D38" i="39"/>
  <c r="B38" i="39"/>
  <c r="E38" i="39"/>
  <c r="C54" i="39"/>
  <c r="E54" i="39"/>
  <c r="B54" i="39"/>
  <c r="D54" i="39"/>
  <c r="D70" i="39"/>
  <c r="C70" i="39"/>
  <c r="B70" i="39"/>
  <c r="E70" i="39"/>
  <c r="E86" i="39"/>
  <c r="D86" i="39"/>
  <c r="C86" i="39"/>
  <c r="B86" i="39"/>
  <c r="B102" i="39"/>
  <c r="C102" i="39"/>
  <c r="D102" i="39"/>
  <c r="E102" i="39"/>
  <c r="D118" i="39"/>
  <c r="C118" i="39"/>
  <c r="E118" i="39"/>
  <c r="B118" i="39"/>
  <c r="W39" i="37"/>
  <c r="AA39" i="37"/>
  <c r="M39" i="37"/>
  <c r="N39" i="37" s="1"/>
  <c r="R39" i="37"/>
  <c r="H39" i="37"/>
  <c r="I39" i="37" s="1"/>
  <c r="J39" i="37" s="1"/>
  <c r="K39" i="37" s="1"/>
  <c r="D39" i="37"/>
  <c r="G39" i="37" s="1"/>
  <c r="W16" i="37"/>
  <c r="AA16" i="37"/>
  <c r="R16" i="37"/>
  <c r="M16" i="37"/>
  <c r="N16" i="37" s="1"/>
  <c r="H16" i="37"/>
  <c r="I16" i="37" s="1"/>
  <c r="J16" i="37" s="1"/>
  <c r="K16" i="37" s="1"/>
  <c r="D16" i="37"/>
  <c r="G16" i="37" s="1"/>
  <c r="H32" i="37"/>
  <c r="I32" i="37" s="1"/>
  <c r="J32" i="37" s="1"/>
  <c r="K32" i="37" s="1"/>
  <c r="AA32" i="37"/>
  <c r="W32" i="37"/>
  <c r="M32" i="37"/>
  <c r="R32" i="37"/>
  <c r="S32" i="37" s="1"/>
  <c r="T32" i="37" s="1"/>
  <c r="U32" i="37" s="1"/>
  <c r="D32" i="37"/>
  <c r="G32" i="37" s="1"/>
  <c r="R64" i="37"/>
  <c r="S64" i="37" s="1"/>
  <c r="T64" i="37" s="1"/>
  <c r="U64" i="37" s="1"/>
  <c r="M64" i="37"/>
  <c r="H64" i="37"/>
  <c r="I64" i="37" s="1"/>
  <c r="J64" i="37" s="1"/>
  <c r="K64" i="37" s="1"/>
  <c r="AA64" i="37"/>
  <c r="W64" i="37"/>
  <c r="D64" i="37"/>
  <c r="G64" i="37" s="1"/>
  <c r="AA96" i="37"/>
  <c r="W96" i="37"/>
  <c r="R96" i="37"/>
  <c r="S96" i="37" s="1"/>
  <c r="T96" i="37" s="1"/>
  <c r="U96" i="37" s="1"/>
  <c r="V96" i="37" s="1"/>
  <c r="M96" i="37"/>
  <c r="H96" i="37"/>
  <c r="I96" i="37" s="1"/>
  <c r="J96" i="37" s="1"/>
  <c r="K96" i="37" s="1"/>
  <c r="D96" i="37"/>
  <c r="G96" i="37" s="1"/>
  <c r="C75" i="39"/>
  <c r="D75" i="39"/>
  <c r="B75" i="39"/>
  <c r="E75" i="39"/>
  <c r="AA25" i="37"/>
  <c r="H25" i="37"/>
  <c r="I25" i="37" s="1"/>
  <c r="J25" i="37" s="1"/>
  <c r="K25" i="37" s="1"/>
  <c r="W25" i="37"/>
  <c r="M25" i="37"/>
  <c r="R25" i="37"/>
  <c r="S25" i="37" s="1"/>
  <c r="T25" i="37" s="1"/>
  <c r="U25" i="37" s="1"/>
  <c r="D25" i="37"/>
  <c r="G25" i="37" s="1"/>
  <c r="AA89" i="37"/>
  <c r="H89" i="37"/>
  <c r="R89" i="37"/>
  <c r="S89" i="37" s="1"/>
  <c r="T89" i="37" s="1"/>
  <c r="U89" i="37" s="1"/>
  <c r="M89" i="37"/>
  <c r="N89" i="37" s="1"/>
  <c r="W89" i="37"/>
  <c r="D89" i="37"/>
  <c r="G89" i="37" s="1"/>
  <c r="C47" i="39"/>
  <c r="B47" i="39"/>
  <c r="D47" i="39"/>
  <c r="E47" i="39"/>
  <c r="W10" i="37"/>
  <c r="AA10" i="37"/>
  <c r="R10" i="37"/>
  <c r="S10" i="37" s="1"/>
  <c r="T10" i="37" s="1"/>
  <c r="U10" i="37" s="1"/>
  <c r="H10" i="37"/>
  <c r="I10" i="37" s="1"/>
  <c r="J10" i="37" s="1"/>
  <c r="K10" i="37" s="1"/>
  <c r="M10" i="37"/>
  <c r="D10" i="37"/>
  <c r="G10" i="37" s="1"/>
  <c r="W42" i="37"/>
  <c r="AA42" i="37"/>
  <c r="R42" i="37"/>
  <c r="S42" i="37" s="1"/>
  <c r="T42" i="37" s="1"/>
  <c r="U42" i="37" s="1"/>
  <c r="H42" i="37"/>
  <c r="I42" i="37" s="1"/>
  <c r="J42" i="37" s="1"/>
  <c r="K42" i="37" s="1"/>
  <c r="M42" i="37"/>
  <c r="D42" i="37"/>
  <c r="G42" i="37" s="1"/>
  <c r="AA58" i="37"/>
  <c r="R58" i="37"/>
  <c r="S58" i="37" s="1"/>
  <c r="T58" i="37" s="1"/>
  <c r="U58" i="37" s="1"/>
  <c r="H58" i="37"/>
  <c r="I58" i="37" s="1"/>
  <c r="J58" i="37" s="1"/>
  <c r="K58" i="37" s="1"/>
  <c r="M58" i="37"/>
  <c r="W58" i="37"/>
  <c r="D58" i="37"/>
  <c r="G58" i="37" s="1"/>
  <c r="AA74" i="37"/>
  <c r="W74" i="37"/>
  <c r="R74" i="37"/>
  <c r="S74" i="37" s="1"/>
  <c r="T74" i="37" s="1"/>
  <c r="U74" i="37" s="1"/>
  <c r="H74" i="37"/>
  <c r="I74" i="37" s="1"/>
  <c r="J74" i="37" s="1"/>
  <c r="K74" i="37" s="1"/>
  <c r="M74" i="37"/>
  <c r="D74" i="37"/>
  <c r="G74" i="37" s="1"/>
  <c r="AA90" i="37"/>
  <c r="W90" i="37"/>
  <c r="R90" i="37"/>
  <c r="H90" i="37"/>
  <c r="M90" i="37"/>
  <c r="N90" i="37" s="1"/>
  <c r="D90" i="37"/>
  <c r="G90" i="37" s="1"/>
  <c r="W122" i="37"/>
  <c r="R122" i="37"/>
  <c r="H122" i="37"/>
  <c r="M122" i="37"/>
  <c r="N122" i="37" s="1"/>
  <c r="AA122" i="37"/>
  <c r="D122" i="37"/>
  <c r="G122" i="37" s="1"/>
  <c r="E43" i="39"/>
  <c r="C43" i="39"/>
  <c r="B43" i="39"/>
  <c r="D43" i="39"/>
  <c r="AA107" i="37"/>
  <c r="W107" i="37"/>
  <c r="R107" i="37"/>
  <c r="S107" i="37" s="1"/>
  <c r="T107" i="37" s="1"/>
  <c r="U107" i="37" s="1"/>
  <c r="H107" i="37"/>
  <c r="M107" i="37"/>
  <c r="D107" i="37"/>
  <c r="G107" i="37" s="1"/>
  <c r="D55" i="39"/>
  <c r="E55" i="39"/>
  <c r="B55" i="39"/>
  <c r="C55" i="39"/>
  <c r="AA71" i="37"/>
  <c r="W71" i="37"/>
  <c r="M71" i="37"/>
  <c r="R71" i="37"/>
  <c r="S71" i="37" s="1"/>
  <c r="T71" i="37" s="1"/>
  <c r="U71" i="37" s="1"/>
  <c r="H71" i="37"/>
  <c r="I71" i="37" s="1"/>
  <c r="J71" i="37" s="1"/>
  <c r="K71" i="37" s="1"/>
  <c r="D71" i="37"/>
  <c r="G71" i="37" s="1"/>
  <c r="B119" i="39"/>
  <c r="C119" i="39"/>
  <c r="E119" i="39"/>
  <c r="D119" i="39"/>
  <c r="R12" i="37"/>
  <c r="S12" i="37" s="1"/>
  <c r="T12" i="37" s="1"/>
  <c r="U12" i="37" s="1"/>
  <c r="V12" i="37" s="1"/>
  <c r="W12" i="37"/>
  <c r="H12" i="37"/>
  <c r="M12" i="37"/>
  <c r="AA12" i="37"/>
  <c r="D12" i="37"/>
  <c r="G12" i="37" s="1"/>
  <c r="AA44" i="37"/>
  <c r="W44" i="37"/>
  <c r="R44" i="37"/>
  <c r="S44" i="37" s="1"/>
  <c r="T44" i="37" s="1"/>
  <c r="U44" i="37" s="1"/>
  <c r="H44" i="37"/>
  <c r="M44" i="37"/>
  <c r="D44" i="37"/>
  <c r="G44" i="37" s="1"/>
  <c r="AA60" i="37"/>
  <c r="W60" i="37"/>
  <c r="R60" i="37"/>
  <c r="S60" i="37" s="1"/>
  <c r="T60" i="37" s="1"/>
  <c r="U60" i="37" s="1"/>
  <c r="H60" i="37"/>
  <c r="M60" i="37"/>
  <c r="N60" i="37" s="1"/>
  <c r="D60" i="37"/>
  <c r="G60" i="37" s="1"/>
  <c r="R76" i="37"/>
  <c r="S76" i="37" s="1"/>
  <c r="T76" i="37" s="1"/>
  <c r="U76" i="37" s="1"/>
  <c r="H76" i="37"/>
  <c r="I76" i="37" s="1"/>
  <c r="J76" i="37" s="1"/>
  <c r="K76" i="37" s="1"/>
  <c r="M76" i="37"/>
  <c r="AA76" i="37"/>
  <c r="W76" i="37"/>
  <c r="D76" i="37"/>
  <c r="G76" i="37" s="1"/>
  <c r="AA108" i="37"/>
  <c r="W108" i="37"/>
  <c r="R108" i="37"/>
  <c r="H108" i="37"/>
  <c r="M108" i="37"/>
  <c r="D108" i="37"/>
  <c r="G108" i="37" s="1"/>
  <c r="AA124" i="37"/>
  <c r="R124" i="37"/>
  <c r="H124" i="37"/>
  <c r="I124" i="37" s="1"/>
  <c r="J124" i="37" s="1"/>
  <c r="K124" i="37" s="1"/>
  <c r="M124" i="37"/>
  <c r="W124" i="37"/>
  <c r="D124" i="37"/>
  <c r="G124" i="37" s="1"/>
  <c r="W53" i="37"/>
  <c r="AA53" i="37"/>
  <c r="R53" i="37"/>
  <c r="S53" i="37" s="1"/>
  <c r="T53" i="37" s="1"/>
  <c r="U53" i="37" s="1"/>
  <c r="H53" i="37"/>
  <c r="I53" i="37" s="1"/>
  <c r="J53" i="37" s="1"/>
  <c r="K53" i="37" s="1"/>
  <c r="M53" i="37"/>
  <c r="N53" i="37" s="1"/>
  <c r="D53" i="37"/>
  <c r="G53" i="37" s="1"/>
  <c r="AA118" i="37"/>
  <c r="W118" i="37"/>
  <c r="R118" i="37"/>
  <c r="H118" i="37"/>
  <c r="M118" i="37"/>
  <c r="N118" i="37" s="1"/>
  <c r="D118" i="37"/>
  <c r="G118" i="37" s="1"/>
  <c r="E105" i="39"/>
  <c r="D105" i="39"/>
  <c r="B105" i="39"/>
  <c r="C105" i="39"/>
  <c r="B80" i="39"/>
  <c r="C80" i="39"/>
  <c r="E80" i="39"/>
  <c r="D80" i="39"/>
  <c r="B8" i="39"/>
  <c r="C8" i="39"/>
  <c r="E8" i="39"/>
  <c r="D8" i="39"/>
  <c r="B24" i="39"/>
  <c r="D24" i="39"/>
  <c r="C24" i="39"/>
  <c r="E24" i="39"/>
  <c r="R40" i="37"/>
  <c r="H40" i="37"/>
  <c r="I40" i="37" s="1"/>
  <c r="J40" i="37" s="1"/>
  <c r="K40" i="37" s="1"/>
  <c r="L40" i="37" s="1"/>
  <c r="W40" i="37"/>
  <c r="M40" i="37"/>
  <c r="N40" i="37" s="1"/>
  <c r="AA40" i="37"/>
  <c r="D40" i="37"/>
  <c r="G40" i="37" s="1"/>
  <c r="B56" i="39"/>
  <c r="D56" i="39"/>
  <c r="E56" i="39"/>
  <c r="C56" i="39"/>
  <c r="B72" i="39"/>
  <c r="C72" i="39"/>
  <c r="E72" i="39"/>
  <c r="D72" i="39"/>
  <c r="E88" i="39"/>
  <c r="B88" i="39"/>
  <c r="D88" i="39"/>
  <c r="C88" i="39"/>
  <c r="W104" i="37"/>
  <c r="H104" i="37"/>
  <c r="I104" i="37" s="1"/>
  <c r="J104" i="37" s="1"/>
  <c r="K104" i="37" s="1"/>
  <c r="R104" i="37"/>
  <c r="M104" i="37"/>
  <c r="AA104" i="37"/>
  <c r="D104" i="37"/>
  <c r="G104" i="37" s="1"/>
  <c r="W120" i="37"/>
  <c r="H120" i="37"/>
  <c r="R120" i="37"/>
  <c r="AA120" i="37"/>
  <c r="M120" i="37"/>
  <c r="N120" i="37" s="1"/>
  <c r="D120" i="37"/>
  <c r="G120" i="37" s="1"/>
  <c r="AA123" i="37"/>
  <c r="W123" i="37"/>
  <c r="H123" i="37"/>
  <c r="M123" i="37"/>
  <c r="N123" i="37" s="1"/>
  <c r="R123" i="37"/>
  <c r="D123" i="37"/>
  <c r="G123" i="37" s="1"/>
  <c r="D2" i="39"/>
  <c r="C2" i="39"/>
  <c r="H17" i="37"/>
  <c r="I17" i="37" s="1"/>
  <c r="J17" i="37" s="1"/>
  <c r="K17" i="37" s="1"/>
  <c r="W17" i="37"/>
  <c r="AA17" i="37"/>
  <c r="M17" i="37"/>
  <c r="R17" i="37"/>
  <c r="S17" i="37" s="1"/>
  <c r="T17" i="37" s="1"/>
  <c r="U17" i="37" s="1"/>
  <c r="D17" i="37"/>
  <c r="G17" i="37" s="1"/>
  <c r="R33" i="37"/>
  <c r="S33" i="37" s="1"/>
  <c r="T33" i="37" s="1"/>
  <c r="U33" i="37" s="1"/>
  <c r="M33" i="37"/>
  <c r="N33" i="37" s="1"/>
  <c r="AA33" i="37"/>
  <c r="W33" i="37"/>
  <c r="H33" i="37"/>
  <c r="D33" i="37"/>
  <c r="G33" i="37" s="1"/>
  <c r="AA49" i="37"/>
  <c r="W49" i="37"/>
  <c r="R49" i="37"/>
  <c r="S49" i="37" s="1"/>
  <c r="T49" i="37" s="1"/>
  <c r="U49" i="37" s="1"/>
  <c r="H49" i="37"/>
  <c r="I49" i="37" s="1"/>
  <c r="J49" i="37" s="1"/>
  <c r="K49" i="37" s="1"/>
  <c r="M49" i="37"/>
  <c r="D49" i="37"/>
  <c r="G49" i="37" s="1"/>
  <c r="M65" i="37"/>
  <c r="N65" i="37" s="1"/>
  <c r="AA65" i="37"/>
  <c r="R65" i="37"/>
  <c r="W65" i="37"/>
  <c r="H65" i="37"/>
  <c r="D65" i="37"/>
  <c r="G65" i="37" s="1"/>
  <c r="H81" i="37"/>
  <c r="I81" i="37" s="1"/>
  <c r="J81" i="37" s="1"/>
  <c r="K81" i="37" s="1"/>
  <c r="AA81" i="37"/>
  <c r="M81" i="37"/>
  <c r="R81" i="37"/>
  <c r="W81" i="37"/>
  <c r="D81" i="37"/>
  <c r="G81" i="37" s="1"/>
  <c r="W97" i="37"/>
  <c r="M97" i="37"/>
  <c r="AA97" i="37"/>
  <c r="R97" i="37"/>
  <c r="S97" i="37" s="1"/>
  <c r="T97" i="37" s="1"/>
  <c r="U97" i="37" s="1"/>
  <c r="H97" i="37"/>
  <c r="I97" i="37" s="1"/>
  <c r="J97" i="37" s="1"/>
  <c r="K97" i="37" s="1"/>
  <c r="G97" i="37"/>
  <c r="AA113" i="37"/>
  <c r="R113" i="37"/>
  <c r="W113" i="37"/>
  <c r="H113" i="37"/>
  <c r="M113" i="37"/>
  <c r="N113" i="37" s="1"/>
  <c r="D113" i="37"/>
  <c r="G113" i="37" s="1"/>
  <c r="W91" i="37"/>
  <c r="R91" i="37"/>
  <c r="M91" i="37"/>
  <c r="AA91" i="37"/>
  <c r="H91" i="37"/>
  <c r="I91" i="37" s="1"/>
  <c r="J91" i="37" s="1"/>
  <c r="K91" i="37" s="1"/>
  <c r="L91" i="37" s="1"/>
  <c r="D91" i="37"/>
  <c r="G91" i="37" s="1"/>
  <c r="C103" i="39"/>
  <c r="B103" i="39"/>
  <c r="D103" i="39"/>
  <c r="E103" i="39"/>
  <c r="R18" i="37"/>
  <c r="S18" i="37" s="1"/>
  <c r="T18" i="37" s="1"/>
  <c r="U18" i="37" s="1"/>
  <c r="AA18" i="37"/>
  <c r="W18" i="37"/>
  <c r="H18" i="37"/>
  <c r="I18" i="37" s="1"/>
  <c r="J18" i="37" s="1"/>
  <c r="K18" i="37" s="1"/>
  <c r="M18" i="37"/>
  <c r="D18" i="37"/>
  <c r="G18" i="37" s="1"/>
  <c r="W34" i="37"/>
  <c r="AA34" i="37"/>
  <c r="R34" i="37"/>
  <c r="S34" i="37" s="1"/>
  <c r="T34" i="37" s="1"/>
  <c r="U34" i="37" s="1"/>
  <c r="H34" i="37"/>
  <c r="I34" i="37" s="1"/>
  <c r="J34" i="37" s="1"/>
  <c r="K34" i="37" s="1"/>
  <c r="M34" i="37"/>
  <c r="D34" i="37"/>
  <c r="G34" i="37" s="1"/>
  <c r="W50" i="37"/>
  <c r="AA50" i="37"/>
  <c r="R50" i="37"/>
  <c r="S50" i="37" s="1"/>
  <c r="T50" i="37" s="1"/>
  <c r="U50" i="37" s="1"/>
  <c r="M50" i="37"/>
  <c r="H50" i="37"/>
  <c r="I50" i="37" s="1"/>
  <c r="J50" i="37" s="1"/>
  <c r="K50" i="37" s="1"/>
  <c r="D50" i="37"/>
  <c r="G50" i="37" s="1"/>
  <c r="AA66" i="37"/>
  <c r="H66" i="37"/>
  <c r="M66" i="37"/>
  <c r="W66" i="37"/>
  <c r="R66" i="37"/>
  <c r="D66" i="37"/>
  <c r="G66" i="37" s="1"/>
  <c r="R82" i="37"/>
  <c r="S82" i="37" s="1"/>
  <c r="T82" i="37" s="1"/>
  <c r="U82" i="37" s="1"/>
  <c r="AA82" i="37"/>
  <c r="W82" i="37"/>
  <c r="H82" i="37"/>
  <c r="M82" i="37"/>
  <c r="D82" i="37"/>
  <c r="G82" i="37" s="1"/>
  <c r="AA98" i="37"/>
  <c r="W98" i="37"/>
  <c r="R98" i="37"/>
  <c r="H98" i="37"/>
  <c r="M98" i="37"/>
  <c r="D98" i="37"/>
  <c r="G98" i="37" s="1"/>
  <c r="AA114" i="37"/>
  <c r="W114" i="37"/>
  <c r="R114" i="37"/>
  <c r="M114" i="37"/>
  <c r="H114" i="37"/>
  <c r="D114" i="37"/>
  <c r="G114" i="37" s="1"/>
  <c r="AA3" i="37"/>
  <c r="R3" i="37"/>
  <c r="S3" i="37" s="1"/>
  <c r="T3" i="37" s="1"/>
  <c r="U3" i="37" s="1"/>
  <c r="W3" i="37"/>
  <c r="H3" i="37"/>
  <c r="I3" i="37" s="1"/>
  <c r="J3" i="37" s="1"/>
  <c r="K3" i="37" s="1"/>
  <c r="M3" i="37"/>
  <c r="D3" i="37"/>
  <c r="G3" i="37" s="1"/>
  <c r="C19" i="39"/>
  <c r="E19" i="39"/>
  <c r="D19" i="39"/>
  <c r="B19" i="39"/>
  <c r="C35" i="39"/>
  <c r="D35" i="39"/>
  <c r="B35" i="39"/>
  <c r="E35" i="39"/>
  <c r="D51" i="39"/>
  <c r="C51" i="39"/>
  <c r="B51" i="39"/>
  <c r="E51" i="39"/>
  <c r="D67" i="39"/>
  <c r="C67" i="39"/>
  <c r="E67" i="39"/>
  <c r="B67" i="39"/>
  <c r="AA99" i="37"/>
  <c r="W99" i="37"/>
  <c r="R99" i="37"/>
  <c r="S99" i="37" s="1"/>
  <c r="T99" i="37" s="1"/>
  <c r="U99" i="37" s="1"/>
  <c r="H99" i="37"/>
  <c r="I99" i="37" s="1"/>
  <c r="J99" i="37" s="1"/>
  <c r="K99" i="37" s="1"/>
  <c r="M99" i="37"/>
  <c r="D99" i="37"/>
  <c r="G99" i="37" s="1"/>
  <c r="D115" i="39"/>
  <c r="B115" i="39"/>
  <c r="C115" i="39"/>
  <c r="E115" i="39"/>
  <c r="B23" i="39"/>
  <c r="D23" i="39"/>
  <c r="E23" i="39"/>
  <c r="C23" i="39"/>
  <c r="D63" i="39"/>
  <c r="C63" i="39"/>
  <c r="B63" i="39"/>
  <c r="E63" i="39"/>
  <c r="B79" i="39"/>
  <c r="E79" i="39"/>
  <c r="D79" i="39"/>
  <c r="C79" i="39"/>
  <c r="W111" i="37"/>
  <c r="R111" i="37"/>
  <c r="AA111" i="37"/>
  <c r="H111" i="37"/>
  <c r="M111" i="37"/>
  <c r="D111" i="37"/>
  <c r="G111" i="37" s="1"/>
  <c r="R4" i="37"/>
  <c r="S4" i="37" s="1"/>
  <c r="T4" i="37" s="1"/>
  <c r="U4" i="37" s="1"/>
  <c r="H4" i="37"/>
  <c r="I4" i="37" s="1"/>
  <c r="J4" i="37" s="1"/>
  <c r="K4" i="37" s="1"/>
  <c r="AA4" i="37"/>
  <c r="M4" i="37"/>
  <c r="W4" i="37"/>
  <c r="D4" i="37"/>
  <c r="G4" i="37" s="1"/>
  <c r="AA20" i="37"/>
  <c r="W20" i="37"/>
  <c r="H20" i="37"/>
  <c r="M20" i="37"/>
  <c r="R20" i="37"/>
  <c r="S20" i="37" s="1"/>
  <c r="T20" i="37" s="1"/>
  <c r="U20" i="37" s="1"/>
  <c r="D20" i="37"/>
  <c r="G20" i="37" s="1"/>
  <c r="M36" i="37"/>
  <c r="N36" i="37" s="1"/>
  <c r="AA36" i="37"/>
  <c r="R36" i="37"/>
  <c r="S36" i="37" s="1"/>
  <c r="T36" i="37" s="1"/>
  <c r="U36" i="37" s="1"/>
  <c r="W36" i="37"/>
  <c r="H36" i="37"/>
  <c r="I36" i="37" s="1"/>
  <c r="J36" i="37" s="1"/>
  <c r="K36" i="37" s="1"/>
  <c r="D36" i="37"/>
  <c r="G36" i="37" s="1"/>
  <c r="W52" i="37"/>
  <c r="R52" i="37"/>
  <c r="S52" i="37" s="1"/>
  <c r="T52" i="37" s="1"/>
  <c r="U52" i="37" s="1"/>
  <c r="AA52" i="37"/>
  <c r="H52" i="37"/>
  <c r="I52" i="37" s="1"/>
  <c r="J52" i="37" s="1"/>
  <c r="K52" i="37" s="1"/>
  <c r="M52" i="37"/>
  <c r="D52" i="37"/>
  <c r="G52" i="37" s="1"/>
  <c r="AA68" i="37"/>
  <c r="W68" i="37"/>
  <c r="R68" i="37"/>
  <c r="S68" i="37" s="1"/>
  <c r="T68" i="37" s="1"/>
  <c r="U68" i="37" s="1"/>
  <c r="H68" i="37"/>
  <c r="I68" i="37" s="1"/>
  <c r="J68" i="37" s="1"/>
  <c r="K68" i="37" s="1"/>
  <c r="M68" i="37"/>
  <c r="D68" i="37"/>
  <c r="G68" i="37" s="1"/>
  <c r="AA84" i="37"/>
  <c r="W84" i="37"/>
  <c r="H84" i="37"/>
  <c r="M84" i="37"/>
  <c r="R84" i="37"/>
  <c r="S84" i="37" s="1"/>
  <c r="T84" i="37" s="1"/>
  <c r="U84" i="37" s="1"/>
  <c r="D84" i="37"/>
  <c r="G84" i="37" s="1"/>
  <c r="M100" i="37"/>
  <c r="AA100" i="37"/>
  <c r="W100" i="37"/>
  <c r="R100" i="37"/>
  <c r="H100" i="37"/>
  <c r="I100" i="37" s="1"/>
  <c r="J100" i="37" s="1"/>
  <c r="K100" i="37" s="1"/>
  <c r="D100" i="37"/>
  <c r="G100" i="37" s="1"/>
  <c r="W116" i="37"/>
  <c r="R116" i="37"/>
  <c r="AA116" i="37"/>
  <c r="M116" i="37"/>
  <c r="N116" i="37" s="1"/>
  <c r="H116" i="37"/>
  <c r="D116" i="37"/>
  <c r="G116" i="37" s="1"/>
  <c r="B15" i="39"/>
  <c r="E15" i="39"/>
  <c r="C15" i="39"/>
  <c r="D15" i="39"/>
  <c r="W13" i="37"/>
  <c r="AA13" i="37"/>
  <c r="R13" i="37"/>
  <c r="S13" i="37" s="1"/>
  <c r="T13" i="37" s="1"/>
  <c r="U13" i="37" s="1"/>
  <c r="M13" i="37"/>
  <c r="H13" i="37"/>
  <c r="I13" i="37" s="1"/>
  <c r="J13" i="37" s="1"/>
  <c r="K13" i="37" s="1"/>
  <c r="D13" i="37"/>
  <c r="G13" i="37" s="1"/>
  <c r="H29" i="37"/>
  <c r="AA29" i="37"/>
  <c r="W29" i="37"/>
  <c r="M29" i="37"/>
  <c r="N29" i="37" s="1"/>
  <c r="R29" i="37"/>
  <c r="S29" i="37" s="1"/>
  <c r="T29" i="37" s="1"/>
  <c r="U29" i="37" s="1"/>
  <c r="D29" i="37"/>
  <c r="G29" i="37" s="1"/>
  <c r="M45" i="37"/>
  <c r="W45" i="37"/>
  <c r="AA45" i="37"/>
  <c r="R45" i="37"/>
  <c r="S45" i="37" s="1"/>
  <c r="T45" i="37" s="1"/>
  <c r="U45" i="37" s="1"/>
  <c r="H45" i="37"/>
  <c r="I45" i="37" s="1"/>
  <c r="J45" i="37" s="1"/>
  <c r="K45" i="37" s="1"/>
  <c r="D45" i="37"/>
  <c r="G45" i="37" s="1"/>
  <c r="AA61" i="37"/>
  <c r="W61" i="37"/>
  <c r="R61" i="37"/>
  <c r="S61" i="37" s="1"/>
  <c r="T61" i="37" s="1"/>
  <c r="U61" i="37" s="1"/>
  <c r="H61" i="37"/>
  <c r="I61" i="37" s="1"/>
  <c r="J61" i="37" s="1"/>
  <c r="K61" i="37" s="1"/>
  <c r="M61" i="37"/>
  <c r="D61" i="37"/>
  <c r="G61" i="37" s="1"/>
  <c r="AA77" i="37"/>
  <c r="W77" i="37"/>
  <c r="R77" i="37"/>
  <c r="S77" i="37" s="1"/>
  <c r="T77" i="37" s="1"/>
  <c r="U77" i="37" s="1"/>
  <c r="M77" i="37"/>
  <c r="H77" i="37"/>
  <c r="I77" i="37" s="1"/>
  <c r="J77" i="37" s="1"/>
  <c r="K77" i="37" s="1"/>
  <c r="D77" i="37"/>
  <c r="G77" i="37" s="1"/>
  <c r="R93" i="37"/>
  <c r="S93" i="37" s="1"/>
  <c r="T93" i="37" s="1"/>
  <c r="U93" i="37" s="1"/>
  <c r="AA93" i="37"/>
  <c r="W93" i="37"/>
  <c r="H93" i="37"/>
  <c r="M93" i="37"/>
  <c r="D93" i="37"/>
  <c r="G93" i="37" s="1"/>
  <c r="W109" i="37"/>
  <c r="R109" i="37"/>
  <c r="AA109" i="37"/>
  <c r="M109" i="37"/>
  <c r="N109" i="37" s="1"/>
  <c r="H109" i="37"/>
  <c r="D109" i="37"/>
  <c r="G109" i="37" s="1"/>
  <c r="W125" i="37"/>
  <c r="R125" i="37"/>
  <c r="AA125" i="37"/>
  <c r="H125" i="37"/>
  <c r="I125" i="37" s="1"/>
  <c r="J125" i="37" s="1"/>
  <c r="K125" i="37" s="1"/>
  <c r="M125" i="37"/>
  <c r="N125" i="37" s="1"/>
  <c r="D125" i="37"/>
  <c r="G125" i="37" s="1"/>
  <c r="W14" i="37"/>
  <c r="AA14" i="37"/>
  <c r="R14" i="37"/>
  <c r="H14" i="37"/>
  <c r="M14" i="37"/>
  <c r="D14" i="37"/>
  <c r="G14" i="37" s="1"/>
  <c r="W30" i="37"/>
  <c r="AA30" i="37"/>
  <c r="H30" i="37"/>
  <c r="R30" i="37"/>
  <c r="S30" i="37" s="1"/>
  <c r="T30" i="37" s="1"/>
  <c r="U30" i="37" s="1"/>
  <c r="M30" i="37"/>
  <c r="D30" i="37"/>
  <c r="G30" i="37" s="1"/>
  <c r="W46" i="37"/>
  <c r="H46" i="37"/>
  <c r="R46" i="37"/>
  <c r="S46" i="37" s="1"/>
  <c r="T46" i="37" s="1"/>
  <c r="U46" i="37" s="1"/>
  <c r="AA46" i="37"/>
  <c r="M46" i="37"/>
  <c r="D46" i="37"/>
  <c r="G46" i="37" s="1"/>
  <c r="W62" i="37"/>
  <c r="R62" i="37"/>
  <c r="S62" i="37" s="1"/>
  <c r="T62" i="37" s="1"/>
  <c r="U62" i="37" s="1"/>
  <c r="M62" i="37"/>
  <c r="AA62" i="37"/>
  <c r="H62" i="37"/>
  <c r="I62" i="37" s="1"/>
  <c r="J62" i="37" s="1"/>
  <c r="K62" i="37" s="1"/>
  <c r="D62" i="37"/>
  <c r="G62" i="37" s="1"/>
  <c r="AA78" i="37"/>
  <c r="W78" i="37"/>
  <c r="R78" i="37"/>
  <c r="H78" i="37"/>
  <c r="M78" i="37"/>
  <c r="D78" i="37"/>
  <c r="G78" i="37" s="1"/>
  <c r="AA94" i="37"/>
  <c r="W94" i="37"/>
  <c r="M94" i="37"/>
  <c r="R94" i="37"/>
  <c r="S94" i="37" s="1"/>
  <c r="T94" i="37" s="1"/>
  <c r="U94" i="37" s="1"/>
  <c r="H94" i="37"/>
  <c r="I94" i="37" s="1"/>
  <c r="J94" i="37" s="1"/>
  <c r="K94" i="37" s="1"/>
  <c r="D94" i="37"/>
  <c r="G94" i="37" s="1"/>
  <c r="AA110" i="37"/>
  <c r="W110" i="37"/>
  <c r="M110" i="37"/>
  <c r="R110" i="37"/>
  <c r="S110" i="37" s="1"/>
  <c r="T110" i="37" s="1"/>
  <c r="U110" i="37" s="1"/>
  <c r="H110" i="37"/>
  <c r="D110" i="37"/>
  <c r="G110" i="37" s="1"/>
  <c r="W126" i="37"/>
  <c r="R126" i="37"/>
  <c r="M126" i="37"/>
  <c r="AA126" i="37"/>
  <c r="H126" i="37"/>
  <c r="D126" i="37"/>
  <c r="G126" i="37" s="1"/>
  <c r="W87" i="37"/>
  <c r="AA87" i="37"/>
  <c r="R87" i="37"/>
  <c r="H87" i="37"/>
  <c r="I87" i="37" s="1"/>
  <c r="J87" i="37" s="1"/>
  <c r="K87" i="37" s="1"/>
  <c r="M87" i="37"/>
  <c r="D87" i="37"/>
  <c r="G87" i="37" s="1"/>
  <c r="R8" i="37"/>
  <c r="AA8" i="37"/>
  <c r="H8" i="37"/>
  <c r="W8" i="37"/>
  <c r="M8" i="37"/>
  <c r="N8" i="37" s="1"/>
  <c r="D8" i="37"/>
  <c r="G8" i="37" s="1"/>
  <c r="H24" i="37"/>
  <c r="M24" i="37"/>
  <c r="N24" i="37" s="1"/>
  <c r="W24" i="37"/>
  <c r="AA24" i="37"/>
  <c r="R24" i="37"/>
  <c r="S24" i="37" s="1"/>
  <c r="T24" i="37" s="1"/>
  <c r="U24" i="37" s="1"/>
  <c r="D24" i="37"/>
  <c r="G24" i="37" s="1"/>
  <c r="C40" i="39"/>
  <c r="D40" i="39"/>
  <c r="E40" i="39"/>
  <c r="H56" i="37"/>
  <c r="AA56" i="37"/>
  <c r="R56" i="37"/>
  <c r="S56" i="37" s="1"/>
  <c r="T56" i="37" s="1"/>
  <c r="U56" i="37" s="1"/>
  <c r="W56" i="37"/>
  <c r="M56" i="37"/>
  <c r="N56" i="37" s="1"/>
  <c r="D56" i="37"/>
  <c r="G56" i="37" s="1"/>
  <c r="M72" i="37"/>
  <c r="AA72" i="37"/>
  <c r="H72" i="37"/>
  <c r="R72" i="37"/>
  <c r="W72" i="37"/>
  <c r="D72" i="37"/>
  <c r="G72" i="37" s="1"/>
  <c r="H88" i="37"/>
  <c r="M88" i="37"/>
  <c r="N88" i="37" s="1"/>
  <c r="AA88" i="37"/>
  <c r="W88" i="37"/>
  <c r="R88" i="37"/>
  <c r="D88" i="37"/>
  <c r="G88" i="37" s="1"/>
  <c r="D104" i="39"/>
  <c r="B104" i="39"/>
  <c r="C104" i="39"/>
  <c r="E104" i="39"/>
  <c r="C120" i="39"/>
  <c r="D120" i="39"/>
  <c r="E120" i="39"/>
  <c r="B120" i="39"/>
  <c r="B123" i="39"/>
  <c r="C123" i="39"/>
  <c r="E123" i="39"/>
  <c r="D123" i="39"/>
  <c r="W2" i="37"/>
  <c r="AA2" i="37"/>
  <c r="M2" i="37"/>
  <c r="N2" i="37" s="1"/>
  <c r="R2" i="37"/>
  <c r="S2" i="37" s="1"/>
  <c r="T2" i="37" s="1"/>
  <c r="U2" i="37" s="1"/>
  <c r="H2" i="37"/>
  <c r="I2" i="37" s="1"/>
  <c r="D2" i="37"/>
  <c r="G2" i="37" s="1"/>
  <c r="E17" i="39"/>
  <c r="C17" i="39"/>
  <c r="B17" i="39"/>
  <c r="D17" i="39"/>
  <c r="E33" i="39"/>
  <c r="B33" i="39"/>
  <c r="C33" i="39"/>
  <c r="D33" i="39"/>
  <c r="B49" i="39"/>
  <c r="D49" i="39"/>
  <c r="C49" i="39"/>
  <c r="E49" i="39"/>
  <c r="D65" i="39"/>
  <c r="C65" i="39"/>
  <c r="E65" i="39"/>
  <c r="B65" i="39"/>
  <c r="B81" i="39"/>
  <c r="C81" i="39"/>
  <c r="D81" i="39"/>
  <c r="E81" i="39"/>
  <c r="E97" i="39"/>
  <c r="B97" i="39"/>
  <c r="D97" i="39"/>
  <c r="C97" i="39"/>
  <c r="E113" i="39"/>
  <c r="D113" i="39"/>
  <c r="B113" i="39"/>
  <c r="C113" i="39"/>
  <c r="E91" i="39"/>
  <c r="B91" i="39"/>
  <c r="D91" i="39"/>
  <c r="C91" i="39"/>
  <c r="AA103" i="37"/>
  <c r="M103" i="37"/>
  <c r="W103" i="37"/>
  <c r="R103" i="37"/>
  <c r="H103" i="37"/>
  <c r="D103" i="37"/>
  <c r="G103" i="37" s="1"/>
  <c r="C18" i="39"/>
  <c r="E18" i="39"/>
  <c r="B18" i="39"/>
  <c r="D18" i="39"/>
  <c r="C34" i="39"/>
  <c r="B34" i="39"/>
  <c r="E34" i="39"/>
  <c r="D34" i="39"/>
  <c r="C50" i="39"/>
  <c r="D50" i="39"/>
  <c r="E50" i="39"/>
  <c r="B50" i="39"/>
  <c r="B66" i="39"/>
  <c r="C66" i="39"/>
  <c r="E66" i="39"/>
  <c r="D66" i="39"/>
  <c r="E82" i="39"/>
  <c r="D82" i="39"/>
  <c r="B82" i="39"/>
  <c r="C82" i="39"/>
  <c r="E98" i="39"/>
  <c r="D98" i="39"/>
  <c r="B98" i="39"/>
  <c r="C98" i="39"/>
  <c r="E114" i="39"/>
  <c r="B114" i="39"/>
  <c r="D114" i="39"/>
  <c r="C114" i="39"/>
  <c r="D3" i="39"/>
  <c r="B3" i="39"/>
  <c r="C3" i="39"/>
  <c r="E3" i="39"/>
  <c r="AA19" i="37"/>
  <c r="R19" i="37"/>
  <c r="S19" i="37" s="1"/>
  <c r="T19" i="37" s="1"/>
  <c r="U19" i="37" s="1"/>
  <c r="V19" i="37" s="1"/>
  <c r="W19" i="37"/>
  <c r="H19" i="37"/>
  <c r="I19" i="37" s="1"/>
  <c r="J19" i="37" s="1"/>
  <c r="K19" i="37" s="1"/>
  <c r="M19" i="37"/>
  <c r="D19" i="37"/>
  <c r="G19" i="37" s="1"/>
  <c r="AA35" i="37"/>
  <c r="H35" i="37"/>
  <c r="I35" i="37" s="1"/>
  <c r="J35" i="37" s="1"/>
  <c r="K35" i="37" s="1"/>
  <c r="M35" i="37"/>
  <c r="N35" i="37" s="1"/>
  <c r="W35" i="37"/>
  <c r="R35" i="37"/>
  <c r="S35" i="37" s="1"/>
  <c r="T35" i="37" s="1"/>
  <c r="U35" i="37" s="1"/>
  <c r="D35" i="37"/>
  <c r="G35" i="37" s="1"/>
  <c r="W51" i="37"/>
  <c r="H51" i="37"/>
  <c r="I51" i="37" s="1"/>
  <c r="J51" i="37" s="1"/>
  <c r="K51" i="37" s="1"/>
  <c r="AA51" i="37"/>
  <c r="M51" i="37"/>
  <c r="R51" i="37"/>
  <c r="S51" i="37" s="1"/>
  <c r="T51" i="37" s="1"/>
  <c r="U51" i="37" s="1"/>
  <c r="D51" i="37"/>
  <c r="G51" i="37" s="1"/>
  <c r="AA67" i="37"/>
  <c r="W67" i="37"/>
  <c r="R67" i="37"/>
  <c r="S67" i="37" s="1"/>
  <c r="T67" i="37" s="1"/>
  <c r="U67" i="37" s="1"/>
  <c r="H67" i="37"/>
  <c r="M67" i="37"/>
  <c r="D67" i="37"/>
  <c r="G67" i="37" s="1"/>
  <c r="E99" i="39"/>
  <c r="C99" i="39"/>
  <c r="B99" i="39"/>
  <c r="D99" i="39"/>
  <c r="R115" i="37"/>
  <c r="AA115" i="37"/>
  <c r="W115" i="37"/>
  <c r="H115" i="37"/>
  <c r="M115" i="37"/>
  <c r="N115" i="37" s="1"/>
  <c r="D115" i="37"/>
  <c r="G115" i="37" s="1"/>
  <c r="W23" i="37"/>
  <c r="AA23" i="37"/>
  <c r="R23" i="37"/>
  <c r="S23" i="37" s="1"/>
  <c r="T23" i="37" s="1"/>
  <c r="U23" i="37" s="1"/>
  <c r="H23" i="37"/>
  <c r="I23" i="37" s="1"/>
  <c r="J23" i="37" s="1"/>
  <c r="K23" i="37" s="1"/>
  <c r="M23" i="37"/>
  <c r="D23" i="37"/>
  <c r="G23" i="37" s="1"/>
  <c r="R63" i="37"/>
  <c r="S63" i="37" s="1"/>
  <c r="T63" i="37" s="1"/>
  <c r="U63" i="37" s="1"/>
  <c r="V63" i="37" s="1"/>
  <c r="W63" i="37"/>
  <c r="AA63" i="37"/>
  <c r="H63" i="37"/>
  <c r="I63" i="37" s="1"/>
  <c r="J63" i="37" s="1"/>
  <c r="K63" i="37" s="1"/>
  <c r="M63" i="37"/>
  <c r="D63" i="37"/>
  <c r="G63" i="37" s="1"/>
  <c r="AA79" i="37"/>
  <c r="H79" i="37"/>
  <c r="I79" i="37" s="1"/>
  <c r="J79" i="37" s="1"/>
  <c r="K79" i="37" s="1"/>
  <c r="W79" i="37"/>
  <c r="M79" i="37"/>
  <c r="R79" i="37"/>
  <c r="S79" i="37" s="1"/>
  <c r="T79" i="37" s="1"/>
  <c r="U79" i="37" s="1"/>
  <c r="D79" i="37"/>
  <c r="G79" i="37" s="1"/>
  <c r="C111" i="39"/>
  <c r="E111" i="39"/>
  <c r="B111" i="39"/>
  <c r="D111" i="39"/>
  <c r="B4" i="39"/>
  <c r="E4" i="39"/>
  <c r="D4" i="39"/>
  <c r="C4" i="39"/>
  <c r="B20" i="39"/>
  <c r="D20" i="39"/>
  <c r="C20" i="39"/>
  <c r="E20" i="39"/>
  <c r="B36" i="39"/>
  <c r="E36" i="39"/>
  <c r="D36" i="39"/>
  <c r="C36" i="39"/>
  <c r="D52" i="39"/>
  <c r="E52" i="39"/>
  <c r="C52" i="39"/>
  <c r="B52" i="39"/>
  <c r="B68" i="39"/>
  <c r="L68" i="37" s="1"/>
  <c r="D68" i="39"/>
  <c r="C68" i="39"/>
  <c r="E68" i="39"/>
  <c r="B84" i="39"/>
  <c r="C84" i="39"/>
  <c r="D84" i="39"/>
  <c r="E84" i="39"/>
  <c r="C100" i="39"/>
  <c r="B100" i="39"/>
  <c r="E100" i="39"/>
  <c r="D100" i="39"/>
  <c r="E116" i="39"/>
  <c r="B116" i="39"/>
  <c r="D116" i="39"/>
  <c r="C116" i="39"/>
  <c r="W15" i="37"/>
  <c r="R15" i="37"/>
  <c r="S15" i="37" s="1"/>
  <c r="T15" i="37" s="1"/>
  <c r="U15" i="37" s="1"/>
  <c r="H15" i="37"/>
  <c r="I15" i="37" s="1"/>
  <c r="J15" i="37" s="1"/>
  <c r="K15" i="37" s="1"/>
  <c r="M15" i="37"/>
  <c r="N15" i="37" s="1"/>
  <c r="AA15" i="37"/>
  <c r="D15" i="37"/>
  <c r="G15" i="37" s="1"/>
  <c r="B13" i="39"/>
  <c r="E13" i="39"/>
  <c r="C13" i="39"/>
  <c r="D13" i="39"/>
  <c r="B29" i="39"/>
  <c r="E29" i="39"/>
  <c r="D29" i="39"/>
  <c r="C29" i="39"/>
  <c r="E45" i="39"/>
  <c r="D45" i="39"/>
  <c r="B45" i="39"/>
  <c r="C45" i="39"/>
  <c r="B61" i="39"/>
  <c r="E61" i="39"/>
  <c r="C61" i="39"/>
  <c r="D61" i="39"/>
  <c r="C77" i="39"/>
  <c r="E77" i="39"/>
  <c r="B77" i="39"/>
  <c r="D77" i="39"/>
  <c r="E93" i="39"/>
  <c r="B93" i="39"/>
  <c r="D93" i="39"/>
  <c r="C93" i="39"/>
  <c r="C109" i="39"/>
  <c r="D109" i="39"/>
  <c r="E109" i="39"/>
  <c r="B109" i="39"/>
  <c r="C125" i="39"/>
  <c r="D125" i="39"/>
  <c r="E125" i="39"/>
  <c r="B125" i="39"/>
  <c r="D14" i="39"/>
  <c r="B14" i="39"/>
  <c r="C14" i="39"/>
  <c r="E14" i="39"/>
  <c r="D30" i="39"/>
  <c r="C30" i="39"/>
  <c r="E30" i="39"/>
  <c r="B30" i="39"/>
  <c r="E46" i="39"/>
  <c r="B46" i="39"/>
  <c r="D46" i="39"/>
  <c r="C46" i="39"/>
  <c r="D62" i="39"/>
  <c r="E62" i="39"/>
  <c r="B62" i="39"/>
  <c r="C62" i="39"/>
  <c r="E78" i="39"/>
  <c r="C78" i="39"/>
  <c r="D78" i="39"/>
  <c r="B78" i="39"/>
  <c r="C94" i="39"/>
  <c r="D94" i="39"/>
  <c r="B94" i="39"/>
  <c r="E94" i="39"/>
  <c r="E110" i="39"/>
  <c r="D110" i="39"/>
  <c r="C110" i="39"/>
  <c r="B110" i="39"/>
  <c r="C126" i="39"/>
  <c r="D126" i="39"/>
  <c r="B126" i="39"/>
  <c r="E126" i="39"/>
  <c r="D87" i="39"/>
  <c r="B87" i="39"/>
  <c r="E87" i="39"/>
  <c r="C87" i="39"/>
  <c r="B48" i="39"/>
  <c r="D48" i="39"/>
  <c r="E48" i="39"/>
  <c r="C48" i="39"/>
  <c r="AA80" i="37"/>
  <c r="R80" i="37"/>
  <c r="W80" i="37"/>
  <c r="M80" i="37"/>
  <c r="H80" i="37"/>
  <c r="D80" i="37"/>
  <c r="G80" i="37" s="1"/>
  <c r="E112" i="39"/>
  <c r="B112" i="39"/>
  <c r="D112" i="39"/>
  <c r="C112" i="39"/>
  <c r="AA31" i="37"/>
  <c r="H31" i="37"/>
  <c r="I31" i="37" s="1"/>
  <c r="J31" i="37" s="1"/>
  <c r="K31" i="37" s="1"/>
  <c r="M31" i="37"/>
  <c r="W31" i="37"/>
  <c r="R31" i="37"/>
  <c r="S31" i="37" s="1"/>
  <c r="T31" i="37" s="1"/>
  <c r="U31" i="37" s="1"/>
  <c r="D31" i="37"/>
  <c r="G31" i="37" s="1"/>
  <c r="W9" i="37"/>
  <c r="R9" i="37"/>
  <c r="H9" i="37"/>
  <c r="I9" i="37" s="1"/>
  <c r="J9" i="37" s="1"/>
  <c r="K9" i="37" s="1"/>
  <c r="M9" i="37"/>
  <c r="N9" i="37" s="1"/>
  <c r="AA9" i="37"/>
  <c r="D9" i="37"/>
  <c r="G9" i="37" s="1"/>
  <c r="AA41" i="37"/>
  <c r="R41" i="37"/>
  <c r="S41" i="37" s="1"/>
  <c r="T41" i="37" s="1"/>
  <c r="U41" i="37" s="1"/>
  <c r="H41" i="37"/>
  <c r="I41" i="37" s="1"/>
  <c r="J41" i="37" s="1"/>
  <c r="K41" i="37" s="1"/>
  <c r="L41" i="37" s="1"/>
  <c r="W41" i="37"/>
  <c r="M41" i="37"/>
  <c r="D41" i="37"/>
  <c r="G41" i="37" s="1"/>
  <c r="H57" i="37"/>
  <c r="M57" i="37"/>
  <c r="AA57" i="37"/>
  <c r="W57" i="37"/>
  <c r="R57" i="37"/>
  <c r="S57" i="37" s="1"/>
  <c r="T57" i="37" s="1"/>
  <c r="U57" i="37" s="1"/>
  <c r="D57" i="37"/>
  <c r="G57" i="37" s="1"/>
  <c r="R73" i="37"/>
  <c r="S73" i="37" s="1"/>
  <c r="T73" i="37" s="1"/>
  <c r="U73" i="37" s="1"/>
  <c r="W73" i="37"/>
  <c r="H73" i="37"/>
  <c r="I73" i="37" s="1"/>
  <c r="J73" i="37" s="1"/>
  <c r="K73" i="37" s="1"/>
  <c r="M73" i="37"/>
  <c r="AA73" i="37"/>
  <c r="D73" i="37"/>
  <c r="G73" i="37" s="1"/>
  <c r="H105" i="37"/>
  <c r="I105" i="37" s="1"/>
  <c r="J105" i="37" s="1"/>
  <c r="K105" i="37" s="1"/>
  <c r="AA105" i="37"/>
  <c r="R105" i="37"/>
  <c r="S105" i="37" s="1"/>
  <c r="T105" i="37" s="1"/>
  <c r="U105" i="37" s="1"/>
  <c r="W105" i="37"/>
  <c r="M105" i="37"/>
  <c r="D105" i="37"/>
  <c r="G105" i="37" s="1"/>
  <c r="H121" i="37"/>
  <c r="M121" i="37"/>
  <c r="N121" i="37" s="1"/>
  <c r="AA121" i="37"/>
  <c r="R121" i="37"/>
  <c r="W121" i="37"/>
  <c r="D121" i="37"/>
  <c r="G121" i="37" s="1"/>
  <c r="W26" i="37"/>
  <c r="AA26" i="37"/>
  <c r="H26" i="37"/>
  <c r="I26" i="37" s="1"/>
  <c r="J26" i="37" s="1"/>
  <c r="K26" i="37" s="1"/>
  <c r="R26" i="37"/>
  <c r="S26" i="37" s="1"/>
  <c r="T26" i="37" s="1"/>
  <c r="U26" i="37" s="1"/>
  <c r="V26" i="37" s="1"/>
  <c r="M26" i="37"/>
  <c r="D26" i="37"/>
  <c r="G26" i="37" s="1"/>
  <c r="W106" i="37"/>
  <c r="R106" i="37"/>
  <c r="H106" i="37"/>
  <c r="I106" i="37" s="1"/>
  <c r="J106" i="37" s="1"/>
  <c r="K106" i="37" s="1"/>
  <c r="AA106" i="37"/>
  <c r="M106" i="37"/>
  <c r="N106" i="37" s="1"/>
  <c r="D106" i="37"/>
  <c r="G106" i="37" s="1"/>
  <c r="B11" i="39"/>
  <c r="E11" i="39"/>
  <c r="D11" i="39"/>
  <c r="C11" i="39"/>
  <c r="B27" i="39"/>
  <c r="C27" i="39"/>
  <c r="E27" i="39"/>
  <c r="D27" i="39"/>
  <c r="B59" i="39"/>
  <c r="E59" i="39"/>
  <c r="C59" i="39"/>
  <c r="D59" i="39"/>
  <c r="B83" i="39"/>
  <c r="C83" i="39"/>
  <c r="E83" i="39"/>
  <c r="D83" i="39"/>
  <c r="B7" i="39"/>
  <c r="E7" i="39"/>
  <c r="D7" i="39"/>
  <c r="D95" i="39"/>
  <c r="C95" i="39"/>
  <c r="E95" i="39"/>
  <c r="B95" i="39"/>
  <c r="AA28" i="37"/>
  <c r="W28" i="37"/>
  <c r="R28" i="37"/>
  <c r="S28" i="37" s="1"/>
  <c r="T28" i="37" s="1"/>
  <c r="U28" i="37" s="1"/>
  <c r="H28" i="37"/>
  <c r="M28" i="37"/>
  <c r="D28" i="37"/>
  <c r="G28" i="37" s="1"/>
  <c r="AA92" i="37"/>
  <c r="W92" i="37"/>
  <c r="R92" i="37"/>
  <c r="H92" i="37"/>
  <c r="I92" i="37" s="1"/>
  <c r="J92" i="37" s="1"/>
  <c r="K92" i="37" s="1"/>
  <c r="L92" i="37" s="1"/>
  <c r="M92" i="37"/>
  <c r="D92" i="37"/>
  <c r="G92" i="37" s="1"/>
  <c r="D5" i="39"/>
  <c r="B5" i="39"/>
  <c r="C5" i="39"/>
  <c r="E5" i="39"/>
  <c r="H21" i="37"/>
  <c r="W21" i="37"/>
  <c r="AA21" i="37"/>
  <c r="R21" i="37"/>
  <c r="S21" i="37" s="1"/>
  <c r="T21" i="37" s="1"/>
  <c r="U21" i="37" s="1"/>
  <c r="M21" i="37"/>
  <c r="D21" i="37"/>
  <c r="G21" i="37" s="1"/>
  <c r="H37" i="37"/>
  <c r="I37" i="37" s="1"/>
  <c r="J37" i="37" s="1"/>
  <c r="K37" i="37" s="1"/>
  <c r="M37" i="37"/>
  <c r="AA37" i="37"/>
  <c r="W37" i="37"/>
  <c r="R37" i="37"/>
  <c r="D37" i="37"/>
  <c r="G37" i="37" s="1"/>
  <c r="AA69" i="37"/>
  <c r="W69" i="37"/>
  <c r="R69" i="37"/>
  <c r="S69" i="37" s="1"/>
  <c r="T69" i="37" s="1"/>
  <c r="U69" i="37" s="1"/>
  <c r="H69" i="37"/>
  <c r="M69" i="37"/>
  <c r="D69" i="37"/>
  <c r="G69" i="37" s="1"/>
  <c r="AA85" i="37"/>
  <c r="W85" i="37"/>
  <c r="R85" i="37"/>
  <c r="H85" i="37"/>
  <c r="M85" i="37"/>
  <c r="D85" i="37"/>
  <c r="G85" i="37" s="1"/>
  <c r="H101" i="37"/>
  <c r="M101" i="37"/>
  <c r="N101" i="37" s="1"/>
  <c r="AA101" i="37"/>
  <c r="W101" i="37"/>
  <c r="R101" i="37"/>
  <c r="D101" i="37"/>
  <c r="G101" i="37" s="1"/>
  <c r="W117" i="37"/>
  <c r="R117" i="37"/>
  <c r="H117" i="37"/>
  <c r="AA117" i="37"/>
  <c r="M117" i="37"/>
  <c r="N117" i="37" s="1"/>
  <c r="D117" i="37"/>
  <c r="G117" i="37" s="1"/>
  <c r="B6" i="39"/>
  <c r="C6" i="39"/>
  <c r="E6" i="39"/>
  <c r="D6" i="39"/>
  <c r="R22" i="37"/>
  <c r="S22" i="37" s="1"/>
  <c r="T22" i="37" s="1"/>
  <c r="U22" i="37" s="1"/>
  <c r="AA22" i="37"/>
  <c r="M22" i="37"/>
  <c r="W22" i="37"/>
  <c r="H22" i="37"/>
  <c r="I22" i="37" s="1"/>
  <c r="J22" i="37" s="1"/>
  <c r="K22" i="37" s="1"/>
  <c r="D22" i="37"/>
  <c r="G22" i="37" s="1"/>
  <c r="W38" i="37"/>
  <c r="AA38" i="37"/>
  <c r="R38" i="37"/>
  <c r="H38" i="37"/>
  <c r="I38" i="37" s="1"/>
  <c r="J38" i="37" s="1"/>
  <c r="K38" i="37" s="1"/>
  <c r="M38" i="37"/>
  <c r="D38" i="37"/>
  <c r="G38" i="37" s="1"/>
  <c r="W54" i="37"/>
  <c r="AA54" i="37"/>
  <c r="R54" i="37"/>
  <c r="S54" i="37" s="1"/>
  <c r="T54" i="37" s="1"/>
  <c r="U54" i="37" s="1"/>
  <c r="H54" i="37"/>
  <c r="I54" i="37" s="1"/>
  <c r="J54" i="37" s="1"/>
  <c r="K54" i="37" s="1"/>
  <c r="M54" i="37"/>
  <c r="D54" i="37"/>
  <c r="G54" i="37" s="1"/>
  <c r="AA70" i="37"/>
  <c r="W70" i="37"/>
  <c r="R70" i="37"/>
  <c r="S70" i="37" s="1"/>
  <c r="T70" i="37" s="1"/>
  <c r="U70" i="37" s="1"/>
  <c r="H70" i="37"/>
  <c r="I70" i="37" s="1"/>
  <c r="J70" i="37" s="1"/>
  <c r="K70" i="37" s="1"/>
  <c r="M70" i="37"/>
  <c r="D70" i="37"/>
  <c r="G70" i="37" s="1"/>
  <c r="R86" i="37"/>
  <c r="H86" i="37"/>
  <c r="I86" i="37" s="1"/>
  <c r="J86" i="37" s="1"/>
  <c r="K86" i="37" s="1"/>
  <c r="M86" i="37"/>
  <c r="AA86" i="37"/>
  <c r="W86" i="37"/>
  <c r="D86" i="37"/>
  <c r="G86" i="37" s="1"/>
  <c r="AA102" i="37"/>
  <c r="W102" i="37"/>
  <c r="R102" i="37"/>
  <c r="S102" i="37" s="1"/>
  <c r="T102" i="37" s="1"/>
  <c r="U102" i="37" s="1"/>
  <c r="H102" i="37"/>
  <c r="I102" i="37" s="1"/>
  <c r="J102" i="37" s="1"/>
  <c r="K102" i="37" s="1"/>
  <c r="M102" i="37"/>
  <c r="D102" i="37"/>
  <c r="G102" i="37" s="1"/>
  <c r="B39" i="39"/>
  <c r="E39" i="39"/>
  <c r="D39" i="39"/>
  <c r="C39" i="39"/>
  <c r="E6" i="5"/>
  <c r="E43" i="5" s="1"/>
  <c r="E16" i="5"/>
  <c r="B44" i="5" s="1"/>
  <c r="B24" i="5"/>
  <c r="D32" i="5"/>
  <c r="C32" i="5"/>
  <c r="B32" i="5"/>
  <c r="D24" i="5"/>
  <c r="C24" i="5"/>
  <c r="D31" i="5"/>
  <c r="C29" i="5"/>
  <c r="B23" i="5"/>
  <c r="B22" i="5"/>
  <c r="C31" i="5"/>
  <c r="B29" i="5"/>
  <c r="D22" i="5"/>
  <c r="C23" i="5"/>
  <c r="B31" i="5"/>
  <c r="D28" i="5"/>
  <c r="C22" i="5"/>
  <c r="D30" i="5"/>
  <c r="C28" i="5"/>
  <c r="C21" i="5"/>
  <c r="C30" i="5"/>
  <c r="B28" i="5"/>
  <c r="D21" i="5"/>
  <c r="D23" i="5"/>
  <c r="B30" i="5"/>
  <c r="B20" i="5"/>
  <c r="B21" i="5"/>
  <c r="D29" i="5"/>
  <c r="D20" i="5"/>
  <c r="C20" i="5"/>
  <c r="E14" i="5"/>
  <c r="B45" i="5" s="1"/>
  <c r="E13" i="5"/>
  <c r="B43" i="5" s="1"/>
  <c r="E15" i="5"/>
  <c r="B41" i="5" s="1"/>
  <c r="E3" i="5"/>
  <c r="E41" i="5" s="1"/>
  <c r="E5" i="5"/>
  <c r="E42" i="5" s="1"/>
  <c r="E8" i="5"/>
  <c r="E45" i="5" s="1"/>
  <c r="E52" i="5" l="1"/>
  <c r="B51" i="5"/>
  <c r="E53" i="5"/>
  <c r="B52" i="5"/>
  <c r="B50" i="5"/>
  <c r="B46" i="5"/>
  <c r="AC65" i="41"/>
  <c r="AD65" i="41"/>
  <c r="AC90" i="41"/>
  <c r="AD90" i="41"/>
  <c r="AC48" i="41"/>
  <c r="AD48" i="41"/>
  <c r="AC8" i="41"/>
  <c r="AD8" i="41"/>
  <c r="U66" i="41"/>
  <c r="AC66" i="41"/>
  <c r="AD66" i="41"/>
  <c r="AC122" i="41"/>
  <c r="AD122" i="41"/>
  <c r="AC98" i="41"/>
  <c r="AD98" i="41"/>
  <c r="AC123" i="41"/>
  <c r="AD123" i="41"/>
  <c r="AC113" i="41"/>
  <c r="AD113" i="41"/>
  <c r="AC72" i="41"/>
  <c r="AD72" i="41"/>
  <c r="AC40" i="41"/>
  <c r="AD40" i="41"/>
  <c r="U115" i="41"/>
  <c r="AC115" i="41"/>
  <c r="AD115" i="41"/>
  <c r="AD95" i="41"/>
  <c r="AC95" i="41"/>
  <c r="AD117" i="41"/>
  <c r="AC117" i="41"/>
  <c r="AD119" i="41"/>
  <c r="AC119" i="41"/>
  <c r="AC112" i="41"/>
  <c r="AD112" i="41"/>
  <c r="AC89" i="41"/>
  <c r="AD89" i="41"/>
  <c r="U109" i="41"/>
  <c r="AD109" i="41"/>
  <c r="AC109" i="41"/>
  <c r="AC121" i="41"/>
  <c r="AD121" i="41"/>
  <c r="AD101" i="41"/>
  <c r="AC101" i="41"/>
  <c r="AC56" i="41"/>
  <c r="AD56" i="41"/>
  <c r="AC114" i="41"/>
  <c r="AD114" i="41"/>
  <c r="AC116" i="41"/>
  <c r="AD116" i="41"/>
  <c r="U103" i="41"/>
  <c r="AD103" i="41"/>
  <c r="AC103" i="41"/>
  <c r="AD118" i="41"/>
  <c r="AC118" i="41"/>
  <c r="U120" i="41"/>
  <c r="AC120" i="41"/>
  <c r="AD120" i="41"/>
  <c r="AC88" i="41"/>
  <c r="AD88" i="41"/>
  <c r="S111" i="41"/>
  <c r="T47" i="41"/>
  <c r="D46" i="77"/>
  <c r="T24" i="41"/>
  <c r="D24" i="77"/>
  <c r="T71" i="41"/>
  <c r="D66" i="77"/>
  <c r="T82" i="41"/>
  <c r="D76" i="77"/>
  <c r="T70" i="41"/>
  <c r="D65" i="77"/>
  <c r="S19" i="41"/>
  <c r="C19" i="77"/>
  <c r="S110" i="41"/>
  <c r="C96" i="77"/>
  <c r="S91" i="41"/>
  <c r="C82" i="77"/>
  <c r="T63" i="41"/>
  <c r="D60" i="77"/>
  <c r="T79" i="41"/>
  <c r="D73" i="77"/>
  <c r="S53" i="41"/>
  <c r="C51" i="77"/>
  <c r="S13" i="41"/>
  <c r="C13" i="77"/>
  <c r="T50" i="41"/>
  <c r="D48" i="77"/>
  <c r="T39" i="41"/>
  <c r="D39" i="77"/>
  <c r="S26" i="41"/>
  <c r="C26" i="77"/>
  <c r="T35" i="41"/>
  <c r="D35" i="77"/>
  <c r="S63" i="41"/>
  <c r="C60" i="77"/>
  <c r="T27" i="41"/>
  <c r="D27" i="77"/>
  <c r="S17" i="41"/>
  <c r="C17" i="77"/>
  <c r="T14" i="41"/>
  <c r="D14" i="77"/>
  <c r="T100" i="41"/>
  <c r="D89" i="77"/>
  <c r="S9" i="41"/>
  <c r="C9" i="77"/>
  <c r="T10" i="41"/>
  <c r="D10" i="77"/>
  <c r="S7" i="41"/>
  <c r="C8" i="77"/>
  <c r="T46" i="41"/>
  <c r="D45" i="77"/>
  <c r="S27" i="41"/>
  <c r="C27" i="77"/>
  <c r="T43" i="41"/>
  <c r="D42" i="77"/>
  <c r="T54" i="41"/>
  <c r="D52" i="77"/>
  <c r="S37" i="41"/>
  <c r="C37" i="77"/>
  <c r="L94" i="37"/>
  <c r="T67" i="41"/>
  <c r="S2" i="41"/>
  <c r="T84" i="41"/>
  <c r="S107" i="41"/>
  <c r="T17" i="41"/>
  <c r="L45" i="37"/>
  <c r="L50" i="37"/>
  <c r="L11" i="37"/>
  <c r="T16" i="41"/>
  <c r="V41" i="37"/>
  <c r="L97" i="37"/>
  <c r="L5" i="37"/>
  <c r="L27" i="37"/>
  <c r="L62" i="37"/>
  <c r="L99" i="37"/>
  <c r="L18" i="37"/>
  <c r="L49" i="37"/>
  <c r="T9" i="41"/>
  <c r="T49" i="41"/>
  <c r="L87" i="37"/>
  <c r="L61" i="37"/>
  <c r="L17" i="37"/>
  <c r="T68" i="41"/>
  <c r="T96" i="41"/>
  <c r="L81" i="37"/>
  <c r="L42" i="37"/>
  <c r="L25" i="37"/>
  <c r="L31" i="37"/>
  <c r="L39" i="37"/>
  <c r="L100" i="37"/>
  <c r="L77" i="37"/>
  <c r="L36" i="37"/>
  <c r="S76" i="41"/>
  <c r="L59" i="37"/>
  <c r="L13" i="37"/>
  <c r="L9" i="37"/>
  <c r="L125" i="37"/>
  <c r="L3" i="37"/>
  <c r="L34" i="37"/>
  <c r="L15" i="37"/>
  <c r="L76" i="37"/>
  <c r="L19" i="37"/>
  <c r="L53" i="37"/>
  <c r="L58" i="37"/>
  <c r="L96" i="37"/>
  <c r="I96" i="41" s="1"/>
  <c r="N96" i="41" s="1"/>
  <c r="L32" i="37"/>
  <c r="I32" i="41" s="1"/>
  <c r="N32" i="41" s="1"/>
  <c r="L79" i="37"/>
  <c r="L23" i="37"/>
  <c r="I23" i="41" s="1"/>
  <c r="N23" i="41" s="1"/>
  <c r="L51" i="37"/>
  <c r="L70" i="37"/>
  <c r="I70" i="41" s="1"/>
  <c r="N70" i="41" s="1"/>
  <c r="L38" i="37"/>
  <c r="I38" i="41" s="1"/>
  <c r="N38" i="41" s="1"/>
  <c r="L26" i="37"/>
  <c r="I26" i="41" s="1"/>
  <c r="N26" i="41" s="1"/>
  <c r="L104" i="37"/>
  <c r="L63" i="37"/>
  <c r="L105" i="37"/>
  <c r="L43" i="37"/>
  <c r="L102" i="37"/>
  <c r="I102" i="41" s="1"/>
  <c r="N102" i="41" s="1"/>
  <c r="L37" i="37"/>
  <c r="I37" i="41" s="1"/>
  <c r="N37" i="41" s="1"/>
  <c r="L124" i="37"/>
  <c r="I124" i="41" s="1"/>
  <c r="N124" i="41" s="1"/>
  <c r="L64" i="37"/>
  <c r="I64" i="41" s="1"/>
  <c r="N64" i="41" s="1"/>
  <c r="L4" i="37"/>
  <c r="L86" i="37"/>
  <c r="L74" i="37"/>
  <c r="I74" i="41" s="1"/>
  <c r="N74" i="41" s="1"/>
  <c r="L10" i="37"/>
  <c r="L73" i="37"/>
  <c r="L16" i="37"/>
  <c r="L106" i="37"/>
  <c r="L52" i="37"/>
  <c r="L35" i="37"/>
  <c r="I35" i="41" s="1"/>
  <c r="N35" i="41" s="1"/>
  <c r="L54" i="37"/>
  <c r="I54" i="41" s="1"/>
  <c r="N54" i="41" s="1"/>
  <c r="L22" i="37"/>
  <c r="L71" i="37"/>
  <c r="T2" i="41"/>
  <c r="X2" i="37"/>
  <c r="Y2" i="37" s="1"/>
  <c r="Z2" i="37" s="1"/>
  <c r="N67" i="37"/>
  <c r="O67" i="37" s="1"/>
  <c r="P67" i="37" s="1"/>
  <c r="Q67" i="37" s="1"/>
  <c r="N112" i="37"/>
  <c r="O112" i="37" s="1"/>
  <c r="P112" i="37" s="1"/>
  <c r="Q112" i="37" s="1"/>
  <c r="N54" i="37"/>
  <c r="O54" i="37" s="1"/>
  <c r="P54" i="37" s="1"/>
  <c r="Q54" i="37" s="1"/>
  <c r="N69" i="37"/>
  <c r="O69" i="37" s="1"/>
  <c r="P69" i="37" s="1"/>
  <c r="Q69" i="37" s="1"/>
  <c r="N87" i="37"/>
  <c r="O87" i="37" s="1"/>
  <c r="P87" i="37" s="1"/>
  <c r="Q87" i="37" s="1"/>
  <c r="N126" i="37"/>
  <c r="O126" i="37" s="1"/>
  <c r="P126" i="37" s="1"/>
  <c r="Q126" i="37" s="1"/>
  <c r="N78" i="37"/>
  <c r="O78" i="37" s="1"/>
  <c r="P78" i="37" s="1"/>
  <c r="Q78" i="37" s="1"/>
  <c r="N62" i="37"/>
  <c r="O62" i="37" s="1"/>
  <c r="P62" i="37" s="1"/>
  <c r="Q62" i="37" s="1"/>
  <c r="N14" i="37"/>
  <c r="O14" i="37" s="1"/>
  <c r="P14" i="37" s="1"/>
  <c r="Q14" i="37" s="1"/>
  <c r="N45" i="37"/>
  <c r="O45" i="37" s="1"/>
  <c r="P45" i="37" s="1"/>
  <c r="Q45" i="37" s="1"/>
  <c r="N99" i="37"/>
  <c r="O99" i="37" s="1"/>
  <c r="P99" i="37" s="1"/>
  <c r="Q99" i="37" s="1"/>
  <c r="N82" i="37"/>
  <c r="O82" i="37" s="1"/>
  <c r="P82" i="37" s="1"/>
  <c r="Q82" i="37" s="1"/>
  <c r="N66" i="37"/>
  <c r="O66" i="37" s="1"/>
  <c r="P66" i="37" s="1"/>
  <c r="Q66" i="37" s="1"/>
  <c r="N18" i="37"/>
  <c r="O18" i="37" s="1"/>
  <c r="P18" i="37" s="1"/>
  <c r="Q18" i="37" s="1"/>
  <c r="N49" i="37"/>
  <c r="O49" i="37" s="1"/>
  <c r="P49" i="37" s="1"/>
  <c r="Q49" i="37" s="1"/>
  <c r="N42" i="37"/>
  <c r="O42" i="37" s="1"/>
  <c r="P42" i="37" s="1"/>
  <c r="Q42" i="37" s="1"/>
  <c r="N47" i="37"/>
  <c r="O47" i="37" s="1"/>
  <c r="P47" i="37" s="1"/>
  <c r="Q47" i="37" s="1"/>
  <c r="N37" i="37"/>
  <c r="O37" i="37" s="1"/>
  <c r="P37" i="37" s="1"/>
  <c r="Q37" i="37" s="1"/>
  <c r="N63" i="37"/>
  <c r="O63" i="37" s="1"/>
  <c r="P63" i="37" s="1"/>
  <c r="Q63" i="37" s="1"/>
  <c r="N19" i="37"/>
  <c r="O19" i="37" s="1"/>
  <c r="P19" i="37" s="1"/>
  <c r="Q19" i="37" s="1"/>
  <c r="N72" i="37"/>
  <c r="O72" i="37" s="1"/>
  <c r="P72" i="37" s="1"/>
  <c r="Q72" i="37" s="1"/>
  <c r="N77" i="37"/>
  <c r="O77" i="37" s="1"/>
  <c r="P77" i="37" s="1"/>
  <c r="Q77" i="37" s="1"/>
  <c r="N13" i="37"/>
  <c r="O13" i="37" s="1"/>
  <c r="P13" i="37" s="1"/>
  <c r="Q13" i="37" s="1"/>
  <c r="N97" i="37"/>
  <c r="O97" i="37" s="1"/>
  <c r="P97" i="37" s="1"/>
  <c r="Q97" i="37" s="1"/>
  <c r="N104" i="37"/>
  <c r="O104" i="37" s="1"/>
  <c r="P104" i="37" s="1"/>
  <c r="Q104" i="37" s="1"/>
  <c r="N96" i="37"/>
  <c r="O96" i="37" s="1"/>
  <c r="P96" i="37" s="1"/>
  <c r="Q96" i="37" s="1"/>
  <c r="J96" i="41" s="1"/>
  <c r="O96" i="41" s="1"/>
  <c r="N64" i="37"/>
  <c r="O64" i="37" s="1"/>
  <c r="P64" i="37" s="1"/>
  <c r="Q64" i="37" s="1"/>
  <c r="N59" i="37"/>
  <c r="O59" i="37" s="1"/>
  <c r="P59" i="37" s="1"/>
  <c r="Q59" i="37" s="1"/>
  <c r="N70" i="37"/>
  <c r="O70" i="37" s="1"/>
  <c r="P70" i="37" s="1"/>
  <c r="Q70" i="37" s="1"/>
  <c r="N73" i="37"/>
  <c r="O73" i="37" s="1"/>
  <c r="P73" i="37" s="1"/>
  <c r="Q73" i="37" s="1"/>
  <c r="N57" i="37"/>
  <c r="O57" i="37" s="1"/>
  <c r="P57" i="37" s="1"/>
  <c r="Q57" i="37" s="1"/>
  <c r="N103" i="37"/>
  <c r="O103" i="37" s="1"/>
  <c r="P103" i="37" s="1"/>
  <c r="Q103" i="37" s="1"/>
  <c r="N30" i="37"/>
  <c r="O30" i="37" s="1"/>
  <c r="P30" i="37" s="1"/>
  <c r="Q30" i="37" s="1"/>
  <c r="N93" i="37"/>
  <c r="O93" i="37" s="1"/>
  <c r="P93" i="37" s="1"/>
  <c r="Q93" i="37" s="1"/>
  <c r="N52" i="37"/>
  <c r="O52" i="37" s="1"/>
  <c r="P52" i="37" s="1"/>
  <c r="Q52" i="37" s="1"/>
  <c r="N111" i="37"/>
  <c r="O111" i="37" s="1"/>
  <c r="P111" i="37" s="1"/>
  <c r="Q111" i="37" s="1"/>
  <c r="N98" i="37"/>
  <c r="O98" i="37" s="1"/>
  <c r="P98" i="37" s="1"/>
  <c r="Q98" i="37" s="1"/>
  <c r="N34" i="37"/>
  <c r="O34" i="37" s="1"/>
  <c r="P34" i="37" s="1"/>
  <c r="Q34" i="37" s="1"/>
  <c r="N108" i="37"/>
  <c r="O108" i="37" s="1"/>
  <c r="P108" i="37" s="1"/>
  <c r="Q108" i="37" s="1"/>
  <c r="N76" i="37"/>
  <c r="O76" i="37" s="1"/>
  <c r="P76" i="37" s="1"/>
  <c r="Q76" i="37" s="1"/>
  <c r="N95" i="37"/>
  <c r="O95" i="37" s="1"/>
  <c r="P95" i="37" s="1"/>
  <c r="Q95" i="37" s="1"/>
  <c r="N55" i="37"/>
  <c r="O55" i="37" s="1"/>
  <c r="P55" i="37" s="1"/>
  <c r="Q55" i="37" s="1"/>
  <c r="N23" i="37"/>
  <c r="O23" i="37" s="1"/>
  <c r="P23" i="37" s="1"/>
  <c r="Q23" i="37" s="1"/>
  <c r="N105" i="37"/>
  <c r="O105" i="37" s="1"/>
  <c r="P105" i="37" s="1"/>
  <c r="Q105" i="37" s="1"/>
  <c r="N31" i="37"/>
  <c r="O31" i="37" s="1"/>
  <c r="P31" i="37" s="1"/>
  <c r="Q31" i="37" s="1"/>
  <c r="N12" i="37"/>
  <c r="O12" i="37" s="1"/>
  <c r="P12" i="37" s="1"/>
  <c r="Q12" i="37" s="1"/>
  <c r="N58" i="37"/>
  <c r="O58" i="37" s="1"/>
  <c r="P58" i="37" s="1"/>
  <c r="Q58" i="37" s="1"/>
  <c r="N83" i="37"/>
  <c r="O83" i="37" s="1"/>
  <c r="P83" i="37" s="1"/>
  <c r="Q83" i="37" s="1"/>
  <c r="N25" i="37"/>
  <c r="O25" i="37" s="1"/>
  <c r="P25" i="37" s="1"/>
  <c r="Q25" i="37" s="1"/>
  <c r="N21" i="37"/>
  <c r="O21" i="37" s="1"/>
  <c r="P21" i="37" s="1"/>
  <c r="Q21" i="37" s="1"/>
  <c r="N28" i="37"/>
  <c r="O28" i="37" s="1"/>
  <c r="P28" i="37" s="1"/>
  <c r="Q28" i="37" s="1"/>
  <c r="N80" i="37"/>
  <c r="O80" i="37" s="1"/>
  <c r="P80" i="37" s="1"/>
  <c r="Q80" i="37" s="1"/>
  <c r="N79" i="37"/>
  <c r="O79" i="37" s="1"/>
  <c r="P79" i="37" s="1"/>
  <c r="Q79" i="37" s="1"/>
  <c r="N94" i="37"/>
  <c r="O94" i="37" s="1"/>
  <c r="P94" i="37" s="1"/>
  <c r="Q94" i="37" s="1"/>
  <c r="N46" i="37"/>
  <c r="O46" i="37" s="1"/>
  <c r="P46" i="37" s="1"/>
  <c r="Q46" i="37" s="1"/>
  <c r="N100" i="37"/>
  <c r="O100" i="37" s="1"/>
  <c r="P100" i="37" s="1"/>
  <c r="Q100" i="37" s="1"/>
  <c r="N68" i="37"/>
  <c r="O68" i="37" s="1"/>
  <c r="P68" i="37" s="1"/>
  <c r="Q68" i="37" s="1"/>
  <c r="N91" i="37"/>
  <c r="O91" i="37" s="1"/>
  <c r="P91" i="37" s="1"/>
  <c r="Q91" i="37" s="1"/>
  <c r="N44" i="37"/>
  <c r="O44" i="37" s="1"/>
  <c r="P44" i="37" s="1"/>
  <c r="Q44" i="37" s="1"/>
  <c r="N74" i="37"/>
  <c r="O74" i="37" s="1"/>
  <c r="P74" i="37" s="1"/>
  <c r="Q74" i="37" s="1"/>
  <c r="N11" i="37"/>
  <c r="O11" i="37" s="1"/>
  <c r="P11" i="37" s="1"/>
  <c r="Q11" i="37" s="1"/>
  <c r="N26" i="37"/>
  <c r="O26" i="37" s="1"/>
  <c r="P26" i="37" s="1"/>
  <c r="Q26" i="37" s="1"/>
  <c r="N20" i="37"/>
  <c r="O20" i="37" s="1"/>
  <c r="P20" i="37" s="1"/>
  <c r="Q20" i="37" s="1"/>
  <c r="N85" i="37"/>
  <c r="O85" i="37" s="1"/>
  <c r="P85" i="37" s="1"/>
  <c r="Q85" i="37" s="1"/>
  <c r="N41" i="37"/>
  <c r="O41" i="37" s="1"/>
  <c r="P41" i="37" s="1"/>
  <c r="Q41" i="37" s="1"/>
  <c r="N4" i="37"/>
  <c r="O4" i="37" s="1"/>
  <c r="P4" i="37" s="1"/>
  <c r="Q4" i="37" s="1"/>
  <c r="N114" i="37"/>
  <c r="O114" i="37" s="1"/>
  <c r="P114" i="37" s="1"/>
  <c r="Q114" i="37" s="1"/>
  <c r="N50" i="37"/>
  <c r="O50" i="37" s="1"/>
  <c r="P50" i="37" s="1"/>
  <c r="Q50" i="37" s="1"/>
  <c r="N17" i="37"/>
  <c r="O17" i="37" s="1"/>
  <c r="P17" i="37" s="1"/>
  <c r="Q17" i="37" s="1"/>
  <c r="N124" i="37"/>
  <c r="O124" i="37" s="1"/>
  <c r="P124" i="37" s="1"/>
  <c r="Q124" i="37" s="1"/>
  <c r="N32" i="37"/>
  <c r="O32" i="37" s="1"/>
  <c r="P32" i="37" s="1"/>
  <c r="Q32" i="37" s="1"/>
  <c r="N6" i="37"/>
  <c r="O6" i="37" s="1"/>
  <c r="P6" i="37" s="1"/>
  <c r="Q6" i="37" s="1"/>
  <c r="N5" i="37"/>
  <c r="O5" i="37" s="1"/>
  <c r="P5" i="37" s="1"/>
  <c r="Q5" i="37" s="1"/>
  <c r="N27" i="37"/>
  <c r="O27" i="37" s="1"/>
  <c r="P27" i="37" s="1"/>
  <c r="Q27" i="37" s="1"/>
  <c r="N84" i="37"/>
  <c r="O84" i="37" s="1"/>
  <c r="P84" i="37" s="1"/>
  <c r="Q84" i="37" s="1"/>
  <c r="N102" i="37"/>
  <c r="O102" i="37" s="1"/>
  <c r="P102" i="37" s="1"/>
  <c r="Q102" i="37" s="1"/>
  <c r="N86" i="37"/>
  <c r="O86" i="37" s="1"/>
  <c r="P86" i="37" s="1"/>
  <c r="Q86" i="37" s="1"/>
  <c r="N38" i="37"/>
  <c r="O38" i="37" s="1"/>
  <c r="P38" i="37" s="1"/>
  <c r="Q38" i="37" s="1"/>
  <c r="N22" i="37"/>
  <c r="O22" i="37" s="1"/>
  <c r="P22" i="37" s="1"/>
  <c r="Q22" i="37" s="1"/>
  <c r="N92" i="37"/>
  <c r="O92" i="37" s="1"/>
  <c r="P92" i="37" s="1"/>
  <c r="Q92" i="37" s="1"/>
  <c r="N51" i="37"/>
  <c r="O51" i="37" s="1"/>
  <c r="P51" i="37" s="1"/>
  <c r="Q51" i="37" s="1"/>
  <c r="N110" i="37"/>
  <c r="O110" i="37" s="1"/>
  <c r="P110" i="37" s="1"/>
  <c r="Q110" i="37" s="1"/>
  <c r="N61" i="37"/>
  <c r="O61" i="37" s="1"/>
  <c r="P61" i="37" s="1"/>
  <c r="Q61" i="37" s="1"/>
  <c r="N3" i="37"/>
  <c r="O3" i="37" s="1"/>
  <c r="P3" i="37" s="1"/>
  <c r="Q3" i="37" s="1"/>
  <c r="N81" i="37"/>
  <c r="O81" i="37" s="1"/>
  <c r="P81" i="37" s="1"/>
  <c r="Q81" i="37" s="1"/>
  <c r="N71" i="37"/>
  <c r="O71" i="37" s="1"/>
  <c r="P71" i="37" s="1"/>
  <c r="Q71" i="37" s="1"/>
  <c r="N107" i="37"/>
  <c r="O107" i="37" s="1"/>
  <c r="P107" i="37" s="1"/>
  <c r="Q107" i="37" s="1"/>
  <c r="N10" i="37"/>
  <c r="O10" i="37" s="1"/>
  <c r="P10" i="37" s="1"/>
  <c r="Q10" i="37" s="1"/>
  <c r="N43" i="37"/>
  <c r="O43" i="37" s="1"/>
  <c r="P43" i="37" s="1"/>
  <c r="Q43" i="37" s="1"/>
  <c r="N75" i="37"/>
  <c r="O75" i="37" s="1"/>
  <c r="P75" i="37" s="1"/>
  <c r="Q75" i="37" s="1"/>
  <c r="D4" i="5"/>
  <c r="E4" i="5" s="1"/>
  <c r="T108" i="41"/>
  <c r="T38" i="41"/>
  <c r="T57" i="41"/>
  <c r="T87" i="41"/>
  <c r="T52" i="41"/>
  <c r="T3" i="41"/>
  <c r="T99" i="41"/>
  <c r="T62" i="41"/>
  <c r="T81" i="41"/>
  <c r="T91" i="41"/>
  <c r="V91" i="41" s="1"/>
  <c r="T55" i="41"/>
  <c r="T106" i="41"/>
  <c r="T64" i="41"/>
  <c r="T6" i="41"/>
  <c r="T7" i="41"/>
  <c r="T31" i="41"/>
  <c r="T15" i="41"/>
  <c r="T58" i="41"/>
  <c r="T61" i="41"/>
  <c r="T124" i="41"/>
  <c r="V124" i="41" s="1"/>
  <c r="T92" i="41"/>
  <c r="T22" i="41"/>
  <c r="T126" i="41"/>
  <c r="V126" i="41" s="1"/>
  <c r="T77" i="41"/>
  <c r="T36" i="41"/>
  <c r="T104" i="41"/>
  <c r="T30" i="41"/>
  <c r="T33" i="41"/>
  <c r="T74" i="41"/>
  <c r="T32" i="41"/>
  <c r="T60" i="41"/>
  <c r="T75" i="41"/>
  <c r="T23" i="41"/>
  <c r="T21" i="41"/>
  <c r="T125" i="41"/>
  <c r="T94" i="41"/>
  <c r="T76" i="41"/>
  <c r="T110" i="41"/>
  <c r="V110" i="41" s="1"/>
  <c r="T45" i="41"/>
  <c r="T20" i="41"/>
  <c r="T34" i="41"/>
  <c r="T86" i="41"/>
  <c r="T107" i="41"/>
  <c r="T42" i="41"/>
  <c r="T73" i="41"/>
  <c r="T19" i="41"/>
  <c r="T85" i="41"/>
  <c r="T44" i="41"/>
  <c r="T11" i="41"/>
  <c r="T51" i="41"/>
  <c r="T105" i="41"/>
  <c r="T13" i="41"/>
  <c r="T4" i="41"/>
  <c r="T97" i="41"/>
  <c r="T29" i="41"/>
  <c r="T69" i="41"/>
  <c r="T83" i="41"/>
  <c r="T26" i="41"/>
  <c r="T41" i="41"/>
  <c r="T53" i="41"/>
  <c r="T28" i="41"/>
  <c r="T80" i="41"/>
  <c r="T5" i="41"/>
  <c r="T78" i="41"/>
  <c r="T111" i="41"/>
  <c r="T93" i="41"/>
  <c r="T37" i="41"/>
  <c r="T59" i="41"/>
  <c r="T25" i="41"/>
  <c r="T102" i="41"/>
  <c r="T12" i="41"/>
  <c r="T18" i="41"/>
  <c r="S51" i="41"/>
  <c r="S100" i="41"/>
  <c r="S67" i="41"/>
  <c r="S33" i="41"/>
  <c r="S83" i="41"/>
  <c r="S106" i="41"/>
  <c r="S96" i="41"/>
  <c r="S21" i="41"/>
  <c r="S60" i="41"/>
  <c r="S11" i="41"/>
  <c r="S39" i="41"/>
  <c r="S125" i="41"/>
  <c r="S30" i="41"/>
  <c r="S78" i="41"/>
  <c r="S36" i="41"/>
  <c r="S24" i="41"/>
  <c r="S86" i="41"/>
  <c r="S82" i="41"/>
  <c r="S93" i="41"/>
  <c r="S5" i="41"/>
  <c r="S10" i="41"/>
  <c r="S73" i="41"/>
  <c r="S102" i="41"/>
  <c r="S6" i="41"/>
  <c r="S44" i="41"/>
  <c r="S38" i="41"/>
  <c r="S104" i="41"/>
  <c r="S34" i="41"/>
  <c r="S29" i="41"/>
  <c r="S124" i="41"/>
  <c r="S64" i="41"/>
  <c r="S108" i="41"/>
  <c r="S57" i="41"/>
  <c r="S80" i="41"/>
  <c r="S22" i="41"/>
  <c r="S99" i="41"/>
  <c r="S87" i="41"/>
  <c r="S46" i="41"/>
  <c r="S77" i="41"/>
  <c r="S84" i="41"/>
  <c r="S20" i="41"/>
  <c r="S35" i="41"/>
  <c r="S61" i="41"/>
  <c r="S94" i="41"/>
  <c r="S81" i="41"/>
  <c r="S59" i="41"/>
  <c r="S74" i="41"/>
  <c r="S47" i="41"/>
  <c r="S41" i="41"/>
  <c r="S70" i="41"/>
  <c r="S52" i="41"/>
  <c r="S68" i="41"/>
  <c r="S4" i="41"/>
  <c r="S3" i="41"/>
  <c r="S49" i="41"/>
  <c r="S55" i="41"/>
  <c r="S42" i="41"/>
  <c r="S25" i="41"/>
  <c r="S54" i="41"/>
  <c r="S92" i="41"/>
  <c r="S28" i="41"/>
  <c r="S71" i="41"/>
  <c r="S31" i="41"/>
  <c r="S15" i="41"/>
  <c r="S18" i="41"/>
  <c r="S126" i="41"/>
  <c r="S14" i="41"/>
  <c r="S45" i="41"/>
  <c r="S79" i="41"/>
  <c r="S97" i="41"/>
  <c r="S62" i="41"/>
  <c r="S50" i="41"/>
  <c r="S69" i="41"/>
  <c r="S43" i="41"/>
  <c r="S105" i="41"/>
  <c r="S32" i="41"/>
  <c r="S85" i="41"/>
  <c r="S12" i="41"/>
  <c r="S58" i="41"/>
  <c r="S75" i="41"/>
  <c r="S16" i="41"/>
  <c r="S23" i="41"/>
  <c r="V54" i="37"/>
  <c r="V31" i="37"/>
  <c r="V28" i="37"/>
  <c r="V57" i="37"/>
  <c r="V21" i="37"/>
  <c r="V105" i="37"/>
  <c r="V25" i="37"/>
  <c r="V74" i="37"/>
  <c r="H77" i="41"/>
  <c r="H100" i="41"/>
  <c r="H36" i="41"/>
  <c r="H99" i="41"/>
  <c r="H82" i="41"/>
  <c r="H18" i="41"/>
  <c r="H49" i="41"/>
  <c r="H64" i="41"/>
  <c r="H106" i="41"/>
  <c r="H70" i="41"/>
  <c r="H85" i="41"/>
  <c r="H8" i="41"/>
  <c r="H94" i="41"/>
  <c r="H30" i="41"/>
  <c r="H93" i="41"/>
  <c r="H29" i="41"/>
  <c r="H116" i="41"/>
  <c r="H52" i="41"/>
  <c r="H111" i="41"/>
  <c r="H98" i="41"/>
  <c r="H34" i="41"/>
  <c r="H91" i="41"/>
  <c r="H65" i="41"/>
  <c r="H104" i="41"/>
  <c r="H118" i="41"/>
  <c r="H76" i="41"/>
  <c r="H122" i="41"/>
  <c r="H42" i="41"/>
  <c r="H89" i="41"/>
  <c r="H96" i="41"/>
  <c r="H39" i="41"/>
  <c r="H95" i="41"/>
  <c r="H7" i="41"/>
  <c r="H59" i="41"/>
  <c r="H47" i="41"/>
  <c r="H87" i="41"/>
  <c r="H113" i="41"/>
  <c r="H31" i="41"/>
  <c r="H105" i="41"/>
  <c r="H9" i="41"/>
  <c r="H80" i="41"/>
  <c r="H79" i="41"/>
  <c r="H35" i="41"/>
  <c r="H56" i="41"/>
  <c r="H48" i="41"/>
  <c r="H54" i="41"/>
  <c r="H69" i="41"/>
  <c r="H25" i="41"/>
  <c r="H43" i="41"/>
  <c r="H73" i="41"/>
  <c r="H86" i="41"/>
  <c r="H22" i="41"/>
  <c r="H101" i="41"/>
  <c r="H21" i="41"/>
  <c r="H28" i="41"/>
  <c r="H24" i="41"/>
  <c r="H110" i="41"/>
  <c r="H46" i="41"/>
  <c r="H109" i="41"/>
  <c r="H45" i="41"/>
  <c r="H68" i="41"/>
  <c r="H4" i="41"/>
  <c r="H114" i="41"/>
  <c r="H50" i="41"/>
  <c r="H81" i="41"/>
  <c r="H17" i="41"/>
  <c r="H120" i="41"/>
  <c r="H40" i="41"/>
  <c r="H108" i="41"/>
  <c r="H12" i="41"/>
  <c r="H58" i="41"/>
  <c r="H16" i="41"/>
  <c r="H6" i="41"/>
  <c r="H119" i="41"/>
  <c r="H55" i="41"/>
  <c r="H83" i="41"/>
  <c r="H11" i="41"/>
  <c r="H15" i="41"/>
  <c r="H63" i="41"/>
  <c r="H19" i="41"/>
  <c r="H121" i="41"/>
  <c r="H41" i="41"/>
  <c r="H115" i="41"/>
  <c r="H51" i="41"/>
  <c r="H2" i="41"/>
  <c r="H72" i="41"/>
  <c r="H112" i="41"/>
  <c r="H14" i="41"/>
  <c r="H53" i="41"/>
  <c r="H90" i="41"/>
  <c r="H102" i="41"/>
  <c r="H38" i="41"/>
  <c r="H117" i="41"/>
  <c r="H37" i="41"/>
  <c r="H92" i="41"/>
  <c r="J2" i="37"/>
  <c r="K2" i="37" s="1"/>
  <c r="L2" i="37" s="1"/>
  <c r="H126" i="41"/>
  <c r="H62" i="41"/>
  <c r="H125" i="41"/>
  <c r="H61" i="41"/>
  <c r="H84" i="41"/>
  <c r="H20" i="41"/>
  <c r="H3" i="41"/>
  <c r="H66" i="41"/>
  <c r="H33" i="41"/>
  <c r="H123" i="41"/>
  <c r="H124" i="41"/>
  <c r="H44" i="41"/>
  <c r="H71" i="41"/>
  <c r="H74" i="41"/>
  <c r="H32" i="41"/>
  <c r="H5" i="41"/>
  <c r="H27" i="41"/>
  <c r="O2" i="37"/>
  <c r="P2" i="37" s="1"/>
  <c r="Q2" i="37" s="1"/>
  <c r="H78" i="41"/>
  <c r="H13" i="41"/>
  <c r="H60" i="41"/>
  <c r="H107" i="41"/>
  <c r="H10" i="41"/>
  <c r="H26" i="41"/>
  <c r="H57" i="41"/>
  <c r="H23" i="41"/>
  <c r="H67" i="41"/>
  <c r="H103" i="41"/>
  <c r="H88" i="41"/>
  <c r="H75" i="41"/>
  <c r="AB81" i="37"/>
  <c r="AC81" i="37" s="1"/>
  <c r="AD81" i="37" s="1"/>
  <c r="AB97" i="37"/>
  <c r="AC97" i="37" s="1"/>
  <c r="AD97" i="37" s="1"/>
  <c r="AB92" i="37"/>
  <c r="AC92" i="37" s="1"/>
  <c r="AD92" i="37" s="1"/>
  <c r="AB73" i="37"/>
  <c r="AC73" i="37" s="1"/>
  <c r="AD73" i="37" s="1"/>
  <c r="AB57" i="37"/>
  <c r="AC57" i="37" s="1"/>
  <c r="AD57" i="37" s="1"/>
  <c r="AB41" i="37"/>
  <c r="AC41" i="37" s="1"/>
  <c r="AD41" i="37" s="1"/>
  <c r="AB15" i="37"/>
  <c r="AC15" i="37" s="1"/>
  <c r="AD15" i="37" s="1"/>
  <c r="AB88" i="37"/>
  <c r="AC88" i="37"/>
  <c r="AD88" i="37" s="1"/>
  <c r="AB64" i="37"/>
  <c r="AC64" i="37" s="1"/>
  <c r="AD64" i="37" s="1"/>
  <c r="AB32" i="37"/>
  <c r="AC32" i="37" s="1"/>
  <c r="AD32" i="37" s="1"/>
  <c r="AB5" i="37"/>
  <c r="AC5" i="37" s="1"/>
  <c r="AD5" i="37" s="1"/>
  <c r="AB28" i="37"/>
  <c r="AC28" i="37" s="1"/>
  <c r="AD28" i="37" s="1"/>
  <c r="AB80" i="37"/>
  <c r="AC80" i="37"/>
  <c r="AD80" i="37" s="1"/>
  <c r="AB62" i="37"/>
  <c r="AC62" i="37" s="1"/>
  <c r="AD62" i="37" s="1"/>
  <c r="AB16" i="37"/>
  <c r="AC16" i="37" s="1"/>
  <c r="AD16" i="37" s="1"/>
  <c r="AB112" i="37"/>
  <c r="AC112" i="37"/>
  <c r="AD112" i="37" s="1"/>
  <c r="AB68" i="37"/>
  <c r="AC68" i="37" s="1"/>
  <c r="AD68" i="37" s="1"/>
  <c r="AB58" i="37"/>
  <c r="AC58" i="37" s="1"/>
  <c r="AD58" i="37" s="1"/>
  <c r="AB119" i="37"/>
  <c r="AC119" i="37"/>
  <c r="AD119" i="37" s="1"/>
  <c r="AB102" i="37"/>
  <c r="AC102" i="37" s="1"/>
  <c r="AD102" i="37" s="1"/>
  <c r="AB54" i="37"/>
  <c r="AC54" i="37" s="1"/>
  <c r="AD54" i="37" s="1"/>
  <c r="AB106" i="37"/>
  <c r="AC106" i="37" s="1"/>
  <c r="AD106" i="37" s="1"/>
  <c r="AB26" i="37"/>
  <c r="AC26" i="37"/>
  <c r="AD26" i="37" s="1"/>
  <c r="AB23" i="37"/>
  <c r="AC23" i="37" s="1"/>
  <c r="AD23" i="37" s="1"/>
  <c r="AB61" i="37"/>
  <c r="AC61" i="37" s="1"/>
  <c r="AD61" i="37" s="1"/>
  <c r="AB84" i="37"/>
  <c r="AC84" i="37" s="1"/>
  <c r="AD84" i="37" s="1"/>
  <c r="AB20" i="37"/>
  <c r="AC20" i="37" s="1"/>
  <c r="AD20" i="37" s="1"/>
  <c r="AB3" i="37"/>
  <c r="AC3" i="37" s="1"/>
  <c r="AD3" i="37" s="1"/>
  <c r="AB66" i="37"/>
  <c r="AC66" i="37"/>
  <c r="AD66" i="37" s="1"/>
  <c r="AC123" i="37"/>
  <c r="AD123" i="37" s="1"/>
  <c r="AB123" i="37"/>
  <c r="AB104" i="37"/>
  <c r="AC104" i="37" s="1"/>
  <c r="AD104" i="37" s="1"/>
  <c r="AC124" i="37"/>
  <c r="AD124" i="37" s="1"/>
  <c r="AB124" i="37"/>
  <c r="AB44" i="37"/>
  <c r="AC44" i="37" s="1"/>
  <c r="AD44" i="37" s="1"/>
  <c r="AB71" i="37"/>
  <c r="AC71" i="37" s="1"/>
  <c r="AD71" i="37" s="1"/>
  <c r="AB122" i="37"/>
  <c r="AC122" i="37"/>
  <c r="AD122" i="37" s="1"/>
  <c r="AB74" i="37"/>
  <c r="AC74" i="37" s="1"/>
  <c r="AD74" i="37" s="1"/>
  <c r="AB37" i="37"/>
  <c r="AC37" i="37" s="1"/>
  <c r="AD37" i="37" s="1"/>
  <c r="AB35" i="37"/>
  <c r="AC35" i="37" s="1"/>
  <c r="AD35" i="37" s="1"/>
  <c r="AB2" i="37"/>
  <c r="AC2" i="37" s="1"/>
  <c r="AB110" i="37"/>
  <c r="AC110" i="37"/>
  <c r="AD110" i="37" s="1"/>
  <c r="AB108" i="37"/>
  <c r="AC108" i="37" s="1"/>
  <c r="AD108" i="37" s="1"/>
  <c r="AC83" i="37"/>
  <c r="AD83" i="37" s="1"/>
  <c r="AB83" i="37"/>
  <c r="AB69" i="37"/>
  <c r="AC69" i="37" s="1"/>
  <c r="AD69" i="37" s="1"/>
  <c r="AB9" i="37"/>
  <c r="AC9" i="37"/>
  <c r="AD9" i="37" s="1"/>
  <c r="AB63" i="37"/>
  <c r="AC63" i="37" s="1"/>
  <c r="AD63" i="37" s="1"/>
  <c r="AB67" i="37"/>
  <c r="AC67" i="37" s="1"/>
  <c r="AD67" i="37" s="1"/>
  <c r="AB103" i="37"/>
  <c r="AC103" i="37"/>
  <c r="AD103" i="37" s="1"/>
  <c r="AB87" i="37"/>
  <c r="AC87" i="37"/>
  <c r="AD87" i="37" s="1"/>
  <c r="AB14" i="37"/>
  <c r="AC14" i="37" s="1"/>
  <c r="AD14" i="37" s="1"/>
  <c r="AB13" i="37"/>
  <c r="AC13" i="37" s="1"/>
  <c r="AD13" i="37" s="1"/>
  <c r="AB100" i="37"/>
  <c r="AC100" i="37" s="1"/>
  <c r="AD100" i="37" s="1"/>
  <c r="AB36" i="37"/>
  <c r="AC36" i="37" s="1"/>
  <c r="AD36" i="37" s="1"/>
  <c r="AB82" i="37"/>
  <c r="AC82" i="37" s="1"/>
  <c r="AD82" i="37" s="1"/>
  <c r="AB18" i="37"/>
  <c r="AC18" i="37" s="1"/>
  <c r="AD18" i="37" s="1"/>
  <c r="AB91" i="37"/>
  <c r="AC91" i="37" s="1"/>
  <c r="AD91" i="37" s="1"/>
  <c r="AB53" i="37"/>
  <c r="AC53" i="37" s="1"/>
  <c r="AD53" i="37" s="1"/>
  <c r="AB76" i="37"/>
  <c r="AC76" i="37" s="1"/>
  <c r="AD76" i="37" s="1"/>
  <c r="AB10" i="37"/>
  <c r="AC10" i="37" s="1"/>
  <c r="AD10" i="37" s="1"/>
  <c r="AC75" i="37"/>
  <c r="AD75" i="37" s="1"/>
  <c r="AB75" i="37"/>
  <c r="AB121" i="37"/>
  <c r="AC121" i="37"/>
  <c r="AD121" i="37" s="1"/>
  <c r="AB50" i="37"/>
  <c r="AC50" i="37" s="1"/>
  <c r="AD50" i="37" s="1"/>
  <c r="AC115" i="37"/>
  <c r="AD115" i="37" s="1"/>
  <c r="AB115" i="37"/>
  <c r="AB72" i="37"/>
  <c r="AC72" i="37"/>
  <c r="AD72" i="37" s="1"/>
  <c r="AB125" i="37"/>
  <c r="AC125" i="37" s="1"/>
  <c r="AD125" i="37" s="1"/>
  <c r="AB86" i="37"/>
  <c r="AC86" i="37" s="1"/>
  <c r="AD86" i="37" s="1"/>
  <c r="AB78" i="37"/>
  <c r="AC78" i="37"/>
  <c r="AD78" i="37" s="1"/>
  <c r="AB77" i="37"/>
  <c r="AC77" i="37" s="1"/>
  <c r="AD77" i="37" s="1"/>
  <c r="AC116" i="37"/>
  <c r="AD116" i="37" s="1"/>
  <c r="AB116" i="37"/>
  <c r="AB52" i="37"/>
  <c r="AC52" i="37" s="1"/>
  <c r="AD52" i="37" s="1"/>
  <c r="AB111" i="37"/>
  <c r="AC111" i="37"/>
  <c r="AD111" i="37" s="1"/>
  <c r="AB99" i="37"/>
  <c r="AC99" i="37" s="1"/>
  <c r="AD99" i="37" s="1"/>
  <c r="AB113" i="37"/>
  <c r="AC113" i="37"/>
  <c r="AD113" i="37" s="1"/>
  <c r="AB49" i="37"/>
  <c r="AC49" i="37" s="1"/>
  <c r="AD49" i="37" s="1"/>
  <c r="AB40" i="37"/>
  <c r="AC40" i="37"/>
  <c r="AD40" i="37" s="1"/>
  <c r="AC60" i="37"/>
  <c r="AD60" i="37" s="1"/>
  <c r="AB60" i="37"/>
  <c r="AC12" i="37"/>
  <c r="AD12" i="37" s="1"/>
  <c r="AB12" i="37"/>
  <c r="AC107" i="37"/>
  <c r="AD107" i="37" s="1"/>
  <c r="AB107" i="37"/>
  <c r="AB90" i="37"/>
  <c r="AC90" i="37"/>
  <c r="AD90" i="37" s="1"/>
  <c r="AB25" i="37"/>
  <c r="AC25" i="37" s="1"/>
  <c r="AD25" i="37" s="1"/>
  <c r="AB6" i="37"/>
  <c r="AC6" i="37" s="1"/>
  <c r="AD6" i="37" s="1"/>
  <c r="AB43" i="37"/>
  <c r="AC43" i="37" s="1"/>
  <c r="AD43" i="37" s="1"/>
  <c r="AB79" i="37"/>
  <c r="AC79" i="37" s="1"/>
  <c r="AD79" i="37" s="1"/>
  <c r="AB51" i="37"/>
  <c r="AC51" i="37" s="1"/>
  <c r="AD51" i="37" s="1"/>
  <c r="AB126" i="37"/>
  <c r="AC126" i="37"/>
  <c r="AD126" i="37" s="1"/>
  <c r="AB55" i="37"/>
  <c r="AC55" i="37" s="1"/>
  <c r="AD55" i="37" s="1"/>
  <c r="AB38" i="37"/>
  <c r="AC38" i="37" s="1"/>
  <c r="AD38" i="37" s="1"/>
  <c r="AB114" i="37"/>
  <c r="AC114" i="37"/>
  <c r="AD114" i="37" s="1"/>
  <c r="AB33" i="37"/>
  <c r="AC33" i="37" s="1"/>
  <c r="AD33" i="37" s="1"/>
  <c r="AB70" i="37"/>
  <c r="AC70" i="37" s="1"/>
  <c r="AD70" i="37" s="1"/>
  <c r="AB101" i="37"/>
  <c r="AC101" i="37" s="1"/>
  <c r="AD101" i="37" s="1"/>
  <c r="AC85" i="37"/>
  <c r="AD85" i="37" s="1"/>
  <c r="AB85" i="37"/>
  <c r="AB21" i="37"/>
  <c r="AC21" i="37"/>
  <c r="AD21" i="37" s="1"/>
  <c r="AB31" i="37"/>
  <c r="AC31" i="37" s="1"/>
  <c r="AD31" i="37" s="1"/>
  <c r="AB19" i="37"/>
  <c r="AC19" i="37" s="1"/>
  <c r="AD19" i="37" s="1"/>
  <c r="AB24" i="37"/>
  <c r="AC24" i="37" s="1"/>
  <c r="AD24" i="37" s="1"/>
  <c r="AB8" i="37"/>
  <c r="AC8" i="37"/>
  <c r="AD8" i="37" s="1"/>
  <c r="AB46" i="37"/>
  <c r="AC46" i="37" s="1"/>
  <c r="AD46" i="37" s="1"/>
  <c r="AB30" i="37"/>
  <c r="AC30" i="37"/>
  <c r="AD30" i="37" s="1"/>
  <c r="AB93" i="37"/>
  <c r="AC93" i="37"/>
  <c r="AD93" i="37" s="1"/>
  <c r="AC29" i="37"/>
  <c r="AD29" i="37" s="1"/>
  <c r="AB29" i="37"/>
  <c r="AB34" i="37"/>
  <c r="AC34" i="37" s="1"/>
  <c r="AD34" i="37" s="1"/>
  <c r="AB65" i="37"/>
  <c r="AC65" i="37" s="1"/>
  <c r="AD65" i="37" s="1"/>
  <c r="AB120" i="37"/>
  <c r="AC120" i="37"/>
  <c r="AD120" i="37" s="1"/>
  <c r="AB42" i="37"/>
  <c r="AC42" i="37" s="1"/>
  <c r="AD42" i="37" s="1"/>
  <c r="AB39" i="37"/>
  <c r="AC39" i="37"/>
  <c r="AD39" i="37" s="1"/>
  <c r="AB95" i="37"/>
  <c r="AC95" i="37"/>
  <c r="AD95" i="37" s="1"/>
  <c r="AB7" i="37"/>
  <c r="AC7" i="37" s="1"/>
  <c r="AD7" i="37" s="1"/>
  <c r="AB11" i="37"/>
  <c r="AC11" i="37" s="1"/>
  <c r="AD11" i="37" s="1"/>
  <c r="AB47" i="37"/>
  <c r="AC47" i="37" s="1"/>
  <c r="AD47" i="37" s="1"/>
  <c r="AB48" i="37"/>
  <c r="AC48" i="37"/>
  <c r="AD48" i="37" s="1"/>
  <c r="AB22" i="37"/>
  <c r="AC22" i="37" s="1"/>
  <c r="AD22" i="37" s="1"/>
  <c r="AC117" i="37"/>
  <c r="AD117" i="37" s="1"/>
  <c r="AB117" i="37"/>
  <c r="AB105" i="37"/>
  <c r="AC105" i="37" s="1"/>
  <c r="AD105" i="37" s="1"/>
  <c r="AC56" i="37"/>
  <c r="AD56" i="37" s="1"/>
  <c r="AB56" i="37"/>
  <c r="AB94" i="37"/>
  <c r="AC94" i="37" s="1"/>
  <c r="AD94" i="37" s="1"/>
  <c r="AC109" i="37"/>
  <c r="AD109" i="37" s="1"/>
  <c r="AB109" i="37"/>
  <c r="AB45" i="37"/>
  <c r="AC45" i="37" s="1"/>
  <c r="AD45" i="37" s="1"/>
  <c r="AB4" i="37"/>
  <c r="AC4" i="37" s="1"/>
  <c r="AD4" i="37" s="1"/>
  <c r="AB98" i="37"/>
  <c r="AC98" i="37"/>
  <c r="AD98" i="37" s="1"/>
  <c r="AB17" i="37"/>
  <c r="AC17" i="37" s="1"/>
  <c r="AD17" i="37" s="1"/>
  <c r="AB118" i="37"/>
  <c r="AC118" i="37"/>
  <c r="AD118" i="37" s="1"/>
  <c r="AB89" i="37"/>
  <c r="AC89" i="37"/>
  <c r="AD89" i="37" s="1"/>
  <c r="AB96" i="37"/>
  <c r="AC96" i="37" s="1"/>
  <c r="AD96" i="37" s="1"/>
  <c r="AB59" i="37"/>
  <c r="AC59" i="37" s="1"/>
  <c r="AD59" i="37" s="1"/>
  <c r="AB27" i="37"/>
  <c r="AC27" i="37" s="1"/>
  <c r="AD27" i="37" s="1"/>
  <c r="X9" i="37"/>
  <c r="Y9" i="37" s="1"/>
  <c r="Z9" i="37" s="1"/>
  <c r="Y115" i="37"/>
  <c r="Z115" i="37" s="1"/>
  <c r="X115" i="37"/>
  <c r="X110" i="37"/>
  <c r="Y110" i="37" s="1"/>
  <c r="Z110" i="37" s="1"/>
  <c r="X45" i="37"/>
  <c r="Y45" i="37" s="1"/>
  <c r="Z45" i="37" s="1"/>
  <c r="X17" i="37"/>
  <c r="Y17" i="37" s="1"/>
  <c r="Z17" i="37" s="1"/>
  <c r="X50" i="37"/>
  <c r="Y50" i="37" s="1"/>
  <c r="Z50" i="37" s="1"/>
  <c r="X32" i="37"/>
  <c r="Y32" i="37" s="1"/>
  <c r="Z32" i="37" s="1"/>
  <c r="X112" i="37"/>
  <c r="Y112" i="37"/>
  <c r="Z112" i="37" s="1"/>
  <c r="X38" i="37"/>
  <c r="Y38" i="37"/>
  <c r="Z38" i="37" s="1"/>
  <c r="X51" i="37"/>
  <c r="Y51" i="37" s="1"/>
  <c r="Z51" i="37" s="1"/>
  <c r="X103" i="37"/>
  <c r="Y103" i="37" s="1"/>
  <c r="Z103" i="37" s="1"/>
  <c r="X61" i="37"/>
  <c r="Y61" i="37" s="1"/>
  <c r="Z61" i="37" s="1"/>
  <c r="X84" i="37"/>
  <c r="Y84" i="37" s="1"/>
  <c r="Z84" i="37" s="1"/>
  <c r="X36" i="37"/>
  <c r="Y36" i="37" s="1"/>
  <c r="Z36" i="37" s="1"/>
  <c r="X20" i="37"/>
  <c r="Y20" i="37" s="1"/>
  <c r="Z20" i="37" s="1"/>
  <c r="Y123" i="37"/>
  <c r="Z123" i="37" s="1"/>
  <c r="X123" i="37"/>
  <c r="X44" i="37"/>
  <c r="Y44" i="37" s="1"/>
  <c r="Z44" i="37" s="1"/>
  <c r="X71" i="37"/>
  <c r="Y71" i="37" s="1"/>
  <c r="Z71" i="37" s="1"/>
  <c r="X74" i="37"/>
  <c r="Y74" i="37" s="1"/>
  <c r="Z74" i="37" s="1"/>
  <c r="Y75" i="37"/>
  <c r="Z75" i="37" s="1"/>
  <c r="X75" i="37"/>
  <c r="X68" i="37"/>
  <c r="Y68" i="37" s="1"/>
  <c r="Z68" i="37" s="1"/>
  <c r="X114" i="37"/>
  <c r="Y114" i="37" s="1"/>
  <c r="Z114" i="37" s="1"/>
  <c r="X12" i="37"/>
  <c r="Y12" i="37" s="1"/>
  <c r="Z12" i="37" s="1"/>
  <c r="X102" i="37"/>
  <c r="Y102" i="37" s="1"/>
  <c r="Z102" i="37" s="1"/>
  <c r="X120" i="37"/>
  <c r="Y120" i="37"/>
  <c r="Z120" i="37" s="1"/>
  <c r="X69" i="37"/>
  <c r="Y69" i="37" s="1"/>
  <c r="Z69" i="37" s="1"/>
  <c r="X31" i="37"/>
  <c r="Y31" i="37" s="1"/>
  <c r="Z31" i="37" s="1"/>
  <c r="Y67" i="37"/>
  <c r="Z67" i="37" s="1"/>
  <c r="X67" i="37"/>
  <c r="X126" i="37"/>
  <c r="Y126" i="37" s="1"/>
  <c r="Z126" i="37" s="1"/>
  <c r="X62" i="37"/>
  <c r="Y62" i="37" s="1"/>
  <c r="Z62" i="37" s="1"/>
  <c r="X125" i="37"/>
  <c r="Y125" i="37" s="1"/>
  <c r="Z125" i="37" s="1"/>
  <c r="X100" i="37"/>
  <c r="Y100" i="37" s="1"/>
  <c r="Z100" i="37" s="1"/>
  <c r="X82" i="37"/>
  <c r="Y82" i="37" s="1"/>
  <c r="Z82" i="37" s="1"/>
  <c r="X18" i="37"/>
  <c r="Y18" i="37" s="1"/>
  <c r="Z18" i="37" s="1"/>
  <c r="X113" i="37"/>
  <c r="Y113" i="37" s="1"/>
  <c r="Z113" i="37" s="1"/>
  <c r="X97" i="37"/>
  <c r="Y97" i="37" s="1"/>
  <c r="Z97" i="37" s="1"/>
  <c r="X76" i="37"/>
  <c r="Y76" i="37" s="1"/>
  <c r="Z76" i="37" s="1"/>
  <c r="X89" i="37"/>
  <c r="Y89" i="37" s="1"/>
  <c r="Z89" i="37" s="1"/>
  <c r="X25" i="37"/>
  <c r="Y25" i="37" s="1"/>
  <c r="Z25" i="37" s="1"/>
  <c r="X5" i="37"/>
  <c r="Y5" i="37" s="1"/>
  <c r="Z5" i="37" s="1"/>
  <c r="X27" i="37"/>
  <c r="Y27" i="37" s="1"/>
  <c r="Z27" i="37" s="1"/>
  <c r="X66" i="37"/>
  <c r="Y66" i="37" s="1"/>
  <c r="Z66" i="37" s="1"/>
  <c r="X16" i="37"/>
  <c r="Y16" i="37" s="1"/>
  <c r="Z16" i="37" s="1"/>
  <c r="X117" i="37"/>
  <c r="Y117" i="37"/>
  <c r="Z117" i="37" s="1"/>
  <c r="X26" i="37"/>
  <c r="Y26" i="37" s="1"/>
  <c r="Z26" i="37" s="1"/>
  <c r="X23" i="37"/>
  <c r="Y23" i="37" s="1"/>
  <c r="Z23" i="37" s="1"/>
  <c r="X19" i="37"/>
  <c r="Y19" i="37" s="1"/>
  <c r="Z19" i="37" s="1"/>
  <c r="X8" i="37"/>
  <c r="Y8" i="37"/>
  <c r="Z8" i="37" s="1"/>
  <c r="X78" i="37"/>
  <c r="Y78" i="37" s="1"/>
  <c r="Z78" i="37" s="1"/>
  <c r="X77" i="37"/>
  <c r="Y77" i="37" s="1"/>
  <c r="Z77" i="37" s="1"/>
  <c r="X99" i="37"/>
  <c r="Y99" i="37" s="1"/>
  <c r="Z99" i="37" s="1"/>
  <c r="X65" i="37"/>
  <c r="Y65" i="37" s="1"/>
  <c r="Z65" i="37" s="1"/>
  <c r="Y49" i="37"/>
  <c r="Z49" i="37" s="1"/>
  <c r="X49" i="37"/>
  <c r="X60" i="37"/>
  <c r="Y60" i="37" s="1"/>
  <c r="Z60" i="37" s="1"/>
  <c r="Y107" i="37"/>
  <c r="Z107" i="37" s="1"/>
  <c r="X107" i="37"/>
  <c r="X90" i="37"/>
  <c r="Y90" i="37" s="1"/>
  <c r="Z90" i="37" s="1"/>
  <c r="X95" i="37"/>
  <c r="Y95" i="37"/>
  <c r="Z95" i="37" s="1"/>
  <c r="X43" i="37"/>
  <c r="Y43" i="37" s="1"/>
  <c r="Z43" i="37" s="1"/>
  <c r="X83" i="37"/>
  <c r="Y83" i="37" s="1"/>
  <c r="Z83" i="37" s="1"/>
  <c r="X88" i="37"/>
  <c r="Y88" i="37" s="1"/>
  <c r="Z88" i="37" s="1"/>
  <c r="Y55" i="37"/>
  <c r="Z55" i="37" s="1"/>
  <c r="X55" i="37"/>
  <c r="X86" i="37"/>
  <c r="Y86" i="37" s="1"/>
  <c r="Z86" i="37" s="1"/>
  <c r="X54" i="37"/>
  <c r="Y54" i="37" s="1"/>
  <c r="Z54" i="37" s="1"/>
  <c r="X70" i="37"/>
  <c r="Y70" i="37" s="1"/>
  <c r="Z70" i="37" s="1"/>
  <c r="X22" i="37"/>
  <c r="Y22" i="37" s="1"/>
  <c r="Z22" i="37" s="1"/>
  <c r="Y101" i="37"/>
  <c r="Z101" i="37" s="1"/>
  <c r="X101" i="37"/>
  <c r="X85" i="37"/>
  <c r="Y85" i="37" s="1"/>
  <c r="Z85" i="37" s="1"/>
  <c r="X105" i="37"/>
  <c r="Y105" i="37" s="1"/>
  <c r="Z105" i="37" s="1"/>
  <c r="X73" i="37"/>
  <c r="Y73" i="37" s="1"/>
  <c r="Z73" i="37" s="1"/>
  <c r="X63" i="37"/>
  <c r="Y63" i="37" s="1"/>
  <c r="Z63" i="37" s="1"/>
  <c r="X35" i="37"/>
  <c r="Y35" i="37" s="1"/>
  <c r="Z35" i="37" s="1"/>
  <c r="Y56" i="37"/>
  <c r="Z56" i="37" s="1"/>
  <c r="X56" i="37"/>
  <c r="X87" i="37"/>
  <c r="Y87" i="37" s="1"/>
  <c r="Z87" i="37" s="1"/>
  <c r="X14" i="37"/>
  <c r="Y14" i="37" s="1"/>
  <c r="Z14" i="37" s="1"/>
  <c r="X93" i="37"/>
  <c r="Y93" i="37"/>
  <c r="Z93" i="37" s="1"/>
  <c r="X29" i="37"/>
  <c r="Y29" i="37" s="1"/>
  <c r="Z29" i="37" s="1"/>
  <c r="X13" i="37"/>
  <c r="Y13" i="37" s="1"/>
  <c r="Z13" i="37" s="1"/>
  <c r="X4" i="37"/>
  <c r="Y4" i="37" s="1"/>
  <c r="Z4" i="37" s="1"/>
  <c r="X81" i="37"/>
  <c r="Y81" i="37" s="1"/>
  <c r="Z81" i="37" s="1"/>
  <c r="X53" i="37"/>
  <c r="Y53" i="37" s="1"/>
  <c r="Z53" i="37" s="1"/>
  <c r="X58" i="37"/>
  <c r="Y58" i="37" s="1"/>
  <c r="Z58" i="37" s="1"/>
  <c r="X10" i="37"/>
  <c r="Y10" i="37" s="1"/>
  <c r="Z10" i="37" s="1"/>
  <c r="X11" i="37"/>
  <c r="Y11" i="37" s="1"/>
  <c r="Z11" i="37" s="1"/>
  <c r="X48" i="37"/>
  <c r="Y48" i="37"/>
  <c r="Z48" i="37" s="1"/>
  <c r="X119" i="37"/>
  <c r="Y119" i="37"/>
  <c r="Z119" i="37" s="1"/>
  <c r="X92" i="37"/>
  <c r="Y92" i="37" s="1"/>
  <c r="Z92" i="37" s="1"/>
  <c r="X57" i="37"/>
  <c r="Y57" i="37" s="1"/>
  <c r="Z57" i="37" s="1"/>
  <c r="Y109" i="37"/>
  <c r="Z109" i="37" s="1"/>
  <c r="X109" i="37"/>
  <c r="X3" i="37"/>
  <c r="X106" i="37"/>
  <c r="Y106" i="37" s="1"/>
  <c r="Z106" i="37" s="1"/>
  <c r="Y121" i="37"/>
  <c r="Z121" i="37" s="1"/>
  <c r="X121" i="37"/>
  <c r="X80" i="37"/>
  <c r="Y80" i="37" s="1"/>
  <c r="Z80" i="37" s="1"/>
  <c r="X15" i="37"/>
  <c r="Y15" i="37" s="1"/>
  <c r="Z15" i="37" s="1"/>
  <c r="X79" i="37"/>
  <c r="Y79" i="37" s="1"/>
  <c r="Z79" i="37" s="1"/>
  <c r="X72" i="37"/>
  <c r="Y72" i="37"/>
  <c r="Z72" i="37" s="1"/>
  <c r="X94" i="37"/>
  <c r="Y94" i="37"/>
  <c r="Z94" i="37" s="1"/>
  <c r="Y98" i="37"/>
  <c r="Z98" i="37" s="1"/>
  <c r="X98" i="37"/>
  <c r="X118" i="37"/>
  <c r="Y118" i="37"/>
  <c r="Z118" i="37" s="1"/>
  <c r="X96" i="37"/>
  <c r="Y96" i="37" s="1"/>
  <c r="Z96" i="37" s="1"/>
  <c r="X59" i="37"/>
  <c r="Y59" i="37" s="1"/>
  <c r="Z59" i="37" s="1"/>
  <c r="X33" i="37"/>
  <c r="Y33" i="37" s="1"/>
  <c r="Z33" i="37" s="1"/>
  <c r="Y108" i="37"/>
  <c r="Z108" i="37" s="1"/>
  <c r="X108" i="37"/>
  <c r="X46" i="37"/>
  <c r="Y46" i="37" s="1"/>
  <c r="Z46" i="37" s="1"/>
  <c r="X64" i="37"/>
  <c r="Y64" i="37" s="1"/>
  <c r="Z64" i="37" s="1"/>
  <c r="X6" i="37"/>
  <c r="Y6" i="37" s="1"/>
  <c r="Z6" i="37" s="1"/>
  <c r="Y37" i="37"/>
  <c r="Z37" i="37" s="1"/>
  <c r="X37" i="37"/>
  <c r="X21" i="37"/>
  <c r="Y21" i="37" s="1"/>
  <c r="Z21" i="37" s="1"/>
  <c r="X28" i="37"/>
  <c r="Y28" i="37" s="1"/>
  <c r="Z28" i="37" s="1"/>
  <c r="X41" i="37"/>
  <c r="Y41" i="37" s="1"/>
  <c r="Z41" i="37" s="1"/>
  <c r="X24" i="37"/>
  <c r="Y24" i="37" s="1"/>
  <c r="Z24" i="37" s="1"/>
  <c r="X30" i="37"/>
  <c r="Y30" i="37" s="1"/>
  <c r="Z30" i="37" s="1"/>
  <c r="Y116" i="37"/>
  <c r="Z116" i="37" s="1"/>
  <c r="X116" i="37"/>
  <c r="X52" i="37"/>
  <c r="Y52" i="37" s="1"/>
  <c r="Z52" i="37" s="1"/>
  <c r="X111" i="37"/>
  <c r="Y111" i="37" s="1"/>
  <c r="Z111" i="37" s="1"/>
  <c r="X34" i="37"/>
  <c r="Y34" i="37" s="1"/>
  <c r="Z34" i="37" s="1"/>
  <c r="X91" i="37"/>
  <c r="Y91" i="37" s="1"/>
  <c r="Z91" i="37" s="1"/>
  <c r="X104" i="37"/>
  <c r="Y104" i="37" s="1"/>
  <c r="Z104" i="37" s="1"/>
  <c r="X40" i="37"/>
  <c r="Y40" i="37"/>
  <c r="Z40" i="37" s="1"/>
  <c r="Y124" i="37"/>
  <c r="Z124" i="37" s="1"/>
  <c r="X124" i="37"/>
  <c r="Y122" i="37"/>
  <c r="Z122" i="37" s="1"/>
  <c r="X122" i="37"/>
  <c r="X42" i="37"/>
  <c r="Y42" i="37" s="1"/>
  <c r="Z42" i="37" s="1"/>
  <c r="X39" i="37"/>
  <c r="Y39" i="37" s="1"/>
  <c r="Z39" i="37" s="1"/>
  <c r="X7" i="37"/>
  <c r="Y7" i="37" s="1"/>
  <c r="Z7" i="37" s="1"/>
  <c r="X47" i="37"/>
  <c r="Y47" i="37" s="1"/>
  <c r="Z47" i="37" s="1"/>
  <c r="U122" i="41"/>
  <c r="U123" i="41"/>
  <c r="V119" i="41"/>
  <c r="U114" i="41"/>
  <c r="U89" i="41"/>
  <c r="V101" i="41"/>
  <c r="U101" i="41"/>
  <c r="U95" i="41"/>
  <c r="U116" i="41"/>
  <c r="V115" i="41"/>
  <c r="V116" i="41"/>
  <c r="U88" i="41"/>
  <c r="V118" i="41"/>
  <c r="V88" i="41"/>
  <c r="U118" i="41"/>
  <c r="V117" i="41"/>
  <c r="V121" i="41"/>
  <c r="U117" i="41"/>
  <c r="U119" i="41"/>
  <c r="U121" i="41"/>
  <c r="V60" i="37"/>
  <c r="V70" i="37"/>
  <c r="V15" i="37"/>
  <c r="V89" i="37"/>
  <c r="V102" i="37"/>
  <c r="V22" i="37"/>
  <c r="V58" i="37"/>
  <c r="V69" i="37"/>
  <c r="V107" i="37"/>
  <c r="V10" i="37"/>
  <c r="V35" i="37"/>
  <c r="V23" i="37"/>
  <c r="V67" i="37"/>
  <c r="V79" i="37"/>
  <c r="V42" i="37"/>
  <c r="V56" i="37"/>
  <c r="V62" i="37"/>
  <c r="V3" i="37"/>
  <c r="V77" i="37"/>
  <c r="V13" i="37"/>
  <c r="V49" i="37"/>
  <c r="V33" i="37"/>
  <c r="V43" i="37"/>
  <c r="N127" i="11"/>
  <c r="H97" i="41"/>
  <c r="I82" i="37"/>
  <c r="J82" i="37" s="1"/>
  <c r="K82" i="37"/>
  <c r="L82" i="37" s="1"/>
  <c r="I66" i="37"/>
  <c r="J66" i="37" s="1"/>
  <c r="K66" i="37"/>
  <c r="L66" i="37" s="1"/>
  <c r="K113" i="37"/>
  <c r="L113" i="37" s="1"/>
  <c r="I113" i="37"/>
  <c r="J113" i="37" s="1"/>
  <c r="P33" i="37"/>
  <c r="Q33" i="37" s="1"/>
  <c r="O33" i="37"/>
  <c r="U124" i="37"/>
  <c r="V124" i="37" s="1"/>
  <c r="S124" i="37"/>
  <c r="T124" i="37" s="1"/>
  <c r="I60" i="37"/>
  <c r="J60" i="37" s="1"/>
  <c r="K60" i="37"/>
  <c r="L60" i="37" s="1"/>
  <c r="I107" i="37"/>
  <c r="J107" i="37" s="1"/>
  <c r="K107" i="37"/>
  <c r="L107" i="37" s="1"/>
  <c r="K90" i="37"/>
  <c r="L90" i="37" s="1"/>
  <c r="I90" i="37"/>
  <c r="J90" i="37" s="1"/>
  <c r="V27" i="37"/>
  <c r="P88" i="37"/>
  <c r="Q88" i="37" s="1"/>
  <c r="O88" i="37"/>
  <c r="K78" i="37"/>
  <c r="L78" i="37" s="1"/>
  <c r="I78" i="37"/>
  <c r="J78" i="37" s="1"/>
  <c r="I88" i="37"/>
  <c r="J88" i="37" s="1"/>
  <c r="K88" i="37"/>
  <c r="L88" i="37" s="1"/>
  <c r="P56" i="37"/>
  <c r="Q56" i="37" s="1"/>
  <c r="O56" i="37"/>
  <c r="O8" i="37"/>
  <c r="P8" i="37"/>
  <c r="Q8" i="37" s="1"/>
  <c r="U87" i="37"/>
  <c r="V87" i="37" s="1"/>
  <c r="S87" i="37"/>
  <c r="T87" i="37" s="1"/>
  <c r="S78" i="37"/>
  <c r="T78" i="37" s="1"/>
  <c r="U78" i="37"/>
  <c r="V78" i="37" s="1"/>
  <c r="S14" i="37"/>
  <c r="T14" i="37" s="1"/>
  <c r="U14" i="37" s="1"/>
  <c r="V14" i="37" s="1"/>
  <c r="V29" i="37"/>
  <c r="I116" i="37"/>
  <c r="J116" i="37" s="1"/>
  <c r="K116" i="37"/>
  <c r="L116" i="37" s="1"/>
  <c r="V36" i="37"/>
  <c r="V99" i="37"/>
  <c r="I91" i="41"/>
  <c r="N91" i="41" s="1"/>
  <c r="I65" i="37"/>
  <c r="J65" i="37" s="1"/>
  <c r="K65" i="37"/>
  <c r="L65" i="37" s="1"/>
  <c r="P118" i="37"/>
  <c r="Q118" i="37" s="1"/>
  <c r="O118" i="37"/>
  <c r="V53" i="37"/>
  <c r="U90" i="37"/>
  <c r="V90" i="37" s="1"/>
  <c r="S90" i="37"/>
  <c r="T90" i="37" s="1"/>
  <c r="U95" i="37"/>
  <c r="V95" i="37" s="1"/>
  <c r="S95" i="37"/>
  <c r="T95" i="37" s="1"/>
  <c r="O7" i="37"/>
  <c r="P7" i="37" s="1"/>
  <c r="Q7" i="37" s="1"/>
  <c r="S100" i="37"/>
  <c r="T100" i="37" s="1"/>
  <c r="U100" i="37" s="1"/>
  <c r="V100" i="37" s="1"/>
  <c r="U85" i="37"/>
  <c r="V85" i="37" s="1"/>
  <c r="S85" i="37"/>
  <c r="T85" i="37" s="1"/>
  <c r="I28" i="37"/>
  <c r="J28" i="37" s="1"/>
  <c r="K28" i="37" s="1"/>
  <c r="L28" i="37" s="1"/>
  <c r="S106" i="37"/>
  <c r="T106" i="37" s="1"/>
  <c r="U106" i="37" s="1"/>
  <c r="V106" i="37" s="1"/>
  <c r="P9" i="37"/>
  <c r="Q9" i="37" s="1"/>
  <c r="O9" i="37"/>
  <c r="V30" i="37"/>
  <c r="I93" i="37"/>
  <c r="J93" i="37" s="1"/>
  <c r="K93" i="37"/>
  <c r="L93" i="37" s="1"/>
  <c r="P29" i="37"/>
  <c r="Q29" i="37" s="1"/>
  <c r="O29" i="37"/>
  <c r="P89" i="37"/>
  <c r="Q89" i="37" s="1"/>
  <c r="O89" i="37"/>
  <c r="U39" i="37"/>
  <c r="V39" i="37" s="1"/>
  <c r="S39" i="37"/>
  <c r="T39" i="37" s="1"/>
  <c r="I7" i="37"/>
  <c r="J7" i="37" s="1"/>
  <c r="K7" i="37" s="1"/>
  <c r="L7" i="37" s="1"/>
  <c r="I47" i="37"/>
  <c r="J47" i="37" s="1"/>
  <c r="K47" i="37"/>
  <c r="L47" i="37" s="1"/>
  <c r="I75" i="37"/>
  <c r="J75" i="37" s="1"/>
  <c r="K75" i="37"/>
  <c r="L75" i="37" s="1"/>
  <c r="P117" i="37"/>
  <c r="Q117" i="37" s="1"/>
  <c r="O117" i="37"/>
  <c r="S37" i="37"/>
  <c r="T37" i="37" s="1"/>
  <c r="U37" i="37" s="1"/>
  <c r="V37" i="37" s="1"/>
  <c r="V73" i="37"/>
  <c r="P115" i="37"/>
  <c r="Q115" i="37" s="1"/>
  <c r="O115" i="37"/>
  <c r="V51" i="37"/>
  <c r="O35" i="37"/>
  <c r="P35" i="37" s="1"/>
  <c r="Q35" i="37" s="1"/>
  <c r="V24" i="37"/>
  <c r="K8" i="37"/>
  <c r="L8" i="37" s="1"/>
  <c r="I8" i="37"/>
  <c r="J8" i="37" s="1"/>
  <c r="I110" i="37"/>
  <c r="J110" i="37" s="1"/>
  <c r="K110" i="37"/>
  <c r="L110" i="37" s="1"/>
  <c r="I30" i="37"/>
  <c r="J30" i="37" s="1"/>
  <c r="K30" i="37" s="1"/>
  <c r="L30" i="37" s="1"/>
  <c r="I109" i="37"/>
  <c r="J109" i="37" s="1"/>
  <c r="K109" i="37"/>
  <c r="L109" i="37" s="1"/>
  <c r="P36" i="37"/>
  <c r="Q36" i="37" s="1"/>
  <c r="O36" i="37"/>
  <c r="I114" i="37"/>
  <c r="J114" i="37" s="1"/>
  <c r="K114" i="37"/>
  <c r="L114" i="37" s="1"/>
  <c r="S98" i="37"/>
  <c r="T98" i="37" s="1"/>
  <c r="U98" i="37"/>
  <c r="V98" i="37" s="1"/>
  <c r="V82" i="37"/>
  <c r="V34" i="37"/>
  <c r="V18" i="37"/>
  <c r="U65" i="37"/>
  <c r="V65" i="37" s="1"/>
  <c r="S65" i="37"/>
  <c r="T65" i="37" s="1"/>
  <c r="V17" i="37"/>
  <c r="O120" i="37"/>
  <c r="P120" i="37"/>
  <c r="Q120" i="37" s="1"/>
  <c r="S104" i="37"/>
  <c r="T104" i="37" s="1"/>
  <c r="U104" i="37" s="1"/>
  <c r="V104" i="37" s="1"/>
  <c r="U118" i="37"/>
  <c r="V118" i="37" s="1"/>
  <c r="S118" i="37"/>
  <c r="T118" i="37" s="1"/>
  <c r="I122" i="37"/>
  <c r="J122" i="37" s="1"/>
  <c r="K122" i="37"/>
  <c r="L122" i="37" s="1"/>
  <c r="V64" i="37"/>
  <c r="O39" i="37"/>
  <c r="P39" i="37"/>
  <c r="Q39" i="37" s="1"/>
  <c r="O119" i="37"/>
  <c r="P119" i="37"/>
  <c r="Q119" i="37" s="1"/>
  <c r="V7" i="37"/>
  <c r="I83" i="37"/>
  <c r="J83" i="37" s="1"/>
  <c r="K83" i="37"/>
  <c r="L83" i="37" s="1"/>
  <c r="V59" i="37"/>
  <c r="V47" i="37"/>
  <c r="S48" i="37"/>
  <c r="T48" i="37" s="1"/>
  <c r="U48" i="37"/>
  <c r="V48" i="37" s="1"/>
  <c r="I57" i="37"/>
  <c r="J57" i="37" s="1"/>
  <c r="K57" i="37"/>
  <c r="L57" i="37" s="1"/>
  <c r="K80" i="37"/>
  <c r="L80" i="37" s="1"/>
  <c r="I80" i="37"/>
  <c r="J80" i="37" s="1"/>
  <c r="V94" i="37"/>
  <c r="P116" i="37"/>
  <c r="Q116" i="37" s="1"/>
  <c r="O116" i="37"/>
  <c r="I111" i="37"/>
  <c r="J111" i="37" s="1"/>
  <c r="K111" i="37"/>
  <c r="L111" i="37" s="1"/>
  <c r="I98" i="37"/>
  <c r="J98" i="37" s="1"/>
  <c r="K98" i="37"/>
  <c r="L98" i="37" s="1"/>
  <c r="U113" i="37"/>
  <c r="V113" i="37" s="1"/>
  <c r="S113" i="37"/>
  <c r="T113" i="37" s="1"/>
  <c r="K118" i="37"/>
  <c r="L118" i="37" s="1"/>
  <c r="I118" i="37"/>
  <c r="J118" i="37" s="1"/>
  <c r="P122" i="37"/>
  <c r="Q122" i="37" s="1"/>
  <c r="O122" i="37"/>
  <c r="P101" i="37"/>
  <c r="Q101" i="37" s="1"/>
  <c r="O101" i="37"/>
  <c r="I92" i="41"/>
  <c r="N92" i="41" s="1"/>
  <c r="U121" i="37"/>
  <c r="V121" i="37" s="1"/>
  <c r="S121" i="37"/>
  <c r="T121" i="37" s="1"/>
  <c r="U9" i="37"/>
  <c r="V9" i="37" s="1"/>
  <c r="S9" i="37"/>
  <c r="T9" i="37" s="1"/>
  <c r="S80" i="37"/>
  <c r="T80" i="37" s="1"/>
  <c r="U80" i="37"/>
  <c r="V80" i="37" s="1"/>
  <c r="I115" i="37"/>
  <c r="J115" i="37" s="1"/>
  <c r="K115" i="37"/>
  <c r="L115" i="37" s="1"/>
  <c r="V2" i="37"/>
  <c r="U72" i="37"/>
  <c r="V72" i="37" s="1"/>
  <c r="S72" i="37"/>
  <c r="T72" i="37" s="1"/>
  <c r="V110" i="37"/>
  <c r="O109" i="37"/>
  <c r="P109" i="37"/>
  <c r="Q109" i="37" s="1"/>
  <c r="V45" i="37"/>
  <c r="S116" i="37"/>
  <c r="T116" i="37" s="1"/>
  <c r="U116" i="37"/>
  <c r="V116" i="37" s="1"/>
  <c r="V52" i="37"/>
  <c r="S111" i="37"/>
  <c r="T111" i="37" s="1"/>
  <c r="U111" i="37"/>
  <c r="V111" i="37" s="1"/>
  <c r="U91" i="37"/>
  <c r="V91" i="37" s="1"/>
  <c r="S91" i="37"/>
  <c r="T91" i="37" s="1"/>
  <c r="S81" i="37"/>
  <c r="T81" i="37" s="1"/>
  <c r="U81" i="37" s="1"/>
  <c r="V81" i="37" s="1"/>
  <c r="P40" i="37"/>
  <c r="Q40" i="37" s="1"/>
  <c r="O40" i="37"/>
  <c r="I108" i="37"/>
  <c r="J108" i="37" s="1"/>
  <c r="K108" i="37"/>
  <c r="L108" i="37" s="1"/>
  <c r="U122" i="37"/>
  <c r="V122" i="37" s="1"/>
  <c r="S122" i="37"/>
  <c r="T122" i="37" s="1"/>
  <c r="I89" i="37"/>
  <c r="J89" i="37" s="1"/>
  <c r="K89" i="37"/>
  <c r="L89" i="37" s="1"/>
  <c r="O16" i="37"/>
  <c r="P16" i="37" s="1"/>
  <c r="Q16" i="37" s="1"/>
  <c r="V6" i="37"/>
  <c r="I119" i="37"/>
  <c r="J119" i="37" s="1"/>
  <c r="K119" i="37"/>
  <c r="L119" i="37" s="1"/>
  <c r="I55" i="37"/>
  <c r="J55" i="37" s="1"/>
  <c r="K55" i="37"/>
  <c r="L55" i="37" s="1"/>
  <c r="S126" i="37"/>
  <c r="T126" i="37" s="1"/>
  <c r="U126" i="37"/>
  <c r="V126" i="37" s="1"/>
  <c r="S86" i="37"/>
  <c r="T86" i="37" s="1"/>
  <c r="U86" i="37" s="1"/>
  <c r="V86" i="37" s="1"/>
  <c r="S38" i="37"/>
  <c r="T38" i="37" s="1"/>
  <c r="U38" i="37" s="1"/>
  <c r="V38" i="37" s="1"/>
  <c r="K117" i="37"/>
  <c r="L117" i="37" s="1"/>
  <c r="I117" i="37"/>
  <c r="J117" i="37" s="1"/>
  <c r="I101" i="37"/>
  <c r="J101" i="37" s="1"/>
  <c r="K101" i="37"/>
  <c r="L101" i="37" s="1"/>
  <c r="I21" i="37"/>
  <c r="J21" i="37" s="1"/>
  <c r="K21" i="37"/>
  <c r="L21" i="37" s="1"/>
  <c r="U92" i="37"/>
  <c r="V92" i="37" s="1"/>
  <c r="S92" i="37"/>
  <c r="T92" i="37" s="1"/>
  <c r="I41" i="41"/>
  <c r="N41" i="41" s="1"/>
  <c r="I103" i="37"/>
  <c r="J103" i="37" s="1"/>
  <c r="K103" i="37"/>
  <c r="L103" i="37" s="1"/>
  <c r="S88" i="37"/>
  <c r="T88" i="37" s="1"/>
  <c r="U88" i="37" s="1"/>
  <c r="V88" i="37" s="1"/>
  <c r="I72" i="37"/>
  <c r="J72" i="37" s="1"/>
  <c r="K72" i="37"/>
  <c r="L72" i="37" s="1"/>
  <c r="I56" i="37"/>
  <c r="J56" i="37" s="1"/>
  <c r="K56" i="37"/>
  <c r="L56" i="37" s="1"/>
  <c r="U8" i="37"/>
  <c r="V8" i="37" s="1"/>
  <c r="S8" i="37"/>
  <c r="T8" i="37" s="1"/>
  <c r="I126" i="37"/>
  <c r="J126" i="37" s="1"/>
  <c r="K126" i="37"/>
  <c r="L126" i="37" s="1"/>
  <c r="V46" i="37"/>
  <c r="O125" i="37"/>
  <c r="P125" i="37" s="1"/>
  <c r="Q125" i="37" s="1"/>
  <c r="V93" i="37"/>
  <c r="I29" i="37"/>
  <c r="J29" i="37" s="1"/>
  <c r="K29" i="37"/>
  <c r="L29" i="37" s="1"/>
  <c r="V84" i="37"/>
  <c r="V68" i="37"/>
  <c r="V20" i="37"/>
  <c r="S114" i="37"/>
  <c r="T114" i="37" s="1"/>
  <c r="U114" i="37"/>
  <c r="V114" i="37" s="1"/>
  <c r="U66" i="37"/>
  <c r="V66" i="37" s="1"/>
  <c r="S66" i="37"/>
  <c r="T66" i="37" s="1"/>
  <c r="V50" i="37"/>
  <c r="O65" i="37"/>
  <c r="P65" i="37"/>
  <c r="Q65" i="37" s="1"/>
  <c r="I33" i="37"/>
  <c r="J33" i="37" s="1"/>
  <c r="K33" i="37" s="1"/>
  <c r="L33" i="37" s="1"/>
  <c r="U123" i="37"/>
  <c r="V123" i="37" s="1"/>
  <c r="S123" i="37"/>
  <c r="T123" i="37" s="1"/>
  <c r="S120" i="37"/>
  <c r="T120" i="37" s="1"/>
  <c r="U120" i="37"/>
  <c r="V120" i="37" s="1"/>
  <c r="S108" i="37"/>
  <c r="T108" i="37" s="1"/>
  <c r="U108" i="37"/>
  <c r="V108" i="37" s="1"/>
  <c r="V76" i="37"/>
  <c r="I12" i="37"/>
  <c r="J12" i="37" s="1"/>
  <c r="K12" i="37"/>
  <c r="L12" i="37" s="1"/>
  <c r="V32" i="37"/>
  <c r="S16" i="37"/>
  <c r="T16" i="37" s="1"/>
  <c r="U16" i="37" s="1"/>
  <c r="V16" i="37" s="1"/>
  <c r="I6" i="37"/>
  <c r="J6" i="37" s="1"/>
  <c r="K6" i="37" s="1"/>
  <c r="L6" i="37" s="1"/>
  <c r="V5" i="37"/>
  <c r="S119" i="37"/>
  <c r="T119" i="37" s="1"/>
  <c r="U119" i="37"/>
  <c r="V119" i="37" s="1"/>
  <c r="I95" i="37"/>
  <c r="J95" i="37" s="1"/>
  <c r="K95" i="37"/>
  <c r="L95" i="37" s="1"/>
  <c r="V55" i="37"/>
  <c r="S83" i="37"/>
  <c r="T83" i="37" s="1"/>
  <c r="U83" i="37"/>
  <c r="V83" i="37" s="1"/>
  <c r="I112" i="37"/>
  <c r="J112" i="37" s="1"/>
  <c r="K112" i="37"/>
  <c r="L112" i="37" s="1"/>
  <c r="I14" i="37"/>
  <c r="J14" i="37" s="1"/>
  <c r="K14" i="37" s="1"/>
  <c r="L14" i="37" s="1"/>
  <c r="U117" i="37"/>
  <c r="V117" i="37" s="1"/>
  <c r="S117" i="37"/>
  <c r="T117" i="37" s="1"/>
  <c r="I69" i="37"/>
  <c r="J69" i="37" s="1"/>
  <c r="K69" i="37"/>
  <c r="L69" i="37" s="1"/>
  <c r="S103" i="37"/>
  <c r="T103" i="37" s="1"/>
  <c r="U103" i="37"/>
  <c r="V103" i="37" s="1"/>
  <c r="O24" i="37"/>
  <c r="P24" i="37" s="1"/>
  <c r="Q24" i="37" s="1"/>
  <c r="I46" i="37"/>
  <c r="J46" i="37" s="1"/>
  <c r="K46" i="37" s="1"/>
  <c r="L46" i="37" s="1"/>
  <c r="U109" i="37"/>
  <c r="V109" i="37" s="1"/>
  <c r="S109" i="37"/>
  <c r="T109" i="37" s="1"/>
  <c r="V97" i="37"/>
  <c r="P123" i="37"/>
  <c r="Q123" i="37" s="1"/>
  <c r="O123" i="37"/>
  <c r="I120" i="37"/>
  <c r="J120" i="37" s="1"/>
  <c r="K120" i="37"/>
  <c r="L120" i="37" s="1"/>
  <c r="I44" i="37"/>
  <c r="J44" i="37" s="1"/>
  <c r="K44" i="37"/>
  <c r="L44" i="37" s="1"/>
  <c r="V71" i="37"/>
  <c r="U112" i="37"/>
  <c r="V112" i="37" s="1"/>
  <c r="S112" i="37"/>
  <c r="T112" i="37" s="1"/>
  <c r="I48" i="37"/>
  <c r="J48" i="37" s="1"/>
  <c r="K48" i="37"/>
  <c r="L48" i="37" s="1"/>
  <c r="I85" i="37"/>
  <c r="J85" i="37" s="1"/>
  <c r="K85" i="37"/>
  <c r="L85" i="37" s="1"/>
  <c r="O15" i="37"/>
  <c r="P15" i="37" s="1"/>
  <c r="Q15" i="37" s="1"/>
  <c r="S125" i="37"/>
  <c r="T125" i="37" s="1"/>
  <c r="U125" i="37" s="1"/>
  <c r="V125" i="37" s="1"/>
  <c r="U101" i="37"/>
  <c r="V101" i="37" s="1"/>
  <c r="S101" i="37"/>
  <c r="T101" i="37" s="1"/>
  <c r="O121" i="37"/>
  <c r="P121" i="37"/>
  <c r="Q121" i="37" s="1"/>
  <c r="I67" i="37"/>
  <c r="J67" i="37" s="1"/>
  <c r="K67" i="37"/>
  <c r="L67" i="37" s="1"/>
  <c r="O106" i="37"/>
  <c r="P106" i="37" s="1"/>
  <c r="Q106" i="37" s="1"/>
  <c r="I121" i="37"/>
  <c r="J121" i="37" s="1"/>
  <c r="K121" i="37"/>
  <c r="L121" i="37" s="1"/>
  <c r="U115" i="37"/>
  <c r="V115" i="37" s="1"/>
  <c r="S115" i="37"/>
  <c r="T115" i="37" s="1"/>
  <c r="I24" i="37"/>
  <c r="J24" i="37" s="1"/>
  <c r="K24" i="37" s="1"/>
  <c r="L24" i="37" s="1"/>
  <c r="V61" i="37"/>
  <c r="I84" i="37"/>
  <c r="J84" i="37" s="1"/>
  <c r="K84" i="37"/>
  <c r="L84" i="37" s="1"/>
  <c r="I20" i="37"/>
  <c r="J20" i="37" s="1"/>
  <c r="K20" i="37" s="1"/>
  <c r="L20" i="37" s="1"/>
  <c r="V4" i="37"/>
  <c r="O113" i="37"/>
  <c r="P113" i="37"/>
  <c r="Q113" i="37" s="1"/>
  <c r="I123" i="37"/>
  <c r="J123" i="37" s="1"/>
  <c r="K123" i="37"/>
  <c r="L123" i="37" s="1"/>
  <c r="U40" i="37"/>
  <c r="V40" i="37" s="1"/>
  <c r="S40" i="37"/>
  <c r="T40" i="37" s="1"/>
  <c r="O53" i="37"/>
  <c r="P53" i="37" s="1"/>
  <c r="Q53" i="37" s="1"/>
  <c r="P60" i="37"/>
  <c r="Q60" i="37" s="1"/>
  <c r="O60" i="37"/>
  <c r="V44" i="37"/>
  <c r="P90" i="37"/>
  <c r="Q90" i="37" s="1"/>
  <c r="O90" i="37"/>
  <c r="V11" i="37"/>
  <c r="U75" i="37"/>
  <c r="V75" i="37" s="1"/>
  <c r="S75" i="37"/>
  <c r="T75" i="37" s="1"/>
  <c r="P48" i="37"/>
  <c r="Q48" i="37" s="1"/>
  <c r="O48" i="37"/>
  <c r="E30" i="5"/>
  <c r="D45" i="5" s="1"/>
  <c r="E32" i="5"/>
  <c r="D44" i="5" s="1"/>
  <c r="J127" i="11"/>
  <c r="E31" i="5"/>
  <c r="D41" i="5" s="1"/>
  <c r="E46" i="5"/>
  <c r="L127" i="11"/>
  <c r="E28" i="5"/>
  <c r="D42" i="5" s="1"/>
  <c r="E29" i="5"/>
  <c r="D43" i="5" s="1"/>
  <c r="E21" i="5"/>
  <c r="C43" i="5" s="1"/>
  <c r="E20" i="5"/>
  <c r="C42" i="5" s="1"/>
  <c r="E22" i="5"/>
  <c r="C45" i="5" s="1"/>
  <c r="E23" i="5"/>
  <c r="C41" i="5" s="1"/>
  <c r="E24" i="5"/>
  <c r="C44" i="5" s="1"/>
  <c r="D50" i="5" l="1"/>
  <c r="C51" i="5"/>
  <c r="D51" i="5"/>
  <c r="C50" i="5"/>
  <c r="C53" i="5" s="1"/>
  <c r="D52" i="5"/>
  <c r="C52" i="5"/>
  <c r="AD3" i="41"/>
  <c r="AC3" i="41"/>
  <c r="AD54" i="41"/>
  <c r="AC54" i="41"/>
  <c r="AC52" i="41"/>
  <c r="AD52" i="41"/>
  <c r="AD61" i="41"/>
  <c r="AC61" i="41"/>
  <c r="AD22" i="41"/>
  <c r="AC22" i="41"/>
  <c r="U104" i="41"/>
  <c r="AC104" i="41"/>
  <c r="AD104" i="41"/>
  <c r="AD93" i="41"/>
  <c r="AC93" i="41"/>
  <c r="U39" i="41"/>
  <c r="AD39" i="41"/>
  <c r="AC39" i="41"/>
  <c r="AD67" i="41"/>
  <c r="AC67" i="41"/>
  <c r="AD71" i="41"/>
  <c r="AC71" i="41"/>
  <c r="AC106" i="41"/>
  <c r="AD106" i="41"/>
  <c r="AD14" i="41"/>
  <c r="AC14" i="41"/>
  <c r="AD23" i="41"/>
  <c r="AC23" i="41"/>
  <c r="AC43" i="41"/>
  <c r="AD43" i="41"/>
  <c r="U126" i="41"/>
  <c r="AD126" i="41"/>
  <c r="AC126" i="41"/>
  <c r="AC25" i="41"/>
  <c r="AD25" i="41"/>
  <c r="AD70" i="41"/>
  <c r="AC70" i="41"/>
  <c r="U35" i="41"/>
  <c r="AD35" i="41"/>
  <c r="AC35" i="41"/>
  <c r="AC80" i="41"/>
  <c r="AD80" i="41"/>
  <c r="AD38" i="41"/>
  <c r="AC38" i="41"/>
  <c r="AC82" i="41"/>
  <c r="AD82" i="41"/>
  <c r="AC11" i="41"/>
  <c r="AD11" i="41"/>
  <c r="AC100" i="41"/>
  <c r="AD100" i="41"/>
  <c r="AD27" i="41"/>
  <c r="AC27" i="41"/>
  <c r="AC9" i="41"/>
  <c r="AD9" i="41"/>
  <c r="AC19" i="41"/>
  <c r="AD19" i="41"/>
  <c r="AC12" i="41"/>
  <c r="AD12" i="41"/>
  <c r="AD78" i="41"/>
  <c r="AC78" i="41"/>
  <c r="AD13" i="41"/>
  <c r="AC13" i="41"/>
  <c r="AC16" i="41"/>
  <c r="AD16" i="41"/>
  <c r="AD69" i="41"/>
  <c r="AC69" i="41"/>
  <c r="AC18" i="41"/>
  <c r="AD18" i="41"/>
  <c r="AC42" i="41"/>
  <c r="AD42" i="41"/>
  <c r="AC41" i="41"/>
  <c r="AD41" i="41"/>
  <c r="AC20" i="41"/>
  <c r="AD20" i="41"/>
  <c r="AC57" i="41"/>
  <c r="AD57" i="41"/>
  <c r="AC44" i="41"/>
  <c r="AD44" i="41"/>
  <c r="AD86" i="41"/>
  <c r="AC86" i="41"/>
  <c r="U60" i="41"/>
  <c r="AC60" i="41"/>
  <c r="AD60" i="41"/>
  <c r="AC51" i="41"/>
  <c r="AD51" i="41"/>
  <c r="AD46" i="41"/>
  <c r="AC46" i="41"/>
  <c r="U107" i="41"/>
  <c r="AD107" i="41"/>
  <c r="AC107" i="41"/>
  <c r="AC105" i="41"/>
  <c r="AD105" i="41"/>
  <c r="U75" i="41"/>
  <c r="AD75" i="41"/>
  <c r="AC75" i="41"/>
  <c r="AC50" i="41"/>
  <c r="AD50" i="41"/>
  <c r="AD15" i="41"/>
  <c r="AC15" i="41"/>
  <c r="AD55" i="41"/>
  <c r="AC55" i="41"/>
  <c r="AD47" i="41"/>
  <c r="AC47" i="41"/>
  <c r="AC84" i="41"/>
  <c r="AD84" i="41"/>
  <c r="U108" i="41"/>
  <c r="AC108" i="41"/>
  <c r="AD108" i="41"/>
  <c r="AD6" i="41"/>
  <c r="AC6" i="41"/>
  <c r="AC24" i="41"/>
  <c r="AD24" i="41"/>
  <c r="AD21" i="41"/>
  <c r="AC21" i="41"/>
  <c r="AD37" i="41"/>
  <c r="AC37" i="41"/>
  <c r="AD63" i="41"/>
  <c r="AC63" i="41"/>
  <c r="U124" i="41"/>
  <c r="AC124" i="41"/>
  <c r="AD124" i="41"/>
  <c r="U91" i="41"/>
  <c r="AC91" i="41"/>
  <c r="AD91" i="41"/>
  <c r="AC58" i="41"/>
  <c r="AD58" i="41"/>
  <c r="AD62" i="41"/>
  <c r="AC62" i="41"/>
  <c r="AD31" i="41"/>
  <c r="AC31" i="41"/>
  <c r="AC49" i="41"/>
  <c r="AD49" i="41"/>
  <c r="U74" i="41"/>
  <c r="AC74" i="41"/>
  <c r="AD74" i="41"/>
  <c r="U77" i="41"/>
  <c r="AD77" i="41"/>
  <c r="AC77" i="41"/>
  <c r="AC64" i="41"/>
  <c r="AD64" i="41"/>
  <c r="U102" i="41"/>
  <c r="AD102" i="41"/>
  <c r="AC102" i="41"/>
  <c r="AC36" i="41"/>
  <c r="AD36" i="41"/>
  <c r="U96" i="41"/>
  <c r="AC96" i="41"/>
  <c r="AD96" i="41"/>
  <c r="AD111" i="41"/>
  <c r="AC111" i="41"/>
  <c r="AC59" i="41"/>
  <c r="AD59" i="41"/>
  <c r="AD85" i="41"/>
  <c r="AC85" i="41"/>
  <c r="AD79" i="41"/>
  <c r="AC79" i="41"/>
  <c r="AC28" i="41"/>
  <c r="AD28" i="41"/>
  <c r="AC4" i="41"/>
  <c r="AD4" i="41"/>
  <c r="AC81" i="41"/>
  <c r="AD81" i="41"/>
  <c r="AD87" i="41"/>
  <c r="AC87" i="41"/>
  <c r="AD29" i="41"/>
  <c r="AC29" i="41"/>
  <c r="AC10" i="41"/>
  <c r="AD10" i="41"/>
  <c r="AD30" i="41"/>
  <c r="AC30" i="41"/>
  <c r="AC83" i="41"/>
  <c r="AD83" i="41"/>
  <c r="U97" i="41"/>
  <c r="AC97" i="41"/>
  <c r="AD97" i="41"/>
  <c r="AC73" i="41"/>
  <c r="AD73" i="41"/>
  <c r="AD7" i="41"/>
  <c r="AC7" i="41"/>
  <c r="AC32" i="41"/>
  <c r="AD32" i="41"/>
  <c r="AD45" i="41"/>
  <c r="AC45" i="41"/>
  <c r="AC92" i="41"/>
  <c r="AD92" i="41"/>
  <c r="AC68" i="41"/>
  <c r="AD68" i="41"/>
  <c r="AD94" i="41"/>
  <c r="AC94" i="41"/>
  <c r="AD99" i="41"/>
  <c r="AC99" i="41"/>
  <c r="AC34" i="41"/>
  <c r="AD34" i="41"/>
  <c r="AD5" i="41"/>
  <c r="AC5" i="41"/>
  <c r="AD125" i="41"/>
  <c r="AC125" i="41"/>
  <c r="AC33" i="41"/>
  <c r="AD33" i="41"/>
  <c r="AC76" i="41"/>
  <c r="AD76" i="41"/>
  <c r="AD2" i="41"/>
  <c r="AC2" i="41"/>
  <c r="AC17" i="41"/>
  <c r="AD17" i="41"/>
  <c r="AC26" i="41"/>
  <c r="AD26" i="41"/>
  <c r="AD53" i="41"/>
  <c r="AC53" i="41"/>
  <c r="U110" i="41"/>
  <c r="AD110" i="41"/>
  <c r="AC110" i="41"/>
  <c r="Q4" i="77"/>
  <c r="S5" i="77"/>
  <c r="P4" i="77"/>
  <c r="R5" i="77"/>
  <c r="P5" i="77"/>
  <c r="Q5" i="77"/>
  <c r="O5" i="77"/>
  <c r="S4" i="77"/>
  <c r="R4" i="77"/>
  <c r="O4" i="77"/>
  <c r="C21" i="75"/>
  <c r="C23" i="75"/>
  <c r="C20" i="75"/>
  <c r="C22" i="75"/>
  <c r="AD2" i="37"/>
  <c r="L2" i="41" s="1"/>
  <c r="J74" i="41"/>
  <c r="O74" i="41" s="1"/>
  <c r="J57" i="41"/>
  <c r="O57" i="41" s="1"/>
  <c r="J67" i="41"/>
  <c r="O67" i="41" s="1"/>
  <c r="J85" i="41"/>
  <c r="O85" i="41" s="1"/>
  <c r="J23" i="41"/>
  <c r="O23" i="41" s="1"/>
  <c r="J10" i="41"/>
  <c r="O10" i="41" s="1"/>
  <c r="J107" i="41"/>
  <c r="O107" i="41" s="1"/>
  <c r="C6" i="42"/>
  <c r="C15" i="42"/>
  <c r="D23" i="42"/>
  <c r="C4" i="42"/>
  <c r="F23" i="42"/>
  <c r="C3" i="42"/>
  <c r="C10" i="42"/>
  <c r="C11" i="42"/>
  <c r="E23" i="42"/>
  <c r="C16" i="42"/>
  <c r="C21" i="42"/>
  <c r="C23" i="42"/>
  <c r="B23" i="42"/>
  <c r="E21" i="42"/>
  <c r="C5" i="42"/>
  <c r="F21" i="42"/>
  <c r="B21" i="42"/>
  <c r="D21" i="42"/>
  <c r="Y3" i="37"/>
  <c r="J28" i="41"/>
  <c r="O28" i="41" s="1"/>
  <c r="J92" i="41"/>
  <c r="O92" i="41" s="1"/>
  <c r="J21" i="41"/>
  <c r="O21" i="41" s="1"/>
  <c r="J38" i="41"/>
  <c r="O38" i="41" s="1"/>
  <c r="J102" i="41"/>
  <c r="O102" i="41" s="1"/>
  <c r="J70" i="41"/>
  <c r="O70" i="41" s="1"/>
  <c r="J25" i="41"/>
  <c r="O25" i="41" s="1"/>
  <c r="I22" i="41"/>
  <c r="N22" i="41" s="1"/>
  <c r="I44" i="41"/>
  <c r="N44" i="41" s="1"/>
  <c r="I79" i="41"/>
  <c r="N79" i="41" s="1"/>
  <c r="I66" i="41"/>
  <c r="I73" i="41"/>
  <c r="N73" i="41" s="1"/>
  <c r="I100" i="41"/>
  <c r="N100" i="41" s="1"/>
  <c r="I51" i="41"/>
  <c r="N51" i="41" s="1"/>
  <c r="I112" i="41"/>
  <c r="N112" i="41" s="1"/>
  <c r="I58" i="41"/>
  <c r="N58" i="41" s="1"/>
  <c r="I103" i="41"/>
  <c r="I101" i="41"/>
  <c r="N101" i="41" s="1"/>
  <c r="I76" i="41"/>
  <c r="N76" i="41" s="1"/>
  <c r="I111" i="41"/>
  <c r="N111" i="41" s="1"/>
  <c r="I57" i="41"/>
  <c r="N57" i="41" s="1"/>
  <c r="I83" i="41"/>
  <c r="N83" i="41" s="1"/>
  <c r="I110" i="41"/>
  <c r="N110" i="41" s="1"/>
  <c r="I94" i="41"/>
  <c r="N94" i="41" s="1"/>
  <c r="I63" i="41"/>
  <c r="N63" i="41" s="1"/>
  <c r="I25" i="41"/>
  <c r="N25" i="41" s="1"/>
  <c r="L105" i="41"/>
  <c r="L3" i="41"/>
  <c r="L106" i="41"/>
  <c r="L57" i="41"/>
  <c r="I121" i="41"/>
  <c r="N121" i="41" s="1"/>
  <c r="I45" i="41"/>
  <c r="N45" i="41" s="1"/>
  <c r="L44" i="41"/>
  <c r="L41" i="41"/>
  <c r="I5" i="41"/>
  <c r="N5" i="41" s="1"/>
  <c r="I81" i="41"/>
  <c r="N81" i="41" s="1"/>
  <c r="I13" i="41"/>
  <c r="N13" i="41" s="1"/>
  <c r="I85" i="41"/>
  <c r="N85" i="41" s="1"/>
  <c r="I108" i="41"/>
  <c r="N108" i="41" s="1"/>
  <c r="I118" i="41"/>
  <c r="N118" i="41" s="1"/>
  <c r="I114" i="41"/>
  <c r="I109" i="41"/>
  <c r="N109" i="41" s="1"/>
  <c r="I7" i="41"/>
  <c r="N7" i="41" s="1"/>
  <c r="I93" i="41"/>
  <c r="N93" i="41" s="1"/>
  <c r="I39" i="41"/>
  <c r="N39" i="41" s="1"/>
  <c r="I88" i="41"/>
  <c r="I82" i="41"/>
  <c r="N82" i="41" s="1"/>
  <c r="I43" i="41"/>
  <c r="N43" i="41" s="1"/>
  <c r="I53" i="41"/>
  <c r="N53" i="41" s="1"/>
  <c r="I42" i="41"/>
  <c r="N42" i="41" s="1"/>
  <c r="L96" i="41"/>
  <c r="L35" i="41"/>
  <c r="I17" i="41"/>
  <c r="N17" i="41" s="1"/>
  <c r="L28" i="41"/>
  <c r="I125" i="41"/>
  <c r="N125" i="41" s="1"/>
  <c r="I69" i="41"/>
  <c r="N69" i="41" s="1"/>
  <c r="I12" i="41"/>
  <c r="N12" i="41" s="1"/>
  <c r="I97" i="41"/>
  <c r="N97" i="41" s="1"/>
  <c r="I56" i="41"/>
  <c r="N56" i="41" s="1"/>
  <c r="I116" i="41"/>
  <c r="N116" i="41" s="1"/>
  <c r="I34" i="41"/>
  <c r="N34" i="41" s="1"/>
  <c r="I49" i="41"/>
  <c r="N49" i="41" s="1"/>
  <c r="I87" i="41"/>
  <c r="N87" i="41" s="1"/>
  <c r="L69" i="41"/>
  <c r="L37" i="41"/>
  <c r="L54" i="41"/>
  <c r="L16" i="41"/>
  <c r="L32" i="41"/>
  <c r="L73" i="41"/>
  <c r="I61" i="41"/>
  <c r="N61" i="41" s="1"/>
  <c r="I119" i="41"/>
  <c r="N119" i="41" s="1"/>
  <c r="I20" i="41"/>
  <c r="N20" i="41" s="1"/>
  <c r="I24" i="41"/>
  <c r="N24" i="41" s="1"/>
  <c r="I48" i="41"/>
  <c r="N48" i="41" s="1"/>
  <c r="I40" i="41"/>
  <c r="I3" i="41"/>
  <c r="N3" i="41" s="1"/>
  <c r="I46" i="41"/>
  <c r="N46" i="41" s="1"/>
  <c r="I6" i="41"/>
  <c r="N6" i="41" s="1"/>
  <c r="I117" i="41"/>
  <c r="N117" i="41" s="1"/>
  <c r="I122" i="41"/>
  <c r="N122" i="41" s="1"/>
  <c r="I28" i="41"/>
  <c r="N28" i="41" s="1"/>
  <c r="I65" i="41"/>
  <c r="I90" i="41"/>
  <c r="L82" i="41"/>
  <c r="I10" i="41"/>
  <c r="N10" i="41" s="1"/>
  <c r="I9" i="41"/>
  <c r="N9" i="41" s="1"/>
  <c r="I31" i="41"/>
  <c r="N31" i="41" s="1"/>
  <c r="L22" i="41"/>
  <c r="L10" i="41"/>
  <c r="L74" i="41"/>
  <c r="L84" i="41"/>
  <c r="L64" i="41"/>
  <c r="I11" i="41"/>
  <c r="N11" i="41" s="1"/>
  <c r="I80" i="41"/>
  <c r="N80" i="41" s="1"/>
  <c r="I47" i="41"/>
  <c r="N47" i="41" s="1"/>
  <c r="I77" i="41"/>
  <c r="N77" i="41" s="1"/>
  <c r="I120" i="41"/>
  <c r="N120" i="41" s="1"/>
  <c r="I4" i="41"/>
  <c r="N4" i="41" s="1"/>
  <c r="I72" i="41"/>
  <c r="N72" i="41" s="1"/>
  <c r="I89" i="41"/>
  <c r="I30" i="41"/>
  <c r="N30" i="41" s="1"/>
  <c r="I8" i="41"/>
  <c r="N8" i="41" s="1"/>
  <c r="I59" i="41"/>
  <c r="N59" i="41" s="1"/>
  <c r="I107" i="41"/>
  <c r="N107" i="41" s="1"/>
  <c r="I52" i="41"/>
  <c r="N52" i="41" s="1"/>
  <c r="I18" i="41"/>
  <c r="N18" i="41" s="1"/>
  <c r="I15" i="41"/>
  <c r="N15" i="41" s="1"/>
  <c r="I19" i="41"/>
  <c r="N19" i="41" s="1"/>
  <c r="L38" i="41"/>
  <c r="I105" i="41"/>
  <c r="N105" i="41" s="1"/>
  <c r="L86" i="41"/>
  <c r="I106" i="41"/>
  <c r="N106" i="41" s="1"/>
  <c r="L101" i="41"/>
  <c r="L76" i="41"/>
  <c r="I123" i="41"/>
  <c r="N123" i="41" s="1"/>
  <c r="I36" i="41"/>
  <c r="N36" i="41" s="1"/>
  <c r="I62" i="41"/>
  <c r="N62" i="41" s="1"/>
  <c r="I55" i="41"/>
  <c r="N55" i="41" s="1"/>
  <c r="I68" i="41"/>
  <c r="N68" i="41" s="1"/>
  <c r="I115" i="41"/>
  <c r="N115" i="41" s="1"/>
  <c r="I50" i="41"/>
  <c r="N50" i="41" s="1"/>
  <c r="I75" i="41"/>
  <c r="N75" i="41" s="1"/>
  <c r="I78" i="41"/>
  <c r="N78" i="41" s="1"/>
  <c r="L13" i="41"/>
  <c r="I16" i="41"/>
  <c r="N16" i="41" s="1"/>
  <c r="L42" i="41"/>
  <c r="L53" i="41"/>
  <c r="L67" i="41"/>
  <c r="L108" i="41"/>
  <c r="L23" i="41"/>
  <c r="I27" i="41"/>
  <c r="N27" i="41" s="1"/>
  <c r="I84" i="41"/>
  <c r="N84" i="41" s="1"/>
  <c r="I67" i="41"/>
  <c r="N67" i="41" s="1"/>
  <c r="I14" i="41"/>
  <c r="N14" i="41" s="1"/>
  <c r="I95" i="41"/>
  <c r="N95" i="41" s="1"/>
  <c r="I33" i="41"/>
  <c r="N33" i="41" s="1"/>
  <c r="I29" i="41"/>
  <c r="N29" i="41" s="1"/>
  <c r="I126" i="41"/>
  <c r="N126" i="41" s="1"/>
  <c r="I21" i="41"/>
  <c r="N21" i="41" s="1"/>
  <c r="I104" i="41"/>
  <c r="N104" i="41" s="1"/>
  <c r="I98" i="41"/>
  <c r="N98" i="41" s="1"/>
  <c r="J37" i="41"/>
  <c r="O37" i="41" s="1"/>
  <c r="I60" i="41"/>
  <c r="N60" i="41" s="1"/>
  <c r="I113" i="41"/>
  <c r="I99" i="41"/>
  <c r="N99" i="41" s="1"/>
  <c r="I71" i="41"/>
  <c r="N71" i="41" s="1"/>
  <c r="I86" i="41"/>
  <c r="N86" i="41" s="1"/>
  <c r="L31" i="41"/>
  <c r="L91" i="41"/>
  <c r="L63" i="41"/>
  <c r="L71" i="41"/>
  <c r="L15" i="41"/>
  <c r="J80" i="41"/>
  <c r="O80" i="41" s="1"/>
  <c r="J73" i="41"/>
  <c r="O73" i="41" s="1"/>
  <c r="J58" i="41"/>
  <c r="O58" i="41" s="1"/>
  <c r="J72" i="41"/>
  <c r="O72" i="41" s="1"/>
  <c r="J75" i="41"/>
  <c r="O75" i="41" s="1"/>
  <c r="J97" i="41"/>
  <c r="O97" i="41" s="1"/>
  <c r="J19" i="41"/>
  <c r="O19" i="41" s="1"/>
  <c r="J63" i="41"/>
  <c r="O63" i="41" s="1"/>
  <c r="J41" i="41"/>
  <c r="O41" i="41" s="1"/>
  <c r="J12" i="41"/>
  <c r="O12" i="41" s="1"/>
  <c r="J31" i="41"/>
  <c r="O31" i="41" s="1"/>
  <c r="J89" i="41"/>
  <c r="O89" i="41" s="1"/>
  <c r="J26" i="41"/>
  <c r="O26" i="41" s="1"/>
  <c r="J105" i="41"/>
  <c r="O105" i="41" s="1"/>
  <c r="J15" i="41"/>
  <c r="O15" i="41" s="1"/>
  <c r="J99" i="41"/>
  <c r="O99" i="41" s="1"/>
  <c r="J54" i="41"/>
  <c r="O54" i="41" s="1"/>
  <c r="I2" i="41"/>
  <c r="J65" i="41"/>
  <c r="O65" i="41" s="1"/>
  <c r="J60" i="41"/>
  <c r="O60" i="41" s="1"/>
  <c r="J106" i="41"/>
  <c r="O106" i="41" s="1"/>
  <c r="J22" i="41"/>
  <c r="O22" i="41" s="1"/>
  <c r="J69" i="41"/>
  <c r="O69" i="41" s="1"/>
  <c r="J100" i="41"/>
  <c r="O100" i="41" s="1"/>
  <c r="J42" i="41"/>
  <c r="O42" i="41" s="1"/>
  <c r="J34" i="41"/>
  <c r="O34" i="41" s="1"/>
  <c r="J64" i="41"/>
  <c r="O64" i="41" s="1"/>
  <c r="J95" i="41"/>
  <c r="J79" i="41"/>
  <c r="O79" i="41" s="1"/>
  <c r="J47" i="41"/>
  <c r="O47" i="41" s="1"/>
  <c r="J78" i="41"/>
  <c r="O78" i="41" s="1"/>
  <c r="J52" i="41"/>
  <c r="O52" i="41" s="1"/>
  <c r="J110" i="41"/>
  <c r="O110" i="41" s="1"/>
  <c r="J124" i="41"/>
  <c r="O124" i="41" s="1"/>
  <c r="J81" i="41"/>
  <c r="O81" i="41" s="1"/>
  <c r="J62" i="41"/>
  <c r="O62" i="41" s="1"/>
  <c r="J32" i="41"/>
  <c r="O32" i="41" s="1"/>
  <c r="J71" i="41"/>
  <c r="O71" i="41" s="1"/>
  <c r="J98" i="41"/>
  <c r="J35" i="41"/>
  <c r="O35" i="41" s="1"/>
  <c r="J43" i="41"/>
  <c r="O43" i="41" s="1"/>
  <c r="J33" i="41"/>
  <c r="O33" i="41" s="1"/>
  <c r="J20" i="41"/>
  <c r="O20" i="41" s="1"/>
  <c r="J59" i="41"/>
  <c r="O59" i="41" s="1"/>
  <c r="J53" i="41"/>
  <c r="O53" i="41" s="1"/>
  <c r="J66" i="41"/>
  <c r="O66" i="41" s="1"/>
  <c r="J39" i="41"/>
  <c r="O39" i="41" s="1"/>
  <c r="J82" i="41"/>
  <c r="O82" i="41" s="1"/>
  <c r="J3" i="41"/>
  <c r="O3" i="41" s="1"/>
  <c r="J90" i="41"/>
  <c r="O90" i="41" s="1"/>
  <c r="J49" i="41"/>
  <c r="O49" i="41" s="1"/>
  <c r="J103" i="41"/>
  <c r="J17" i="41"/>
  <c r="O17" i="41" s="1"/>
  <c r="J87" i="41"/>
  <c r="O87" i="41" s="1"/>
  <c r="J111" i="41"/>
  <c r="O111" i="41" s="1"/>
  <c r="J14" i="41"/>
  <c r="O14" i="41" s="1"/>
  <c r="J24" i="41"/>
  <c r="O24" i="41" s="1"/>
  <c r="J86" i="41"/>
  <c r="O86" i="41" s="1"/>
  <c r="J48" i="41"/>
  <c r="O48" i="41" s="1"/>
  <c r="J18" i="41"/>
  <c r="O18" i="41" s="1"/>
  <c r="J56" i="41"/>
  <c r="J121" i="41"/>
  <c r="O121" i="41" s="1"/>
  <c r="J6" i="41"/>
  <c r="O6" i="41" s="1"/>
  <c r="J46" i="41"/>
  <c r="O46" i="41" s="1"/>
  <c r="J27" i="41"/>
  <c r="O27" i="41" s="1"/>
  <c r="J116" i="41"/>
  <c r="O116" i="41" s="1"/>
  <c r="J77" i="41"/>
  <c r="O77" i="41" s="1"/>
  <c r="J126" i="41"/>
  <c r="O126" i="41" s="1"/>
  <c r="J114" i="41"/>
  <c r="J108" i="41"/>
  <c r="O108" i="41" s="1"/>
  <c r="J29" i="41"/>
  <c r="O29" i="41" s="1"/>
  <c r="J44" i="41"/>
  <c r="O44" i="41" s="1"/>
  <c r="J9" i="41"/>
  <c r="O9" i="41" s="1"/>
  <c r="J7" i="41"/>
  <c r="O7" i="41" s="1"/>
  <c r="J16" i="41"/>
  <c r="O16" i="41" s="1"/>
  <c r="J40" i="41"/>
  <c r="O40" i="41" s="1"/>
  <c r="J30" i="41"/>
  <c r="O30" i="41" s="1"/>
  <c r="J8" i="41"/>
  <c r="O8" i="41" s="1"/>
  <c r="J101" i="41"/>
  <c r="O101" i="41" s="1"/>
  <c r="J13" i="41"/>
  <c r="O13" i="41" s="1"/>
  <c r="K33" i="41"/>
  <c r="P33" i="41" s="1"/>
  <c r="L19" i="41"/>
  <c r="K44" i="41"/>
  <c r="P44" i="41" s="1"/>
  <c r="L47" i="41"/>
  <c r="K58" i="41"/>
  <c r="P58" i="41" s="1"/>
  <c r="L14" i="41"/>
  <c r="L66" i="41"/>
  <c r="Q66" i="41" s="1"/>
  <c r="K112" i="41"/>
  <c r="P112" i="41" s="1"/>
  <c r="K53" i="41"/>
  <c r="P53" i="41" s="1"/>
  <c r="K64" i="41"/>
  <c r="P64" i="41" s="1"/>
  <c r="K42" i="41"/>
  <c r="K6" i="41"/>
  <c r="P6" i="41" s="1"/>
  <c r="L114" i="41"/>
  <c r="Q114" i="41" s="1"/>
  <c r="L68" i="41"/>
  <c r="K109" i="41"/>
  <c r="P109" i="41" s="1"/>
  <c r="K117" i="41"/>
  <c r="P117" i="41" s="1"/>
  <c r="L81" i="41"/>
  <c r="K68" i="41"/>
  <c r="P68" i="41" s="1"/>
  <c r="L62" i="41"/>
  <c r="K122" i="41"/>
  <c r="P122" i="41" s="1"/>
  <c r="K124" i="41"/>
  <c r="P124" i="41" s="1"/>
  <c r="L11" i="41"/>
  <c r="L120" i="41"/>
  <c r="L43" i="41"/>
  <c r="L60" i="41"/>
  <c r="L85" i="41"/>
  <c r="K99" i="41"/>
  <c r="P99" i="41" s="1"/>
  <c r="K5" i="41"/>
  <c r="P5" i="41" s="1"/>
  <c r="L122" i="41"/>
  <c r="K62" i="41"/>
  <c r="P62" i="41" s="1"/>
  <c r="K35" i="41"/>
  <c r="P35" i="41" s="1"/>
  <c r="K65" i="41"/>
  <c r="K97" i="41"/>
  <c r="P97" i="41" s="1"/>
  <c r="K36" i="41"/>
  <c r="P36" i="41" s="1"/>
  <c r="K88" i="41"/>
  <c r="P88" i="41" s="1"/>
  <c r="K41" i="41"/>
  <c r="K52" i="41"/>
  <c r="P52" i="41" s="1"/>
  <c r="K48" i="41"/>
  <c r="P48" i="41" s="1"/>
  <c r="K4" i="41"/>
  <c r="P4" i="41" s="1"/>
  <c r="K18" i="41"/>
  <c r="P18" i="41" s="1"/>
  <c r="K25" i="41"/>
  <c r="P25" i="41" s="1"/>
  <c r="K7" i="41"/>
  <c r="P7" i="41" s="1"/>
  <c r="L98" i="41"/>
  <c r="L121" i="41"/>
  <c r="K87" i="41"/>
  <c r="P87" i="41" s="1"/>
  <c r="K23" i="41"/>
  <c r="K20" i="41"/>
  <c r="P20" i="41" s="1"/>
  <c r="K16" i="41"/>
  <c r="K120" i="41"/>
  <c r="P120" i="41" s="1"/>
  <c r="L97" i="41"/>
  <c r="K38" i="41"/>
  <c r="K83" i="41"/>
  <c r="P83" i="41" s="1"/>
  <c r="K110" i="41"/>
  <c r="P110" i="41" s="1"/>
  <c r="K47" i="41"/>
  <c r="P47" i="41" s="1"/>
  <c r="L118" i="41"/>
  <c r="K91" i="41"/>
  <c r="P91" i="41" s="1"/>
  <c r="L109" i="41"/>
  <c r="L79" i="41"/>
  <c r="K59" i="41"/>
  <c r="P59" i="41" s="1"/>
  <c r="K98" i="41"/>
  <c r="P98" i="41" s="1"/>
  <c r="L8" i="41"/>
  <c r="L18" i="41"/>
  <c r="K105" i="41"/>
  <c r="L6" i="41"/>
  <c r="L90" i="41"/>
  <c r="Q90" i="41" s="1"/>
  <c r="L113" i="41"/>
  <c r="Q113" i="41" s="1"/>
  <c r="L52" i="41"/>
  <c r="L77" i="41"/>
  <c r="L36" i="41"/>
  <c r="K8" i="41"/>
  <c r="K75" i="41"/>
  <c r="P75" i="41" s="1"/>
  <c r="L123" i="41"/>
  <c r="K82" i="41"/>
  <c r="P82" i="41" s="1"/>
  <c r="L5" i="41"/>
  <c r="K63" i="41"/>
  <c r="P63" i="41" s="1"/>
  <c r="K78" i="41"/>
  <c r="P78" i="41" s="1"/>
  <c r="K31" i="41"/>
  <c r="K84" i="41"/>
  <c r="P84" i="41" s="1"/>
  <c r="K57" i="41"/>
  <c r="K28" i="41"/>
  <c r="L88" i="41"/>
  <c r="Q88" i="41" s="1"/>
  <c r="L95" i="41"/>
  <c r="K100" i="41"/>
  <c r="P100" i="41" s="1"/>
  <c r="K10" i="41"/>
  <c r="K39" i="41"/>
  <c r="P39" i="41" s="1"/>
  <c r="L93" i="41"/>
  <c r="L12" i="41"/>
  <c r="L83" i="41"/>
  <c r="K45" i="41"/>
  <c r="P45" i="41" s="1"/>
  <c r="L17" i="41"/>
  <c r="K34" i="41"/>
  <c r="P34" i="41" s="1"/>
  <c r="K116" i="41"/>
  <c r="P116" i="41" s="1"/>
  <c r="L65" i="41"/>
  <c r="Q65" i="41" s="1"/>
  <c r="L30" i="41"/>
  <c r="L24" i="41"/>
  <c r="L117" i="41"/>
  <c r="L78" i="41"/>
  <c r="K121" i="41"/>
  <c r="P121" i="41" s="1"/>
  <c r="L100" i="41"/>
  <c r="L124" i="41"/>
  <c r="L61" i="41"/>
  <c r="K73" i="41"/>
  <c r="K19" i="41"/>
  <c r="P19" i="41" s="1"/>
  <c r="K69" i="41"/>
  <c r="K61" i="41"/>
  <c r="P61" i="41" s="1"/>
  <c r="K92" i="41"/>
  <c r="P92" i="41" s="1"/>
  <c r="K21" i="41"/>
  <c r="P21" i="41" s="1"/>
  <c r="L119" i="41"/>
  <c r="K108" i="41"/>
  <c r="L9" i="41"/>
  <c r="L25" i="41"/>
  <c r="K90" i="41"/>
  <c r="P90" i="41" s="1"/>
  <c r="K9" i="41"/>
  <c r="P9" i="41" s="1"/>
  <c r="L110" i="41"/>
  <c r="L34" i="41"/>
  <c r="K81" i="41"/>
  <c r="P81" i="41" s="1"/>
  <c r="K60" i="41"/>
  <c r="P60" i="41" s="1"/>
  <c r="L125" i="41"/>
  <c r="K101" i="41"/>
  <c r="P101" i="41" s="1"/>
  <c r="L50" i="41"/>
  <c r="L126" i="41"/>
  <c r="L55" i="41"/>
  <c r="K66" i="41"/>
  <c r="P66" i="41" s="1"/>
  <c r="L115" i="41"/>
  <c r="L27" i="41"/>
  <c r="K40" i="41"/>
  <c r="P40" i="41" s="1"/>
  <c r="K111" i="41"/>
  <c r="P111" i="41" s="1"/>
  <c r="L80" i="41"/>
  <c r="L7" i="41"/>
  <c r="L39" i="41"/>
  <c r="K118" i="41"/>
  <c r="P118" i="41" s="1"/>
  <c r="L56" i="41"/>
  <c r="L99" i="41"/>
  <c r="K93" i="41"/>
  <c r="P93" i="41" s="1"/>
  <c r="K27" i="41"/>
  <c r="P27" i="41" s="1"/>
  <c r="K89" i="41"/>
  <c r="P89" i="41" s="1"/>
  <c r="K123" i="41"/>
  <c r="P123" i="41" s="1"/>
  <c r="K85" i="41"/>
  <c r="P85" i="41" s="1"/>
  <c r="K26" i="41"/>
  <c r="P26" i="41" s="1"/>
  <c r="K106" i="41"/>
  <c r="P106" i="41" s="1"/>
  <c r="K103" i="41"/>
  <c r="P103" i="41" s="1"/>
  <c r="K102" i="41"/>
  <c r="P102" i="41" s="1"/>
  <c r="L33" i="41"/>
  <c r="K94" i="41"/>
  <c r="P94" i="41" s="1"/>
  <c r="K56" i="41"/>
  <c r="P56" i="41" s="1"/>
  <c r="K13" i="41"/>
  <c r="P13" i="41" s="1"/>
  <c r="L94" i="41"/>
  <c r="K115" i="41"/>
  <c r="P115" i="41" s="1"/>
  <c r="K11" i="41"/>
  <c r="P11" i="41" s="1"/>
  <c r="K29" i="41"/>
  <c r="P29" i="41" s="1"/>
  <c r="L104" i="41"/>
  <c r="K76" i="41"/>
  <c r="P76" i="41" s="1"/>
  <c r="K55" i="41"/>
  <c r="P55" i="41" s="1"/>
  <c r="L92" i="41"/>
  <c r="K114" i="41"/>
  <c r="P114" i="41" s="1"/>
  <c r="L59" i="41"/>
  <c r="L4" i="41"/>
  <c r="K30" i="41"/>
  <c r="P30" i="41" s="1"/>
  <c r="K24" i="41"/>
  <c r="P24" i="41" s="1"/>
  <c r="L26" i="41"/>
  <c r="L29" i="41"/>
  <c r="L46" i="41"/>
  <c r="L75" i="41"/>
  <c r="L107" i="41"/>
  <c r="L49" i="41"/>
  <c r="L111" i="41"/>
  <c r="K72" i="41"/>
  <c r="P72" i="41" s="1"/>
  <c r="K80" i="41"/>
  <c r="L21" i="41"/>
  <c r="L70" i="41"/>
  <c r="K113" i="41"/>
  <c r="P113" i="41" s="1"/>
  <c r="L20" i="41"/>
  <c r="K125" i="41"/>
  <c r="P125" i="41" s="1"/>
  <c r="K126" i="41"/>
  <c r="P126" i="41" s="1"/>
  <c r="K70" i="41"/>
  <c r="P70" i="41" s="1"/>
  <c r="K54" i="41"/>
  <c r="K74" i="41"/>
  <c r="K51" i="41"/>
  <c r="P51" i="41" s="1"/>
  <c r="K79" i="41"/>
  <c r="P79" i="41" s="1"/>
  <c r="L51" i="41"/>
  <c r="K14" i="41"/>
  <c r="L103" i="41"/>
  <c r="Q103" i="41" s="1"/>
  <c r="K32" i="41"/>
  <c r="P32" i="41" s="1"/>
  <c r="K96" i="41"/>
  <c r="L40" i="41"/>
  <c r="Q40" i="41" s="1"/>
  <c r="L112" i="41"/>
  <c r="L58" i="41"/>
  <c r="K46" i="41"/>
  <c r="P46" i="41" s="1"/>
  <c r="L102" i="41"/>
  <c r="K50" i="41"/>
  <c r="P50" i="41" s="1"/>
  <c r="K119" i="41"/>
  <c r="P119" i="41" s="1"/>
  <c r="K17" i="41"/>
  <c r="P17" i="41" s="1"/>
  <c r="L72" i="41"/>
  <c r="L48" i="41"/>
  <c r="L89" i="41"/>
  <c r="Q89" i="41" s="1"/>
  <c r="K104" i="41"/>
  <c r="P104" i="41" s="1"/>
  <c r="L45" i="41"/>
  <c r="K37" i="41"/>
  <c r="K49" i="41"/>
  <c r="P49" i="41" s="1"/>
  <c r="L87" i="41"/>
  <c r="L116" i="41"/>
  <c r="K95" i="41"/>
  <c r="P95" i="41" s="1"/>
  <c r="K107" i="41"/>
  <c r="P107" i="41" s="1"/>
  <c r="K67" i="41"/>
  <c r="K43" i="41"/>
  <c r="P43" i="41" s="1"/>
  <c r="K86" i="41"/>
  <c r="K71" i="41"/>
  <c r="P71" i="41" s="1"/>
  <c r="K15" i="41"/>
  <c r="K12" i="41"/>
  <c r="P12" i="41" s="1"/>
  <c r="J45" i="41"/>
  <c r="O45" i="41" s="1"/>
  <c r="J122" i="41"/>
  <c r="O122" i="41" s="1"/>
  <c r="J117" i="41"/>
  <c r="O117" i="41" s="1"/>
  <c r="J118" i="41"/>
  <c r="O118" i="41" s="1"/>
  <c r="J84" i="41"/>
  <c r="O84" i="41" s="1"/>
  <c r="J125" i="41"/>
  <c r="O125" i="41" s="1"/>
  <c r="J4" i="41"/>
  <c r="O4" i="41" s="1"/>
  <c r="J76" i="41"/>
  <c r="O76" i="41" s="1"/>
  <c r="J36" i="41"/>
  <c r="O36" i="41" s="1"/>
  <c r="J93" i="41"/>
  <c r="O93" i="41" s="1"/>
  <c r="J104" i="41"/>
  <c r="O104" i="41" s="1"/>
  <c r="J120" i="41"/>
  <c r="O120" i="41" s="1"/>
  <c r="J88" i="41"/>
  <c r="J5" i="41"/>
  <c r="O5" i="41" s="1"/>
  <c r="J2" i="41"/>
  <c r="J50" i="41"/>
  <c r="O50" i="41" s="1"/>
  <c r="J109" i="41"/>
  <c r="O109" i="41" s="1"/>
  <c r="J55" i="41"/>
  <c r="O55" i="41" s="1"/>
  <c r="J91" i="41"/>
  <c r="O91" i="41" s="1"/>
  <c r="J68" i="41"/>
  <c r="O68" i="41" s="1"/>
  <c r="J113" i="41"/>
  <c r="O113" i="41" s="1"/>
  <c r="J123" i="41"/>
  <c r="O123" i="41" s="1"/>
  <c r="J51" i="41"/>
  <c r="O51" i="41" s="1"/>
  <c r="J115" i="41"/>
  <c r="O115" i="41" s="1"/>
  <c r="J112" i="41"/>
  <c r="J11" i="41"/>
  <c r="O11" i="41" s="1"/>
  <c r="J61" i="41"/>
  <c r="O61" i="41" s="1"/>
  <c r="J83" i="41"/>
  <c r="O83" i="41" s="1"/>
  <c r="J119" i="41"/>
  <c r="O119" i="41" s="1"/>
  <c r="J94" i="41"/>
  <c r="O94" i="41" s="1"/>
  <c r="D46" i="5"/>
  <c r="C46" i="5"/>
  <c r="D53" i="5" l="1"/>
  <c r="B2" i="78"/>
  <c r="B5" i="78"/>
  <c r="B4" i="78" a="1"/>
  <c r="B4" i="78" s="1"/>
  <c r="B9" i="78"/>
  <c r="B12" i="78"/>
  <c r="B11" i="78" a="1"/>
  <c r="B11" i="78" s="1"/>
  <c r="M58" i="41"/>
  <c r="N89" i="41"/>
  <c r="M89" i="41"/>
  <c r="N90" i="41"/>
  <c r="M90" i="41"/>
  <c r="N40" i="41"/>
  <c r="M40" i="41"/>
  <c r="R40" i="41" s="1"/>
  <c r="N66" i="41"/>
  <c r="M66" i="41"/>
  <c r="N65" i="41"/>
  <c r="M65" i="41"/>
  <c r="N114" i="41"/>
  <c r="M114" i="41"/>
  <c r="N103" i="41"/>
  <c r="M103" i="41"/>
  <c r="N113" i="41"/>
  <c r="M113" i="41"/>
  <c r="N88" i="41"/>
  <c r="M88" i="41"/>
  <c r="Q20" i="41"/>
  <c r="M20" i="41"/>
  <c r="Q121" i="41"/>
  <c r="M121" i="41"/>
  <c r="R121" i="41" s="1"/>
  <c r="Q3" i="41"/>
  <c r="Q75" i="41"/>
  <c r="M75" i="41"/>
  <c r="R75" i="41" s="1"/>
  <c r="Q94" i="41"/>
  <c r="M94" i="41"/>
  <c r="Q34" i="41"/>
  <c r="M34" i="41"/>
  <c r="Q100" i="41"/>
  <c r="M100" i="41"/>
  <c r="R100" i="41" s="1"/>
  <c r="Q52" i="41"/>
  <c r="M52" i="41"/>
  <c r="Q98" i="41"/>
  <c r="M98" i="41"/>
  <c r="Q62" i="41"/>
  <c r="M62" i="41"/>
  <c r="Q84" i="41"/>
  <c r="M84" i="41"/>
  <c r="R84" i="41" s="1"/>
  <c r="Q16" i="41"/>
  <c r="M16" i="41"/>
  <c r="R16" i="41" s="1"/>
  <c r="Q96" i="41"/>
  <c r="M96" i="41"/>
  <c r="Q105" i="41"/>
  <c r="M105" i="41"/>
  <c r="Q59" i="41"/>
  <c r="M59" i="41"/>
  <c r="Q77" i="41"/>
  <c r="Q13" i="41"/>
  <c r="M13" i="41"/>
  <c r="Q35" i="41"/>
  <c r="M35" i="41"/>
  <c r="Q112" i="41"/>
  <c r="M112" i="41"/>
  <c r="R112" i="41" s="1"/>
  <c r="Q70" i="41"/>
  <c r="M70" i="41"/>
  <c r="R70" i="41" s="1"/>
  <c r="Q46" i="41"/>
  <c r="M46" i="41"/>
  <c r="Q92" i="41"/>
  <c r="M92" i="41"/>
  <c r="R92" i="41" s="1"/>
  <c r="Q39" i="41"/>
  <c r="M39" i="41"/>
  <c r="R39" i="41" s="1"/>
  <c r="Q55" i="41"/>
  <c r="M55" i="41"/>
  <c r="R55" i="41" s="1"/>
  <c r="Q110" i="41"/>
  <c r="M110" i="41"/>
  <c r="Q17" i="41"/>
  <c r="M17" i="41"/>
  <c r="Q95" i="41"/>
  <c r="M95" i="41"/>
  <c r="R95" i="41" s="1"/>
  <c r="Q5" i="41"/>
  <c r="M5" i="41"/>
  <c r="Q79" i="41"/>
  <c r="M79" i="41"/>
  <c r="Q97" i="41"/>
  <c r="M97" i="41"/>
  <c r="Q85" i="41"/>
  <c r="M85" i="41"/>
  <c r="R85" i="41" s="1"/>
  <c r="Q19" i="41"/>
  <c r="M19" i="41"/>
  <c r="Q23" i="41"/>
  <c r="M23" i="41"/>
  <c r="Q76" i="41"/>
  <c r="M76" i="41"/>
  <c r="Q74" i="41"/>
  <c r="M74" i="41"/>
  <c r="Q54" i="41"/>
  <c r="M54" i="41"/>
  <c r="Q41" i="41"/>
  <c r="M41" i="41"/>
  <c r="Q56" i="41"/>
  <c r="M56" i="41"/>
  <c r="Q31" i="41"/>
  <c r="M31" i="41"/>
  <c r="Q29" i="41"/>
  <c r="M29" i="41"/>
  <c r="R29" i="41" s="1"/>
  <c r="Q7" i="41"/>
  <c r="M7" i="41"/>
  <c r="Q126" i="41"/>
  <c r="M126" i="41"/>
  <c r="Q78" i="41"/>
  <c r="M78" i="41"/>
  <c r="R78" i="41" s="1"/>
  <c r="Q109" i="41"/>
  <c r="M109" i="41"/>
  <c r="R109" i="41" s="1"/>
  <c r="Q60" i="41"/>
  <c r="M60" i="41"/>
  <c r="Q81" i="41"/>
  <c r="M81" i="41"/>
  <c r="R81" i="41" s="1"/>
  <c r="Q108" i="41"/>
  <c r="M108" i="41"/>
  <c r="R108" i="41" s="1"/>
  <c r="Q101" i="41"/>
  <c r="M101" i="41"/>
  <c r="R101" i="41" s="1"/>
  <c r="Q10" i="41"/>
  <c r="M10" i="41"/>
  <c r="Q37" i="41"/>
  <c r="M37" i="41"/>
  <c r="R37" i="41" s="1"/>
  <c r="Q44" i="41"/>
  <c r="M44" i="41"/>
  <c r="R44" i="41" s="1"/>
  <c r="Q124" i="41"/>
  <c r="M124" i="41"/>
  <c r="R124" i="41" s="1"/>
  <c r="Q47" i="41"/>
  <c r="M47" i="41"/>
  <c r="Q32" i="41"/>
  <c r="M32" i="41"/>
  <c r="Q72" i="41"/>
  <c r="M72" i="41"/>
  <c r="R72" i="41" s="1"/>
  <c r="Q87" i="41"/>
  <c r="M87" i="41"/>
  <c r="R87" i="41" s="1"/>
  <c r="Q26" i="41"/>
  <c r="M26" i="41"/>
  <c r="Q80" i="41"/>
  <c r="M80" i="41"/>
  <c r="R80" i="41" s="1"/>
  <c r="Q50" i="41"/>
  <c r="M50" i="41"/>
  <c r="Q117" i="41"/>
  <c r="M117" i="41"/>
  <c r="R117" i="41" s="1"/>
  <c r="Q83" i="41"/>
  <c r="M83" i="41"/>
  <c r="Q123" i="41"/>
  <c r="M123" i="41"/>
  <c r="Q6" i="41"/>
  <c r="M6" i="41"/>
  <c r="Q43" i="41"/>
  <c r="M43" i="41"/>
  <c r="Q15" i="41"/>
  <c r="M15" i="41"/>
  <c r="Q67" i="41"/>
  <c r="M67" i="41"/>
  <c r="R67" i="41" s="1"/>
  <c r="Q22" i="41"/>
  <c r="Q69" i="41"/>
  <c r="M69" i="41"/>
  <c r="R69" i="41" s="1"/>
  <c r="Q51" i="41"/>
  <c r="M51" i="41"/>
  <c r="Q115" i="41"/>
  <c r="M115" i="41"/>
  <c r="Q82" i="41"/>
  <c r="M82" i="41"/>
  <c r="R82" i="41" s="1"/>
  <c r="Q48" i="41"/>
  <c r="M48" i="41"/>
  <c r="R48" i="41" s="1"/>
  <c r="Q21" i="41"/>
  <c r="M21" i="41"/>
  <c r="Q104" i="41"/>
  <c r="M104" i="41"/>
  <c r="Q33" i="41"/>
  <c r="M33" i="41"/>
  <c r="R33" i="41" s="1"/>
  <c r="Q25" i="41"/>
  <c r="M25" i="41"/>
  <c r="Q24" i="41"/>
  <c r="M24" i="41"/>
  <c r="Q12" i="41"/>
  <c r="M12" i="41"/>
  <c r="Q118" i="41"/>
  <c r="M118" i="41"/>
  <c r="R118" i="41" s="1"/>
  <c r="Q120" i="41"/>
  <c r="M120" i="41"/>
  <c r="R120" i="41" s="1"/>
  <c r="Q71" i="41"/>
  <c r="M71" i="41"/>
  <c r="Q53" i="41"/>
  <c r="M53" i="41"/>
  <c r="Q86" i="41"/>
  <c r="M86" i="41"/>
  <c r="R86" i="41" s="1"/>
  <c r="Q2" i="41"/>
  <c r="Q116" i="41"/>
  <c r="M116" i="41"/>
  <c r="Q111" i="41"/>
  <c r="M111" i="41"/>
  <c r="Q125" i="41"/>
  <c r="M125" i="41"/>
  <c r="Q9" i="41"/>
  <c r="M9" i="41"/>
  <c r="R9" i="41" s="1"/>
  <c r="Q30" i="41"/>
  <c r="M30" i="41"/>
  <c r="Q93" i="41"/>
  <c r="M93" i="41"/>
  <c r="Q18" i="41"/>
  <c r="M18" i="41"/>
  <c r="Q11" i="41"/>
  <c r="M11" i="41"/>
  <c r="Q68" i="41"/>
  <c r="M68" i="41"/>
  <c r="Q14" i="41"/>
  <c r="M14" i="41"/>
  <c r="R14" i="41" s="1"/>
  <c r="Q63" i="41"/>
  <c r="M63" i="41"/>
  <c r="R63" i="41" s="1"/>
  <c r="Q42" i="41"/>
  <c r="M42" i="41"/>
  <c r="R42" i="41" s="1"/>
  <c r="Q28" i="41"/>
  <c r="M28" i="41"/>
  <c r="R28" i="41" s="1"/>
  <c r="Q57" i="41"/>
  <c r="M57" i="41"/>
  <c r="R57" i="41" s="1"/>
  <c r="Q107" i="41"/>
  <c r="M107" i="41"/>
  <c r="R107" i="41" s="1"/>
  <c r="Q119" i="41"/>
  <c r="M119" i="41"/>
  <c r="R119" i="41" s="1"/>
  <c r="Q64" i="41"/>
  <c r="M64" i="41"/>
  <c r="Q45" i="41"/>
  <c r="M45" i="41"/>
  <c r="R45" i="41" s="1"/>
  <c r="Q102" i="41"/>
  <c r="M102" i="41"/>
  <c r="R102" i="41" s="1"/>
  <c r="Q49" i="41"/>
  <c r="M49" i="41"/>
  <c r="R49" i="41" s="1"/>
  <c r="Q4" i="41"/>
  <c r="M4" i="41"/>
  <c r="Q99" i="41"/>
  <c r="M99" i="41"/>
  <c r="Q27" i="41"/>
  <c r="M27" i="41"/>
  <c r="R27" i="41" s="1"/>
  <c r="Q61" i="41"/>
  <c r="M61" i="41"/>
  <c r="Q36" i="41"/>
  <c r="M36" i="41"/>
  <c r="Q8" i="41"/>
  <c r="M8" i="41"/>
  <c r="R8" i="41" s="1"/>
  <c r="Q122" i="41"/>
  <c r="M122" i="41"/>
  <c r="R122" i="41" s="1"/>
  <c r="Q91" i="41"/>
  <c r="M91" i="41"/>
  <c r="R91" i="41" s="1"/>
  <c r="Q38" i="41"/>
  <c r="M38" i="41"/>
  <c r="Q73" i="41"/>
  <c r="M73" i="41"/>
  <c r="Q106" i="41"/>
  <c r="M106" i="41"/>
  <c r="R106" i="41" s="1"/>
  <c r="Z3" i="37"/>
  <c r="K3" i="41" s="1"/>
  <c r="M3" i="41" s="1"/>
  <c r="F10" i="42" a="1"/>
  <c r="F10" i="42" s="1"/>
  <c r="F15" i="42" a="1"/>
  <c r="F15" i="42" s="1"/>
  <c r="F16" i="42" a="1"/>
  <c r="F16" i="42" s="1"/>
  <c r="F11" i="42" a="1"/>
  <c r="F11" i="42" s="1"/>
  <c r="D16" i="42" a="1"/>
  <c r="D16" i="42" s="1"/>
  <c r="D15" i="42" a="1"/>
  <c r="D15" i="42" s="1"/>
  <c r="D10" i="42" a="1"/>
  <c r="D10" i="42" s="1"/>
  <c r="D11" i="42" a="1"/>
  <c r="D11" i="42" s="1"/>
  <c r="D3" i="42"/>
  <c r="K2" i="41"/>
  <c r="M2" i="41" s="1"/>
  <c r="R89" i="41"/>
  <c r="N2" i="41"/>
  <c r="D4" i="42"/>
  <c r="F3" i="42"/>
  <c r="O2" i="41"/>
  <c r="R66" i="41"/>
  <c r="O95" i="41"/>
  <c r="P108" i="41"/>
  <c r="P8" i="41"/>
  <c r="P67" i="41"/>
  <c r="P31" i="41"/>
  <c r="R23" i="41"/>
  <c r="P23" i="41"/>
  <c r="R88" i="41"/>
  <c r="O88" i="41"/>
  <c r="Q58" i="41"/>
  <c r="U37" i="41"/>
  <c r="P10" i="41"/>
  <c r="P41" i="41"/>
  <c r="R98" i="41"/>
  <c r="O98" i="41"/>
  <c r="P14" i="41"/>
  <c r="R38" i="41"/>
  <c r="P38" i="41"/>
  <c r="P42" i="41"/>
  <c r="R114" i="41"/>
  <c r="O114" i="41"/>
  <c r="R56" i="41"/>
  <c r="O56" i="41"/>
  <c r="P74" i="41"/>
  <c r="O112" i="41"/>
  <c r="R15" i="41"/>
  <c r="P15" i="41"/>
  <c r="R96" i="41"/>
  <c r="P96" i="41"/>
  <c r="P54" i="41"/>
  <c r="P80" i="41"/>
  <c r="P69" i="41"/>
  <c r="R103" i="41"/>
  <c r="O103" i="41"/>
  <c r="P28" i="41"/>
  <c r="P16" i="41"/>
  <c r="R65" i="41"/>
  <c r="P65" i="41"/>
  <c r="P86" i="41"/>
  <c r="P37" i="41"/>
  <c r="R73" i="41"/>
  <c r="P73" i="41"/>
  <c r="P57" i="41"/>
  <c r="R105" i="41"/>
  <c r="P105" i="41"/>
  <c r="R35" i="41"/>
  <c r="R34" i="41"/>
  <c r="F4" i="42"/>
  <c r="R71" i="41"/>
  <c r="R53" i="41"/>
  <c r="R30" i="41"/>
  <c r="R126" i="41"/>
  <c r="R60" i="41"/>
  <c r="R79" i="41"/>
  <c r="R90" i="41"/>
  <c r="R97" i="41"/>
  <c r="R21" i="41"/>
  <c r="R110" i="41"/>
  <c r="R116" i="41"/>
  <c r="R26" i="41"/>
  <c r="R123" i="41"/>
  <c r="R20" i="41"/>
  <c r="R99" i="41"/>
  <c r="R47" i="41"/>
  <c r="U48" i="41"/>
  <c r="R13" i="41"/>
  <c r="R12" i="41"/>
  <c r="R111" i="41"/>
  <c r="R93" i="41"/>
  <c r="K77" i="41"/>
  <c r="M77" i="41" s="1"/>
  <c r="U38" i="41"/>
  <c r="K22" i="41"/>
  <c r="P22" i="41" s="1"/>
  <c r="R113" i="41"/>
  <c r="R104" i="41"/>
  <c r="R115" i="41"/>
  <c r="R94" i="41"/>
  <c r="R36" i="41"/>
  <c r="R83" i="41"/>
  <c r="U49" i="41"/>
  <c r="C12" i="78" l="1"/>
  <c r="D12" i="78" s="1"/>
  <c r="C4" i="78" a="1"/>
  <c r="C4" i="78" s="1"/>
  <c r="D4" i="78" s="1"/>
  <c r="C11" i="78" a="1"/>
  <c r="C11" i="78" s="1"/>
  <c r="D11" i="78" s="1"/>
  <c r="C5" i="78"/>
  <c r="D5" i="78" s="1"/>
  <c r="G11" i="42" a="1"/>
  <c r="G11" i="42" s="1"/>
  <c r="M22" i="41"/>
  <c r="E20" i="75"/>
  <c r="G21" i="75"/>
  <c r="G20" i="75"/>
  <c r="E21" i="75"/>
  <c r="F5" i="42"/>
  <c r="R76" i="41"/>
  <c r="U76" i="41"/>
  <c r="R52" i="41"/>
  <c r="U52" i="41"/>
  <c r="P3" i="41"/>
  <c r="U3" i="41"/>
  <c r="R125" i="41"/>
  <c r="V125" i="41"/>
  <c r="E20" i="42"/>
  <c r="U125" i="41"/>
  <c r="E22" i="42"/>
  <c r="R68" i="41"/>
  <c r="U68" i="41"/>
  <c r="P2" i="41"/>
  <c r="E16" i="42" a="1"/>
  <c r="E16" i="42" s="1"/>
  <c r="E10" i="42" a="1"/>
  <c r="E10" i="42" s="1"/>
  <c r="E15" i="42" a="1"/>
  <c r="E15" i="42" s="1"/>
  <c r="E11" i="42" a="1"/>
  <c r="E11" i="42" s="1"/>
  <c r="U14" i="41"/>
  <c r="U20" i="41"/>
  <c r="F20" i="42"/>
  <c r="R6" i="41"/>
  <c r="D20" i="42"/>
  <c r="E3" i="42"/>
  <c r="D6" i="42"/>
  <c r="D5" i="42"/>
  <c r="R61" i="41"/>
  <c r="U47" i="41"/>
  <c r="V47" i="41"/>
  <c r="U40" i="41"/>
  <c r="V40" i="41"/>
  <c r="R43" i="41"/>
  <c r="U53" i="41"/>
  <c r="R18" i="41"/>
  <c r="U34" i="41"/>
  <c r="R64" i="41"/>
  <c r="U26" i="41"/>
  <c r="R41" i="41"/>
  <c r="V81" i="41"/>
  <c r="U81" i="41"/>
  <c r="U63" i="41"/>
  <c r="R5" i="41"/>
  <c r="U69" i="41"/>
  <c r="R46" i="41"/>
  <c r="U78" i="41"/>
  <c r="V78" i="41"/>
  <c r="R4" i="41"/>
  <c r="U32" i="41"/>
  <c r="U85" i="41"/>
  <c r="R59" i="41"/>
  <c r="U93" i="41"/>
  <c r="V39" i="41"/>
  <c r="R19" i="41"/>
  <c r="V49" i="41"/>
  <c r="U41" i="41"/>
  <c r="V114" i="41"/>
  <c r="R54" i="41"/>
  <c r="R74" i="41"/>
  <c r="V48" i="41"/>
  <c r="R10" i="41"/>
  <c r="U67" i="41"/>
  <c r="V67" i="41"/>
  <c r="R31" i="41"/>
  <c r="U33" i="41"/>
  <c r="U45" i="41"/>
  <c r="R25" i="41"/>
  <c r="U44" i="41"/>
  <c r="R7" i="41"/>
  <c r="U54" i="41"/>
  <c r="V54" i="41"/>
  <c r="U100" i="41"/>
  <c r="R58" i="41"/>
  <c r="U86" i="41"/>
  <c r="R51" i="41"/>
  <c r="U94" i="41"/>
  <c r="V108" i="41"/>
  <c r="R32" i="41"/>
  <c r="F6" i="42"/>
  <c r="V37" i="41"/>
  <c r="R24" i="41"/>
  <c r="R50" i="41"/>
  <c r="U80" i="41"/>
  <c r="V80" i="41"/>
  <c r="R11" i="41"/>
  <c r="U90" i="41"/>
  <c r="R62" i="41"/>
  <c r="U79" i="41"/>
  <c r="V15" i="41"/>
  <c r="R17" i="41"/>
  <c r="V14" i="41"/>
  <c r="V58" i="41"/>
  <c r="V98" i="41"/>
  <c r="U98" i="41"/>
  <c r="V20" i="41"/>
  <c r="V41" i="41"/>
  <c r="V44" i="41"/>
  <c r="V86" i="41"/>
  <c r="V96" i="41"/>
  <c r="U15" i="41"/>
  <c r="U73" i="41"/>
  <c r="U55" i="41"/>
  <c r="V55" i="41"/>
  <c r="V70" i="41"/>
  <c r="V75" i="41"/>
  <c r="V68" i="41"/>
  <c r="V104" i="41"/>
  <c r="V79" i="41"/>
  <c r="V60" i="41"/>
  <c r="U57" i="41"/>
  <c r="U71" i="41"/>
  <c r="U11" i="41"/>
  <c r="U82" i="41"/>
  <c r="V34" i="41"/>
  <c r="U72" i="41"/>
  <c r="V72" i="41"/>
  <c r="U29" i="41"/>
  <c r="U99" i="41"/>
  <c r="V69" i="41"/>
  <c r="V93" i="41"/>
  <c r="V35" i="41"/>
  <c r="U70" i="41"/>
  <c r="U58" i="41"/>
  <c r="U51" i="41"/>
  <c r="U42" i="41"/>
  <c r="U111" i="41"/>
  <c r="V111" i="41"/>
  <c r="V97" i="41"/>
  <c r="V26" i="41"/>
  <c r="U28" i="41"/>
  <c r="V28" i="41"/>
  <c r="V76" i="41"/>
  <c r="V94" i="41"/>
  <c r="U113" i="41"/>
  <c r="V113" i="41"/>
  <c r="V29" i="41"/>
  <c r="V82" i="41"/>
  <c r="V102" i="41"/>
  <c r="V38" i="41"/>
  <c r="U64" i="41"/>
  <c r="V112" i="41"/>
  <c r="U112" i="41"/>
  <c r="U65" i="41"/>
  <c r="V65" i="41"/>
  <c r="V73" i="41"/>
  <c r="V95" i="41"/>
  <c r="V56" i="41"/>
  <c r="U56" i="41"/>
  <c r="U92" i="41"/>
  <c r="V92" i="41"/>
  <c r="V106" i="41"/>
  <c r="U106" i="41"/>
  <c r="U59" i="41"/>
  <c r="V30" i="41"/>
  <c r="U30" i="41"/>
  <c r="V33" i="41"/>
  <c r="V89" i="41"/>
  <c r="V87" i="41"/>
  <c r="U87" i="41"/>
  <c r="V99" i="41"/>
  <c r="V100" i="41"/>
  <c r="F22" i="42"/>
  <c r="P77" i="41"/>
  <c r="V36" i="41"/>
  <c r="U36" i="41"/>
  <c r="V83" i="41"/>
  <c r="U83" i="41"/>
  <c r="U7" i="41"/>
  <c r="V84" i="41"/>
  <c r="U84" i="41"/>
  <c r="V71" i="41"/>
  <c r="V85" i="41"/>
  <c r="V74" i="41"/>
  <c r="V90" i="41"/>
  <c r="V105" i="41"/>
  <c r="U105" i="41"/>
  <c r="V7" i="41"/>
  <c r="V59" i="41"/>
  <c r="U46" i="41"/>
  <c r="V46" i="41"/>
  <c r="V43" i="41"/>
  <c r="U43" i="41"/>
  <c r="V61" i="41"/>
  <c r="U61" i="41"/>
  <c r="V57" i="41"/>
  <c r="V52" i="41"/>
  <c r="V64" i="41"/>
  <c r="V63" i="41"/>
  <c r="V53" i="41"/>
  <c r="V45" i="41"/>
  <c r="U27" i="41"/>
  <c r="V27" i="41"/>
  <c r="U50" i="41"/>
  <c r="V50" i="41"/>
  <c r="V42" i="41"/>
  <c r="V32" i="41"/>
  <c r="U62" i="41"/>
  <c r="V62" i="41"/>
  <c r="V11" i="41"/>
  <c r="V51" i="41"/>
  <c r="E4" i="42"/>
  <c r="V18" i="41"/>
  <c r="U18" i="41"/>
  <c r="V8" i="41"/>
  <c r="U8" i="41"/>
  <c r="V13" i="41"/>
  <c r="U13" i="41"/>
  <c r="U25" i="41"/>
  <c r="V25" i="41"/>
  <c r="U19" i="41"/>
  <c r="V19" i="41"/>
  <c r="V6" i="41"/>
  <c r="U6" i="41"/>
  <c r="V5" i="41"/>
  <c r="U5" i="41"/>
  <c r="U9" i="41"/>
  <c r="V9" i="41"/>
  <c r="V24" i="41"/>
  <c r="U24" i="41"/>
  <c r="U17" i="41"/>
  <c r="V17" i="41"/>
  <c r="V4" i="41"/>
  <c r="U4" i="41"/>
  <c r="V16" i="41"/>
  <c r="U16" i="41"/>
  <c r="U21" i="41"/>
  <c r="U10" i="41"/>
  <c r="V10" i="41"/>
  <c r="V3" i="41"/>
  <c r="R22" i="41"/>
  <c r="G10" i="42" l="1" a="1"/>
  <c r="G10" i="42" s="1"/>
  <c r="E22" i="75"/>
  <c r="F21" i="75"/>
  <c r="F20" i="75"/>
  <c r="G23" i="75"/>
  <c r="E23" i="75"/>
  <c r="G22" i="75"/>
  <c r="E6" i="42"/>
  <c r="C20" i="42"/>
  <c r="C22" i="42"/>
  <c r="U22" i="41"/>
  <c r="R3" i="41"/>
  <c r="E5" i="42"/>
  <c r="V22" i="41"/>
  <c r="U31" i="41"/>
  <c r="G15" i="42" a="1"/>
  <c r="G15" i="42" s="1"/>
  <c r="G3" i="42"/>
  <c r="G16" i="42" a="1"/>
  <c r="G16" i="42" s="1"/>
  <c r="U12" i="41"/>
  <c r="V12" i="41"/>
  <c r="U23" i="41"/>
  <c r="V23" i="41"/>
  <c r="D22" i="42"/>
  <c r="B22" i="42"/>
  <c r="B20" i="42"/>
  <c r="R2" i="41"/>
  <c r="G5" i="42" s="1"/>
  <c r="V2" i="41"/>
  <c r="U2" i="41"/>
  <c r="V21" i="41"/>
  <c r="R77" i="41"/>
  <c r="V31" i="41"/>
  <c r="G4" i="42"/>
  <c r="V77" i="41"/>
  <c r="V107" i="41"/>
  <c r="F23" i="75" l="1"/>
  <c r="H22" i="75"/>
  <c r="I22" i="75" s="1"/>
  <c r="H21" i="75"/>
  <c r="I21" i="75" s="1"/>
  <c r="H20" i="75"/>
  <c r="I20" i="75" s="1"/>
  <c r="F22" i="75"/>
  <c r="G6" i="42"/>
  <c r="G35" i="75" l="1"/>
  <c r="G29" i="75"/>
  <c r="G36" i="75"/>
  <c r="G33" i="75"/>
  <c r="G37" i="75"/>
  <c r="G32" i="75"/>
  <c r="G30" i="75"/>
  <c r="G38" i="75"/>
  <c r="G34" i="75"/>
  <c r="G31" i="75"/>
  <c r="G39" i="75"/>
  <c r="G40" i="75"/>
  <c r="H30" i="75"/>
  <c r="H38" i="75"/>
  <c r="H36" i="75"/>
  <c r="H31" i="75"/>
  <c r="H39" i="75"/>
  <c r="H32" i="75"/>
  <c r="H40" i="75"/>
  <c r="H37" i="75"/>
  <c r="H33" i="75"/>
  <c r="H35" i="75"/>
  <c r="H34" i="75"/>
  <c r="H29" i="75"/>
  <c r="H23" i="75"/>
  <c r="I23" i="7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<sst xmlns="http://schemas.openxmlformats.org/spreadsheetml/2006/main" count="78443" uniqueCount="3171">
  <si>
    <t>code_che</t>
  </si>
  <si>
    <t>tarif_che</t>
  </si>
  <si>
    <t>bezeichnung_che</t>
  </si>
  <si>
    <t>einheit_tarif_che</t>
  </si>
  <si>
    <t>tarif_deu_ebm</t>
  </si>
  <si>
    <t>einheit_tarif_deu_ebm</t>
  </si>
  <si>
    <t>Fachbereiche</t>
  </si>
  <si>
    <t>Analysengruppe</t>
  </si>
  <si>
    <t>Zugelassene Laboratorien gemäss Artikel 54 KVV</t>
  </si>
  <si>
    <t>Praxislaboratorien von Ärzten oder Ärztinnen mit bestimmten Weiterbildungstiteln</t>
  </si>
  <si>
    <t>Analysen verordnet durch…</t>
  </si>
  <si>
    <t>Änderungshistorie</t>
  </si>
  <si>
    <t>Kapitel / Unterkapitel</t>
  </si>
  <si>
    <t>Pos.-Nr.</t>
  </si>
  <si>
    <t>TP</t>
  </si>
  <si>
    <t xml:space="preserve">Bezeichnung
</t>
  </si>
  <si>
    <t>Analysentechnik</t>
  </si>
  <si>
    <t>Probenmaterial</t>
  </si>
  <si>
    <t>Resultat</t>
  </si>
  <si>
    <t>Anwendungen pro Primärprobe</t>
  </si>
  <si>
    <t>Limitationen</t>
  </si>
  <si>
    <t>Bemerkungen</t>
  </si>
  <si>
    <t>Kumulierbarkeit</t>
  </si>
  <si>
    <t>Chemie</t>
  </si>
  <si>
    <t>Hämatologie</t>
  </si>
  <si>
    <t>Immunologie</t>
  </si>
  <si>
    <t>Genetik</t>
  </si>
  <si>
    <t>Mikrobiologie</t>
  </si>
  <si>
    <t>Spezialanalyse</t>
  </si>
  <si>
    <t>Basisanalyse</t>
  </si>
  <si>
    <t>Auftragslaboratorien nach Artikel 54 Absatz 3 KVV (im Fremdauftrag)</t>
  </si>
  <si>
    <t>Spitallaboratorien nach Artikel 54 Absatz 3 KVV (für Eigenbedarf )</t>
  </si>
  <si>
    <t>Spitallaboratorien nach Artikel 54 Absatz 3 KVV (im Fremdauftrag)</t>
  </si>
  <si>
    <t>Spitallaboratorien nach Artikel 54 Absatz 1 Buchstabe c in Verbindung mit Artikel 54 Absatz 2 KVV (für Eigenbedarf)</t>
  </si>
  <si>
    <t>Spitallaboratorien nach Artikel 54 Absatz 1 Buchstabe c in Verbindung mit Artikel 54 Absatz 2 KVV (im Fremdauftrag)</t>
  </si>
  <si>
    <t>Spitallaboratorien nach Artikel 54 Absatz 1 Buchstabe b KVV (für Eigenbedarf)</t>
  </si>
  <si>
    <t>Offizin eines Apothekers oder einer Apothekerin (im Fremdauftrag)</t>
  </si>
  <si>
    <t>Praxislaboratorium eines Arztes/ einer Ärztin (für Eigenbedarf)</t>
  </si>
  <si>
    <t>Hausbesuch (für Eigenbedarf)</t>
  </si>
  <si>
    <t>Schnelle Analyse</t>
  </si>
  <si>
    <t>Allergologie und klinische Immunologie</t>
  </si>
  <si>
    <t>Dermatologie und Venerologie</t>
  </si>
  <si>
    <t>Endokrinologie und Diabetologie</t>
  </si>
  <si>
    <t>Gastroenterologie</t>
  </si>
  <si>
    <t>Gynäkologie und Geburtshilfe</t>
  </si>
  <si>
    <t>Hämatologie und medizinische Onkologie</t>
  </si>
  <si>
    <t>Kinder und Jugendmedizin</t>
  </si>
  <si>
    <t>Physikalische Medizin und Rehabilitation</t>
  </si>
  <si>
    <t>Pneumologie</t>
  </si>
  <si>
    <t>Rheumatologie</t>
  </si>
  <si>
    <t>Tropen- und Reisemedizin</t>
  </si>
  <si>
    <t>Hebammen</t>
  </si>
  <si>
    <t>Chiropraktoren</t>
  </si>
  <si>
    <t>Aufnahme (Datum)</t>
  </si>
  <si>
    <t>letzte Änderung 
(Datum)</t>
  </si>
  <si>
    <t>A</t>
  </si>
  <si>
    <t>Vitamin D</t>
  </si>
  <si>
    <t>Nicht spezifiziert</t>
  </si>
  <si>
    <t>Blut, Plasma, Serum</t>
  </si>
  <si>
    <t>qn</t>
  </si>
  <si>
    <t>1. Nur einmal verrechenbar im Falle einer separaten Bestimmung der beiden Formen von 25-Hydroxy-Vitamin-D (25- OH-D3 und 25-OH-D2)
2. Nur bei Patienten und Patientinnen: 
- mit einer der folgenden Erkrankungen oder Verdacht auf eine der folgenden Erkrankungen: 
• Osteomalazie, Rachitis
• Osteopenie
• Osteoporose
• nicht traumatische Fraktur
• nach unklarem Sturzereignis bei Patienten ≥ 65 Jahre
• bei anamnestisch erhöhtem Frakturrisiko bei Patienten ≥ 65 Jahre
- mit einer der folgenden Erkrankungen oder Verdacht auf eine der folgenden Erkrankungen, die den Vitamin D Stoffwechsel oder dessen Absorption beeinflussen: 
• Nierenerkrankungen, inkl. Urolithiasis 
• Störungen des Parathormons, der Kalzämie und/oder der Phosphatämie
• Gastrointestinale Erkrankungen
• Malabsorptionssyndrome
• Lebererkrankungen
- die Medikamente einnehmen, die den Vitamin D Stoffwechsel oder dessen Absorption beeinflussen
3. Falls eine Verlaufskontrolle des Vitamin D Spiegels im Rahmen einer der unter Punkt 2 gelisteten Fälle indiziert ist, darf die Analyse maximal einmal pro 3 Monat.</t>
  </si>
  <si>
    <t>Entspricht der Summe der beiden Formen von 25-Hydroxy-Vitamin-D (25-OH-D3 und 25-OH-D2).</t>
  </si>
  <si>
    <t>Ja</t>
  </si>
  <si>
    <t>Nein</t>
  </si>
  <si>
    <t>01.08.2022</t>
  </si>
  <si>
    <t>ABO-Blutgruppen und RH1 (D) - Antigen Bestimmung inkl. Ausschluss schwaches RH1 (D) - Antigen wenn RH1 (D) negativ</t>
  </si>
  <si>
    <t>Blut</t>
  </si>
  <si>
    <t xml:space="preserve">ABO positiv, negativ, weak, RH1 (D) positiv, negativ, weak </t>
  </si>
  <si>
    <t>Gemäss Referenzdokument "Transfusionsmedizinische Laboruntersuchungen an
Patientenproben, Empfehlungen der SVTM und der B-CH SRK für Fachpersonen, Laboratorien und
medizinische Institutionen zu immunhämatologischen und molekularen Untersuchungen an
Patientenblutproben", gültig ab 01.02.2022, das Dokument ist einsehbar unter www.bag.admin.ch/ref.</t>
  </si>
  <si>
    <t xml:space="preserve">Aktivierte partielle Thromboplastinzeit (APTT) </t>
  </si>
  <si>
    <t>Koagulatorisch</t>
  </si>
  <si>
    <t>Blut, Plasma</t>
  </si>
  <si>
    <t>Alanin-Aminotransferase (ALAT)</t>
  </si>
  <si>
    <t xml:space="preserve">Albumin
</t>
  </si>
  <si>
    <t>Immunologisch</t>
  </si>
  <si>
    <t>Alkalische Phosphatase</t>
  </si>
  <si>
    <t>Antidepressiva der SL/ALT inkl. Metaboliten</t>
  </si>
  <si>
    <t>HPLC-MS, GC-MS</t>
  </si>
  <si>
    <t>1 pro Antidepressivum der SL/ALT inkl. Metaboliten</t>
  </si>
  <si>
    <t>Antiepileptika der SL/ALT inkl. Metaboliten</t>
  </si>
  <si>
    <t>2 pro Antiepileptikum der SL/ALT inkl. Metaboliten</t>
  </si>
  <si>
    <t>Doppelbestimmung zur Bestimmung der freien Konzentration</t>
  </si>
  <si>
    <t>Aspartat-Aminotransferase (ASAT)</t>
  </si>
  <si>
    <t>Autoantikörper gegen Zellkerne (Antinukleäre Antikörper, ANA)</t>
  </si>
  <si>
    <t>Indirekte Immunfluoreszenz</t>
  </si>
  <si>
    <t>Autoantikörper, seltene</t>
  </si>
  <si>
    <t>Maximal 2</t>
  </si>
  <si>
    <t>Autoantikörper gegen 21-Hydroxylase
Autoantikörper gegen Aquaporin-4
Autoantikörper gegen Becherzellen
Autoantikörper gegen BP180
Autoantikörper gegen BP230
Autoantikörper gegen C1q
Autoantikörper gegen Chromatin
Autoantikörper gegen Desmoglein 1
Autoantikörper gegen Desmoglein 3
Autoantikörper gegen Elastase 
Autoantikörper gegen Faktor H
Autoantikörper gegen Fibrillarin (anti-U3RNP)
Autoantikörper gegen Gangliosid GQ1b
Autoantikörper gegen GP210
Autoantikörper gegen HMGCR
Autoantikörper gegen Hodengewebe
Autoantikörper gegen Hu, Yo, Ri
Autoantikörper gegen IA2
Autoantikörper gegen Kollagen Typ VII
Autoantikörper gegen Ku
Autoantikörper gegen MAG IgM
Autoantikörper gegen Mi 2
Autoantikörper gegen MuSK (bei Verdacht auf Myasthenia gravis und negativem Nachweis von Autoantikörpern gegen Azetylcholinrezeptoren)
Autoantikörper gegen Myelin
Autoantikörper gegen Nebennierengewebe
Autoantikörper gegen NMDA-Rezeptor
Autoantikörper gegen Nukleosomen
Autoantikörper gegen PL-7
Autoantikörper gegen PL-12
Autoantikörper gegen PLA-2-Rezeptor
Autoantikörper gegen PM-Scl
Autoantikörper gegen Recoverin
Autoantikörper gegen Retina
Autoantikörper gegen ribosomale P-Proteine
Autoantikörper gegen RNA polymerase III
Autoantikörper gegen SP100
Autoantikörper gegen SRP
Autoantikörper gegen Titin
Autoantikörper gegen Th/To
Autoantikörper gegen VGCC
Autoantikörper gegen VGKC und VGKC-assoziierte Antigene</t>
  </si>
  <si>
    <t>Für den 1. und 2. Parameter</t>
  </si>
  <si>
    <t>Bilirubin, gesamt</t>
  </si>
  <si>
    <t>Blutgase: pH, pCO2, pO2, Bikarbonat inkl. abgeleitete Werte</t>
  </si>
  <si>
    <t xml:space="preserve">Calcium, total
</t>
  </si>
  <si>
    <t>Calprotectin</t>
  </si>
  <si>
    <t>Stuhl</t>
  </si>
  <si>
    <t>Cholesterin</t>
  </si>
  <si>
    <t>C-reaktives Protein (CRP)</t>
  </si>
  <si>
    <t>D-Dimere</t>
  </si>
  <si>
    <t xml:space="preserve">Differentialblutbild, Ausstrich </t>
  </si>
  <si>
    <t>Mikroskopie</t>
  </si>
  <si>
    <t>Nicht mit QBC-Methode</t>
  </si>
  <si>
    <t xml:space="preserve">Erythrozyten-Alloantikörper, Suchtest </t>
  </si>
  <si>
    <t>Nicht nach RHIG-Prophylaxe, bei oder nach Schwangerschaft</t>
  </si>
  <si>
    <t>Gemäss Referenzdokument "Transfusionsmedizinische Laboruntersuchungen an
Patientenproben, Empfehlungen der SVTM und der B-CH SRK für Fachpersonen, Laboratorien und
medizinische Institutionen zu immunhämatologischen und molekularen Untersuchungen an
Patientenblutproben", gültig ab 01.02.2022, das Dokument ist einsehbar unter: www.bag.admin.ch/ref.</t>
  </si>
  <si>
    <t>Estradiol</t>
  </si>
  <si>
    <t xml:space="preserve">Ferritin </t>
  </si>
  <si>
    <t>Folat, Blut</t>
  </si>
  <si>
    <t>Gamma-Glutamyl-Transferase (GGT)</t>
  </si>
  <si>
    <t>Glukose</t>
  </si>
  <si>
    <t>Hämoglobin A1c</t>
  </si>
  <si>
    <t xml:space="preserve">Hämatogramm II: Erythrozyten, Hämoglobin, Hämatokrit, Indices, Leukozyten und Thrombozyten </t>
  </si>
  <si>
    <t>Automatisierte Methode (Zellzählgerät)</t>
  </si>
  <si>
    <t>Hämatogramm III: Erythrozyten, Hämoglobin, Hämatokrit, Indices, Leukozyten, 3 Leukozyten-Subpopulationen und Thrombozyten</t>
  </si>
  <si>
    <t xml:space="preserve">Hämatogramm V: Erythrozyten, Hämoglobin, Hämatokrit, Indices, Leukozyten, 5 oder mehr Leukozyten-Subpopulationen und flowzytometrische Differenzierung der Leukozyten und Thrombozyten </t>
  </si>
  <si>
    <t>Harnstoff</t>
  </si>
  <si>
    <t>HDL-Cholesterin</t>
  </si>
  <si>
    <t>HLA-Antigen, einzelne Spezifitäten z. B. B27, B51(5)</t>
  </si>
  <si>
    <t>ql</t>
  </si>
  <si>
    <t>Nicht kumulierbar mit 6605.64</t>
  </si>
  <si>
    <t>Immunfixations-Elektrophorese</t>
  </si>
  <si>
    <t>Blut, Plasma, Serum, Urin</t>
  </si>
  <si>
    <t xml:space="preserve">1 pro Gel, maximal 2 </t>
  </si>
  <si>
    <t>Spezifisches IgE oder IgG, Einzelallergene</t>
  </si>
  <si>
    <t>Maximal 16</t>
  </si>
  <si>
    <t>1. Für das 5. bis 20. spezifische IgE
2. Die Analyse gilt nicht für spezifisches IgG gegen Nahrungsmittelallergene.</t>
  </si>
  <si>
    <t>Nicht kumulierbar mit 1445.10</t>
  </si>
  <si>
    <t>Spezifisches IgE oder IgG, Einzelallergene oder Allergenmischungen ohne Unterscheidung einzelner spezifischer IgE/IgG</t>
  </si>
  <si>
    <t>Maximal 4</t>
  </si>
  <si>
    <t xml:space="preserve">1. Für das 1. bis 4. spezifische IgE
2. Die Analyse gilt nicht für spezifisches IgG gegen Nahrungsmittelallergene. </t>
  </si>
  <si>
    <t>Freie Leichtketten, Typ Kappa</t>
  </si>
  <si>
    <t>Blut, Plasma, Serum, Liquor</t>
  </si>
  <si>
    <t>Freie Leichtketten, Typ Lambda</t>
  </si>
  <si>
    <t>Immunsuppressiva der SL/ALT inkl. Metaboliten</t>
  </si>
  <si>
    <t>1 pro Immunsuppressivum der SL/ALT inkl. Metaboliten</t>
  </si>
  <si>
    <t>Zytokine/Adhäsionsmoleküle/-Rezeptoren/-Inhibitoren</t>
  </si>
  <si>
    <t>Nicht kumulierbar mit 1525.00 und 1526.00</t>
  </si>
  <si>
    <t>Kalium</t>
  </si>
  <si>
    <t>Kreatinin</t>
  </si>
  <si>
    <t>Laktat</t>
  </si>
  <si>
    <t xml:space="preserve">Immunphänotypisierung von Leukozyten-(Sub) Population, jeder weitere monoklonale Antikörper </t>
  </si>
  <si>
    <t>Flowzytometrie</t>
  </si>
  <si>
    <t xml:space="preserve">1 pro weiterem monoklonalem Antikörper </t>
  </si>
  <si>
    <t>Magnesium</t>
  </si>
  <si>
    <t>Natrium</t>
  </si>
  <si>
    <t>Natriuretisches Peptid (BNP, NT-proBNP)</t>
  </si>
  <si>
    <t>Abklärung der akuten Dyspnoe zum Ausschluss der akuten oder chronischen Herzinsuffizienz; nicht zur Therapieüberwachung</t>
  </si>
  <si>
    <t>Neuroleptika der SL/ALT inkl. Metaboliten</t>
  </si>
  <si>
    <t>1  pro Neuroleptikum der SL/ALT inkl. Metaboliten</t>
  </si>
  <si>
    <t>Oxymetrieblock: Oxyhämoglobin, Carboxyhämoglobin, Methämoglobin</t>
  </si>
  <si>
    <t>Parathormon (PTH)</t>
  </si>
  <si>
    <t>Prostata spezifisches Antigen (PSA)</t>
  </si>
  <si>
    <t>Proteinfraktionen</t>
  </si>
  <si>
    <t>Elektrophorese</t>
  </si>
  <si>
    <t>RH und KEL1-Phänotyp, Bestimmung der RH2 (C), Rh3 (E), Rh4 (c), RH5 (e) und KEL1 (K) Antigene</t>
  </si>
  <si>
    <t>positiv, negativ</t>
  </si>
  <si>
    <t>Falls das Antigen KEL1 (K) gleichzeitig mitbestimmt wird, darf es nicht separat verrechnet werden.</t>
  </si>
  <si>
    <t>Urinsediment</t>
  </si>
  <si>
    <t>Urin</t>
  </si>
  <si>
    <t>Selen</t>
  </si>
  <si>
    <t>AAS, ICP-MS</t>
  </si>
  <si>
    <t xml:space="preserve">Spezielle Mikroskopie </t>
  </si>
  <si>
    <t>Dunkelfeld, Polarisation, Phasenkontrast</t>
  </si>
  <si>
    <t>Nativpräparat</t>
  </si>
  <si>
    <t xml:space="preserve">INR (Thromboplastinzeit, Quick) </t>
  </si>
  <si>
    <t>koagulatorisch</t>
  </si>
  <si>
    <t>Thyreotropin (TSH)</t>
  </si>
  <si>
    <t>Bei TRH-Stimulationstests kann die Position 2-mal verrechnet werden.</t>
  </si>
  <si>
    <t>Thyroxin, freies (FT4)</t>
  </si>
  <si>
    <t>Holotranscobolamin (Holo TC)</t>
  </si>
  <si>
    <t>Triglyceride</t>
  </si>
  <si>
    <t>Triiodthyronin, freies (FT3)</t>
  </si>
  <si>
    <t xml:space="preserve">Troponin, T oder I </t>
  </si>
  <si>
    <t>Immunassay</t>
  </si>
  <si>
    <t>1. Nicht mittels Schnelltests (qualitative Bestimmung)
2. Nur mit einer Messmethode für Troponin T oder I
a. welche Troponin bei &gt;20% der Gesunden misst und 
b. einen Variationskoeffizient an der 99. Perzentile der gesunden Probanden von ≤20% ergibt.
3. Die Kriterien unter Ziffer 2 müssen in einer Kohorte von ≥ 400 gesunden Probanden bestimmt und in einer peer reviewed Zeitschrift publiziert worden sein.
4. Die Messmethode muss für die zu vergütende Indikation zugelassen sein, d.h. in der Packungsbeilage des 
Gerätes muss die Indikation entsprechend aufgeführt sein. 
5. Die Test-Performance der Messmethode muss in einer klinischen Studie von ≥500 Patienten mit Verdacht auf Herzinfarkt validiert sein</t>
  </si>
  <si>
    <t>Für Spitallaboratorien nach Artikel 54 Absatz 1 Buchstabe c in Verbindung mit Artikel 54 Absatz 2 KVV (im Fremdauftrag) und das Offizin eines Apothekers oder einer Apothekerin, nicht kumulierbar mit 1249.00</t>
  </si>
  <si>
    <t>Harnsäure</t>
  </si>
  <si>
    <t xml:space="preserve">Urin-Status, 5-10 Parameter, Bestimmung der korpuskulären Urinbestandteile </t>
  </si>
  <si>
    <t>Mikroskopie oder Flowzytometrie</t>
  </si>
  <si>
    <t>Urin-Teilstatus, 5-10 Parameter</t>
  </si>
  <si>
    <t>Vitamin B1 bzw. Thiamin</t>
  </si>
  <si>
    <t>Vitamin B12 bzw. Cobalamin</t>
  </si>
  <si>
    <t>Vitamin B6 bzw. Pyridoxalphosphat</t>
  </si>
  <si>
    <t>Direktbestimmung</t>
  </si>
  <si>
    <t>Zink</t>
  </si>
  <si>
    <t>C1</t>
  </si>
  <si>
    <t>Cytomegalievirus, 1 Keim oder 1. Keim</t>
  </si>
  <si>
    <t>DNA-Amplifikation inkl. Amplifikat-Nachweis</t>
  </si>
  <si>
    <t>1. Bei Nachweis von 1 Keim pro Reaktionsansatz oder als 1. Keim bei einem Reaktionsansatz zum Nachweis mehrerer Keime.
2.Pro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</si>
  <si>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Nicht kumuliebar mit 3018.10, 3017.00 und 3017.10</t>
  </si>
  <si>
    <t>Cytomegalievirus, 1 zusätzlicher Keim</t>
  </si>
  <si>
    <t>1. Als zusätzlicher Keim bei einem Ansatz zum Nachweis mehrerer Keime.
2.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</si>
  <si>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Nicht kumuliebar mit 3018.00, 3017.00 und 3017.10</t>
  </si>
  <si>
    <t>01.12.2020</t>
  </si>
  <si>
    <t>Hepatitis-B-Virus, HBs Ig oder IgG</t>
  </si>
  <si>
    <t>Hepatitis-B-Virus, 1 Keim oder 1. Keim</t>
  </si>
  <si>
    <t>1. Bei Nachweis von 1 Keim pro Reaktionsansatz oder als 1. Keim bei einem Reaktionsansatz zum Nachweis mehrerer Keime.
2.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</si>
  <si>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Nicht kumuliebar mit 3062.10</t>
  </si>
  <si>
    <t>Hepatitis-B-Virus, zusätzlicher Keim</t>
  </si>
  <si>
    <t>Nicht kumuliebar mit 3062.00</t>
  </si>
  <si>
    <t>Hepatitis-C-Virus, Ig oder IgG</t>
  </si>
  <si>
    <t>Hepatitis-C-Virus, 1 Keim oder 1. Keim</t>
  </si>
  <si>
    <t>RNA-Amplifikation inkl. Amplifikat-Nachweis</t>
  </si>
  <si>
    <t>Nicht kumuliebar mit 3073.10</t>
  </si>
  <si>
    <t>Hepatitis-C-Virus, zusätzlicher Keim</t>
  </si>
  <si>
    <t>Nicht kumuliebar mit 3073.00</t>
  </si>
  <si>
    <t>Herpes-simplex-Virus Typ 1 oder 2 (HSV-1 oder HSV-2), 1 Keim oder 1. Keim</t>
  </si>
  <si>
    <t>Herpes-simplex-Virus Typ 1 oder 2 (HSV-1 oder HSV-2), zusätzlicher Keim</t>
  </si>
  <si>
    <t>1 pro Typ, maximal 2</t>
  </si>
  <si>
    <t>1. Als zusätzlicher Keim bei einem Ansatz zum Nachweis mehrerer Keime.
2.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</si>
  <si>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HIV-1- und HIV-2-Antikörper und HIV-1-p24-Antigen</t>
  </si>
  <si>
    <t>Screening</t>
  </si>
  <si>
    <t>HIV-1, 1 Keim oder 1. Keim</t>
  </si>
  <si>
    <t>Nicht kumuliebar mit 3101.10</t>
  </si>
  <si>
    <t>HIV-1, zusätzlicher Keim</t>
  </si>
  <si>
    <t>Nicht kumuliebar mit 3101.00</t>
  </si>
  <si>
    <t>Influenzavirus A oder B, 1 Keim oder 1. Keim</t>
  </si>
  <si>
    <t>Influenzavirus A oder B, zusätzlicher Keim</t>
  </si>
  <si>
    <t>Varizella-Zoster-Virus, Ig oder IgG</t>
  </si>
  <si>
    <t>C2</t>
  </si>
  <si>
    <t>Stuhl, Salmonellen, Shigellen, Campylobacter</t>
  </si>
  <si>
    <t>negativ</t>
  </si>
  <si>
    <t>Urin, Eintauch-Objektträger</t>
  </si>
  <si>
    <t>Bearbeitung einer positiven Kultur</t>
  </si>
  <si>
    <t>Urin, nativ oder konserviert inkl. Keimzählung</t>
  </si>
  <si>
    <t>positiv</t>
  </si>
  <si>
    <t>Vagina/Zervix/Urethra, ohne Chlamydia, Mycoplasma, Ureaplasma</t>
  </si>
  <si>
    <t>Wunden, tiefe, inkl. Anaerobier</t>
  </si>
  <si>
    <t>Spezielle bakterielle Resistenz- oder Pathogenitätsfaktoren (Bsp. MRSA, Rifampicin-Resistenz etc.), 1 Resistenz- oder Pathogenitätsfaktor oder 1. Resistenz- oder Pathogenitätsfaktor</t>
  </si>
  <si>
    <t>Nukleinsäureamplifikation inkl. Amplifikat-Nachweis</t>
  </si>
  <si>
    <t>1. Für individualmedizinische Fragestellung, nicht für epidemiologische Abklärungen.
2. Bei Nachweis von Resistenz- oder Pathogenitätsfaktor pro Reaktionsansatz oder als 1. Resistenz- oder Pathogenitätsfaktor bei einem Reaktionsansatz zum Nachweis mehrere Keime oder Resistenz- oder Pathogenitätsfaktoren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</si>
  <si>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 xml:space="preserve">Spezielle bakterielle Resistenz- oder Pathogenitätsfaktoren (Bsp. MRSA, Rifampicin-Resistenz etc.), zusätzlicher Resistenz- oder Pathogenitätsfaktor </t>
  </si>
  <si>
    <t>1 pro Parameter</t>
  </si>
  <si>
    <t>1. Für individualmedizinische Fragestellung, nicht für epidemiologische Abklärungen.
2. Als zusätzlicher Parameter bei einem Ansatz zum Nachweis mehrerer Parameter.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</si>
  <si>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Borrelia burgdorferi sensu lato, IgM</t>
  </si>
  <si>
    <t>Chlamydia trachomatis, 1 Keim oder 1. Keim</t>
  </si>
  <si>
    <t>Nicht kumulierbar mit 3396.10 und 3460.00</t>
  </si>
  <si>
    <t>Chlamydia trachomatis, zusätzlicher  Keim</t>
  </si>
  <si>
    <t xml:space="preserve">Nicht kumulierbar mit 3396.00 </t>
  </si>
  <si>
    <t>Mykobakterien</t>
  </si>
  <si>
    <t>Kultur, konventionelle Methode und Flüssigmedium</t>
  </si>
  <si>
    <t>Mycoplasma spp (urogenital) und Ureaplasma spp (urogenital)</t>
  </si>
  <si>
    <t>Kultur</t>
  </si>
  <si>
    <t xml:space="preserve">Neisseria gonorrhoeae, 1 Keim oder 1. Keim </t>
  </si>
  <si>
    <t>Nicht kumulierbar mit 3460.10 und 3396.00</t>
  </si>
  <si>
    <t>Neisseria gonorrhoeae, zusätzlicher Keim</t>
  </si>
  <si>
    <t>nicht kumulierbar mit 3460.00</t>
  </si>
  <si>
    <t>Streptococcus, Beta-hämolysierend, Gruppe A</t>
  </si>
  <si>
    <t>Schnelltest</t>
  </si>
  <si>
    <t>Treponema, Ig oder IgG</t>
  </si>
  <si>
    <t>FTA, EIA</t>
  </si>
  <si>
    <t>C3</t>
  </si>
  <si>
    <t>Parasiten, kompletter Nachweis</t>
  </si>
  <si>
    <t>Fixation und Färbung, Anreicherung, nativ</t>
  </si>
  <si>
    <t>B0</t>
  </si>
  <si>
    <t>Extraktion von menschlichen Nukleinsäuren (genomische DNA oder RNA) aus Primärprobe</t>
  </si>
  <si>
    <t>DNA-/RNA-Extraktion</t>
  </si>
  <si>
    <t xml:space="preserve">Zell- oder Gewebekultur </t>
  </si>
  <si>
    <t xml:space="preserve">Nur in Kombination mit einer Position aus Kapitel B1 oder B2.
</t>
  </si>
  <si>
    <t>Zuschlag für aufwendige molekulargenetische Resultaterstellung</t>
  </si>
  <si>
    <t xml:space="preserve">Nur für aufwendige Resultaterstellung, inkl. Risikoberechnungen,
prognostische Aussagen, Vorschläge für weiteres Prozedere und Literaturangaben
</t>
  </si>
  <si>
    <t>Nicht kumulierbar mit den Hochdurchsatzsequenzierungspositionen der Kapitel B2, B4-B7</t>
  </si>
  <si>
    <t>B1</t>
  </si>
  <si>
    <t>Chromosomenpräparation und Chromosomenuntersuchung, konstitutioneller Karyotyp</t>
  </si>
  <si>
    <t>Karyotyp</t>
  </si>
  <si>
    <t>Chromosomenuntersuchung, konstitutioneller Karyotyp, Zuschlag für In-situ-Hybridisierung an Metaphasen- oder Interphasekernen</t>
  </si>
  <si>
    <t>FISH</t>
  </si>
  <si>
    <t xml:space="preserve">1 pro Sonde, maximal 5 </t>
  </si>
  <si>
    <t>Chromosomale Microarray-Analyse, konstitutioneller Karyotyp</t>
  </si>
  <si>
    <t>Microarray</t>
  </si>
  <si>
    <t xml:space="preserve">1. Nur bei folgenden Indikationen: 
a. Unklare Entwicklungs- und/oder neuropsychiatrische Störung und/oder angeborene Anomalien ohne hinreichend konkreten Verdacht auf eine bestimmte chromosomale oder monogene Krankheit , oder 
b. Auffälliger Befund in der konventionellen Chromosomenanalyse, der einer Klärung bedarf oder 
c. Verdacht auf eine genetische Krankheit , bei der die Deletion oder Duplikation mehrerer, nicht genau vorhersagbarer Gene in Frage kommt, oder 
d. Erhöhte Nackentransparenz (&gt; 95. Perzentile) oder anderweitige fetale Ultraschallanomalien nach Ausschluss der klassischen Trisomien an fetalem Material.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t>
  </si>
  <si>
    <t>B2.4</t>
  </si>
  <si>
    <t>Hereditärer Brust- und Eierstockkrebs, Gene BRCA1 und BRCA2</t>
  </si>
  <si>
    <t>Nukleinsäure-Amplifikation mit anschliessender Postamplifikations-Modifikation (z. B. Oligonukleotid-Ligation, MLPA) und Detektion mittels Kapillarelektrophorese</t>
  </si>
  <si>
    <t xml:space="preserve">1 pro Multiplex-Zielsequenz, maximal 4 </t>
  </si>
  <si>
    <t>1. Zum Nachweis von Deletionen/Duplikationen.
2. Bei klinischem Verdacht oder zur Ermittlung der Trägerschaft sowie ärztlich verordnet nach Art. 12d Bst. f KLV.</t>
  </si>
  <si>
    <t xml:space="preserve">Hochdurchsatz-Sequenzierung mit gezielter bioinformatischer Auswertung der für die Krankheitssymptomatik in Frage kommenden 1-10 bekannten Gene und Erstellung des komplexen Resultatberichts. 
</t>
  </si>
  <si>
    <t xml:space="preserve">1. Nicht zum Nachweis von bekannten familiären Mutationen.
2. Darf nur verrechnet werden, wenn die Position 6241.56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</si>
  <si>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</si>
  <si>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6241.55, 6013.58, 6006.07 und 6009.09.
2. Nicht kumulierbar mit 6008.09.
</t>
  </si>
  <si>
    <t>B2.9</t>
  </si>
  <si>
    <t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t>
  </si>
  <si>
    <t xml:space="preserve">1. Nicht zum Nachweis von bekannten familiären Mutationen.
2. Darf nur verrechnet werden, wenn die Position 6299.56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die „Richtlinien der SGMG und der Schweizerischen Gesellschaft der Vertrauens- und Versicherungsärzte (SGV) betreffend Beurteilung von Anträgen zur Vergütung einer Orphan Disease-Position in der Analysenliste“ vom 20. April 2015 (www.bag.admin.ch/ref) eine Empfehlung ab.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</si>
  <si>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Durchführung der Analysen im Ausland nach Artikel 36 Absatz 1 und 4 KVV unter folgenden Bedingungen:
a) Die Analysen können in einem schweizerischen Laboratorium nach KVG nicht durchgeführt werden.
b)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c) Die Organisation der Untersuchung, der Probenversand, die Weiterleitung des Untersuchungsbefundes mit allfälliger Übersetzung sowie die abschliessende Rechnung erfolgt durch ein schweizerisches Laboratorium nach Artikel 54 Absatz 3 KVV.
6.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</si>
  <si>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6299.55, 6013.58, 6006.07 und 6009.09.
2. Nicht kumulierbar mit 6008.09.
</t>
  </si>
  <si>
    <t xml:space="preserve">Hochdurchsatz-Sequenzierung mit gezielter bioinformatischer Auswertung der für die Krankheitssymptomatik in Frage kommenden 11-100 bekannten Gene und Erstellung des komplexen Resultatberichts. 
</t>
  </si>
  <si>
    <t>1. Nicht zum Nachweis von bekannten familiären Mutationen.
2. Darf nur verrechnet werden, wenn die Position 6299.56 mehr als 13 Mal durchgeführt werden müsste.
3. Verordnung der Analysen nur durch Ärzte mit eidgenössischem Weiterbildungstitel "Medizinische Genetik" nach dem Bundesgesetz vom 23. Juni 2006 über die universitären Medizinalberufe (Medizinalberufegesetz, MedBG, SR 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die „Richtlinien der SGMG und der Schweizerischen Gesellschaft der Vertrauens- und Versicherungsärzte (SGV) betreffend Beurteilung von Anträgen zur Vergütung einer Orphan Disease-Position in der Analysenliste“ vom 20. April 2015 (www.bag.admin.ch/ref) eine Empfehlung ab.</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</si>
  <si>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Durchführung der Analysen im Ausland nach Artikel 36 Absatz 1 und 4 KVV unter folgenden Bedingungen:
a) Die Analysen können in einem schweizerischen Laboratorium nach KVG nicht durchgeführt werden.
b)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c) Die Organisation der Untersuchung, der Probenversand, die Weiterleitung des Untersuchungsbefundes mit allfälliger Übersetzung sowie die abschliessende Rechnung erfolgt durch ein schweizerisches Laboratorium nach Artikel 54 Absatz 3 KVV.
6. Der Tarif setzt sich zusammen aus der eigentlichen Sequenzierung (2070 Taxpunkte) und der bioinformatischen Auswertung inkl. Resultaterstellung für 11-100 Gene (900 Taxpunkte). 
</t>
  </si>
  <si>
    <t xml:space="preserve">Hochdurchsatz-Sequenzierung mit gezielter bioinformatischer Auswertung der für die Krankheitssymptomatik in Frage kommenden über 100 bekannten Gene und Erstellung des komplexen Resultatberichts. 
</t>
  </si>
  <si>
    <t xml:space="preserve">1. Nicht zum Nachweis von bekannten familiären Mutationen.
2. Darf nur verrechnet werden, wenn die Position 6299.56 mehr als 13 Mal durchgeführt werden müsste.
3. Verordnung der Analysen nur durch Ärzte mit eidgenössischem Weiterbildungstitel "Medizinische Genetik" nach dem Bundesgesetz vom 23. Juni 2006 über die universitären Medizinalberufe (Medizinalberufegesetz, MedBG, SR 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die „Richtlinien der SGMG und der Schweizerischen Gesellschaft der Vertrauens- und Versicherungsärzte (SGV) betreffend Beurteilung von Anträgen zur Vergütung einer Orphan Disease-Position in der Analysenliste“ vom 20. April 2015 (www.bag.admin.ch/ref) eine Empfehlung ab.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</si>
  <si>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Durchführung der Analysen im Ausland nach Artikel 36 Absatz 1 und 4 KVV unter folgenden Bedingungen:
a) Die Analysen können in einem schweizerischen Laboratorium nach KVG nicht durchgeführt werden.
b)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c) Die Organisation der Untersuchung, der Probenversand, die Weiterleitung des Untersuchungsbefundes mit allfälliger Übersetzung sowie die abschliessende Rechnung erfolgt durch ein schweizerisches Laboratorium nach Artikel 54 Absatz 3 KVV.
6. Der Tarif setzt sich zusammen aus der eigentlichen Sequenzierung (2070 Taxpunkte) und der bioinformatischen Auswertung inkl. Resultaterstellungfür über 100 Gene (1350 Taxpunkte). 
</t>
  </si>
  <si>
    <t>B3</t>
  </si>
  <si>
    <t>10 karyotypisierte Metaphasen oder 5 karyotypisierte Metaphasen und 15 analysierte Metaphasen, maligne Hämopathien</t>
  </si>
  <si>
    <t>Auswertung von Metaphasen</t>
  </si>
  <si>
    <t>Zuschlag für zusätzliche analysierte Zellen, 5 karyotypisierte Metaphasen oder 10 analysierte Metaphasen, maligne Hämopathien</t>
  </si>
  <si>
    <t>Maximal 6</t>
  </si>
  <si>
    <t>Maligne Hämopathien, Zuschlag für In-situ-Hybridisierung an Metaphasen- oder Interphasekernen</t>
  </si>
  <si>
    <t xml:space="preserve">1 pro Sonde, maximal 7 </t>
  </si>
  <si>
    <t>Nicht kumulierbar mit 6311.36</t>
  </si>
  <si>
    <t xml:space="preserve">Maligne Hämopathien, Reihen-Hybridisierung in situ oder / und genomisch (Chromosomale Microarray-Analyse) </t>
  </si>
  <si>
    <t>FISH, Microarray</t>
  </si>
  <si>
    <t xml:space="preserve">Pauschal für 8 oder mehr FISH-Sonden
</t>
  </si>
  <si>
    <t>Nicht kumulierbar mit 6309.34 und 6310.34</t>
  </si>
  <si>
    <t>B4</t>
  </si>
  <si>
    <t>Myeloische Neoplasien</t>
  </si>
  <si>
    <t>Real Time-Nukleinsäure-Amplifikation, qualitativ oder quantitativ inkl. Schmelzkurvenanalytik</t>
  </si>
  <si>
    <t>1 pro Zielsequenz inkl. gleichzeitig amplifizierter Referenzsequenzen</t>
  </si>
  <si>
    <t>Nukleinsäure-Amplifikation mit anschliessender Sequenzierung des Amplifikates nach Sanger und Detektion beider Einzelstränge mittels Kapillarelektrophorese</t>
  </si>
  <si>
    <t>Maximal 30</t>
  </si>
  <si>
    <t>Polymorphismusbestimmung bei Chimärismusüberwachung nach Stammzelltransplantation</t>
  </si>
  <si>
    <t xml:space="preserve">Nukleinsäure-Amplifikation mit anschliessender Amplifikats- resp. Mutationsdetektion mittels Kapillarelektrophorese (z.B. Fragmentanalyse), Chromatografie (z.B. HPLC) oder Hybridsierung (z.B. Strip-Assay) </t>
  </si>
  <si>
    <t>Bei Monoplex-Ansatz, 1 pro Zielsequenz, 
bei Multiplex-Ansatz, 1 pro Ansatz</t>
  </si>
  <si>
    <t>B7</t>
  </si>
  <si>
    <t xml:space="preserve">Ersttrimester-Test als pränatale Risikoabklärung für Trisomie 21, 18 und 13: pregnancy-associated plasma protein-A (PAPP-A) und freies β-Human Choriongonadotropin (β-HCG) mit informatischer Auswertung und Risikoberechnung
</t>
  </si>
  <si>
    <t>Biochemische Dosierung</t>
  </si>
  <si>
    <t>Blut, Serum, Plasma</t>
  </si>
  <si>
    <r>
      <t>Ärztliche Verordnung nach Artikel 13b</t>
    </r>
    <r>
      <rPr>
        <vertAlign val="superscript"/>
        <sz val="10"/>
        <rFont val="Arial"/>
        <family val="2"/>
      </rPr>
      <t>bis</t>
    </r>
    <r>
      <rPr>
        <sz val="10"/>
        <rFont val="Arial"/>
        <family val="2"/>
      </rPr>
      <t xml:space="preserve"> KLV 
</t>
    </r>
  </si>
  <si>
    <t>Durchführung gemäss den Richtlinien „Ersttrimester-Screening der Swiss Study Group 1st Trimester Testing (CH-1TT)“, Version 3.2 vom 16. Mai 2019 (http://www.bag.admin.ch/ref)</t>
  </si>
  <si>
    <t>Nicht invasiver pränataler Test (non invasive prenatal test NIPT) an freier DNA (cell-free DNA, cfDNA) aus mütterlichem Blut, nur für die Trisomien 21, 18 und 13, pauschal</t>
  </si>
  <si>
    <t>Hochdurchsatz-Sequenzierung oder Microarray</t>
  </si>
  <si>
    <t>Mütterliches Blut</t>
  </si>
  <si>
    <r>
      <t>1. Kostenübernahme beschränkt auf NIPT, die über eine von einer benannten Stelle (Notified Body) ausgestellte CE-Konformitätserklärung verfügen.
2. Verordnung und Durchführung gemäss Artikel 13b</t>
    </r>
    <r>
      <rPr>
        <vertAlign val="superscript"/>
        <sz val="10"/>
        <rFont val="Arial"/>
        <family val="2"/>
      </rPr>
      <t>ter</t>
    </r>
    <r>
      <rPr>
        <sz val="10"/>
        <rFont val="Arial"/>
        <family val="2"/>
      </rPr>
      <t xml:space="preserve"> KLV
3. Das Labor muss an den externen Qualitätskontrollen gemäss QUALAB bzw. Artikel 15  der Verordnung vom 14. Februar 2007 über genetische Untersuchungen beim Menschen (GUMV, SR 810.122.1) teilnehmen.
</t>
    </r>
  </si>
  <si>
    <t xml:space="preserve">1. Die fötale Fraktion muss im Laborbericht angegeben werden.
2. Falls die Arbeiten im Zusammenhang mit der Durchführung der Analyse aufgeteilt werden,
a.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b. müssen alle Schritte der Analyse in der Schweiz durchgeführt werden. Die Institutionen, in welchen die Schritte durchgeführt werden, müssen im Laborbericht genannt werden.
</t>
  </si>
  <si>
    <t>Nicht kumulierbar mit anderen Positionen des Kapitels Genetik</t>
  </si>
  <si>
    <t>Taxpunkte</t>
  </si>
  <si>
    <t>tarif_deu_goä</t>
  </si>
  <si>
    <t>einheit_tarif_deu_goä</t>
  </si>
  <si>
    <t>tarif_nld</t>
  </si>
  <si>
    <t>einheit_tarif_nld</t>
  </si>
  <si>
    <t>bemerkungen</t>
  </si>
  <si>
    <t>070440</t>
  </si>
  <si>
    <t>Vitamine D (dihydroxycholecalciferol).</t>
  </si>
  <si>
    <t>Vitamin D (Dihydroxycholecalciferol).</t>
  </si>
  <si>
    <t>070604</t>
  </si>
  <si>
    <t>Bloedgroep ABO + Rhesusfactor Rhesusfactor (D+ of D-) buisjestest, Rhesusfactor (D+ of D-) slide test of bromeline objectglas methode.</t>
  </si>
  <si>
    <t>Blutgruppe ABO + Rhesusfaktor Rhesusfaktor (D+ oder D-) Röhrchentest, Rhesusfaktor (D+ oder D-) Objektträger-Test oder Bromelin-Objektglasmethode.</t>
  </si>
  <si>
    <t>077371</t>
  </si>
  <si>
    <t>APTT, geactiveerde partiele tromboplastinetijd.</t>
  </si>
  <si>
    <t>APTT, aktivierte partielle Thromboplastinzeit.</t>
  </si>
  <si>
    <t>074891</t>
  </si>
  <si>
    <t>ALAT, SGPT, Transaminase.</t>
  </si>
  <si>
    <t>074802</t>
  </si>
  <si>
    <t>Albumine.</t>
  </si>
  <si>
    <t>Albumin.</t>
  </si>
  <si>
    <t>074896</t>
  </si>
  <si>
    <t>Alkalische fosfatase.</t>
  </si>
  <si>
    <t>Alkalische Phosphatase.</t>
  </si>
  <si>
    <t>070489</t>
  </si>
  <si>
    <t>ASAT, SGOT, transaminase.</t>
  </si>
  <si>
    <t>ASAT, SGOT, Transaminase.</t>
  </si>
  <si>
    <t>Differenziert nach Methode: Immunoblot, Immunassay, CBR/HAR, IF. Preise variieren stark.</t>
  </si>
  <si>
    <t>074110</t>
  </si>
  <si>
    <t>Bilirubine, kwantitatief totaal of direct, elk.</t>
  </si>
  <si>
    <t>Bilirubin, quantitativ insgesamt oder direkt, jeweils.</t>
  </si>
  <si>
    <t>072414</t>
  </si>
  <si>
    <t>Bloedgassen: pH, pCO2, pO2 en/of standaardbicarbonaat van het arteriele bloed.</t>
  </si>
  <si>
    <t>Blutgase: pH, pCO2, pO2 und/oder Standardbikarbonat im arteriellen Blut.</t>
  </si>
  <si>
    <t>070216</t>
  </si>
  <si>
    <t>Onderzoek naar Calprotectine in feces.</t>
  </si>
  <si>
    <t>Untersuchung von Calprotectin in Fäkalien.</t>
  </si>
  <si>
    <t>070425</t>
  </si>
  <si>
    <t>Cholesterol, totaal.</t>
  </si>
  <si>
    <t>Cholesterin, gesamt.</t>
  </si>
  <si>
    <t>070689</t>
  </si>
  <si>
    <t>C-reactive proteinen (CRP).</t>
  </si>
  <si>
    <t>C-reaktive Proteine (CRP).</t>
  </si>
  <si>
    <t>077433</t>
  </si>
  <si>
    <t>Fibrine/fibrinogeen degradatie produkten (FDP) D-dimeertest, semikwantitatief.</t>
  </si>
  <si>
    <t>Fibrin/Fibrinogen-Abbauprodukte (FDP) D-Dimer-Test, semiquantitativ.</t>
  </si>
  <si>
    <t>072531</t>
  </si>
  <si>
    <t>Oestron, oestradiol, elk.</t>
  </si>
  <si>
    <t>Oestron, Östradiol, je.</t>
  </si>
  <si>
    <t>072649</t>
  </si>
  <si>
    <t>Ferritine.</t>
  </si>
  <si>
    <t>Ferritin.</t>
  </si>
  <si>
    <t>072582</t>
  </si>
  <si>
    <t>Foliumzuur.</t>
  </si>
  <si>
    <t>Folsäure.</t>
  </si>
  <si>
    <t>072417</t>
  </si>
  <si>
    <t>Gamma-glutamyl-transpeptidase.</t>
  </si>
  <si>
    <t>Gamma-Glutamyl-Transpeptidase.</t>
  </si>
  <si>
    <t>074065</t>
  </si>
  <si>
    <t>HbAlc.</t>
  </si>
  <si>
    <t>070702</t>
  </si>
  <si>
    <t>Hemoglobine (incl. (eventueel) hematocriet en celindices (MCV, MCH en MCHC en erytrocyt)).</t>
  </si>
  <si>
    <t>Hämoglobin (einschließlich (falls zutreffend) Hämatokrit und Zellindizes (MCV, MCH und MCHC sowie Erythrozyten)).</t>
  </si>
  <si>
    <t>070116</t>
  </si>
  <si>
    <t>Ureum.</t>
  </si>
  <si>
    <t>Harnstoff.</t>
  </si>
  <si>
    <t>074251</t>
  </si>
  <si>
    <t>Cholesterol, HDL.</t>
  </si>
  <si>
    <t>Cholesterin, HDL.</t>
  </si>
  <si>
    <t>077094</t>
  </si>
  <si>
    <t>HLA-B27.</t>
  </si>
  <si>
    <t>unklar, ob vergleichbar</t>
  </si>
  <si>
    <t>072602</t>
  </si>
  <si>
    <t>Allergenen, (Specifiek IgE Antistof tegen, RAST).</t>
  </si>
  <si>
    <t>Allergene, (spezifische IgE-Antikörper, RAST).</t>
  </si>
  <si>
    <t>072603</t>
  </si>
  <si>
    <t>Allergenen, screening op inhalatie-allergie.</t>
  </si>
  <si>
    <t>Allergene, Screening auf Inhalationsallergien.</t>
  </si>
  <si>
    <t>074767</t>
  </si>
  <si>
    <t>Kappa ketens, vrij of gebonden, elk.</t>
  </si>
  <si>
    <t>Kappa-Ketten, frei oder gebunden, je.</t>
  </si>
  <si>
    <t>074769</t>
  </si>
  <si>
    <t>Lambda ketens, vrij of gebonden, elk.</t>
  </si>
  <si>
    <t>Lambda-Ketten, frei oder gebunden, jeweils.</t>
  </si>
  <si>
    <t>070443</t>
  </si>
  <si>
    <t>Kalium.</t>
  </si>
  <si>
    <t>070419</t>
  </si>
  <si>
    <t>Kreatinine.</t>
  </si>
  <si>
    <t>Kreatinin.</t>
  </si>
  <si>
    <t>070215</t>
  </si>
  <si>
    <t>Melkzuur, kwantitatief.</t>
  </si>
  <si>
    <t>Milchsäure, quantitativ.</t>
  </si>
  <si>
    <t>070614</t>
  </si>
  <si>
    <t>CDE fenotypering (rhesusfactor, subtypering).</t>
  </si>
  <si>
    <t>CDE-Phänotypisierung (Rhesusfaktor, Subtypisierung).</t>
  </si>
  <si>
    <t>070469</t>
  </si>
  <si>
    <t>Magnesium.</t>
  </si>
  <si>
    <t>070442</t>
  </si>
  <si>
    <t>Natrium.</t>
  </si>
  <si>
    <t>070820</t>
  </si>
  <si>
    <t>BNP/NT-proBNP.</t>
  </si>
  <si>
    <t>070728</t>
  </si>
  <si>
    <t>Hemoglobine scheiding kwantitatief.</t>
  </si>
  <si>
    <t>Quantitative Hämoglobintrennung.</t>
  </si>
  <si>
    <t>072646</t>
  </si>
  <si>
    <t>Parathormoon (PTH).</t>
  </si>
  <si>
    <t>Parathormon (PTH).</t>
  </si>
  <si>
    <t>072621</t>
  </si>
  <si>
    <t>Prostaatspecifiek antigeen (PSA).</t>
  </si>
  <si>
    <t>Prostata-spezifisches Antigen (PSA).</t>
  </si>
  <si>
    <t>074335</t>
  </si>
  <si>
    <t>Electroforetisch diagram in diverse media, eventueel met speciale kleuringen, met (relatief) kwantitatieve bepaling der fracties, eventueel inclusief totaal eiwitbepaling.</t>
  </si>
  <si>
    <t>Elektrophoretisches Diagramm in verschiedenen Medien, eventuell mit spezieller Färbung, mit (relativ) quantitativer Bestimmung der Fraktionen, eventuell mit Bestimmung des Gesamtproteins.</t>
  </si>
  <si>
    <t>070303</t>
  </si>
  <si>
    <t>Sediment.</t>
  </si>
  <si>
    <t>in NLD genauer ausdifferenziert, daher nicht vergleichbar</t>
  </si>
  <si>
    <t>072573</t>
  </si>
  <si>
    <t>Thyrotrofine (TSH).</t>
  </si>
  <si>
    <t>Thyreotropin (TSH).</t>
  </si>
  <si>
    <t>072570</t>
  </si>
  <si>
    <t>Thyroxine (vrij T4).</t>
  </si>
  <si>
    <t>Thyroxin (freies T4).</t>
  </si>
  <si>
    <t>070460</t>
  </si>
  <si>
    <t>Triglyceriden.</t>
  </si>
  <si>
    <t>Triglyceride.</t>
  </si>
  <si>
    <t>072571</t>
  </si>
  <si>
    <t>Trijoodthyronine (vrij T3).</t>
  </si>
  <si>
    <t>Trijoodthyronin (freies T3).</t>
  </si>
  <si>
    <t>074899</t>
  </si>
  <si>
    <t>Troponine, cardiale isovorm.</t>
  </si>
  <si>
    <t>Troponin, kardiale Isoform.</t>
  </si>
  <si>
    <t>bezieht sich auf Troponin T, nicht I.</t>
  </si>
  <si>
    <t>070130</t>
  </si>
  <si>
    <t>Urinezuur.</t>
  </si>
  <si>
    <t>Harnsäure.</t>
  </si>
  <si>
    <t>070100</t>
  </si>
  <si>
    <t>Urine screening kwalitatief zonder sediment Aceton Bilirubine Eiwit, kwalitatief Glucose, kwalitatief Reactie Soortelijk gewicht.</t>
  </si>
  <si>
    <t>Urinscreening qualitativ ohne Sediment Aceton Bilirubin Protein, qualitativ Glucose, qualitativ Reaktion Spezifisches Gewicht.</t>
  </si>
  <si>
    <t>071511</t>
  </si>
  <si>
    <t>Vitamine B1, Thiamine.</t>
  </si>
  <si>
    <t>Vitamin B1, Thiamin.</t>
  </si>
  <si>
    <t>072583</t>
  </si>
  <si>
    <t>Vitamine B12, cyanocobalamine.</t>
  </si>
  <si>
    <t>Vitamin B12, Cyanocobalamin.</t>
  </si>
  <si>
    <t>071512</t>
  </si>
  <si>
    <t>Vitamine B6, Pyridoxine.</t>
  </si>
  <si>
    <t>Vitamin B6, Pyridoxin.</t>
  </si>
  <si>
    <t>070827</t>
  </si>
  <si>
    <t>Zink.</t>
  </si>
  <si>
    <t>071105</t>
  </si>
  <si>
    <t>HBs antigeen.</t>
  </si>
  <si>
    <t>HBs-Antigen.</t>
  </si>
  <si>
    <t>070006</t>
  </si>
  <si>
    <t>DNA/RNA-amplificatie, kwantitatief.</t>
  </si>
  <si>
    <t>DNA/RNA-Amplifikation, quantitativ.</t>
  </si>
  <si>
    <t>in NLD Abstufung: &lt;2 Medien, 2-3 Medien, &gt;3 Medien. Der Wert bezieht sich auf die höchste Stufe (&gt;3 Medien)</t>
  </si>
  <si>
    <t>075043</t>
  </si>
  <si>
    <t>Kweekproef &gt; 3 media, bacteriologisch.</t>
  </si>
  <si>
    <t>Kulturtest &gt; 3 Medien, bakteriologisch.</t>
  </si>
  <si>
    <t>070627</t>
  </si>
  <si>
    <t>Fluorescerende treponemale anti-stoffenreactie (met toepassing van absorptie) FTA-ABS-reactie.</t>
  </si>
  <si>
    <t>Fluoreszierende Treponemal-Antikörper-Reaktion (mit Anwendung der Absorption) FTA-ABS-Reaktion.</t>
  </si>
  <si>
    <t>070901</t>
  </si>
  <si>
    <t>Microscopisch onderzoek op parasieten (uitstrijkje, dikke druppel, eosine, jodium, elk).</t>
  </si>
  <si>
    <t>Mikroskopische Untersuchung auf Parasiten (Abstrich, dicker Tropfen, Eosin, Jod, jeweils).</t>
  </si>
  <si>
    <t>071013</t>
  </si>
  <si>
    <t>Virologisch onderzoek door middel van celkweek &gt; 3 media.</t>
  </si>
  <si>
    <t>Virologische Untersuchung durch Zellkultur &gt; 3 Medien.</t>
  </si>
  <si>
    <t>072559</t>
  </si>
  <si>
    <t>hCG, betavrij-humaan choriongonadotrofine.</t>
  </si>
  <si>
    <t>hCG, beta-frei-humanes Choriongonadotropin.</t>
  </si>
  <si>
    <t>072632</t>
  </si>
  <si>
    <t>Pregnancy Associated Placental Protein A (PAPP-A).</t>
  </si>
  <si>
    <t>Schwangerschaftsassoziiertes Plazenta-Protein A (PAPP-A).</t>
  </si>
  <si>
    <t>EUR</t>
  </si>
  <si>
    <t>code_1</t>
  </si>
  <si>
    <t>bezeichnung_1</t>
  </si>
  <si>
    <t>tarif_1</t>
  </si>
  <si>
    <t>code_2</t>
  </si>
  <si>
    <t>bezeichnung_2</t>
  </si>
  <si>
    <t>tarif_2</t>
  </si>
  <si>
    <t>tarif_total</t>
  </si>
  <si>
    <t>vergleichbarkeit</t>
  </si>
  <si>
    <t>25-Hydroxy-Cholecalciferol (Vitamin D)</t>
  </si>
  <si>
    <t>Nachweis der Blutgruppenmerkmale A, B, 0 und Rh-Faktor D</t>
  </si>
  <si>
    <t>Partielle Thromboplastinzeit (PTT)</t>
  </si>
  <si>
    <t>GPT</t>
  </si>
  <si>
    <t>Albumin</t>
  </si>
  <si>
    <t>nicht hinreichend genau definiert</t>
  </si>
  <si>
    <t>GOT</t>
  </si>
  <si>
    <t>Antinukleäre Antikörper (ANA) als Suchtest</t>
  </si>
  <si>
    <t>Ähnliche Untersuchungen unter Angabe des Antikörpers</t>
  </si>
  <si>
    <t>Die Wahl der zu untersuchenden Autoantikörper ist in der AL nicht spezifiziert, daher ist kein 1:1-Vergleich möglich. Wahrscheinlich entspricht die Position der doppelten Verrechnung der Position 32505 im EBM.</t>
  </si>
  <si>
    <t>Bilirubin gesamt</t>
  </si>
  <si>
    <t>Bestimmung der Blutgase und des Säure-Basen-Status</t>
  </si>
  <si>
    <t>keine entsprechende Position im EBM</t>
  </si>
  <si>
    <t>Cholesterin gesamt</t>
  </si>
  <si>
    <t>C-reaktives Protein</t>
  </si>
  <si>
    <t>D-Dimer (nicht mittels trägergebundener Reagenzien)</t>
  </si>
  <si>
    <t>Mikroskopische Differenzierung und Beurteilung aller korpuskulären Bestandteile des gefärbten Blutausstriches</t>
  </si>
  <si>
    <t>Antikörpersuchtest in mehreren Techniken einschl. indirekter Antiglobulintests mit mindestens zwei Testerythrozyten-Präparationen</t>
  </si>
  <si>
    <t>unklar, ob Leistungsinhalt gleich</t>
  </si>
  <si>
    <t>Östradiol</t>
  </si>
  <si>
    <t>Ferritin</t>
  </si>
  <si>
    <t>Folsäure</t>
  </si>
  <si>
    <t>Gamma-GT</t>
  </si>
  <si>
    <t>Glucose</t>
  </si>
  <si>
    <t>Glykierte Hämoglobine (z. B. HbA1 und/oder HbA1c)</t>
  </si>
  <si>
    <t>Bestimmung von mindestens zwei der folgenden Parameter: Erythrozytenzahl, Leukozytenzahl (ggf. einschl. orientierender Differenzierung), Thrombozytenzahl, Hämoglobin, Hämatokrit, mechanisierte Retikulozytenzählung, insgesamt</t>
  </si>
  <si>
    <t>Vollständiger Blutstatus mittels automatisierter Verfahren</t>
  </si>
  <si>
    <t>ohne Angabe der Analysetechnik keine Verknüpfung möglich, da der EBM zwischen Analysetechniken differenziert</t>
  </si>
  <si>
    <t>Immunfixationselektrophorese</t>
  </si>
  <si>
    <t>keine entsprechende Position im EBM, da spezifische IgE oder IgG gegen Allergene nicht abgebildet</t>
  </si>
  <si>
    <t>Freie Kappa-Ketten</t>
  </si>
  <si>
    <t>Freie Lambda-Ketten</t>
  </si>
  <si>
    <t>Kreatinin, enzymatisch</t>
  </si>
  <si>
    <t>Lactat</t>
  </si>
  <si>
    <t>Differenzierung und Quantifizierung von Zellen (Immunphänotypisierung), B-Lymphozyten</t>
  </si>
  <si>
    <t>Position 32520 stellvertretend für die Positionen 32520-32527. Unterscheiden sich leicht im Tarif, die meisten Subpopulationen sind aber mit 8.9 EUR tarifiert.</t>
  </si>
  <si>
    <t xml:space="preserve">Untersuchung des/der natriuretischen Peptides/Peptide BNP und/oder NT-Pro-BNP und/oder MR-Pro-ANP </t>
  </si>
  <si>
    <t>nicht genügend genau spezifiziert, kein Abgleich möglich</t>
  </si>
  <si>
    <t>Carboxyhämoglobin</t>
  </si>
  <si>
    <t>Methämoglobin</t>
  </si>
  <si>
    <t>Oxyhämoglobin in Komplex nicht enthalten</t>
  </si>
  <si>
    <t>Intaktes Parathormon</t>
  </si>
  <si>
    <t>Prostataspezifisches Antigen (PSA) oder freies PSA</t>
  </si>
  <si>
    <t>Mikroskopische Untersuchung des Harns auf morphologische Bestandteile</t>
  </si>
  <si>
    <t>gemäss https://www.hausarzt.digital/praxis/zimmermann-rechnet-ab/ebm-urinuntersuchung-richtig-abrechnen-25585.html</t>
  </si>
  <si>
    <t>Thromboplastinzeit (TPZ) aus Kapillarblut</t>
  </si>
  <si>
    <t>im EBM wird zwischen TPZ aus Plasma (EUR 0.60) und TPZ aus Kapillarblut (EUR 0.75) unterschieden. Hier höheren Wert angenommen.</t>
  </si>
  <si>
    <t>Thyrotropin (TSH)</t>
  </si>
  <si>
    <t>Freies Thyroxin (fT4)</t>
  </si>
  <si>
    <t>Freies Trijodthyronin (fT3)</t>
  </si>
  <si>
    <t>Immunologischer Nachweis von Troponin I und/oder Troponin T auf einem vorgefertigten Reagenzträger bei akutem koronaren Syndrom (ACS), ggf. einschl. apparativer quantitativer Auswertung</t>
  </si>
  <si>
    <t>Harnstreifentest gemäß Anlage 1 der Gesundheitsuntersuchungs- Richtlinie auf Eiweiß, Glukose, Erythrozyten, Leukozyten und Nitrit</t>
  </si>
  <si>
    <t>Vitamine</t>
  </si>
  <si>
    <t>Vitamin B 12</t>
  </si>
  <si>
    <t>Cytomegalievirus (CMV)</t>
  </si>
  <si>
    <t>keine Unterscheidung zwischen 1. und zusätzlichem Keim</t>
  </si>
  <si>
    <t>HBs-Antikörper</t>
  </si>
  <si>
    <t>Quantitative Bestimmung der Hepatitis B-Virus-DNA zur Diagnostik einer HBV-Reaktivierung oder vor, während, zum Abschluss oder nach Abbruch einer spezifischen antiviralen Therapie</t>
  </si>
  <si>
    <t>HCV-Antikörper</t>
  </si>
  <si>
    <t>Quantitative Bestimmung der Hepatitis C-Virus-RNA vor, während, zum Abschluss oder nach Abbruch einer spezifischen antiviralen Therapie,</t>
  </si>
  <si>
    <t>Nukleinsäurenachweis von Herpes-simplex-Virus Typ 1 und Typ 2 bei immundefizienten Patienten</t>
  </si>
  <si>
    <t>Nachweis von HIV-1- und HIV-2-Antikörpern und von HIV-p24- Antigen</t>
  </si>
  <si>
    <t>Quantitative Bestimmung der HIV-RNA vor, während, zum Abschluss oder nach Abbruch einer spezifischen antiviralen Therapie</t>
  </si>
  <si>
    <t>Nukleinsäurenachweis von einem oder mehreren der nachfolgend aufgeführten Erreger akuter respiratorischer Infektionen (Befundmitteilung innerhalb von 24 Stunden nach Materialeingang im Labor)</t>
  </si>
  <si>
    <t>Varicella-Zoster-Virus-Antikörper</t>
  </si>
  <si>
    <t xml:space="preserve"> Stuhluntersuchung mit mindestens fünf Nährböden, einschl. Untersuchung auf Yersinien, Campylobacter und ggf. weitere darmpathogene Bakterien, ggf. einschl. anaerober Untersuchung, z. B. auf Clostridien</t>
  </si>
  <si>
    <t>unklar, ob gleicher Leistungsinhalt</t>
  </si>
  <si>
    <t>Kulturelle bakteriologische und/oder mykologische Untersuchung</t>
  </si>
  <si>
    <t>Differenzierung von strikten Anaerobiern</t>
  </si>
  <si>
    <t>Nukleinsäurenachweis von MRSA (nicht für das Sanierungsmonitoring)</t>
  </si>
  <si>
    <t xml:space="preserve">Borrelia burgdorferi-Antikörper </t>
  </si>
  <si>
    <t>Nukleinsäurenachweis von einem oder mehreren der nachfolgend aufgeführten Erreger sexuell übertragbarer Infektionen (Befundmitteilung innerhalb von 24 Stunden nach Materialeingang im Labor)</t>
  </si>
  <si>
    <t>Untersuchung auf Mykobakterien</t>
  </si>
  <si>
    <t>Untersuchung auf Mykoplasmen</t>
  </si>
  <si>
    <t>Untersuchung auf betahämolysierende Streptokokken</t>
  </si>
  <si>
    <t>Treponemenantikörper-Nachweis im TPHA/TPPA-Test (Lues-Suchreaktion) oder mittels Immunoassay</t>
  </si>
  <si>
    <t>Treponemenantikörper-Bestimmung (nur bei positivem Suchtest), quantitativ je Immunglobulin IgG oder IgM</t>
  </si>
  <si>
    <t>Die AL-Position sieht eine quantitative Bestimmung vor. Diese erfolgt mittels EBM-Position 32567. Voraussetzung für die Abrechnung von 32567 ist allerdings ein erfolgter Suchtest (32566). Daher entspricht die Summe beider Positionen dem Leistungsumfang der AL-Position.</t>
  </si>
  <si>
    <t>Aufarbeitung einer Gewebe- oder Organprobe</t>
  </si>
  <si>
    <t>ist in Kapitel 19 geregelt</t>
  </si>
  <si>
    <t>Zuschlag zu den Gebührenordnungspositionen 11502 und 11503 für die Anwendung eines Kulturverfahrens zur Anzucht von Zellen und Präparation der Zellkerne zu weiteren Analysen</t>
  </si>
  <si>
    <t>Der Anwendungsbereich in der AL bezieht sich auf die Genetik ("nur in Kombination mit einer Position aus Kapitel B1 oder B2"). Analog gelangt die EBM-Position 11501 bei genetischen Untersuchungen zur Anwendung.</t>
  </si>
  <si>
    <t>Postnatale Bestimmung des konstitutionellen Karyotyps mittels lichtmikroskopischer Bänderungsanalyse</t>
  </si>
  <si>
    <t>in Kapitel 11 und 19 geregelt</t>
  </si>
  <si>
    <t>Postnatale molekularzytogenetische Charakterisierung konstitutioneller chromosomaler Aberrationen an Inter- oder Metaphasen mittels in-situ-Hybridisierung</t>
  </si>
  <si>
    <t>Postnatale gesamtgenomische Untersuchung auf konstitutionelle Imbalancen</t>
  </si>
  <si>
    <t>Nachweis oder Ausschluss von Mutationen in den Genen BRCA1 und BRCA2 in der Keimbahn zur Indikationsstellung einer gezielten medikamentösen Behandlung, wenn dieser laut Fachinformation obligat ist</t>
  </si>
  <si>
    <t>keine entsprechende Position</t>
  </si>
  <si>
    <t>Chimärismusanalyse nach allogener Stammzelltransplantation</t>
  </si>
  <si>
    <t>01870</t>
  </si>
  <si>
    <t>Pränatale Untersuchung fetaler DNA aus mütterlichem Blut auf das Vorliegen einer Trisomie 13, 18 oder 21 gemäß den Vorgaben der Richtlinien des Gemeinsamen Bundesausschusses über die ärztliche Betreuung während der Schwangerschaft und nach der Entbindung (Mutterschafts-Richtlinien)</t>
  </si>
  <si>
    <t>code_deu_ebm_1</t>
  </si>
  <si>
    <t>bezeichnung_deu_ebm_2</t>
  </si>
  <si>
    <t>bezeichnung_deu_ebm_1</t>
  </si>
  <si>
    <t>code_deu_ebm_2</t>
  </si>
  <si>
    <t>Land</t>
  </si>
  <si>
    <t>Vergleichbar</t>
  </si>
  <si>
    <t>Eingeschränkt vergleichbar</t>
  </si>
  <si>
    <t>Nicht vergleichbar</t>
  </si>
  <si>
    <t>DEU</t>
  </si>
  <si>
    <t>beschreibung_nld_1</t>
  </si>
  <si>
    <t>beschreibung_deu_1</t>
  </si>
  <si>
    <t>beschreibung_nld_2</t>
  </si>
  <si>
    <t>beschreibung_deu_2</t>
  </si>
  <si>
    <t>070693</t>
  </si>
  <si>
    <t>Anti-nucleaire factor (ANF).</t>
  </si>
  <si>
    <t>Anti-Nuklearer Faktor (ANF).</t>
  </si>
  <si>
    <t>070426</t>
  </si>
  <si>
    <t>Calcium, kwantitatief in ander materiaal dan faeces.</t>
  </si>
  <si>
    <t>Kalzium, quantitativ in anderem Material als Fäkalien.</t>
  </si>
  <si>
    <t>keine Entsprechung</t>
  </si>
  <si>
    <t>Am ehesten: indirekter Coombs-Test. Dem steht entgegen, dass Analyse gemäss AL nicht bei Schwangeren angewendet werden darf. Daher keine Vergleichbarkeit.</t>
  </si>
  <si>
    <t>Am ehesten: 070100, aber hier nur qualitativ.</t>
  </si>
  <si>
    <t>unklar, wie viele Keime inbegriffen sind</t>
  </si>
  <si>
    <t>078102</t>
  </si>
  <si>
    <t>Baarmoederslijmonderzoek op: aspect, pH, varentest en aanwezigheid van epitheel, erytrocyten, leucocyten, bacteriën.</t>
  </si>
  <si>
    <t>Untersuchung des Uterusschleims auf: Aussehen, pH-Wert, Farntest und Vorhandensein von Epithel, Erythrozyten, Leukozyten, Bakterien.</t>
  </si>
  <si>
    <t>unklar, ob vergleichbar. Zudem: Bei AL Unterscheidung zwischen positivem und negativem Ergebnis.</t>
  </si>
  <si>
    <t>entspricht zwei Positionen</t>
  </si>
  <si>
    <t>vergleichbarkeit_deu_ebm</t>
  </si>
  <si>
    <t>vergleichbarkeit_deu_goä</t>
  </si>
  <si>
    <t>vergleichbarkeit_nld</t>
  </si>
  <si>
    <t>code_nld_1</t>
  </si>
  <si>
    <t>bezeichnung_nld_1</t>
  </si>
  <si>
    <t>code_nld_2</t>
  </si>
  <si>
    <t>bezeichnung_nld_2</t>
  </si>
  <si>
    <t>NLD</t>
  </si>
  <si>
    <t>code_deu_goä_1</t>
  </si>
  <si>
    <t>bezeichnung_deu_goä_1</t>
  </si>
  <si>
    <t>code_deu_goä_2</t>
  </si>
  <si>
    <t>bezeichnung_deu_goä_2</t>
  </si>
  <si>
    <t>code_deu_goä_3</t>
  </si>
  <si>
    <t>bezeichnung_deu_goä_3</t>
  </si>
  <si>
    <t>25-Hydroxy-Vitamin D (25-OH-D,D(tief)2), Ligandenassay – einschließlich Doppelbestimmung und aktueller Bezugskurve –</t>
  </si>
  <si>
    <t>ABO-Merkmale, Isoagglutinine und Rhesusfaktor D (D und CDE)</t>
  </si>
  <si>
    <t>Partielle Thromboplastinzeit (PTT, aPTT), Einfachbestimmung</t>
  </si>
  <si>
    <t>Glutamatpyruvattransaminase (GPT, Alaninaminotransferase, ALAT, ALT)</t>
  </si>
  <si>
    <t>Albumin, Ligandenassay – gegebenenfalls einschließlich Doppelbestimmung und aktueller Bezugskurve -, Immundiffusion oder ähnliche Untersuchungsmethoden</t>
  </si>
  <si>
    <t>Glutamatoxalazetattransaminase (GOT, Aspartataminotransferase, ASAT, AST)</t>
  </si>
  <si>
    <t>Untersuchung auf Antikörper mittels quantitativer Immunfluoreszenzuntersuchung (mehr als zwei Titerstufen) oder ähnlicher Untersuchungsmethoden: Kerne (ANA)</t>
  </si>
  <si>
    <t>Untersuchung auf Antikörper mittels quantitativer Immunfluoreszenzuntersuchung (mehr als zwei Titerstufen) oder ähnlicher Untersuchungsmethoden: Untersuchungen mit ähnlichem methodischen Aufwand</t>
  </si>
  <si>
    <t>Blutgasanalyse (pH und/oder PCO2 und/oder PO2 und/oder Hb)</t>
  </si>
  <si>
    <t>Calcium</t>
  </si>
  <si>
    <t>Untersuchung folgender Messgrößen unabhängig vom Messverfahren, je Messgröße: C-reaktives Protein (CRP)</t>
  </si>
  <si>
    <t>Fibrinspaltprodukte, quervernetzt (Dimertest), quantitativ</t>
  </si>
  <si>
    <t>Differenzierung des Blutausstrichs, mikroskopisch</t>
  </si>
  <si>
    <t>Antikörpersuchtest (Antikörper gegen Erythrozytenantigene) mit drei und mehr verschiedenen Test-Erythrozyten-Präparationen im indirekten Anti-Humanglobulin-Test (indirekter Coombstest)</t>
  </si>
  <si>
    <t>Hormonbestimmung mittels Ligandenassay – einschließlich Doppelbestimmung und aktueller Bezugskurve – Östradiol</t>
  </si>
  <si>
    <t>Ferritin, Ligandenassay – gegebenenfalls einschließlich Doppelbestimmung und aktueller Bezugskurve –</t>
  </si>
  <si>
    <t>Folsäure und/oder Vitamin B12, Ligandenassay – gegebenenfalls einschließlich Doppelbestimmung und aktueller Bezugskurve –</t>
  </si>
  <si>
    <t>Gamma-Glutamyltranspeptidase (GammaGlutamyltransferase, Gamma-GT)</t>
  </si>
  <si>
    <t>Untersuchung folgender Messgrößen unabhängig vom Messverfahren, je Messgröße: Glukose</t>
  </si>
  <si>
    <t>Glykierte Hämoglobine (HbA1, HbA1c)</t>
  </si>
  <si>
    <t>Blutbild und Blutbildbestandteile</t>
  </si>
  <si>
    <t>Harnstoff (Harnstoff-N, BUN)</t>
  </si>
  <si>
    <t>Nachweis eines HLA-Antigens der Klasse I mittels Lymphozytotoxizitätstest nach Isolierung der Zellen</t>
  </si>
  <si>
    <t>Immunfixation, bis zu fünf Antiseren, je Antiserum</t>
  </si>
  <si>
    <t>Allergenspezifisches Immunglobulin (z.B. IgE), Einzelallergentest (z.B. RAST), im Einzelansatz, Ligandenassay – gegebenenfalls einschließlich Doppelbestimmung und aktueller Bezugskurve -, bis zu zehn Einzelallergenen, je Allergen</t>
  </si>
  <si>
    <t>Bestimmung von allergenspezifischem Immunglobulin (z.B. IgE), Einzel- oder Mischallergentest mit mindestens vier deklarierten Allergenen oder Mischallergenen auf einem Träger, je Träger</t>
  </si>
  <si>
    <t>Laktat, photometrisch</t>
  </si>
  <si>
    <t>Phänotypisierung von Zellen oder Rezeptornachweis auf Zellen mit weiteren Antiseren (Einfach- oder Mehrfachmarkierung), Durchflußzytometrie, je Antiserum</t>
  </si>
  <si>
    <t>Hormonbestimmung mittels Ligandenassay - einschließlich Doppelbestimmung und aktueller Bezugskurve - Untersuchungen mit ähnlichem methodischem Aufwand Die
untersuchten Parameter sind in der Rechnung anzugeben.</t>
  </si>
  <si>
    <t>Methämoglobin und/oder Carboxyhämoglobin und/ oder Sauerstoffsättigung, cooxymetrisch</t>
  </si>
  <si>
    <t>Parathormon</t>
  </si>
  <si>
    <t>Prostataspezifisches Antigen (PSA), Ligandenassay – gegebenenfalls einschließlich Doppelbestimmung und aktueller Bezugskurve –</t>
  </si>
  <si>
    <t>Proteinelektrophorese im Serum</t>
  </si>
  <si>
    <t>ABO-Merkmale, Isoagglutinine und Rhesusformel (C, c, D, E und e)</t>
  </si>
  <si>
    <t>Urinsediment, mikroskopisch</t>
  </si>
  <si>
    <t>Selen, Atomabsorption, flammenlos</t>
  </si>
  <si>
    <t>Mikroskopische Untersuchung eines Nativpräparats, gegebenenfalls nach einfacher Aufbereitung (z.B. Zentrifugation) im Durchlicht- oder Phasenkontrastverfahren, je Material (z.B. Punktate, Sekrete, Stuhl)</t>
  </si>
  <si>
    <t>Thromboplastinzeit (TPZ, Quickwert)</t>
  </si>
  <si>
    <t>Thyreoidea stimulierendes Hormon (TSH)</t>
  </si>
  <si>
    <t>Folsäure und/oder Vitamin B12, Ligandenassay - gegebenenfalls einschließlich Doppelbestimmung und aktueller Bezugskurve -</t>
  </si>
  <si>
    <t>Triglyzeride</t>
  </si>
  <si>
    <t>C-reaktives Protein (CRP), Ligandenassay - gegebenenfalls einschließlich Doppelbestimmung und aktueller Bezugskurve -, Immundiffusion oder ähnliche Untersuchungsmethoden</t>
  </si>
  <si>
    <t>Vitamin B1</t>
  </si>
  <si>
    <t>Vitamin B6</t>
  </si>
  <si>
    <t>Zink, Atomabsorption</t>
  </si>
  <si>
    <t>Amplifikation von Nukleinsäuren oder Nukleinsäurefragmenten mit Polymerasekettenreaktion (PCR)</t>
  </si>
  <si>
    <t>Hepatitis B-Viren (HBs-Antigen)</t>
  </si>
  <si>
    <t>Hepatitis C-Virus</t>
  </si>
  <si>
    <t>Varizella-Zoster-Virus (IgG und IgM)</t>
  </si>
  <si>
    <t>Untersuchung zur Bestimmung der Keimzahl mittels Eintauchobjektträgerkultur (z.B. Cult-dip Plus (R), Dip-Slide (R), Uricount (R), Uricult (R), A* Uriline (R), A* Urotube (R)), semiquantitativ, je Urinuntersuchung</t>
  </si>
  <si>
    <t>Untersuchung zur Bestimmung der Keimzahl in Flüssigkeiten mittels Oberflächenkulturen oder Plattengußverfahren nach quantitativer Aufbringung des Untersuchungsmaterials, je Untersuchungsmaterial</t>
  </si>
  <si>
    <t>Anaerobier</t>
  </si>
  <si>
    <t>Borrelia burgdorferi</t>
  </si>
  <si>
    <t>Untersuchung zum Nachweis und zur Identifizierung von Mykobakterien durch Anzüchtung in Flüssigmedien und photometrische, elektrochemische oder radiochemische Messung (z.B. teil- oder vollmechanisierte Geräte), je Untersuchung</t>
  </si>
  <si>
    <t>Betahämolysierende Streptokokken Typ B</t>
  </si>
  <si>
    <t xml:space="preserve"> Treponema pallidum (IgG und IgM) (FTA-ABS-Test)</t>
  </si>
  <si>
    <t>Isolierung von humanen Nukleinsäuren aus Untersuchungsmaterial</t>
  </si>
  <si>
    <t>Chromosomenanalyse, auch einschließlich vorangehender kurzzeitiger Kultivierung -gegebenenfalls einschließlich Materialentnahme –</t>
  </si>
  <si>
    <t>Bikarbonat</t>
  </si>
  <si>
    <t>Differenzierung der Leukozyten, elektronischzytometrisch, zytochemisch-zytometrisch oder mittels mechanisierter Mustererkennung (Bildanalyse), zusätzlich zu der Leistung nach Nummer 3550</t>
  </si>
  <si>
    <t>Retikulozytenzahl</t>
  </si>
  <si>
    <t>Faktor</t>
  </si>
  <si>
    <t>code_3</t>
  </si>
  <si>
    <t>bezeichnung_3</t>
  </si>
  <si>
    <t>tarif_total_eur</t>
  </si>
  <si>
    <t>analog EBM</t>
  </si>
  <si>
    <t xml:space="preserve">Die in der AL genannten "seltenen" Autoantikörper sind in der GOÄ grösstenteils nicht namentlich aufgeführt. </t>
  </si>
  <si>
    <t>in der GOÄ Differenzierung nach Anzahl der Test-Erythrozyten-Präparationen. Hier &gt;= 3 angenommen.</t>
  </si>
  <si>
    <t>Die Leistung nach Nummer 3550 beinhaltet die Erbringung mindestens eines der folgenden Parameter, darf jedoch unabhängig von der Zahl der erbrachten Parameter aus demselben Probenmaterial nur einmal berechnet werden: Erythrozytenzahl und/oder Hämatokrit und/oder Hämoglobin und/oder mittleres Zellvolumen (MCV) und die errechneten Kenngrößen (z.B. MCH, MCHC) und die Erythrozytenverteilungskurve und/oder Leukozytenzahl und/ oder Thrombozytenzahl.</t>
  </si>
  <si>
    <t>unklar, ob gleicher Leistungsumfang</t>
  </si>
  <si>
    <t>unklar, wie viele Spezifitäten im Satz inbegriffen sind</t>
  </si>
  <si>
    <t>unklar, ob gleiche Bedeutung</t>
  </si>
  <si>
    <t>bis zu zehn Einzelallergene, je Allergen</t>
  </si>
  <si>
    <t>3893 und 3894 sind ähnliche Tarifnummern aber mit mind. 9 und mind. 20 Allergenen</t>
  </si>
  <si>
    <t>kein Vergleich möglich; zu spezifisch mit SL; Unter Punkt 14 sind die Homone un dihre Metabolite geregelt</t>
  </si>
  <si>
    <t>keine Entsprechende Position gefunden</t>
  </si>
  <si>
    <t>gemäss https://www.aerzteblatt.de/archiv/179243/GOAe-Ratgeber-Abrechnung-von-BNP-beziehungsweise-NT-proBNP</t>
  </si>
  <si>
    <t>eingeschränkte Vergleichbarkeit, da Position sehr allgemein formuliert ist</t>
  </si>
  <si>
    <t>unklar, ob Analysetechnik vergleichbar ist</t>
  </si>
  <si>
    <t>gemäss https://www.iww.de/aaa/archiv/honorar-troponin-test-richtig-abrechnen-f21066</t>
  </si>
  <si>
    <t>keine passende Position gefunden, da Position zu allgemein formuliert ist</t>
  </si>
  <si>
    <t>keine vergleichbare Position</t>
  </si>
  <si>
    <t>Leistungsumfang nicht genau genug definiert</t>
  </si>
  <si>
    <t>unklar, ob  es eine Differenzierung nach positiver und negativer Kultur gibt</t>
  </si>
  <si>
    <t>keine Differenzierung nach positiv und negativ</t>
  </si>
  <si>
    <t>unklar, ob diese Anaerobier im Zusammenhang mit Wunden analysiert werden; Leistungsumfang AL nicht klar</t>
  </si>
  <si>
    <t>nur Mycoplasma pneumoniae ist angegeben(u.a. als 4257)</t>
  </si>
  <si>
    <t>deutsche Position bezieht sich auf Typ B, CH-Position auf Gruppe A</t>
  </si>
  <si>
    <t>AL nicht spezifisch genug</t>
  </si>
  <si>
    <t>zu allgemein formuliert in CH Liste; mit Begriff "aufwendig" lassen sich einige Analysen finden; sind aber nicht molekulargenetisch</t>
  </si>
  <si>
    <t>keine Bezugnahme auf Karyotyp in DEU</t>
  </si>
  <si>
    <t>tarif_1_dem</t>
  </si>
  <si>
    <t>tarif_2_dem</t>
  </si>
  <si>
    <t>tarif_3_dem</t>
  </si>
  <si>
    <t>code_bel_1</t>
  </si>
  <si>
    <t>bezeichnung_bel_1</t>
  </si>
  <si>
    <t>code_bel_2</t>
  </si>
  <si>
    <t>bezeichnung_bel_2</t>
  </si>
  <si>
    <t>tarif_bel</t>
  </si>
  <si>
    <t>einheit_tarif_bel</t>
  </si>
  <si>
    <t>vergleichbarkeit_bel</t>
  </si>
  <si>
    <t>artikel</t>
  </si>
  <si>
    <t>Bezeichnung französisch</t>
  </si>
  <si>
    <t xml:space="preserve">Doseren van 25-hydroxy vitamine D </t>
  </si>
  <si>
    <t>Vitamine D</t>
  </si>
  <si>
    <t>Bepalen van de bloedgroepen ABO-RH1</t>
  </si>
  <si>
    <t>ohne "inkl. Ausschluss schwaches RH1 (D) - Antigen wenn RH1 (D) negativ"</t>
  </si>
  <si>
    <t>Groupe sanguin ABO et antigène RH1 (D), y compris exclusion d’un antigène RH1 (D) faible, si l'antigène RH1 (D) est négatif</t>
  </si>
  <si>
    <t>Geactiveerde gedeeltelijke thromboplastinetijd</t>
  </si>
  <si>
    <t>Temps de thromboplastine partielle activée (APTT)</t>
  </si>
  <si>
    <t>Doseren van alanine aminotransferasen</t>
  </si>
  <si>
    <t>Alanine-aminotransférase (ALAT)</t>
  </si>
  <si>
    <t>Doseren van albumine</t>
  </si>
  <si>
    <t xml:space="preserve">Albumine
</t>
  </si>
  <si>
    <t>Doseren van de alkalische fosfatasen</t>
  </si>
  <si>
    <t>Phosphatase alcaline</t>
  </si>
  <si>
    <t>Antidépresseur de la LS/LMT, métabolites inclus</t>
  </si>
  <si>
    <t>Doseren van een anti-epilepticum, met uitzondering van 
fenobarbital, fenytoïne, carbamazepine en valpronezuur, met 
een specifieke chromatografische methode (HPLC of GC)</t>
  </si>
  <si>
    <t>Metaboliten nicht erwähnt</t>
  </si>
  <si>
    <t>Antiépileptique de la LS/LMT, métabolites inclus</t>
  </si>
  <si>
    <t>Doseren van aspartaat aminotransferasen</t>
  </si>
  <si>
    <t>Aspartate-aminotransférase (ASAT)</t>
  </si>
  <si>
    <t>Opzoeken van antinucleaire of anticytoplasmatische antilichamen door immunofluorescentie</t>
  </si>
  <si>
    <t>Auto-anticorps anti-noyau cellulaire (autoanticorps antinucléaires, ANA)</t>
  </si>
  <si>
    <t>Auto-anticorps, rares</t>
  </si>
  <si>
    <t>Doseren van bilirubine</t>
  </si>
  <si>
    <t>Bilirubine, totale</t>
  </si>
  <si>
    <t>Gazométrie: pH, pCO2, pO2, bicarbonate y compris valeurs dérivées</t>
  </si>
  <si>
    <t>Doseren van calcium</t>
  </si>
  <si>
    <t>Doseren van calprotectine</t>
  </si>
  <si>
    <t>Calprotectine</t>
  </si>
  <si>
    <t>Doseren van totale cholesterol</t>
  </si>
  <si>
    <t>Cholestérol</t>
  </si>
  <si>
    <t>Doseren van CRP met een immunologische methode</t>
  </si>
  <si>
    <t>Protéine C réactive (CRP)</t>
  </si>
  <si>
    <t>Doseren van D-Dimeren</t>
  </si>
  <si>
    <t>D-dimères</t>
  </si>
  <si>
    <t>Répartition leucocytaire, frottis</t>
  </si>
  <si>
    <t>Test de recherche des alloanticorps anti-érythrocytaires</t>
  </si>
  <si>
    <t>Oestradiol</t>
  </si>
  <si>
    <t>Doseren van ferritine</t>
  </si>
  <si>
    <t>Ferritine</t>
  </si>
  <si>
    <t>Doseren van foliumzuur in het serum</t>
  </si>
  <si>
    <t>Folate, sang</t>
  </si>
  <si>
    <t>Doseren van de gammaglutamyltransferasen</t>
  </si>
  <si>
    <t>Gamma-glutamyltranspeptidase (GGT)</t>
  </si>
  <si>
    <t>Doseren van glucose</t>
  </si>
  <si>
    <t>Doseren van glycohemoglobine in hemolysaat</t>
  </si>
  <si>
    <t>Hémoglobine A1c</t>
  </si>
  <si>
    <t xml:space="preserve">Hémogramme II: érythrocytes, hémoglobine, hématocrite, indices, leucocytes et thrombocytes </t>
  </si>
  <si>
    <t>Hémogramme III: érythrocytes, hémoglobine, hématocrite, indices, leucocytes, 3 sous-populations leucocytaires et thrombocytes</t>
  </si>
  <si>
    <t xml:space="preserve">Hémogramme V: érythrocytes, hémoglobine, hématocrite, indices, thrombocytes, leucocytes, 5 ou plus sous-populations leucocytaires et répartition des leucocytes par cytométrie de flux </t>
  </si>
  <si>
    <t>Doseren van ureum</t>
  </si>
  <si>
    <t>Urée</t>
  </si>
  <si>
    <t>Doseren van HDL-cholesterol</t>
  </si>
  <si>
    <t>Cholestérol HDL</t>
  </si>
  <si>
    <t>unklar</t>
  </si>
  <si>
    <t>HLA, antigène, spécificité isolées p.ex. B27, B51(5)</t>
  </si>
  <si>
    <t>Immunofixation par électrophorèse</t>
  </si>
  <si>
    <t>Bepalen van specifieke IgE per antigeen</t>
  </si>
  <si>
    <t>Nicht IgG, monoallergen nicht genannt</t>
  </si>
  <si>
    <t>IgE ou IgG spécifiques, monoallergènes</t>
  </si>
  <si>
    <t>IgE ou IgG spécifiques, monoallergène ou mélange d'allergènes sans différentiation des IgE/IgG spécifiques</t>
  </si>
  <si>
    <t>Doseren van kappa en lambda vrij lichte ketens in het serum</t>
  </si>
  <si>
    <t>Chaînes légères libres, type kappa</t>
  </si>
  <si>
    <t>Chaînes légères libres, type lambda</t>
  </si>
  <si>
    <t>Doseren van immunosuppressiva, per immunosuppressivum</t>
  </si>
  <si>
    <t>Immunosuppresseur de la LS/LMT, métabolites inclus</t>
  </si>
  <si>
    <t xml:space="preserve">Doseren van cytokines na stimulatie van hemopoïetische cellen door een antigeen, mitogeen of ligand, de eerste stimulatie Doseren van cytokines na stimulatie van hemopoïetische 
cellen door een antigeen, mitogeen of ligand, de eerste stimulatie </t>
  </si>
  <si>
    <t>Cytokines/molécules/d’adhésion/récepteurs/inhibiteurs</t>
  </si>
  <si>
    <t>Doseren van kalium</t>
  </si>
  <si>
    <t>Potassium</t>
  </si>
  <si>
    <t>Doseren van creatinine</t>
  </si>
  <si>
    <t>Créatinine</t>
  </si>
  <si>
    <t>Doseren van melkzuur</t>
  </si>
  <si>
    <t>Lactate</t>
  </si>
  <si>
    <t>Immunophénotypisation des populations (sous-populations) leucocytaires, anticorps monoclonal supplémentaire</t>
  </si>
  <si>
    <t>Doseren van magnesium</t>
  </si>
  <si>
    <t>Magnésium</t>
  </si>
  <si>
    <t xml:space="preserve"> Doseren van natrium</t>
  </si>
  <si>
    <t>Sodium</t>
  </si>
  <si>
    <t>Peptide natriurétique (BNP, NT-proBNP)</t>
  </si>
  <si>
    <t>Neuroleptique de la LS/LMT, métabolites inclus</t>
  </si>
  <si>
    <t>Doseren van carboxyhemoglobine</t>
  </si>
  <si>
    <t>Doseren van methemoglobine</t>
  </si>
  <si>
    <t>Oxymétrie: oxyhémoglobine, carboxyhémoglobine, methémoglobine</t>
  </si>
  <si>
    <t>Doseren van intact parathormoon</t>
  </si>
  <si>
    <t>Parathormone (PTH)</t>
  </si>
  <si>
    <t>Doseren van het specifiek prostaatantigeen (P.S.A.) met niet isotopen-methode uitgevoerd in de opvolging van de behandeling van een 
gekende prostaat kanker</t>
  </si>
  <si>
    <t>Prostate, antigène spécifique (PSA)</t>
  </si>
  <si>
    <t>Electroforese van proteïnen</t>
  </si>
  <si>
    <t>Electrophorèse des protéines</t>
  </si>
  <si>
    <t>Bepalen van het RH fenotype (antigenen RH2 (C), RH3 (E), 
RH4 (c), RH5 (e))</t>
  </si>
  <si>
    <t xml:space="preserve">Phénotype RH et KEL1, détermination des antigènes RH2 (C), Rh3 (E), Rh4 (c), RH5 (e) et KEL1 (K) </t>
  </si>
  <si>
    <t xml:space="preserve"> Examen microscopique du sédiment avec ou sans coloration simple </t>
  </si>
  <si>
    <t>Sédiment urinaire</t>
  </si>
  <si>
    <t>Sélénium</t>
  </si>
  <si>
    <t>Microscopie spéciale</t>
  </si>
  <si>
    <t>INR (Temps de thromboplastine selon Quick)</t>
  </si>
  <si>
    <t>Doseren van schildklier stimulerend hormoon (TSH)</t>
  </si>
  <si>
    <t>Thyréotropine (TSH)</t>
  </si>
  <si>
    <t xml:space="preserve">Doseren van vrije T4 </t>
  </si>
  <si>
    <t>Thyroxine libre (FT4)</t>
  </si>
  <si>
    <t>Holotranscobalamine (Holo-Tc)</t>
  </si>
  <si>
    <t>Doseren van triglyceriden</t>
  </si>
  <si>
    <t>Triglycérides</t>
  </si>
  <si>
    <t xml:space="preserve">Doseren van vrije T3 </t>
  </si>
  <si>
    <t>Triiodothyronine libre (FT3)</t>
  </si>
  <si>
    <t>Doseren van de T-isovorm van troponine met een 
immunologische methode</t>
  </si>
  <si>
    <t>Troponine, T ou I</t>
  </si>
  <si>
    <t>Doseren van urinezuur</t>
  </si>
  <si>
    <t>Acide urique</t>
  </si>
  <si>
    <t>Bilan urinaire, 5-10 paramètres, détermination des particules corpusculaires urinaires</t>
  </si>
  <si>
    <t>Bilan urinaire, 5-10 paramètres</t>
  </si>
  <si>
    <t>Vitamine B1 resp. thiamine</t>
  </si>
  <si>
    <t>Doseren van vitamine B12 met niet isotopen-methode</t>
  </si>
  <si>
    <t>Vitamine B12 resp. cobalamine</t>
  </si>
  <si>
    <t>Vitamine B6 resp. phosphate de pyridoxal</t>
  </si>
  <si>
    <t>Doseren van zink door atoomabsorptie spectrometrie</t>
  </si>
  <si>
    <t>Zinc</t>
  </si>
  <si>
    <t>Cytomégalovirus, 1 microorganisme ou premier microorganisme</t>
  </si>
  <si>
    <t>Cytomégalovirus, microorganisme supplémentaire</t>
  </si>
  <si>
    <t>Diagnostic et contrôle de l'évolution de l'hépatite virale B par la mise en évidence des anticorps anti Hbs par méthode non-isotopique</t>
  </si>
  <si>
    <t>HB/IG/IGG sind unterschiedliche Positionen in BEL, aber immer gleicher B-Wert</t>
  </si>
  <si>
    <t>Hépatite B virus, HBs, Ig ou IgG</t>
  </si>
  <si>
    <t>24bis</t>
  </si>
  <si>
    <t>Opsporen op een kwantitatieve wijze van het hepatitis B virus</t>
  </si>
  <si>
    <t>Hépatite B virus, 1 microorganisme ou premier microorganisme</t>
  </si>
  <si>
    <t>Hépatite B virus, microorganisme supplémentaire</t>
  </si>
  <si>
    <t>Diagnostic et contrôle de l'évolution de l'hépatite virale C, par la mise en évidence d'anticorps anti-HC</t>
  </si>
  <si>
    <t>IG/IGG sind unterschiedliche Positionen in BEL, aber immer gleicher B-Wert</t>
  </si>
  <si>
    <t>Hépatite C virus, Ig ou IgG</t>
  </si>
  <si>
    <t>Hépatite C virus, 1 microorganisme ou premier microorganisme</t>
  </si>
  <si>
    <t>Hépatite C virus, microorganisme supplémentaire</t>
  </si>
  <si>
    <t xml:space="preserve"> Opsporen van het Herpes Simplex Virus (HSV1 en HSV2)</t>
  </si>
  <si>
    <t>Herpès simplex, virus type 1 ou 2 (HSV-1 ou HSV-2), 1 microorganisme ou premier microorganisme</t>
  </si>
  <si>
    <t>Herpès simplex, virus type 1 ou 2 (HSV-1 ou HSV-2), microorganisme supplémentaire</t>
  </si>
  <si>
    <t>Opzoeken van HIV - antilichamen</t>
  </si>
  <si>
    <t>Antigene in BEL Position nicht erwähnt</t>
  </si>
  <si>
    <t>HIV-1 et HIV-2, anticorps et l'antigène p24 HIV-1</t>
  </si>
  <si>
    <t>HIV-1, 1 microorganisme ou premier microorganisme</t>
  </si>
  <si>
    <t>HIV-1, microorganisme supplémentaire</t>
  </si>
  <si>
    <t>Influenzavirus A ou B, 1 microorganisme ou premier microorganisme</t>
  </si>
  <si>
    <t>Influenzavirus A ou B, microorganisme supplémentaire</t>
  </si>
  <si>
    <t>Opsporen van antilichamen tegen Varicella-zoster virus</t>
  </si>
  <si>
    <t>Virus de la varicelle, zona, Ig ou IgG</t>
  </si>
  <si>
    <t>Kweek die tenminste het opzoeken van Salmonella, Shigella, Yersinia en Campylobacter omvat, met identificatie van de kiemen in faeces</t>
  </si>
  <si>
    <t>Selles, Salmonelles, Shigelles, Campylobacter</t>
  </si>
  <si>
    <t>Urine slide</t>
  </si>
  <si>
    <t>Urine, native ou stabilisée, y compris numération des germes</t>
  </si>
  <si>
    <t>Vagin, cervix, urètre, sans chlamydia, mycoplasmes et uréaplasmes</t>
  </si>
  <si>
    <t>Plaies profondes, y compris anaérobies</t>
  </si>
  <si>
    <t xml:space="preserve">Bepalen van de gevoeligheid van Mycobacterium 
tuberculosis-complex voor 3 antibiotica van de eerste lijn : 
Isoniazide, Rifampicine, Ethambutol </t>
  </si>
  <si>
    <t>Facteurs bactériens spéciaux de résistance ou de pathogénicité (p. ex. SARM, résistance à la rifampicine), 1 microorganisme ou premier microorganisme</t>
  </si>
  <si>
    <t>Facteurs bactériens spéciaux de résistance ou de pathogénicité (p. ex. SARM, résistance à la rifampicine), gène de résistance ou facteur de pathogénicité supplémentaire</t>
  </si>
  <si>
    <t xml:space="preserve">Opsporen van IgM antilichamen tegen Borrelia, met een 
immunoblot test </t>
  </si>
  <si>
    <t>Opzoeken van Chlamydia trachomatis door moleculaire 
amplificatie</t>
  </si>
  <si>
    <t>Chlamydia trachomatis, 1 microorganisme ou premier microorganisme</t>
  </si>
  <si>
    <t>Chlamydia trachomatis, microorganisme supplémentaire</t>
  </si>
  <si>
    <t>Kweek van mycobacteriën</t>
  </si>
  <si>
    <t>Mycobactéries</t>
  </si>
  <si>
    <t xml:space="preserve">Kweek en identificatie van mycoplasma </t>
  </si>
  <si>
    <t>Mycoplasma spp. (urogénital) et ureaplasma spp. (urogénital)</t>
  </si>
  <si>
    <t>Opsporen van Neisseria gonorrhoeae door een techniek van 
moleculaire amplificatie</t>
  </si>
  <si>
    <t>Neisseria gonorrhoeae, 1 microorganisme ou premier microorganisme</t>
  </si>
  <si>
    <t>Neisseria gonorrhoeae, microorganisme supplémentaire</t>
  </si>
  <si>
    <t xml:space="preserve">Opzoeken van Streptococcus agalactiae (GBS), door middel 
van een aanrijkingstechniek op selectieve bodem van een 
vaginorectaal monster </t>
  </si>
  <si>
    <t>Streptococcus bêta-hémolytique du groupe A</t>
  </si>
  <si>
    <t>Treponema, Ig ou IgG</t>
  </si>
  <si>
    <t>Opzoeken van parasieten, na verrijking, in faeces</t>
  </si>
  <si>
    <t>Parasites, recherche complète</t>
  </si>
  <si>
    <t>Extraction d'acides nucléiques humains (ADN ou ARN génomique) à partir d'échantillons primaires</t>
  </si>
  <si>
    <t>Culture cellulaire ou tissulaire</t>
  </si>
  <si>
    <t xml:space="preserve">Supplément pour rendu de résultat complexe en génétique moléculaire </t>
  </si>
  <si>
    <t>Préparation chromosomique et analyse chromosomique, caryotype constitutionnel</t>
  </si>
  <si>
    <t>Analyse chromosomique, caryotype constitutionnel, supplément pour hybridation in situ métaphasique ou interphasique</t>
  </si>
  <si>
    <t>Analyse chromosomique par microarray, caryotype constitutionnel</t>
  </si>
  <si>
    <t>Syndrome héréditaire du cancer du sein et/ou de l’ovaire, gènes BRCA1 et BRCA2</t>
  </si>
  <si>
    <t xml:space="preserve">Syndrome héréditaire du cancer du sein et/ou de l’ovaire, gènes BRCA1 et BRCA2 </t>
  </si>
  <si>
    <t>Maladie génétique rare (maladie orpheline) présentant les critères suivants: 
a. Prévalence génétique de la maladie égale ou inférieure à 1/2000 
b. Maladie monogénique référencée dans le catalogue OMIM (Online Mendelian Inheritance in Man) 
c. La maladie génétique porte clairement préjudice à la santé 
d. Le diagnostic clinico-génétique de suspicion est claire-ment défini 
e. L’analyse de génétique moléculaire est diagnostique (et non présymptomatique ou prédictive, pas de polymorphismes pour prédisposition) 
f. La sensibilité diagnostique (taux d’identification des mutations) pour la mise en évidence spécifique de la maladie rare, en particulier en cas d’hétérogénéité marquée, se situe dans un intervalle acceptable</t>
  </si>
  <si>
    <t>10 métaphases caryotypées ou 5 métaphases caryotypées et 15 métaphases analysées, hémopathies malignes</t>
  </si>
  <si>
    <t>Supplément pour cellules supplémentaires analysées, 5 métaphases caryotypées ou 10 métaphases analysées, hémopathies malignes</t>
  </si>
  <si>
    <t>Supplément pour hybridation in situ métaphasique ou interphasique somatique, hémopathies malignes</t>
  </si>
  <si>
    <t>Hybridation en série in-situ ou/et génomique (analyse chromosomique par microarray), hémopathies malignes</t>
  </si>
  <si>
    <t>Néoplasies myéloïdes</t>
  </si>
  <si>
    <t>33bis</t>
  </si>
  <si>
    <t>Bepaling van genetische polymorfismen door opsporen van 
korte repetitieve DNA sequenties bij een donor van 
hematopoïetische stamcellen voor allogene 
stamceltransplantatie</t>
  </si>
  <si>
    <t>Détermination de polymorphisme lors de la recherche de chimères après transplantation de cellules souche</t>
  </si>
  <si>
    <t>Bepalen van de risico factor van Down's syndroom in de loop 
van het eerste trimester van de zwangerschap, omvattend 
het specifiek doseren van de vrije beta-fractie van human 
chorionic gonadotrophin (free beta HCG) en van de 
« pregnancy associated placental protein A (PAPP-A) », 
rekening houdend met de meting van klinische parameters 
(evaluatie van de nekplooidikte door echografische meting 
van de foetale nukale translucentie) en adequate statistieken</t>
  </si>
  <si>
    <t>Test du premier trimestre en tant qu’évaluation prénatale du risque de trisomie 21, 18 et 13: pregnancy-associated plas-ma protein-A (PAPP-A), et β-hormone chorionique gonado-trope humaine libre (β-hCG libre) avec analyse informatique et calcul du risque</t>
  </si>
  <si>
    <t xml:space="preserve">Test prénatal non invasif (non invasive prenatal test NIPT) à partir de DNA fœtal libre dans le sang maternel, uniquement pour les trisomies 21, 18 et 13, forfait </t>
  </si>
  <si>
    <t>separate Positionen in BE für T und I, aber egal weil gleicher B-Wert</t>
  </si>
  <si>
    <t>leichte Unterschiede</t>
  </si>
  <si>
    <t>BEL</t>
  </si>
  <si>
    <t>Insgesamt</t>
  </si>
  <si>
    <t>079995</t>
  </si>
  <si>
    <t>INR-bepaling (incl. ordertarief).</t>
  </si>
  <si>
    <t>INR-Bestimmung (inkl. Auftragssatz).</t>
  </si>
  <si>
    <t>Nicht direkt vergleichbar, da in NLD Auftragstaxe enthalten.</t>
  </si>
  <si>
    <t>Chemie/Hämatologie/Immunologie</t>
  </si>
  <si>
    <t>kapitel_unterkapitel_che</t>
  </si>
  <si>
    <t>kapitel_che</t>
  </si>
  <si>
    <t>DEU (EBM)</t>
  </si>
  <si>
    <t>DEU (GOÄ)</t>
  </si>
  <si>
    <t>FRA</t>
  </si>
  <si>
    <t>Gesamt</t>
  </si>
  <si>
    <t>B-Wert</t>
  </si>
  <si>
    <t xml:space="preserve">Dérivés dihydroxylés de la vitamine D </t>
  </si>
  <si>
    <t>Groupage sanguin ABO-Rh</t>
  </si>
  <si>
    <t>Temps de céphaline + activateur (TCA) quel que soit le nombre de réactifs utilisés</t>
  </si>
  <si>
    <t>Alanin-Aminotransferase (ALAT, TGP)</t>
  </si>
  <si>
    <t>Albumi ne</t>
  </si>
  <si>
    <t>zu viele Positionen, kann nicht zugeordnet werden</t>
  </si>
  <si>
    <t xml:space="preserve">Dosage dans le sang d’un antiépileptique non nommément inscrit à la nomenclature / Dosage dans un autre liquide biologique que le sang d’un antiépileptique non nommément 
inscrit à la nomenclature </t>
  </si>
  <si>
    <t>Dosage d’un métabolite spécifique ou d’un groupe de métabolites dans les liquides 
biologiques et tissus, notamment</t>
  </si>
  <si>
    <t>andere Definition, erwähnt nicht die Metaboliten</t>
  </si>
  <si>
    <t xml:space="preserve">Aspartate aminotransférase (ASAT, TGO) </t>
  </si>
  <si>
    <t xml:space="preserve">Recherche des autoanticorps antinucléaires (AAN) par immunofluorescence sur cellules </t>
  </si>
  <si>
    <t xml:space="preserve"> Recherche des autoanticorps antinucléaires (AAN) par immunofluorescence sur cellules HEp-2. </t>
  </si>
  <si>
    <t>es handelt sich zwar um Autoantikörper HP-2, aber nicht definiert, ob es seltene Autoantikörper sind</t>
  </si>
  <si>
    <t>Dosage de la bilirubine</t>
  </si>
  <si>
    <t>nur ab Bilirubinkonzentration &gt; 12mg/l</t>
  </si>
  <si>
    <t xml:space="preserve">Gaz du sang, Détermination des paramètres oxymétriques et acido-basiques (pO2, pCO2, pH, SaO2), y 
compris le dosage de l'hémoglobine </t>
  </si>
  <si>
    <t xml:space="preserve"> Calcium </t>
  </si>
  <si>
    <t>keine entsprechende Analyse gefunden</t>
  </si>
  <si>
    <t xml:space="preserve">Cholestérol total </t>
  </si>
  <si>
    <t xml:space="preserve">Protéine C réactive (CRP) </t>
  </si>
  <si>
    <t xml:space="preserve">Dosage quantitatif des D-Dimères </t>
  </si>
  <si>
    <t>Examen cytologique du sang (hémogramme)</t>
  </si>
  <si>
    <t xml:space="preserve"> Epreuve d'élution d'anticorps à partir de globules rouges</t>
  </si>
  <si>
    <t>kein Suchtest sondern ein Elutionstest</t>
  </si>
  <si>
    <t xml:space="preserve"> Ferritine</t>
  </si>
  <si>
    <t xml:space="preserve">Folates sériques ou érythrocytaires </t>
  </si>
  <si>
    <t>verschiedene Kombinaitonen definiert</t>
  </si>
  <si>
    <t>HbA1c</t>
  </si>
  <si>
    <t>unterschiedliche Deifinition</t>
  </si>
  <si>
    <t xml:space="preserve">Urée </t>
  </si>
  <si>
    <t>Exploration d'une anomalie lipidique (EAL)</t>
  </si>
  <si>
    <t>weitere Untersuchungen enthalten</t>
  </si>
  <si>
    <t>Recherche de l’allèle HLA-B*5701 par une technique de biologie moléculaire</t>
  </si>
  <si>
    <t>Recherche ou typage d'une dysglobulinémie monoclonale par immuno-électrophorèse ou immunofixation à l'aide d'un minimum de cinq antisérums et avec commentaires</t>
  </si>
  <si>
    <t>IgE spécifiques concernant les pneumallergènes et les trophallergènes: Tests de dépistage de l'allergie alimentaire et/ou respiratoire : recherche d'IgE 
spécifiques sans identification individuelle</t>
  </si>
  <si>
    <t xml:space="preserve">gE spécifiques : identification non quantitative </t>
  </si>
  <si>
    <t xml:space="preserve">Bence-Jones-Proteinurie </t>
  </si>
  <si>
    <t xml:space="preserve">Dosage d’un autre médicament immunosuppresseur (tacrolimus, sirolimus, évérolimus,…) </t>
  </si>
  <si>
    <t>ungenaue Definition</t>
  </si>
  <si>
    <t xml:space="preserve">Créatinine </t>
  </si>
  <si>
    <t>Lactat (autre liquide biologique)</t>
  </si>
  <si>
    <t>Lactat im Blut hat einen B-Wert von 6 (separate Position), hier die teurere Position gewählt</t>
  </si>
  <si>
    <t>Phénotypage des cellules anormales (moelle ou sang)</t>
  </si>
  <si>
    <t>unterschiedliche Definition</t>
  </si>
  <si>
    <t xml:space="preserve">Magnésium plasmatique ou globulaire </t>
  </si>
  <si>
    <t xml:space="preserve"> Sodium </t>
  </si>
  <si>
    <t xml:space="preserve">Peptides natriurétiques (ANP, BNP, NT-ProBNP) </t>
  </si>
  <si>
    <t>Détermination des phénotypes Rh (hors antigène D) antigène C, c, E, e et Kell (K)</t>
  </si>
  <si>
    <t>Examen cytologique des urines avec étude des cristaux ou culot urinaire</t>
  </si>
  <si>
    <t>unterschiedliche Definitionen</t>
  </si>
  <si>
    <t>unklare Definition</t>
  </si>
  <si>
    <t xml:space="preserve"> Temps de Quick (ou taux de prothrombine) en l’absence de traitement par un antivitamine K </t>
  </si>
  <si>
    <t>nicht definiert ob mit oder ohne Vitamin K</t>
  </si>
  <si>
    <t xml:space="preserve">Thyroxine libre (T4 libre) </t>
  </si>
  <si>
    <t xml:space="preserve">Vitamines B 12 </t>
  </si>
  <si>
    <t xml:space="preserve">Triglycérides </t>
  </si>
  <si>
    <t xml:space="preserve">Triiodothyronine libre (T3 libre) </t>
  </si>
  <si>
    <t>nicht definiert, um welches Troponin es sich handelt</t>
  </si>
  <si>
    <t xml:space="preserve">Acide urique </t>
  </si>
  <si>
    <t xml:space="preserve">Examen cytobactériologique des urines (ECBU) </t>
  </si>
  <si>
    <t xml:space="preserve">Vitamine B 6 </t>
  </si>
  <si>
    <t xml:space="preserve">Zinc plasmatique ou sérique </t>
  </si>
  <si>
    <t>Dépistage des anticorps anti-VHC.</t>
  </si>
  <si>
    <t xml:space="preserve">Détection-quantification de l’ARN du VHC </t>
  </si>
  <si>
    <t xml:space="preserve">Génotypage du VHC par biologie moléculaire </t>
  </si>
  <si>
    <t xml:space="preserve">Détection du génome et typage de l’Herpès simplex 1 et 2 </t>
  </si>
  <si>
    <t>Infections à virus de l’immunodéficience humaine (VIH 1 et 2)</t>
  </si>
  <si>
    <t>unterschiedliche Definitionen: 1 Reaktionen</t>
  </si>
  <si>
    <t>Analyse de confirmation du sérodiagnostic de dépistage par technique d'immuno-transfert</t>
  </si>
  <si>
    <t xml:space="preserve">Détection du génome des virus Influenza A et B de la grippe sur prélèvement nasopharyngé par RT-PCR </t>
  </si>
  <si>
    <t>Détection des anticorps anti-VZV Recherche des IgG</t>
  </si>
  <si>
    <t xml:space="preserve">Matières fécales ou prélèvement rectal </t>
  </si>
  <si>
    <t>Untersuchung von unterschiedlichen Erregern</t>
  </si>
  <si>
    <t>Protéines totales (protéinurie) : dosage</t>
  </si>
  <si>
    <t>nicht defininiert</t>
  </si>
  <si>
    <t>Electrophorèse des protéines urinaires</t>
  </si>
  <si>
    <t xml:space="preserve">Détection du génome des HPV à haut risque, par une technique moléculaire dans le cadre du dépistage individuel et du suivi du cancer du col de l’utérus </t>
  </si>
  <si>
    <t xml:space="preserve">Test de résistance génotypique aux antirétroviraux </t>
  </si>
  <si>
    <t>1300/550</t>
  </si>
  <si>
    <t>Borréliose Dépistage des anticorps totaux ou IgG et/ou IgM</t>
  </si>
  <si>
    <t>nicht genau entsprechend, da zusätzlich möglich: En cas de dépistage positif, test de contrôle</t>
  </si>
  <si>
    <t>Recherche directe de Chlamydia trachomatis et/ou de Neisseria gonorrhoeae par amplification génique</t>
  </si>
  <si>
    <t>unterschiedliche Definiitionen, franz. Liste unterscheidet nach Anzahl der Infektionsstellen, die untersucht werden (= Anzahl Proben?)</t>
  </si>
  <si>
    <t>keine direkte Entsprechung</t>
  </si>
  <si>
    <t xml:space="preserve">Mycoplasmes </t>
  </si>
  <si>
    <t>andere Definition</t>
  </si>
  <si>
    <t>Streptococcies (Neutralisation) Une anti-enzyme streptococcique</t>
  </si>
  <si>
    <t>ACTES DE CYTOGENETIQUE MOLECULAIRE: Hybridation sur chromosomes métaphasiques (une sonde)</t>
  </si>
  <si>
    <t>ACTES DE CYTOGENETIQUE MOLECULAIRE: Hybridation sur noyaux interphasiques</t>
  </si>
  <si>
    <t>Détection du génome des HPV à haut risque, par une technique moléculaire dans le cadre du dépistage organisé du cancer du col de l’utérus</t>
  </si>
  <si>
    <t>keine entspchende Analyse gefunden</t>
  </si>
  <si>
    <t>keine entspnuchende Analyse gefunden</t>
  </si>
  <si>
    <t xml:space="preserve">Trisomie 21 fœtale : dépistage combiné au premier trimestre de la grossesse </t>
  </si>
  <si>
    <t>Trisomie 21 fœtale : dépistage au deuxième trimestre par les marqueurs sériques maternels</t>
  </si>
  <si>
    <t>code_fra_1</t>
  </si>
  <si>
    <t>bezeichnung_fra_1</t>
  </si>
  <si>
    <t>code_fra_2</t>
  </si>
  <si>
    <t>bezeichnung_fra_2</t>
  </si>
  <si>
    <t>tarif_fra</t>
  </si>
  <si>
    <t>einheit_tarif_fra</t>
  </si>
  <si>
    <t>vergleichbarkeit_fra</t>
  </si>
  <si>
    <t>AL-Position zu unspezifisch</t>
  </si>
  <si>
    <t>Belgien</t>
  </si>
  <si>
    <t>Total</t>
  </si>
  <si>
    <t>Personal</t>
  </si>
  <si>
    <t>Energie</t>
  </si>
  <si>
    <t>Frankreich</t>
  </si>
  <si>
    <t xml:space="preserve">Analyse </t>
  </si>
  <si>
    <t>Zuschläge/Fixkosten pro Analyse</t>
  </si>
  <si>
    <t>Niederlande</t>
  </si>
  <si>
    <t>Blut (B-Wert)</t>
  </si>
  <si>
    <t>B-&gt;EUR</t>
  </si>
  <si>
    <t>Präanalytik</t>
  </si>
  <si>
    <t>Abholen dezentral</t>
  </si>
  <si>
    <t xml:space="preserve">Zuschläge/Fixkosten pro Auftrag </t>
  </si>
  <si>
    <t>Analysen pro Auftrag Schweiz</t>
  </si>
  <si>
    <t xml:space="preserve">Belgien </t>
  </si>
  <si>
    <t>Pauschalen pro Analyse</t>
  </si>
  <si>
    <t>Wechselkurs DEM/EUR</t>
  </si>
  <si>
    <t>Deutschland EBM</t>
  </si>
  <si>
    <t>Deutschland GOÄ</t>
  </si>
  <si>
    <t>Auftragspauschale</t>
  </si>
  <si>
    <t>B-waarde (von)</t>
  </si>
  <si>
    <t>B-waarde (bis)</t>
  </si>
  <si>
    <t xml:space="preserve">Code </t>
  </si>
  <si>
    <t>Honorarium/ fee</t>
  </si>
  <si>
    <t>Remgeld/ Patient contribution</t>
  </si>
  <si>
    <t>Honorarium /fee</t>
  </si>
  <si>
    <t>(Accr)</t>
  </si>
  <si>
    <t>(niet-Accr)</t>
  </si>
  <si>
    <t>Quelle: Emailantwort von Pieter Geentjens</t>
  </si>
  <si>
    <t>nicht akkreditierte Labore</t>
  </si>
  <si>
    <t>tarif_total EUR ohne Fallpauschale</t>
  </si>
  <si>
    <t>tarif_total_B</t>
  </si>
  <si>
    <t>tarif_tot*#Analysen pro Auftrag</t>
  </si>
  <si>
    <t>Fallpauschale akkreditiert</t>
  </si>
  <si>
    <r>
      <t xml:space="preserve">Fallpauschale </t>
    </r>
    <r>
      <rPr>
        <b/>
        <sz val="11"/>
        <color theme="1"/>
        <rFont val="Arial"/>
        <family val="2"/>
      </rPr>
      <t>nicht</t>
    </r>
    <r>
      <rPr>
        <sz val="11"/>
        <color theme="1"/>
        <rFont val="Arial"/>
        <family val="2"/>
      </rPr>
      <t xml:space="preserve"> akkreditiert</t>
    </r>
  </si>
  <si>
    <t>Sicherheitspauschale für Bakteriologische, mykologische und parasitologische Untersuchungen (In der Schweiz die Gruppen C2 und C3)</t>
  </si>
  <si>
    <t>in allen Tarifwerken vergleichbar</t>
  </si>
  <si>
    <t>Tarif (EUR)</t>
  </si>
  <si>
    <t>#Analysen von</t>
  </si>
  <si>
    <t>#Analysen bis</t>
  </si>
  <si>
    <t>Schweiz</t>
  </si>
  <si>
    <t>Auftragstaxe</t>
  </si>
  <si>
    <t>Preis CHF</t>
  </si>
  <si>
    <t>Pauschale pro Analyse</t>
  </si>
  <si>
    <t>Taxpunkte zu CHF</t>
  </si>
  <si>
    <t>Quelle: AL BAG 2023</t>
  </si>
  <si>
    <t>Taxpunktewert in CHF</t>
  </si>
  <si>
    <t>1,25-Dihydroxy-Vitamin D</t>
  </si>
  <si>
    <t>17-alpha-Hydroxyprogesteron</t>
  </si>
  <si>
    <t>4-Hydroxy-3-Methoxymandelsäure</t>
  </si>
  <si>
    <t>5-Hydroxyindolacetat (HIA)</t>
  </si>
  <si>
    <t>LC-ECD, LC-MS/MS</t>
  </si>
  <si>
    <t>Blut, Plasma, Urin</t>
  </si>
  <si>
    <t>Nur bei Verdacht auf und zum Monitoring von Karzinoid-Tumoren.</t>
  </si>
  <si>
    <t xml:space="preserve">Die altersangepassten Referenzwerte müssen auf dem Resultatbericht ersichtlich sein. </t>
  </si>
  <si>
    <t>ABO/RH1 (D)-Antigen, Kontrolle</t>
  </si>
  <si>
    <t>Gemäss Referenzdokument "Transfusionsmedizinische Laboruntersuchungen an Patientenproben, Empfehlungen der SVTM und der B-CH SRK für Fachpersonen, Laboratorien und medizinische Institutionen zu immunhämatologischen und molekularen Untersuchungen an Patientenblutproben", gültig ab 01.02.2022, das Dokument ist einsehbar unter www.bag.admin.ch/ref.</t>
  </si>
  <si>
    <t>Gemäss Referenzdokument "Transfusionsmedizinische Laboruntersuchungen an Patientenproben, Empfehlungen der SVTM und der B-CH SRK für Fachpersonen, Laboratorien und medizinische Institutionen zu immunhämatologischen und molekularen Untersuchungen an
Patientenblutproben", gültig ab 01.02.2022, das Dokument ist einsehbar unter www.bag.admin.ch/ref.</t>
  </si>
  <si>
    <t>Chemisch</t>
  </si>
  <si>
    <t>Albumin im Urin</t>
  </si>
  <si>
    <t>sq</t>
  </si>
  <si>
    <t>Albumin, inkl. Interpretationshilfe Blut-Liquor-Schrankenfunktion</t>
  </si>
  <si>
    <t xml:space="preserve">Immunologisch </t>
  </si>
  <si>
    <t>Liquor</t>
  </si>
  <si>
    <t>Aldosteron</t>
  </si>
  <si>
    <t>Alkalische Phosphatase, knochenspezifisch</t>
  </si>
  <si>
    <t>Alkalische Phosphatase-Isoenzyme</t>
  </si>
  <si>
    <t xml:space="preserve">Nicht spezifiziert
</t>
  </si>
  <si>
    <t>Alpha-1-Antitrypsin</t>
  </si>
  <si>
    <t>Alpha-1-Antitrypsin, Typisierung</t>
  </si>
  <si>
    <t>Alpha-1-Fetoprotein (AFP)</t>
  </si>
  <si>
    <t>Alpha-1-Mikroglobulin</t>
  </si>
  <si>
    <t>Alpha-2-Makroglobulin</t>
  </si>
  <si>
    <t>Alpha-Amanitin</t>
  </si>
  <si>
    <t xml:space="preserve">Aluminium </t>
  </si>
  <si>
    <t>Aminosäurenchromatographie und/oder Acylcarnitine</t>
  </si>
  <si>
    <t>MS/MS</t>
  </si>
  <si>
    <t>Vollständig, mindestens 6 Komponenten
z. B. nach Stein u. Moore</t>
  </si>
  <si>
    <t>Aminosäurenchromatographie</t>
  </si>
  <si>
    <t>Chromatographie</t>
  </si>
  <si>
    <t>Kurzprogramm
z. B. nach Stein u. Moore</t>
  </si>
  <si>
    <t>Ammoniak</t>
  </si>
  <si>
    <t xml:space="preserve">Amylase 
</t>
  </si>
  <si>
    <t>Amylase, Isoenzyme</t>
  </si>
  <si>
    <t>Elektrophoretische Differenzierung</t>
  </si>
  <si>
    <t>Analgetika der SL/ALT inkl. Metaboliten</t>
  </si>
  <si>
    <t>HPLC, GC</t>
  </si>
  <si>
    <t>1 pro Analgetikum der SL/ALT inkl. Metaboliten</t>
  </si>
  <si>
    <t>Analgetika der SL/ALT</t>
  </si>
  <si>
    <t>Immunologisch, kolorimetrisch</t>
  </si>
  <si>
    <t>Androstendion</t>
  </si>
  <si>
    <t>Angiotensin-Converting-Enzym</t>
  </si>
  <si>
    <t>Antibiotika der SL/ALT inkl. Metaboliten</t>
  </si>
  <si>
    <t>1 pro Antibiotikum der SL/ALT inkl. Metaboliten</t>
  </si>
  <si>
    <t>Antibiotika der SL/ALT</t>
  </si>
  <si>
    <t>Antidepressiva der SL/ALT</t>
  </si>
  <si>
    <t>Vasopressin (ADH)</t>
  </si>
  <si>
    <t>1 pro Antiepileptikum der SL/ALT inkl. Metaboliten</t>
  </si>
  <si>
    <t>Antiepileptika der SL/ALT</t>
  </si>
  <si>
    <t>Antihelmintika der SL/ALT inkl. Metaboliten</t>
  </si>
  <si>
    <t>1 pro Antihelmintikum der SL/ALT inkl. Metaboliten</t>
  </si>
  <si>
    <t>Antihelmintika der SL/ALT</t>
  </si>
  <si>
    <t>Somatotropin-Antikörper</t>
  </si>
  <si>
    <t>Antimykotika der SL/ALT inkl. Metaboliten</t>
  </si>
  <si>
    <t>1 pro Antimykotikum der SL/ALT inkl. Metaboliten</t>
  </si>
  <si>
    <t>Antimykotika der SL/ALT</t>
  </si>
  <si>
    <t>Antiplasmin, Funktion</t>
  </si>
  <si>
    <t>chromogen, enzymatisch</t>
  </si>
  <si>
    <t>Antiplasmin, Antigen</t>
  </si>
  <si>
    <t>Antithrombin, Funktion</t>
  </si>
  <si>
    <t>chromogen</t>
  </si>
  <si>
    <t>Antithrombin, Antigen</t>
  </si>
  <si>
    <t>Antivirale Medikamente der SL/ALT inkl. Metaboliten</t>
  </si>
  <si>
    <t>1 pro Antivirales Medikament der SL/ALT inkl. Metaboliten</t>
  </si>
  <si>
    <t>Antivirale Medikamente der SL/ALT</t>
  </si>
  <si>
    <t>Resistenz gegen aktiviertes Protein C (APC-Resistenz)</t>
  </si>
  <si>
    <t>Apolipoprotein A-I</t>
  </si>
  <si>
    <t>Apolipoprotein A-II</t>
  </si>
  <si>
    <t>Apolipoprotein B</t>
  </si>
  <si>
    <t>Apolipoprotein-E-Phänotypisierung</t>
  </si>
  <si>
    <t>Arsen</t>
  </si>
  <si>
    <t>Autoantikörper gegen Acetylcholinrezeptoren</t>
  </si>
  <si>
    <t>Autoantikörper gegen Aktin</t>
  </si>
  <si>
    <t>Autoantikörper gegen Beta-2-Glykoprotein-I (Immunglobulin IgG, Immunglobulin IgA, Immunglobulin IgM)</t>
  </si>
  <si>
    <t>Serum</t>
  </si>
  <si>
    <t>1 pro Immunglobulin</t>
  </si>
  <si>
    <t>Autoantikörper gegen Centromer</t>
  </si>
  <si>
    <t>Autoantikörper gegen citrullinierte Proteine/Peptide (ACPA)</t>
  </si>
  <si>
    <t>Autoantikörper ANCA gegen Myeloperoxidase (MPO-ANCA)</t>
  </si>
  <si>
    <t>EIA, CLIA</t>
  </si>
  <si>
    <t>Autoantikörper ANCA gegen Proteinase 3 (PR3-ANCA)</t>
  </si>
  <si>
    <t>Autoantikörper gegen dsDNA</t>
  </si>
  <si>
    <t>Autoantikörper gegen Endomysium</t>
  </si>
  <si>
    <t>Autoantikörper gegen Ganglioside (GM1, GM2, GD1a, GD1b, GQ1b)</t>
  </si>
  <si>
    <t>1 pro Gangliosid</t>
  </si>
  <si>
    <t>Autoantikörper gegen glatte Muskulatur</t>
  </si>
  <si>
    <t>Titer</t>
  </si>
  <si>
    <t>Autoantikörper gegen deamidiertes Gliadin, IgA</t>
  </si>
  <si>
    <t>Autoantikörper gegen deamidiertes Gliadin, IgG</t>
  </si>
  <si>
    <t>Autoantikörper gegen glomeruläre Basalmembran</t>
  </si>
  <si>
    <t>Autoantikörper gegen Glutamat-Decarboxylase (GAD)</t>
  </si>
  <si>
    <t>Autoantikörper gegen Haut</t>
  </si>
  <si>
    <t>Autoantikörper gegen Histon</t>
  </si>
  <si>
    <t>Autoantikörper gegen humane Gewebstransglutaminase</t>
  </si>
  <si>
    <t>Autoantikörper gegen Inselzellen</t>
  </si>
  <si>
    <t>Autoantikörper gegen Insulin</t>
  </si>
  <si>
    <t>Autoantikörper gegen Intrinsic-Faktor</t>
  </si>
  <si>
    <t>Autoantikörper gegen Jo-1, Histidyl-tRNA-Synthetase</t>
  </si>
  <si>
    <t>Autoantikörper gegen Cardiolipin
(Immunglobulin IgG, Immunglobulin IgA, Immunglobulin IgM)</t>
  </si>
  <si>
    <t>Autoantikörper gegen liver-kidney mikrosomales Antigen (LKM)</t>
  </si>
  <si>
    <t>Autoantikörper gegen M2 (Mitochondrial)</t>
  </si>
  <si>
    <t>Autoantikörper gegen Magenparietalzellen</t>
  </si>
  <si>
    <t>Autoantikörper gegen Mitochondrien</t>
  </si>
  <si>
    <t>Autoantikörper gegen Neutrophilen-Cytoplasma (ANCA), Screening und Typisierung auf P-/C-/atypische ANCA</t>
  </si>
  <si>
    <t>Autoantikörper gegen Ovarialgewebe</t>
  </si>
  <si>
    <t>Autoantikörper gegen quergestreifte Muskulatur</t>
  </si>
  <si>
    <t>Autoantikörper gegen RNP</t>
  </si>
  <si>
    <t>Autoantikörper gegen Scl70</t>
  </si>
  <si>
    <t>Autoantikörper gegen Sm</t>
  </si>
  <si>
    <t>Autoantikörper gegen soluble liver antigen (SLA)</t>
  </si>
  <si>
    <t>Autoantikörper gegen Spermien (Immunglobulin IgA, Immunglobulin IgG)</t>
  </si>
  <si>
    <t>z.B. MAR-Test</t>
  </si>
  <si>
    <t>Blut, Plasma, Serum, Ejakulat</t>
  </si>
  <si>
    <t>Bei Durchführung durch Fachärzte und Fachärztinnen mit eidgenössischem Weiterbildungstitel "Gynäkologie und Geburtshilfe" nach dem Bundesgesetz vom 23. Juni 2006 über die universitären Medizinalberufe (Medizinalberufegesetz, MedBG, SR 811.11), muss 
a. der Facharzt/ die Fachärztin die gesetzlichen Vorgaben nach Art. 2 Abs.1 der Fortpflanzungsmedizinverordnung 
(FMedV; SR 810.112.2) erfüllen; und
b. die Analyse in einem fortpflanzungsmedizinischen Laboratorium nach Art. 4 FMedV durchgeführt werden.</t>
  </si>
  <si>
    <t>Autoantikörper gegen SSA/Ro</t>
  </si>
  <si>
    <t>Autoantikörper gegen SSB/La</t>
  </si>
  <si>
    <t>Autoantikörper gegen Thyreoglobulin</t>
  </si>
  <si>
    <t>Autoantikörper gegen Mikrosomen (Thyreoperoxidase, TPO)</t>
  </si>
  <si>
    <t>Autoantikörper gegen TSH-Rezeptor (TRAK)</t>
  </si>
  <si>
    <t xml:space="preserve"> Ab dem 3. Parameter</t>
  </si>
  <si>
    <t>ab dem 3. Parameter</t>
  </si>
  <si>
    <t>Barbiturate</t>
  </si>
  <si>
    <t>Im ärztlichen Praxislaboratorium, sowie in Spitallaboratorien nach Artikel 54 Absatz 1 Buchstabe b KVV und nach Artikel 54 Absatz 1 Buchstabe c in Verbindung mit Artikel 54 Absatz 2 KVV, nur für autorisierte Medizinalpersonen in Substitutions- oder Entzugsbehandlungen ihrer eigenen Patienten.</t>
  </si>
  <si>
    <t xml:space="preserve">Für Screening im Urin, siehe Positionen 1686.00 und 1687.00
</t>
  </si>
  <si>
    <t>Benzodiazepine</t>
  </si>
  <si>
    <t>Für Screening im Urin, siehe Positionen 1686.00 und 1687.00</t>
  </si>
  <si>
    <t>Beta-2 Transferrin</t>
  </si>
  <si>
    <t>Beta-2-Mikroglobulin</t>
  </si>
  <si>
    <t>Serum, Plasma</t>
  </si>
  <si>
    <t>Carotin</t>
  </si>
  <si>
    <t>Venöses Blut</t>
  </si>
  <si>
    <t>Bilirubin, direkt</t>
  </si>
  <si>
    <t>Blei</t>
  </si>
  <si>
    <t>CA 125</t>
  </si>
  <si>
    <t>CA 15-3</t>
  </si>
  <si>
    <t>CA 19-9</t>
  </si>
  <si>
    <t>CA 72-4</t>
  </si>
  <si>
    <t>Caeruloplasmin</t>
  </si>
  <si>
    <t>Calcitonin</t>
  </si>
  <si>
    <t>Calcium ionisiert</t>
  </si>
  <si>
    <t>Transferrin carbohydrate deficient (CDT)</t>
  </si>
  <si>
    <t>CEA (Carcinoembryonales Antigen)</t>
  </si>
  <si>
    <t>Chlorid</t>
  </si>
  <si>
    <t>Cholinesterase (CHE)</t>
  </si>
  <si>
    <t>Cholinesterase mit Dibucainzahl</t>
  </si>
  <si>
    <t>Chrom</t>
  </si>
  <si>
    <t>Coffein</t>
  </si>
  <si>
    <t>Corticotropin (ACTH)</t>
  </si>
  <si>
    <t>Cortisol</t>
  </si>
  <si>
    <t>Bei ACTH-Stimulationstests oder Dexamethason-Suppressionstests kann die Position 2-mal verrechnet werden.</t>
  </si>
  <si>
    <t>Cortisol, freies</t>
  </si>
  <si>
    <t>Inkl. Extraktion</t>
  </si>
  <si>
    <t>C-Peptid</t>
  </si>
  <si>
    <t>Creatinkinase</t>
  </si>
  <si>
    <t>Für Spitallaboratorien nach Artikel 54 Absatz 1 Buchstabe c in Verbindung mit Artikel 54 Absatz 2 KVV (im Fremdauftrag) und das Offizin eines Apothekers oder einer Apothekerin, nicht kumulierbar mit 1734.00</t>
  </si>
  <si>
    <t>Creatinkinase MB (CK-MB)</t>
  </si>
  <si>
    <t>Creatinkinase MB (CK-MB), Masse</t>
  </si>
  <si>
    <t>Creatinkinase Isoenzyme</t>
  </si>
  <si>
    <t>CTLp</t>
  </si>
  <si>
    <t>Adenosinmonophosphat zyklisch</t>
  </si>
  <si>
    <t>CYFRA-21-2</t>
  </si>
  <si>
    <t>Cystatin C</t>
  </si>
  <si>
    <t xml:space="preserve">DDAVP-Infusion zu diagnostischen Zwecken, inkl. Faktor VIII und vWF Bestimmung </t>
  </si>
  <si>
    <t>Dehydroepiandrosteron (DHEA)</t>
  </si>
  <si>
    <t>Dehydroepiandrosteron-Sulfat (DHEA-S)</t>
  </si>
  <si>
    <t>Delta-Aminolävulinat (ALA)</t>
  </si>
  <si>
    <t>Pyridinolin und/oder Deoxypyridinolin</t>
  </si>
  <si>
    <t>HPLC</t>
  </si>
  <si>
    <t>Digoxin</t>
  </si>
  <si>
    <t xml:space="preserve">Eisen </t>
  </si>
  <si>
    <t>Eisen, hepatisch</t>
  </si>
  <si>
    <t>Leberbiopsie</t>
  </si>
  <si>
    <t>Elastase, pankreatische</t>
  </si>
  <si>
    <t>Eosinophiles kationisches Protein (ECP)</t>
  </si>
  <si>
    <t xml:space="preserve">Erythropoietin </t>
  </si>
  <si>
    <t xml:space="preserve">Erythrozyten, direkter Anti-Humanglobulintest </t>
  </si>
  <si>
    <t xml:space="preserve">Erythrozytenagglutination mit korrespondierenden poly- oder monospezifischen Antiseren (IgG, IgG-Subklassen, IgA, IgM, C3d, C3c) </t>
  </si>
  <si>
    <t>1 pro gebrauchtem Antiserum</t>
  </si>
  <si>
    <t>Erythrozyten-Alloantikörper anti-RH1 (D), semiquantitative Bestimmung des Antikörpergehalts in der Schwangerschaft</t>
  </si>
  <si>
    <t xml:space="preserve">sq </t>
  </si>
  <si>
    <t>Gemäss WHO-Standard</t>
  </si>
  <si>
    <t xml:space="preserve">Erythrozyten-Alloantikörper, Bestimmung der klinischen Relevanz </t>
  </si>
  <si>
    <t>Antikörperabhängige zellvermittelte Toxizität (ADCC), Flowzytometrie, Chemilumineszenztest</t>
  </si>
  <si>
    <t xml:space="preserve">Erythrozyten-Alloantikörper Spezifizierung, pauschal </t>
  </si>
  <si>
    <t>Ab 3 Antikörper</t>
  </si>
  <si>
    <t>Erythrozyten-Alloantikörper Spezifizierung, erstes Eythrozytenpanel</t>
  </si>
  <si>
    <t>Panel von 8 bis 11 Erythrozytensuspensionen</t>
  </si>
  <si>
    <t>inkl. Spezifizierung nach Anti-Rh1(D)-Prophylaxe bei oder nach Schwangerschaft</t>
  </si>
  <si>
    <t xml:space="preserve">1. Nicht kumulierbar mit 1285.00.
2.Bei Spezifizierung nach Anti-Rh1(D)-Prophylaxe, nicht kumulierbar mit 1288.00
</t>
  </si>
  <si>
    <t>Erythrozyten-Alloantikörper Spezifizierung, weitere Erythrozytensuspensionen</t>
  </si>
  <si>
    <t>1 pro zusätzlicher Erythrozytensuspension</t>
  </si>
  <si>
    <t xml:space="preserve">1. Nicht kumulierbar mit 1285.00 
2.Bei Spezifizierung nach Anti-Rh1(D)-Prophylaxe, nicht kumulierbar mit 1288.00
</t>
  </si>
  <si>
    <t>Gemäss Referenzdokument "Transfusionsmedizinische Laboruntersuchungen an Patientenproben, Empfehlungen der SVTM und der B-CH SRK für Fachpersonen, Laboratorien und medizinische Institutionen zu immunhämatologischen und molekularen Untersuchungen an
Patientenblutproben", gültig ab 01.02.2022, das Dokument ist einsehbar unter: www.bag.admin.ch/ref.</t>
  </si>
  <si>
    <t>Erythrozyten-Alloantikörper, Titerbestimmung von klinisch relevanten Antikörpern für Verlaufskontrolle bei Schwangerschaft</t>
  </si>
  <si>
    <t xml:space="preserve">Titer </t>
  </si>
  <si>
    <t>1 pro Spezifität</t>
  </si>
  <si>
    <t xml:space="preserve">Erythrozyten-Antigenbestimmung A1/A2/A1B/A2B </t>
  </si>
  <si>
    <t>Erythrozyten-Antigenbestimmung ohne ABO, RH1 (D) und RH-Phänotyp (Rhesusphänotyp)</t>
  </si>
  <si>
    <t>1 pro Antigen</t>
  </si>
  <si>
    <t>Erythrozyten-Antikörper, auf Erythrozyten fixierte</t>
  </si>
  <si>
    <t>Elution mit Spezifizierung</t>
  </si>
  <si>
    <t xml:space="preserve">Erythrozyten-Autoantikörper, Abklärung medikamentös bedingt </t>
  </si>
  <si>
    <t>1 pro getestetem Medikament</t>
  </si>
  <si>
    <t xml:space="preserve">z. B. Penicilline </t>
  </si>
  <si>
    <t>Erythrozyten-Alloantikörpernachweis bei existierenden Erythrozyten-Autoantikörpern</t>
  </si>
  <si>
    <t>Autoadsorption oder Titration</t>
  </si>
  <si>
    <t xml:space="preserve">Erythrozyten-Autoantikörper, Titerbestimmung für Verlaufskontrolle </t>
  </si>
  <si>
    <t>Erythrozyten-Zählung, manuell</t>
  </si>
  <si>
    <t>Mikroskopie (Zählkammer)</t>
  </si>
  <si>
    <t>Nicht kumulierbar mit 1375.00, 1396.00, 1396.01, 1532.00 und 1715.00</t>
  </si>
  <si>
    <t>Estriol</t>
  </si>
  <si>
    <t>Ethanol</t>
  </si>
  <si>
    <t>Ethylglucuronid</t>
  </si>
  <si>
    <t xml:space="preserve">Urin </t>
  </si>
  <si>
    <t xml:space="preserve">Nur zur Abstinenzkontrolle </t>
  </si>
  <si>
    <t>Fettsäuren-Differenzierung</t>
  </si>
  <si>
    <t>GC-MS, LC-MS</t>
  </si>
  <si>
    <t>Fettsäuren, freie</t>
  </si>
  <si>
    <t>Fibrinogen, Antigen</t>
  </si>
  <si>
    <t>Fibrinogen, Funktion (nach Clauss)</t>
  </si>
  <si>
    <t>Fibrinogen, nach Schulz</t>
  </si>
  <si>
    <t>Hitzefällung</t>
  </si>
  <si>
    <t>Nur für Abklärung von Dysfibrinogenämie</t>
  </si>
  <si>
    <t xml:space="preserve">Fibrinopeptid A </t>
  </si>
  <si>
    <t xml:space="preserve">Fibroblastenzucht und/oder Fibroblasten-Subkultivierung </t>
  </si>
  <si>
    <t>Nur für diagnostische Zwecke (z.B. Stoffwechseluntersuchungen)</t>
  </si>
  <si>
    <t>Fibronectin</t>
  </si>
  <si>
    <t>Fluorid</t>
  </si>
  <si>
    <t>Foetale Lungenreife (FLM, S/A-Ratio)</t>
  </si>
  <si>
    <t>Folat, Erythrozyten</t>
  </si>
  <si>
    <t>Blut, Erythrozyten</t>
  </si>
  <si>
    <t>Follitropin (FSH)</t>
  </si>
  <si>
    <t xml:space="preserve">Freie Antikörper im ABO-System bei Neugeborenen </t>
  </si>
  <si>
    <t>Fruktosamin</t>
  </si>
  <si>
    <t>Gallensäuren</t>
  </si>
  <si>
    <t>Gastrin</t>
  </si>
  <si>
    <t>Gemischte Lymphozytenkultur (MLC), erster Spender</t>
  </si>
  <si>
    <t>Für den Empfänger und den ersten Spender, inkl. Kontrolle</t>
  </si>
  <si>
    <t>Gemischte Lymphozytenkultur (MLC), weitere Spender</t>
  </si>
  <si>
    <t>1 pro weiterem Spender</t>
  </si>
  <si>
    <t>Gerinnungfaktor XIII, Funktion</t>
  </si>
  <si>
    <t>Gerinnungsfaktor, Antigen</t>
  </si>
  <si>
    <t>1 pro Gerinnungsfaktor</t>
  </si>
  <si>
    <t>Gerinnungsfaktoren II, V, VII und X, Funktion</t>
  </si>
  <si>
    <t xml:space="preserve">koagulatorisch, chromogen </t>
  </si>
  <si>
    <t>Gerinnungsfaktoren VIII, IX, XI, XII, Funktion</t>
  </si>
  <si>
    <t>Glucagon</t>
  </si>
  <si>
    <t>Glukose-6-Phosphat-Dehydrogenase (G-6-PDH)</t>
  </si>
  <si>
    <t>Glukose-Belastung</t>
  </si>
  <si>
    <t>Glutamat-Dehydrogenase (GLDH)</t>
  </si>
  <si>
    <t>Gold</t>
  </si>
  <si>
    <t>Elastase, granulozytäre</t>
  </si>
  <si>
    <t>Plasma</t>
  </si>
  <si>
    <t>Neugeborenen-Screening auf Phenylketonurie, Galaktosämie, Biotinidasemangel, Adrenogenitales Syndrom, Kongenitale Hypothyreose, Medium-Chain-AcylCoADehydrogenase (MCAD)-Mangel, zystische Fibrose, Ahornsirupkrankheit (MSUD), Glutarazidurie Typ 1 (GA-1) und die schweren angeborenen Immundefekte</t>
  </si>
  <si>
    <t>Die Kostenübernahme für die Untersuchung auf schwere angeborene Immundefekte ist befristet bis am 31. Dezember 2024.</t>
  </si>
  <si>
    <t xml:space="preserve">Haemopexin </t>
  </si>
  <si>
    <t xml:space="preserve">Hämatokrit, zentrifugiert </t>
  </si>
  <si>
    <t>Zentrifugation</t>
  </si>
  <si>
    <t>Nicht kumulierbar mit 1297.00, 1396.00, 1396.01, 1532.00 und 1715.00.</t>
  </si>
  <si>
    <t xml:space="preserve">Hämoglobin Barts/HbH-Färbung, als Screening auf Alpha-Thalassämie </t>
  </si>
  <si>
    <t>Hämoglobin, photometrisch</t>
  </si>
  <si>
    <t>Photometrie</t>
  </si>
  <si>
    <t>Nicht kumulierbar mit 1297.00, 1375.00,1532.00 und 1715.00.</t>
  </si>
  <si>
    <t xml:space="preserve">Nein </t>
  </si>
  <si>
    <t>Hämoglobin O2-Dissoziationskurve inkl. P50 Wert (Sauerstoff-Bindungskapazität von Hämoglobin)</t>
  </si>
  <si>
    <t xml:space="preserve">Hämoglobin, fetales (Hämoglobin F) </t>
  </si>
  <si>
    <t xml:space="preserve">Hämoglobin, freies </t>
  </si>
  <si>
    <t>Hämosiderin, Urin</t>
  </si>
  <si>
    <t xml:space="preserve">Haptoglobin </t>
  </si>
  <si>
    <t xml:space="preserve">Hemmkörper gegen einzelne intrinsische Gerinnungsfaktoren </t>
  </si>
  <si>
    <t>Koagulatorisch, chromogen, z. B. VIII oder IX/Bethesda-Methode</t>
  </si>
  <si>
    <t xml:space="preserve">Hemmkörper gegen intrinsisches oder extrinsisches Gerinnungssystem , inkl. Lupus Antikoagulans </t>
  </si>
  <si>
    <t>Koagulatorisch, z. B. APTT- oder Quick-Mischversuch</t>
  </si>
  <si>
    <t>1 vor und 1 nach Inkubation</t>
  </si>
  <si>
    <t>Heparin Cofaktor II, Funktion</t>
  </si>
  <si>
    <t>Heparin Cofaktor II, Antigen</t>
  </si>
  <si>
    <t xml:space="preserve">Heparine und ähnliche Antikoagulanzien </t>
  </si>
  <si>
    <t>Histamin total</t>
  </si>
  <si>
    <t xml:space="preserve">HLA-Typisierung (A, B- und Cw-Lokus) </t>
  </si>
  <si>
    <t>HLA-Typisierung (DR-, DP-, DQ-Lokus)</t>
  </si>
  <si>
    <t>Homocystein</t>
  </si>
  <si>
    <t>Homovanillinsäure (HVA)</t>
  </si>
  <si>
    <t>Nur bei Verdacht auf ein Neuroblastom und zum Monitoring von Neuroblastomen.</t>
  </si>
  <si>
    <t>Die altersangepassten Referenzwerte müssen auf dem Resultatbericht ersichtlich sein.</t>
  </si>
  <si>
    <t>Beta-HCG (Beta-Choriogonadotropin)</t>
  </si>
  <si>
    <t>Chorionmammotropin</t>
  </si>
  <si>
    <t>Hypoosmotischer Schwelltest</t>
  </si>
  <si>
    <t>Spermien</t>
  </si>
  <si>
    <t>Identifikation unbekannter Substanzen (z.B. General-Unknown-Screening)</t>
  </si>
  <si>
    <t>GC oder HPLC mit oder ohne MS</t>
  </si>
  <si>
    <t>Bei Vergiftung</t>
  </si>
  <si>
    <t>Identifikation unbekannter Substanzen (z.B. General-Unknown-Screening) mit anschliessender Quantifizierung</t>
  </si>
  <si>
    <t xml:space="preserve">Identifizierung normaler und anomaler Hämoglobine </t>
  </si>
  <si>
    <t>Elektrophorese oder Chromatographie</t>
  </si>
  <si>
    <t>Immunantikörper des ABO-Systems (IgG)</t>
  </si>
  <si>
    <t>Immunglobulin IgA, inkl. Beurteilung intrathekale Immunglobulin-Synthese</t>
  </si>
  <si>
    <t>Immunglobulin A (IgA)</t>
  </si>
  <si>
    <t>Immunglobulin IgD (IgD)</t>
  </si>
  <si>
    <t>Immunglobulin IgE total (IgE total)</t>
  </si>
  <si>
    <t>Spezifisches IgE, Multiallergen-Screening mit Unterscheidung einzelner spezifischer IgE</t>
  </si>
  <si>
    <t xml:space="preserve">Maximal 3 
</t>
  </si>
  <si>
    <t>Pauschal</t>
  </si>
  <si>
    <t xml:space="preserve">Nicht kumulierbar mit 1444.10 </t>
  </si>
  <si>
    <t>Immunglobulin G-Subklassen (IgG1, IgG2, IgG3, IgG4)</t>
  </si>
  <si>
    <t>Immunglobulin G (IgG), inkl. Beurteilung intrathekale Immunglobulin-Synthese</t>
  </si>
  <si>
    <t>Immunglobulin G (IgG)</t>
  </si>
  <si>
    <t>Immunglobulin M (IgM), inkl. Beurteilung intrathekale Immunglobulin-Synthese</t>
  </si>
  <si>
    <t>Immunglobulin M (IgM)</t>
  </si>
  <si>
    <t>Immunglobuline, oligoklonale Banden</t>
  </si>
  <si>
    <t>Liquor, Serum</t>
  </si>
  <si>
    <t>Zirkulierende Immunkomplexe (C1q-Bindung)</t>
  </si>
  <si>
    <t>Immunsuppressiva der SL/ALT</t>
  </si>
  <si>
    <t>Insulin</t>
  </si>
  <si>
    <t>Insulininduzierte Hypoglykämie: Bestimmung von 6 Glucose- und 6 Cortisol-Werten</t>
  </si>
  <si>
    <t>Insulin-like growth factor-binding protein 3 (IGFBP-3)</t>
  </si>
  <si>
    <t xml:space="preserve">Zytokine/Adhäsionsmoleküle/-Rezeptoren/-Inhibitoren </t>
  </si>
  <si>
    <t>Maximal 8</t>
  </si>
  <si>
    <t>Für den 3. bis 10. Parameter</t>
  </si>
  <si>
    <t>Isoagglutinintiter, anti-A oder anti-B</t>
  </si>
  <si>
    <t>Cadmium</t>
  </si>
  <si>
    <t>Kälteagglutinine, Suchtest</t>
  </si>
  <si>
    <t>Kardiaka der SL/ALT inkl. Metaboliten</t>
  </si>
  <si>
    <t>1  pro Kardiakum der SL/ALT inkl. Metaboliten</t>
  </si>
  <si>
    <t>Kardiaka der SL/ALT</t>
  </si>
  <si>
    <t>Karnitin, freies und gesamt</t>
  </si>
  <si>
    <t>Zur Abklärung eines Karnitinmangels</t>
  </si>
  <si>
    <t>Katecholamine</t>
  </si>
  <si>
    <t xml:space="preserve">1. Die Position darf nur verrechnet werden, wenn Adrenalin, Noradrenalin und Dopamin zusammen be-stimmt wurden.  
2.  Bestimmung im Urin nur bei Verdacht auf ein Neuroblastom oder Monitoring von Neuroblastomen
3. Bestimmung im Plasma nur bei Verdacht auf
a.  Katecholamin-sezernierndes oder nicht-sezernierendes Nebenniereninzidentalom 
b.  Neurogener Stress 
c.  Differenzialdiagnose einer Dysautonomie.
4.  Bei funktionellem Clonidin-Test zur Diagnose von Phäochromozytomen und Paragangliomen darf die Position maximal 5 Mal pro Clonidin-Test verrechnet werden.  </t>
  </si>
  <si>
    <t>Ketokörper, differenziert</t>
  </si>
  <si>
    <t xml:space="preserve">Knochenmarkausstrich, nur technische Leistung </t>
  </si>
  <si>
    <t>Vorbereitung und panoptische Färbung</t>
  </si>
  <si>
    <t>Knochenmark</t>
  </si>
  <si>
    <t>Cobalt</t>
  </si>
  <si>
    <t>Komplementaktivität, gesamt, alternativer Weg</t>
  </si>
  <si>
    <t>Komplementaktivität, gesamt, klassischer Weg</t>
  </si>
  <si>
    <t>Komplement-Faktor B, C3 Proaktivator</t>
  </si>
  <si>
    <t>Komplement-Faktor C1-Esterase-Inhibitor</t>
  </si>
  <si>
    <t>Funktionell</t>
  </si>
  <si>
    <t>Komplement-Faktor C1q</t>
  </si>
  <si>
    <t>Komplement-Faktor C2</t>
  </si>
  <si>
    <t>Komplement-Faktor C3/C3c</t>
  </si>
  <si>
    <t>immunologisch</t>
  </si>
  <si>
    <t>Komplement-Faktor C4</t>
  </si>
  <si>
    <t>Komplement-Faktoren, erster Test</t>
  </si>
  <si>
    <t>Komplement-Faktoren, weitere Tests</t>
  </si>
  <si>
    <t>1 pro weiterem Test</t>
  </si>
  <si>
    <t>Konkrementanalyse</t>
  </si>
  <si>
    <t>IR oder Röntgendiffraktion</t>
  </si>
  <si>
    <t xml:space="preserve">Kristallnachweis </t>
  </si>
  <si>
    <t>Mikroskopie (polarisiertes Licht)</t>
  </si>
  <si>
    <t xml:space="preserve">Kryoglobulin und Kryofibrinogen </t>
  </si>
  <si>
    <t>Optisch</t>
  </si>
  <si>
    <t>Kryoglobulin, quantitativ</t>
  </si>
  <si>
    <t>Kryoglobulin, Typ</t>
  </si>
  <si>
    <t xml:space="preserve">immunologisch, Isolierung und Typisierung </t>
  </si>
  <si>
    <t>Serum, Kryopräzipitat</t>
  </si>
  <si>
    <t>Kupfer</t>
  </si>
  <si>
    <t>Kupfer, hepatisch</t>
  </si>
  <si>
    <t>Laktat-Dehydrogenase (LDH)</t>
  </si>
  <si>
    <t>Laktose-Resorptionstest</t>
  </si>
  <si>
    <t>LDL-Cholesterin, gemessen</t>
  </si>
  <si>
    <t>Das berechnete LDL-Cholesterin ist nicht verrechenbar.</t>
  </si>
  <si>
    <t xml:space="preserve">Immunphänotypisierung von Leukozyten-(Sub) Population, erster monoklonaler Antikörper </t>
  </si>
  <si>
    <t>Erster monoklonaler Antikörper</t>
  </si>
  <si>
    <t>Leukozyten, Messung von freigesetzten Mediatoren nach Stimulation, erstes Antigen</t>
  </si>
  <si>
    <t xml:space="preserve">Nicht spezifiziert, inkl. 1 positive und 1 negative Kontrolle </t>
  </si>
  <si>
    <t>Mit 1 Antigen oder Antigengemisch</t>
  </si>
  <si>
    <t>Nicht kumulierbar mit 1474.10</t>
  </si>
  <si>
    <t>Leukozyten, Messung von freigesetzten Mediatoren nach Stimulation, weitere Antigene</t>
  </si>
  <si>
    <t xml:space="preserve">1 pro Antigen, maximal 10 </t>
  </si>
  <si>
    <t>Leukozyten-Alloantikörper, anti-HLA, Klasse I und/oder Klasse II</t>
  </si>
  <si>
    <t>Spezifizierung mit Test-Panel</t>
  </si>
  <si>
    <t>Maximal 5</t>
  </si>
  <si>
    <t>Leukozyten-Alloantikörper, Suchtest</t>
  </si>
  <si>
    <t>10 bis 12 Zellsuspensionen</t>
  </si>
  <si>
    <t>Leukozyten-Auto- oder -Alloantikörper</t>
  </si>
  <si>
    <t>Auf Zellen und im Serum</t>
  </si>
  <si>
    <t>Leukozyten-Verträglichkeitsprobe, weitere Spender</t>
  </si>
  <si>
    <t xml:space="preserve">Verträglichkeitsprobe zwischen Transplantatempfänger und Spender </t>
  </si>
  <si>
    <t>Blut, Serum</t>
  </si>
  <si>
    <t>Leukozyten-Verträglichkeitsprobe, erster Spender</t>
  </si>
  <si>
    <t>Leukozyten-Zählung, manuell</t>
  </si>
  <si>
    <t>Nicht kumulierbar mit 1297.00, 1375.00, 1396.00, 1396.01 und 1715.00</t>
  </si>
  <si>
    <t>Lutropin (LH) und Follitropin (FSH) in LH-RH-Test</t>
  </si>
  <si>
    <t>Abrechnung nur möglich, wenn 4 Bestimmungen gemacht wurden</t>
  </si>
  <si>
    <t>Lipase</t>
  </si>
  <si>
    <t>Lipoprotein (a)</t>
  </si>
  <si>
    <t>Lipoproteine</t>
  </si>
  <si>
    <t>Lithium</t>
  </si>
  <si>
    <t>Lutropin (LH)</t>
  </si>
  <si>
    <t>Lymphozyten- oder Monozyten-Funktion</t>
  </si>
  <si>
    <t>Messung von Zytokinen nach Stimulation in der Zellkultur</t>
  </si>
  <si>
    <t>Lymphozyten- oder Monozyten-Stimulation nach Isolierung, erstes Antigen</t>
  </si>
  <si>
    <t>Thymidinaufnahme oder freigesetzte Mediatoren, inkl. 1 positive und 1 negative Kontrolle</t>
  </si>
  <si>
    <t>1 Antigen oder Antigengemisch</t>
  </si>
  <si>
    <t>Lymphozyten- oder Monozyten-Stimulation nach Isolierung, weitere Antigene</t>
  </si>
  <si>
    <t>1 pro Antigen, maximal 10</t>
  </si>
  <si>
    <t>Lymphozyten-Alloantikörper, Suchtest</t>
  </si>
  <si>
    <t>Lymphozyten-Auto- und -Alloantikörper</t>
  </si>
  <si>
    <t>Magnesium in Erythrozyten</t>
  </si>
  <si>
    <t>Mangan</t>
  </si>
  <si>
    <t>Freie Metanephrine</t>
  </si>
  <si>
    <t>LC-MS/MS</t>
  </si>
  <si>
    <t>1.Die Position darf nur verrechnet werden, wenn Metanephrin, Normetanephrin und Methoxytyramin zusammen bestimmt wurden.
2. Die Quantifizierungsmethode für Methoxytyramin muss Konzentrationen von  ≤ 0.03 nmol/l detektieren, unabhängig vom angewendeten Reagenz.
3. Bei funktionellem Clonidin-Test zur Diagnose von Phäochromozytomen und Paragangliomen darf die Position maximal 5 Mal pro Clonidin-Test verrechnet werden.</t>
  </si>
  <si>
    <t>01.07.2022</t>
  </si>
  <si>
    <t>Metanephrine, gesamt</t>
  </si>
  <si>
    <t>Nur zur Bestätigung eines positiven Resultats von mindestens einem freien plasmatischen Metanephrin (Position 1563.00) oder wenn die Bestimmung der freien plasmatischen Metanephrine (Position 1563.00) nicht machbar ist (präanalytische Probleme, usw.).</t>
  </si>
  <si>
    <t>Methotrexat</t>
  </si>
  <si>
    <t>Methylmalonat (MMA)</t>
  </si>
  <si>
    <t xml:space="preserve">Zur Abklärung eines Vitamin-B12 Mangels </t>
  </si>
  <si>
    <t>Myoglobin</t>
  </si>
  <si>
    <t>N-Acetyl-Beta-D-Glukosaminidase (NAG)</t>
  </si>
  <si>
    <t>Neopterin</t>
  </si>
  <si>
    <t>Neuroleptika der SL/ALT</t>
  </si>
  <si>
    <t>Enolase Neuronenspezifisch (NSE)</t>
  </si>
  <si>
    <t>Nickel</t>
  </si>
  <si>
    <t xml:space="preserve">Okkultes Blut
</t>
  </si>
  <si>
    <t>Für die präventive Indikation zur Früherkennung des Kolonkarzinoms: alle 2 Jahre im Alter von 50 bis 69 Jahren gemäss Art. 12e Bst. d KLV.</t>
  </si>
  <si>
    <t>Osmolalität</t>
  </si>
  <si>
    <t>Osmotische Resistenz der Erythrozyten</t>
  </si>
  <si>
    <t>Spektrophotometrie</t>
  </si>
  <si>
    <t>Osteocalcin</t>
  </si>
  <si>
    <t>Oxalat</t>
  </si>
  <si>
    <t>Pankreas-Amylase</t>
  </si>
  <si>
    <t>Pankreolauryl-Test</t>
  </si>
  <si>
    <t>Pankreozymin-Sekretintest inkl. Bikarbonat- und Enzymbestimmungen</t>
  </si>
  <si>
    <t>In mindestens 4 Proben</t>
  </si>
  <si>
    <t>Parathormon Related Peptide (PTHrP)</t>
  </si>
  <si>
    <t>Penetrationstest</t>
  </si>
  <si>
    <t>pH Bestimmung</t>
  </si>
  <si>
    <t>Magensaft, Transsudate, Exsudate</t>
  </si>
  <si>
    <t>Phosphat</t>
  </si>
  <si>
    <t>Plasmin/Antiplasmin-Komplex (PAP)</t>
  </si>
  <si>
    <t>Plasminogen, Funktion</t>
  </si>
  <si>
    <t>enzymatisch</t>
  </si>
  <si>
    <t>Plasminogen, Antigen</t>
  </si>
  <si>
    <t>Plasminogen-Aktivator-Inhibitor (PAI), Funktion</t>
  </si>
  <si>
    <t>Plasminogen-Aktivator-Inhibitor (PAI), Antigen</t>
  </si>
  <si>
    <t>Porphobilinogen</t>
  </si>
  <si>
    <t>Präkallikrein, Funktion</t>
  </si>
  <si>
    <t>Präalbumin</t>
  </si>
  <si>
    <t>Pregnandiol</t>
  </si>
  <si>
    <t>Pregnantriol oder Pregnantriolon</t>
  </si>
  <si>
    <t>Procalcitonin</t>
  </si>
  <si>
    <t>Sensitive Methode (&lt;0.1µg/l)</t>
  </si>
  <si>
    <t>Bei Verdacht auf untere Atemwegsinfektion, Sepsis oder eine andere schwergradige bakterielle Infektion</t>
  </si>
  <si>
    <t>Progesteron</t>
  </si>
  <si>
    <t xml:space="preserve">Prokollagen </t>
  </si>
  <si>
    <t>Prolaktin (PRL)</t>
  </si>
  <si>
    <t>Doppelbestimmung bei Verdacht auf Makroprolactinämie</t>
  </si>
  <si>
    <t>Prostata spezifisches Antigen (PSA), freies</t>
  </si>
  <si>
    <t>Nur in Kombination mit einem Gesamt-PSA zwischen 3-10 µg/l</t>
  </si>
  <si>
    <t>Protein C, Funktion</t>
  </si>
  <si>
    <t>koagulatorisch, chromogen, enzymatisch</t>
  </si>
  <si>
    <t>Protein C, Antigen</t>
  </si>
  <si>
    <t>Protein S, freies, Funktion</t>
  </si>
  <si>
    <t>koagulatorisch, chromogen</t>
  </si>
  <si>
    <t>Protein S, freies, Antigen</t>
  </si>
  <si>
    <t xml:space="preserve">Protein S, total </t>
  </si>
  <si>
    <t>Protein</t>
  </si>
  <si>
    <t>in einer anderen Körperflüssigkeit als Blut</t>
  </si>
  <si>
    <t>Proteinfraktionen nach Anreicherung</t>
  </si>
  <si>
    <t xml:space="preserve">Prothrombin-Fragmente F 1+2 </t>
  </si>
  <si>
    <t xml:space="preserve">Protoporphyrin, freies, in Erythrozyten </t>
  </si>
  <si>
    <t>Pyruvat</t>
  </si>
  <si>
    <t xml:space="preserve">Pyruvatkinase in Erythrozyten </t>
  </si>
  <si>
    <t>Biochemisch, Photometrisch</t>
  </si>
  <si>
    <t>Quecksilber</t>
  </si>
  <si>
    <t>Renin</t>
  </si>
  <si>
    <t xml:space="preserve">Reptilase-Zeit </t>
  </si>
  <si>
    <t>Retikulozyten, inkl. Heinz-Körper-Nachweis, manuell</t>
  </si>
  <si>
    <t>Reticulozyten, qn, Heinz-Körper-Nachweis, ql</t>
  </si>
  <si>
    <t>Retikulozyten, automatisiert</t>
  </si>
  <si>
    <t>Retinolbindendes Protein</t>
  </si>
  <si>
    <t>Reverse Triiodthyronin (rT3)</t>
  </si>
  <si>
    <t>Rheumafaktor</t>
  </si>
  <si>
    <t>Agglutination, Nephelometrie, Turbidimetrie</t>
  </si>
  <si>
    <t>sq, qn</t>
  </si>
  <si>
    <t xml:space="preserve">Säure-Hämolysetest (Ham-Test) </t>
  </si>
  <si>
    <t xml:space="preserve">Nur für Abklärung HEMPAS </t>
  </si>
  <si>
    <t>Choriongonadotropin (HCG), Schwangerschaftstest</t>
  </si>
  <si>
    <t>Sedativa/Hypnotika der SL/ALT inkl. Metaboliten</t>
  </si>
  <si>
    <t>1  pro Sedativum oder Hypnotikum der SL/ALT inkl. Metaboliten</t>
  </si>
  <si>
    <t>Sedativa/Hypnotika der SL/ALT</t>
  </si>
  <si>
    <t>Blutkörperchensenkungsreaktion (BSR)</t>
  </si>
  <si>
    <t>exkl. Blutentnahme</t>
  </si>
  <si>
    <t xml:space="preserve">Serotonin in Thrombozyten (inkl. Thrombozyten Serotonin Release Assay) </t>
  </si>
  <si>
    <t>RIA</t>
  </si>
  <si>
    <t>Gewaschene Thrombozyten</t>
  </si>
  <si>
    <t>Sexualhormonbindendes Globulin (SHBG)</t>
  </si>
  <si>
    <t>Sichelzelltest</t>
  </si>
  <si>
    <t>Somatomedin C (IGF-1)</t>
  </si>
  <si>
    <t>Spermiennachweis nach Vasektomie</t>
  </si>
  <si>
    <t>Nativspermasediment</t>
  </si>
  <si>
    <t>Spermiocytogramm</t>
  </si>
  <si>
    <t>Sperma</t>
  </si>
  <si>
    <t>1. Bei Durchführung durch Fachärzte und Fachärztinnen mit eidgenössischem Weiterbildungstitel "Gynäkologie und Geburtshilfe" nach dem Bundesgesetz vom 23. Juni 2006 über die universitären Medizinalberufe (Medizinalberufegesetz, MedBG, SR 811.11), muss 
a. der Facharzt/ die Fachärztin die gesetzlichen Vorgaben nach Art. 2 Abs.1 der Fortpflanzungsmedizinverordnung (FMedV; SR 810.112.2) erfüllen; und
b. die Analyse in einem fortpflanzungsmedizinischen Laboratorium nach Art. 4 FMedV durchgeführt werden.</t>
  </si>
  <si>
    <t>Beurteilung von pH, Viskosität, Zellzahl, Motilität, Motilitätsverminderung, Vitalität, Morphologie und Fremdzellenelemente</t>
  </si>
  <si>
    <t>Spezifisches Gewicht, Dichte</t>
  </si>
  <si>
    <t>Squamous Cell Carcinoma (SCC)</t>
  </si>
  <si>
    <t xml:space="preserve">Stammzellkulturen </t>
  </si>
  <si>
    <t>Blut, Knochenmark</t>
  </si>
  <si>
    <t>Steroide</t>
  </si>
  <si>
    <t>MS</t>
  </si>
  <si>
    <t>Fett</t>
  </si>
  <si>
    <t>Suchtstoffe, Bestätigungsanalytik</t>
  </si>
  <si>
    <t>Suchtstoffe der Analysenliste (Amphetamine, Barbiturate, Benzodiazepine, Cocain, Cannabis, Lysergsäurediethylamid, Methadon, Methaqualon, Opiate, Phencyclidin), Suchanalytik</t>
  </si>
  <si>
    <t>Suchtstoffe, Screening</t>
  </si>
  <si>
    <t>Im ärztlichen Praxislaboratorium, sowie in Spitallaboratorien nach Artikel 54 Absatz 1 Buchstabe b KVV und nach Artikel 54 Absatz 1 Buchstabe c in Verbindung mit Artikel 54 Absatz 2 KVV, nur für autorisierte Medizinalpersonen in Substitutions- oder Entzugsbehandlungen ihrer eigenen Patienten</t>
  </si>
  <si>
    <t>1. bis 4. Suchtstoff</t>
  </si>
  <si>
    <t>5. bis maximal 10. Suchtstoff</t>
  </si>
  <si>
    <t>Sucrose-Hämolysetest</t>
  </si>
  <si>
    <t>Sulfat</t>
  </si>
  <si>
    <t>Blut, Urin</t>
  </si>
  <si>
    <t xml:space="preserve">Sulfhämoglobin </t>
  </si>
  <si>
    <t>Nur zur Abklärung einer Vergiftung durch Schwefelverbindungen</t>
  </si>
  <si>
    <t>Collagen crosslinked Telopeptide</t>
  </si>
  <si>
    <t>Freies Testosteron</t>
  </si>
  <si>
    <t>Testosteron</t>
  </si>
  <si>
    <t>Thallium</t>
  </si>
  <si>
    <t>Theophyllin</t>
  </si>
  <si>
    <t>Thiocyanat</t>
  </si>
  <si>
    <t>Thrombin-Antithrombin Komplex (TAT)</t>
  </si>
  <si>
    <t xml:space="preserve">Thrombinzeit </t>
  </si>
  <si>
    <t>1 pro Thrombin-Konzentration, maximal 2</t>
  </si>
  <si>
    <t>Thrombozyten-Aggregation, mit drei Aktivatoren</t>
  </si>
  <si>
    <t>Lichttransmission, Impedanz</t>
  </si>
  <si>
    <t>Plättchenreiches Plasma (PRP), Vollblut</t>
  </si>
  <si>
    <t>Mit drei Aktivatoren in 1 bis 2 Konzentrationen</t>
  </si>
  <si>
    <t>Thrombozyten-Aggregation, weitere Aktivatoren</t>
  </si>
  <si>
    <t>1 pro Aktivator</t>
  </si>
  <si>
    <t xml:space="preserve">Thrombozyten-Alloantikörper gegen Thrombozyten des Kindsvaters </t>
  </si>
  <si>
    <t>Serologischer Crossmatch mit Thrombozyten des Kindsvaters</t>
  </si>
  <si>
    <t xml:space="preserve">Serum der Mutter, EDTA-Blut des Vaters
</t>
  </si>
  <si>
    <t>Nur bei Verdacht auf foetale/neonatale Alloimmunthrombozytopenie</t>
  </si>
  <si>
    <t xml:space="preserve">Thrombozyten-Alloantikörper, Spezifizierung </t>
  </si>
  <si>
    <t>Immunologisch, Spezifizierung mit Test-Panel</t>
  </si>
  <si>
    <t xml:space="preserve">Thrombozyten-Alloantikörper, Suchtest </t>
  </si>
  <si>
    <t xml:space="preserve">Thrombozyten-Auto- und Alloantikörper auf Zellen und im Serum </t>
  </si>
  <si>
    <t>Thrombozytenglobaltest</t>
  </si>
  <si>
    <t xml:space="preserve">1 pro Aktivator (Kollagen/ADP, Kollagen/Epinephrin), bis maximal 2 </t>
  </si>
  <si>
    <t>Thrombozyten-Typisierung (Human Platelet Antigen; HPA)</t>
  </si>
  <si>
    <t xml:space="preserve">ql </t>
  </si>
  <si>
    <t xml:space="preserve">Thrombozyten-Verträglichkeitsprüfung </t>
  </si>
  <si>
    <t>Serologischer Crossmatch mit Plättchenkonzentrat</t>
  </si>
  <si>
    <t>1 pro getestetem Plättchenkonzentrat</t>
  </si>
  <si>
    <t>Nur für Thrombozytentransfusionsrefraktäre Patienten mit nachgewiesenen Thrombozytenalloantikörpern</t>
  </si>
  <si>
    <t>Thrombozyten-Zählung, manuell</t>
  </si>
  <si>
    <t>Nicht kumulierbar mit 1297.00, 1375.00, 1396.00, 1396.01 und 1532.00</t>
  </si>
  <si>
    <t>Thyreoglobulin</t>
  </si>
  <si>
    <t>Doppelbestimmung zur Bestimmung der Wiederfindung</t>
  </si>
  <si>
    <t>Thyroxin (T4)</t>
  </si>
  <si>
    <t>Thyroxinbindendes Globulin (TBG)</t>
  </si>
  <si>
    <t>Tissue Polypeptide Antigen (TPA)</t>
  </si>
  <si>
    <t>Tissue-type Plasminogen Aktivator (t-PA), Funktion</t>
  </si>
  <si>
    <t>amidolytisch</t>
  </si>
  <si>
    <t>Tissue-type Plasminogen Aktivator (t-PA), Antigen</t>
  </si>
  <si>
    <t>Kälteagglutinine, Titer pro Testzelle</t>
  </si>
  <si>
    <t>Erythrozytenagglutination mit Verdünnungsreihen gegen Neugeborenen- und Erwachsenen-Testzellen</t>
  </si>
  <si>
    <t>Maximal 10</t>
  </si>
  <si>
    <t>Bei klinisch relevanten Kälteagglutininen (Neugeborene, Erwachsene, usw.)</t>
  </si>
  <si>
    <t>Holotranscobalamin (Holo TC)</t>
  </si>
  <si>
    <t xml:space="preserve">Transferrin </t>
  </si>
  <si>
    <t>Trizyklische Antidepressiva</t>
  </si>
  <si>
    <t>1 pro Trizyklisches Antidepressivum</t>
  </si>
  <si>
    <t>Triiodthyronin (T3)</t>
  </si>
  <si>
    <t>Tryptase</t>
  </si>
  <si>
    <t>Vanillinmandelat (VMA)</t>
  </si>
  <si>
    <t>Vaso-aktives intestinales Peptid (VIP)</t>
  </si>
  <si>
    <t xml:space="preserve">Verträglichkeitsprobe mittels Kreuzprobe </t>
  </si>
  <si>
    <t xml:space="preserve">Erythrozytenagglutination mit Serum im Säulen-Agglutinations System oder Röhrchentest
</t>
  </si>
  <si>
    <t>1 pro Erythrozytenkonzentrat</t>
  </si>
  <si>
    <t xml:space="preserve">Verträglichkeitsprobe nach Type and Screen, ABO/ 
RH1 (D)-Antigenkontrolle des Erythozytenkonzentrats </t>
  </si>
  <si>
    <t xml:space="preserve">Viskosität </t>
  </si>
  <si>
    <t>Viskosimetrie</t>
  </si>
  <si>
    <t>Nicht mittels Vollblut</t>
  </si>
  <si>
    <t>Vitamin A bzw. Retinol</t>
  </si>
  <si>
    <t>Vitamin B2 bzw. Riboflavin</t>
  </si>
  <si>
    <t>Vitamin C bzw. Ascorbat</t>
  </si>
  <si>
    <t>Vitamin E bzw. Tocopherole</t>
  </si>
  <si>
    <t>Vitamin K1 bzw. Phytonadion</t>
  </si>
  <si>
    <t>Vitamin B3 bzw. Niacin</t>
  </si>
  <si>
    <t>Von Willebrand Faktor, Funktion</t>
  </si>
  <si>
    <t>Immunologisch, aggregatorisch</t>
  </si>
  <si>
    <t>Von Willebrand Faktor, Antigen</t>
  </si>
  <si>
    <t>Von Willebrand Faktor, Multimere</t>
  </si>
  <si>
    <t xml:space="preserve">Gelelektrophoretische Multimeranalyse, Immunoblotting </t>
  </si>
  <si>
    <t>Somatotropin</t>
  </si>
  <si>
    <t>Zell-/Zellbestandteil- Separation (Percoll-Test)</t>
  </si>
  <si>
    <t>Zentrifugation, Dichtegradient</t>
  </si>
  <si>
    <t>1. Bei Durchführung durch Fachärzte und Fachärztinnen mit eidgenössischem Weiterbildungstitel "Gynäkologie und Geburtshilfe" nach dem Bundesgesetz vom 23. Juni 2006 über die universitären 
Medizinalberufe (Medizinalberufegesetz, MedBG, SR 811.11),
a. muss der Facharzt/ die Fachärztin die gesetzlichen Vorgaben nach Art. 2 Abs.1 der 
Fortpflanzungsmedizinverordnung (FMedV; SR 810.112.2) erfüllen; und
b. muss die Analyse in einem fortpflanzungsmedizinischen Laboratorium nach Art. 4 FMedV durchgeführt 
werden.
2. Darf die Position nur zur Diagnose einer männlichen Sterilität, nicht zur Vorbereitung des Spermas zur 
Insemination verrechnet werden.</t>
  </si>
  <si>
    <t>Oui</t>
  </si>
  <si>
    <t>Xylose</t>
  </si>
  <si>
    <t xml:space="preserve">Zellzählung sowie Differenzierung nach Anreicherung und Färbung von Körperflüssigkeiten </t>
  </si>
  <si>
    <t>Citrat</t>
  </si>
  <si>
    <t>Zytochemie (Zellspezialfärbung)</t>
  </si>
  <si>
    <t>Mikroskopie, Zellspezialfärbung inkl. Eisenfärbung</t>
  </si>
  <si>
    <t>1 pro Spezialfärbung</t>
  </si>
  <si>
    <t>Zytostatika der SL/ALT inkl. Metaboliten</t>
  </si>
  <si>
    <t>1 pro Zytostatikum der SL/ALT inkl. Metaboliten</t>
  </si>
  <si>
    <t xml:space="preserve">Amyloid Beta 1-42 (Aβ42) </t>
  </si>
  <si>
    <t>1. Zum Ausschluss einer Alzheimer Krankheit bei Patienten mit MCI (Mild Cognitive Impairment) und zur Differentialdiagnose bei Patienten, die im Hinblick auf eine Alzheimer Krankheit oder anderer kognitiver Leiden untersucht werden, und bei denen eine Alzheimer Krankheit mit klinischen Diagnosekriterien und struktureller Bildgebung nicht erhärtet oder ausgeschlossen werden kann.
2. Verordnung der Analysen nur durch Fachärzte und Fachärztinnen mit einem anerkannten Weiterbildungstitel in Psychiatrie und Psychotherapie, Neurologie oder Allgemeine Innere Medizin mit Schwerpunkt Geriatrie (Weiterbildungsprogramm vom 1. Januar 2000, revidiert am 16. dezember 2021) nach dem Bundesgesetz vom 23. Juni 2006 über die universitären Medizinalberufe (Medizinalberufegesetz, MedBG, SR 811.11). Das Dokument ist einsehbar unter: Referenzdokumente zur Verordnung über die Krankenversicherung (KVV) und zur Krankenpflege-Leistungsverordnung (KLV) und deren Anhänge (admin.ch)
3. Bei einem Mini-Mental-Status-Test (MMST) von mindestens 10 Punkten.
4. Es darf keine Untersuchung mit PET oder SPECT vorausgegangen sein.
5. Das Labor muss jährlich mehrmals an externen Qualitätskontrollen teilnehmen.</t>
  </si>
  <si>
    <t xml:space="preserve">Gesamt Tau-Protein (T-Tau) </t>
  </si>
  <si>
    <t xml:space="preserve">1. Zum Ausschluss einer Alzheimer Krankheit bei Patienten mit MCI (Mild Cognitive Impairment) und zur Differentialdiagnose bei Patienten, die im Hinblick auf eine Alzheimer Krankheit oder anderer kognitiver Leiden untersucht werden, und bei denen eine Alzheimer Krankheit mit klinischen Diagnosekriterien und struktureller Bildgebung nicht erhärtet oder ausgeschlossen werden kann.
2. Verordnung der Analysen nur durch Fachärzte und Fachärztinnen mit einem anerkannten Weiterbildungstitel in Psychiatrie und Psychotherapie, Neurologie oder Allgemeine Innere Medizin mit Schwerpunkt Geriatrie (Weiterbildungsprogramm vom 1. Januar 2000, revidiert am 16. dezember 2021) nach dem Bundesgesetz vom 23. Juni 2006 über die universitären Medizinalberufe (Medizinalberufegesetz, MedBG, SR 811.11). Das Dokument ist einsehbar unter:Referenzdokumente zur Verordnung über die Krankenversicherung (KVV) und zur Krankenpflege-Leistungsverordnung (KLV) und deren Anhänge (admin.ch)
3. Bei einem Mini-Mental-Status-Test (MMST) von mindestens 10 Punkten.
4. Es darf keine Untersuchung mit PET oder SPECT vorausgegangen sein.
5. Das Labor muss jährlich mehrmals an externen Qualitätskontrollen teilnehmen.
</t>
  </si>
  <si>
    <t>Hyperphosphoryliertes Tau-Protein (P-Tau)</t>
  </si>
  <si>
    <t xml:space="preserve">1. Zum Ausschluss einer Alzheimer Krankheit bei Patienten mit MCI (Mild Cognitive Impairment) und zur Differentialdiagnose bei Patienten, die im Hinblick auf eine Alzheimer Krankheit oder anderer kognitiver Leiden untersucht werden, und bei denen eine Alzheimer Krankheit mit klinischen Diagnosekriterien und struktureller Bildgebung nicht erhärtet oder ausgeschlossen werden kann.
2. Verordnung der Analysen nur durch Fachärzte und Fachärztinnen mit einem anerkannten Weiterbildungstitel in Psychiatrie und Psychotherapie, Neurologie oder Allgemeine Innere Medizin mit Schwerpunkt Geriatrie (Weiterbildungsprogramm vom 1. Januar 2000, revidiert am 16. dezember 2021) nach dem Bundesgesetz vom 23. Juni 2006 über die universitären Medizinalberufe (Medizinalberufegesetz, MedBG, SR 811.11). Das Dokument ist einsehbar unter: Referenzdokumente zur Verordnung über die Krankenversicherung (KVV) und zur Krankenpflege-Leistungsverordnung (KLV) und deren Anhänge (admin.ch)
3. Bei einem Mini-Mental-Status-Test (MMST) von mindestens 10 Punkten.
4. Es darf keine Untersuchung mit PET oder SPECT vorausgegangen sein.
5. Das Labor muss jährlich mehrmals an externen Qualitätskontrollen teilnehmen.
</t>
  </si>
  <si>
    <t>Soluble fms-like Tyrosinkinase-1-Receptor / Placental Growth Factor Ratio (sFlt-1 / PlGF)</t>
  </si>
  <si>
    <t>1. Ab der 20. Schwangerschaftswoche
2. Bei Verdacht auf Präeklampsie und bei manifester Präeklampsie zur Verlaufskontrolle
3. Nicht zum Screening asymptomatischer Schwangeren
4. Verordnung der Analysen nur durch Fachärzte und Fachärztinnen mit anerkanntem Weiterbildungstitel Gynäkologie und Geburtshilfe nach dem Bundesgesetz vom 23. Juni 2006 über die universitären Medizinalberufe (Medizinalberufegesetz, MedBG, SR 811.11).
5. Das Labor muss jährlich mehrmals an externen Qualitätskontrollen teilnehmen.</t>
  </si>
  <si>
    <t>Troponin, T oder I</t>
  </si>
  <si>
    <t xml:space="preserve">Hochspezialisierte biochemische Metaboliten-Bestimmung für seltene angeborene Stoffwechselkrankheit (Orphan Disease), welche folgende Kriterien aufweist: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biochemische Analyse wird zur Diagnose oder zur Verlaufskontrolle durchgeführt.
f. Die diagnostische Sensitivität zum spezifischen Nachweis der seltenen Krankheit, insbesondere bei ausgeprägter Heterogenität, liegt in einem akzeptablen Bereich
</t>
  </si>
  <si>
    <t>Photometrie, Fluorimetrie, Luminometrie</t>
  </si>
  <si>
    <t>Blut, Plasma, Serum, Urin, Liquor</t>
  </si>
  <si>
    <t>1 pro Metabolit, maximal 5</t>
  </si>
  <si>
    <t>1. Die diagnostische Durchführung der Analysen richtet sich nach dem Gesetz über genetische Untersuchungen beim Menschen (GUMG, SR 810.12). 
2. Führt ein Laboratorium eine Untersuchung des unmittelbaren Genprodukts nach Art. 3 Bst. c GUMG durch, benötigt es eine Bewilligung nach Art. 8 GUMG.
3. Die Durchführung der biochemischen Metaboliten-Bestimmungen zur Verlaufskontrolle wird vom GUMG nicht erfasst. 
4. Durchführung der Analysen im Ausland nach Artikel 36 Absatz 1 und 4 KVV unter folgenden Bedingungen:
a) Die Analysen können in einem schweizerischen Laboratorium nach KVG nicht durchgeführt werden.
b) Die Organisation der Untersuchung, der Probenversand, die Weiterleitung des Untersuchungsbefundes mit allfälliger Übersetzung sowie die abschliessende Rechnung erfolgt durch ein schweizerisches Laboratorium nach Artikel 54 Absatz 3 KVV.</t>
  </si>
  <si>
    <t>Photometrie, Fluorimetrie, Luminometrie
mit aufwändiger Probenvorbereitung oder erhöhten Materialkosten</t>
  </si>
  <si>
    <t>Gelelektrophorese, Dünnschichtchromatographie, Flüssigkeitschromatographie (inkl. HPLC), Gaschromatographie, Kapillarelektrophorese</t>
  </si>
  <si>
    <t>1 pro Metabolit, maximal 7</t>
  </si>
  <si>
    <t>Gelelektrophorese, Dünnschichtchromatographie, Flüssigkeitschromatographie (inkl. HPLC), Gaschromatographie, Kapillarelektrophorese
unter Verwendung von MS oder NMR oder mindestens einem Radioisotop</t>
  </si>
  <si>
    <t>Gelelektrophorese, Dünnschichtchromatographie, Flüssigkeitschromatographie (inkl. HPLC), Gaschromatographie, Kapillarelektrophorese 
mit besonderem Aufwand oder Anwendung von Antikörpern oder Enzymen</t>
  </si>
  <si>
    <t>Gelelektrophorese, Dünnschichtchromatographie, Flüssigkeitschromatographie (inkl. HPLC), Gaschromatographie, Kapillarelektrophorese 
mit besonders komplexer Datenauswertung und Interpretation</t>
  </si>
  <si>
    <t xml:space="preserve">Hochspezialisierte biochemische Protein-/Enzymaktivitätsbestimmung für 
seltene angeborene Stoffwechselkrankheit (Orphan Disease), welche folgende Kriterien aufweist: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biochemische Analyse wird zur Diagnose oder zur Verlaufskontrolle durchgeführt.
f. Die diagnostische Sensitivität zum spezifischen Nachweis der seltenen Krankheit, insbesondere bei ausgeprägter Heterogenität, liegt in einem akzeptablen Bereich
</t>
  </si>
  <si>
    <t>Photometrie, Fluorimetrie (Endpunktbestimmung bzw. &lt; 5 min. reiner Messzeit bei kinetischen Tests)</t>
  </si>
  <si>
    <t>1. Die diagnostische Durchführung der Analysen richtet sich nach dem Gesetz über genetische Untersuchungen beim Menschen (GUMG, SR 810.12). 
2. Führt ein Laboratorium eine Untersuchung des unmittelbaren Genprodukts nach Art. 3 Bst. c GUMG durch, benötigt es eine Bewilligung nach Art. 8 GUMG.
3. Durchführung der Analysen im Ausland nach Artikel 36 Absatz 1 und 4 KVV unter folgenden Bedingungen:
a) Die Analysen können in einem schweizerischen Laboratorium nach KVG nicht durchgeführt werden.
b) Die Organisation der Untersuchung, der Probenversand, die Weiterleitung des Untersuchungsbefundes mit allfälliger Übersetzung sowie die abschliessende Rechnung erfolgt durch ein schweizerisches Laboratorium nach Artikel 54 Absatz 3 KVV.</t>
  </si>
  <si>
    <t>Photometrie, Fluorimetrie, Luminometrie
mit aufwändiger Probenvorbereitung (Endpunktbestimmung bzw. &lt; 5 min. reiner Messzeit bei kinetischen Tests)</t>
  </si>
  <si>
    <t>Photometrie, Fluorimetrie oder 
Luminometrie
mit mindestens einem 
Trenn- oder Aufreinigungsschritt, oder 
einem kinetischen Verfahren mit &gt; 5 
min. reiner Messzeit, oder Anwendung 
von Antikörpern oder Enzymen, mit 
besonders komplexer Datenauswertung 
und Interpretation</t>
  </si>
  <si>
    <t>1. Die diagnostische Durchführung der Analysen richtet sich nach dem Gesetz über genetische Untersuchungen beim Menschen (GUMG, SR 810.12). 
2. Führt ein Laboratorium eine Untersuchung des unmittelbaren Genprodukts nach Art. 3 Bst. c GUMG durch, benötigt es eine Bewilligung nach Art. 8 GUMG.
3. Durchführung der Analysen im Ausland nach Artikel 36 Absatz 1 und 4 KVV unter folgenden Bedingungen: 
a) Die Analysen können in einem schweizerischen Laboratorium nach KVG nicht durchgeführt werden.
b) Die Organisation der Untersuchung, der Probenversand, die Weiterleitung des Untersuchungsbefundes mit allfälliger Übersetzung sowie die abschliessende Rechnung erfolgt durch ein schweizerisches Laboratorium nach Artikel 54 Absatz 3 KVV.</t>
  </si>
  <si>
    <t xml:space="preserve">Photometrie, Fluorimetrie oder 
Luminometrie
mit aufwändiger 
Probenvorbereitung und mit 
mindestens einem Trenn- oder 
Aufreinigungsschritt, oder mindestens 
einem Radioisotop oder einem 
kinetischen Verfahren mit &gt; 5 min. 
reiner Messzeit
</t>
  </si>
  <si>
    <t>Photometrie, Fluorimetrie oder 
Luminometrie
mit mindestens 
zweitstufiger Analyse, aufwändiger 
Probenvorbereitung und mit 
mindestens einem Trenn- oder 
Aufreinigungsschritt, oder einem 
kinetischen Verfahren mit &gt; 5 min. 
reiner Messzeit, mit besonders 
komplexer Datenauswertung und 
Interpretation</t>
  </si>
  <si>
    <t>Virus-Isolierung</t>
  </si>
  <si>
    <t>Zellkulturen</t>
  </si>
  <si>
    <t>Adenovirus, Ig oder IgG</t>
  </si>
  <si>
    <t>Adenovirus, IgM</t>
  </si>
  <si>
    <t>Adenovirus, Antigen-Nachweis</t>
  </si>
  <si>
    <t>Adenovirus, Isolierung</t>
  </si>
  <si>
    <t>Kurzkultur</t>
  </si>
  <si>
    <t>Adenovirus, Identifizierung/Typisierung</t>
  </si>
  <si>
    <t>Adenovirus, 1 Keim oder 1. Keim</t>
  </si>
  <si>
    <t>Nicht kumulierbar mit 3007.10</t>
  </si>
  <si>
    <t>Adenovirus, zusätzlicher Keim</t>
  </si>
  <si>
    <t>Nicht kumulierbar mit 3007.00</t>
  </si>
  <si>
    <t>Cytomegalievirus, Ig oder IgG</t>
  </si>
  <si>
    <t>Cytomegalievirus, IgM</t>
  </si>
  <si>
    <t>Cytomegalievirus, IgG-Avidität</t>
  </si>
  <si>
    <t>Cytomegalievirus, Antigen-Nachweis</t>
  </si>
  <si>
    <t>Cytomegalievirus, Isolierung</t>
  </si>
  <si>
    <t>Nicht kumulierbar mit 3017.10, 3018.00 und 3018.10</t>
  </si>
  <si>
    <t>Cytomegalievirus, zusätzlicher Keim</t>
  </si>
  <si>
    <t>Nicht kumulierbar mit 3017.00, 3018.00 und 3018.10</t>
  </si>
  <si>
    <t>Enterovirus, Antigen-Nachweis</t>
  </si>
  <si>
    <t>Enterovirus, Identifizierung/Typisierung</t>
  </si>
  <si>
    <t>Enterovirus, 1 Keim oder 1. Keim</t>
  </si>
  <si>
    <t>Bei Nachweis von 1 Keim pro Reaktionsansatz oder als 1. Keim bei einem Reaktionsansatz zum Nachweis mehrerer Keime.
2.Pro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</si>
  <si>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Enterovirus, zusätzlicher Keim</t>
  </si>
  <si>
    <t>Epstein-Barr-Virus, VCA IgG</t>
  </si>
  <si>
    <t>Epstein-Barr-Virus, VCA IgM</t>
  </si>
  <si>
    <t>Epstein-Barr-Virus, Antigen-Nachweis</t>
  </si>
  <si>
    <t>Epstein-Barr-Virus, 1 Keim oder 1. Keim</t>
  </si>
  <si>
    <t>Epstein-Barr-Virus, zusätzlicher Keim</t>
  </si>
  <si>
    <t>Epstein-Barr-Virus, EA IgG</t>
  </si>
  <si>
    <t>Epstein-Barr-Virus, EBNA IgG</t>
  </si>
  <si>
    <t>Epstein-Barr-Virus, IgG</t>
  </si>
  <si>
    <t>Immunoblot</t>
  </si>
  <si>
    <t>Epstein-Barr-Virus, IgM</t>
  </si>
  <si>
    <t>Flavivirus spp., Ig oder IgG</t>
  </si>
  <si>
    <t>1 pro Spezies</t>
  </si>
  <si>
    <t>Flavivirus spp., IgM</t>
  </si>
  <si>
    <t>Flavivirus spp., 1 Keim oder 1. Keim</t>
  </si>
  <si>
    <t xml:space="preserve">1 </t>
  </si>
  <si>
    <t>Flavivirus spp., zusätzlicher Keim</t>
  </si>
  <si>
    <t>Frühsommer-Meningoenzephalitis-Virus, Ig oder IgG</t>
  </si>
  <si>
    <t>Frühsommer-Meningoenzephalitis-Virus, IgM</t>
  </si>
  <si>
    <t>Hämorrhagisches Fieber-Viren (Arena-, Bunya-, Filo-, Hantaviren), Ig oder IgG</t>
  </si>
  <si>
    <t>Hämorrhagisches Fieber-Viren (Arena-, Bunya-, Filo-, Hantaviren), IgM</t>
  </si>
  <si>
    <t>Hämorrhagisches Fieber-Viren (Arena-, Bunya-, Filo-, Hantaviren)</t>
  </si>
  <si>
    <t>Hepatitis-A-Virus, Ig oder IgG</t>
  </si>
  <si>
    <t>Hepatitis-A-Virus, IgM</t>
  </si>
  <si>
    <t>Hepatitis-A-Virus</t>
  </si>
  <si>
    <t>Hepatitis-B-Virus, HBc Ig</t>
  </si>
  <si>
    <t>Hepatitis-B-Virus, HBc IgM</t>
  </si>
  <si>
    <t>Hepatitis-B-Virus, HBe-Antigen-Nachweis</t>
  </si>
  <si>
    <t>Hepatitis-B-Virus, HBs-Antigen-Nachweis</t>
  </si>
  <si>
    <t>Hepatitis-B-Virus, HBs-Antigen-Nachweis nach Neutralisation</t>
  </si>
  <si>
    <t>Hepatitis-B-Virus, HBe Ig oder IgG</t>
  </si>
  <si>
    <t xml:space="preserve">Hepatitis-C-Virus, Ig- oder IgG-Spezifikation </t>
  </si>
  <si>
    <t>Westernblot oder Immunoblot</t>
  </si>
  <si>
    <t>Hepatitis-C-Virus, Genotypisierung</t>
  </si>
  <si>
    <t>Hepatitis-D-Virus, Ig oder IgG</t>
  </si>
  <si>
    <t>Hepatitis-D-Virus, Antigen</t>
  </si>
  <si>
    <t>Hepatitis-E-Virus, Ig oder IgG</t>
  </si>
  <si>
    <t>Hepatitis-E-Virus, IgM</t>
  </si>
  <si>
    <t>Hepatitis-E-Virus, 1 Keim oder 1. Keim</t>
  </si>
  <si>
    <t xml:space="preserve">1. Bei Nachweis von 1 Keim pro Reaktionsansatz oder als 1. Keim bei einem Reaktionsansatz zum Nachweis mehrerer Keime.
2.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   </t>
  </si>
  <si>
    <t>Hepatitis-E-Virus, zusätzlicher Keim</t>
  </si>
  <si>
    <t>Herpes-simplex-Virus Typ 1 und 2 (HSV-1 und HSV-2), Ig oder IgG</t>
  </si>
  <si>
    <t>Herpes-simplex-Virus Typ 1 und 2 (HSV-1 und HSV-2), IgM</t>
  </si>
  <si>
    <t>Herpes-simplex-Virus Typ 1 und 2 (HSV-1 und HSV-2), IgA</t>
  </si>
  <si>
    <t>Herpes-simplex-Virus Typ 1 oder 2 (HSV-1 oder HSV-2), Antigen-Nachweis</t>
  </si>
  <si>
    <t>Herpes-simplex-Virus (HSV), Isolierung</t>
  </si>
  <si>
    <t>Humanes Herpes Virus Typ 6 (HHV-6), Antigen-Nachweis</t>
  </si>
  <si>
    <t>Humanes Herpes Virus Typ 6 (HHV-6), 1 Keim oder 1. Keim</t>
  </si>
  <si>
    <t>Humanes Herpes Virus Typ 6 (HHV-6), zusätzlicher Keim</t>
  </si>
  <si>
    <t>Humanes Herpes Virus Typ 8 (HHV-8), 1 Keim oder 1. Keim</t>
  </si>
  <si>
    <t>Humanes Herpes Virus Typ 8 (HHV-8), zusätzlicher Keim</t>
  </si>
  <si>
    <t>HIV-Resistenz gegen antiretrovirale Substanzen: Testung inklusive Interpretationshilfe</t>
  </si>
  <si>
    <t xml:space="preserve">
</t>
  </si>
  <si>
    <t>Indikation und Durchführung gemäss:
«Human Immunodeficiency Virus Drug Resistance: 2018 Recommendations of the International Antiviral Society–USA Panel» (Günthard and al., Clin Infect Dis. 2019 Jan 7;68(2):177-187), das Dokument ist einsehbar unter www.bag.admin.ch/ref.</t>
  </si>
  <si>
    <t>HIV-1-Antikörperspezifikation</t>
  </si>
  <si>
    <t>HIV-1, p24-Antigen-Nachweis</t>
  </si>
  <si>
    <t>HIV-1, p24-Antigen-Nachweis nach Dissoziation</t>
  </si>
  <si>
    <t>HIV-1-Isolierung</t>
  </si>
  <si>
    <t>Zellkulturen, Ko-Kultivation</t>
  </si>
  <si>
    <t>HIV-1- und HIV-2-Antikörper und HIV-1-p24-Antigen, Screening</t>
  </si>
  <si>
    <t>Darf nicht bei Kindern unter 18 Monaten oder bei einer frischen (Primo-) Infektion verwendet werden.</t>
  </si>
  <si>
    <t>HIV-2-Antikörperspezifikation</t>
  </si>
  <si>
    <t>HIV-2-Isolierung</t>
  </si>
  <si>
    <t>HIV-2</t>
  </si>
  <si>
    <t>HIV-2, 1 Keim oder 1. Keim</t>
  </si>
  <si>
    <t>HIV-2, zusätzlicher Keim</t>
  </si>
  <si>
    <t>HIV-1, Tropismus (CCR5, CXCR4)</t>
  </si>
  <si>
    <t>Für vorbehandelte, über 18-jährige Personen</t>
  </si>
  <si>
    <t>HTLV-1, Ig oder IgG</t>
  </si>
  <si>
    <t>HTLV-1-Antikörperspezifikation</t>
  </si>
  <si>
    <t>HTLV-1-Isolierung</t>
  </si>
  <si>
    <t>HTLV-1</t>
  </si>
  <si>
    <t>Influenzavirus A oder B, Ig oder IgG</t>
  </si>
  <si>
    <t>Influenzavirus A oder B, Nachweis</t>
  </si>
  <si>
    <t>Hämagglutination</t>
  </si>
  <si>
    <t>Influenzavirus A oder B, Antigen-Nachweis</t>
  </si>
  <si>
    <t>Influenzavirus A oder B, Isolierung</t>
  </si>
  <si>
    <t>Influenzavirus A oder B, Identifizierung/Typisierung</t>
  </si>
  <si>
    <t>Neutralisationstest</t>
  </si>
  <si>
    <t>Influenzavirus A oder B, Typisierung</t>
  </si>
  <si>
    <t>Hämagglutinationshemmung</t>
  </si>
  <si>
    <t>Masernvirus, Ig oder IgG</t>
  </si>
  <si>
    <t>Masernvirus, IgM</t>
  </si>
  <si>
    <t>Masernvirus, Antigen-Nachweis</t>
  </si>
  <si>
    <t>Masernvirus, 1 Keim oder 1. Keim</t>
  </si>
  <si>
    <t>Masernvirus, zusätzlicher Keim</t>
  </si>
  <si>
    <t>Mumpsvirus, Ig oder IgG</t>
  </si>
  <si>
    <t>Mumpsvirus, IgM</t>
  </si>
  <si>
    <t>Mumpsvirus, Antigen-Nachweis</t>
  </si>
  <si>
    <t>Mumpsvirus, 1 Keim oder 1. Keim</t>
  </si>
  <si>
    <t>Mumpsvirus, zusätzlicher Keim</t>
  </si>
  <si>
    <t>Papillomvirus-Genomnachweis (Nachweis der Gruppe)</t>
  </si>
  <si>
    <t>Papillomavirus, humanes (HPV), sowie Typisierung</t>
  </si>
  <si>
    <t>Parainfluenzavirus Typ 1, 2, oder 3, Ig oder IgG</t>
  </si>
  <si>
    <t>Parainfluenzavirus Typ 1, 2, oder 3, Antigen-Nachweis</t>
  </si>
  <si>
    <t>Parainfluenzavirus Typ 1, 2 oder 3, Isolierung</t>
  </si>
  <si>
    <t>Parainfluenzavirus Typ 1, 2 oder 3, 1 Keim oder 1. Keim</t>
  </si>
  <si>
    <t>Parainfluenzavirus Typ 1, 2 oder 3, zusätzlicher Keim</t>
  </si>
  <si>
    <t>1 pro Typ, maximal 3</t>
  </si>
  <si>
    <t>Parvovirus B19 bzw. Erythrovirus, Ig oder IgG</t>
  </si>
  <si>
    <t>Parvovirus B19 bzw. Erythrovirus, IgM</t>
  </si>
  <si>
    <t>Parvovirus B19 bzw. Erythrovirus, 1 Keim oder 1. Keim</t>
  </si>
  <si>
    <t>Parvovirus B19 bzw. Erythrovirus, zusätzlicher Keim</t>
  </si>
  <si>
    <t>Poliovirus, Ig</t>
  </si>
  <si>
    <t>1 pro Typ</t>
  </si>
  <si>
    <t>Poliovirus, Antigen-Nachweis</t>
  </si>
  <si>
    <t>Poliovirus, Identifizierung/Typisierung</t>
  </si>
  <si>
    <t>Poliovirus</t>
  </si>
  <si>
    <t>Polyomavirus</t>
  </si>
  <si>
    <t>Elektronenmikroskopischer Nachweis</t>
  </si>
  <si>
    <t>Polyomavirus, 1 Keim oder 1. Keim</t>
  </si>
  <si>
    <t>Polyomavirus, zusätzlicher Keim</t>
  </si>
  <si>
    <t>Poxvirus</t>
  </si>
  <si>
    <t>Respiratory Syncytial Virus (RSV), Ig oder IgG</t>
  </si>
  <si>
    <t>Respiratory Syncytial Virus (RSV), Antigen-Nachweis</t>
  </si>
  <si>
    <t>Respiratory Syncytial Virus (RSV), Nachweis</t>
  </si>
  <si>
    <t>Respiratory Syncytial Virus (RSV), 1 Keim oder 1. Keim</t>
  </si>
  <si>
    <t>Respiratory Syncytial Virus (RSV), zusätzlicher Keim</t>
  </si>
  <si>
    <t>Rotavirus, Antigen-Nachweis</t>
  </si>
  <si>
    <t>Rotavirus</t>
  </si>
  <si>
    <t>Rotavirus, 1 Keim oder 1. Keim</t>
  </si>
  <si>
    <t>Rotavirus, zusätzlicher Keim</t>
  </si>
  <si>
    <t>Rubellavirus, Ig oder IgG</t>
  </si>
  <si>
    <t>Rubellavirus, IgM</t>
  </si>
  <si>
    <t>Bestätigungstest</t>
  </si>
  <si>
    <t>Rubellavirus, Antigen-Nachweis</t>
  </si>
  <si>
    <t>Rubellavirus</t>
  </si>
  <si>
    <t>Tollwutvirus, Immunität</t>
  </si>
  <si>
    <t>Tollwutvirus, Antigen-Nachweis</t>
  </si>
  <si>
    <t>Tollwutvirus, Isolierung</t>
  </si>
  <si>
    <t>auf Zellkulturen</t>
  </si>
  <si>
    <t>1 Zelltyp oder Tierversuch</t>
  </si>
  <si>
    <t>Varizella-Zoster-Virus, IgM</t>
  </si>
  <si>
    <t>Varizella-Zoster-Virus, IgA</t>
  </si>
  <si>
    <t>Varizella-Zoster-Virus, Antigen-Nachweis</t>
  </si>
  <si>
    <t>Varizella-Zoster-Virus, Isolierung</t>
  </si>
  <si>
    <t>Varizella-Zoster-Virus, 1 Keim oder 1. Keim</t>
  </si>
  <si>
    <t>Varizella-Zoster-Virus, zusätzlicher Keim</t>
  </si>
  <si>
    <t>Zyto-Zentrifugation in der Virologie</t>
  </si>
  <si>
    <t>Kumulierbar</t>
  </si>
  <si>
    <t>SARS-Coronavirus-2 (SARS-CoV-2), 1 Keim oder 1. Keim</t>
  </si>
  <si>
    <t>1</t>
  </si>
  <si>
    <t xml:space="preserve">1. Es darf nicht mehr als ein Abstrich pro Auftrag verrechnet werden.
2. Bei Nachweis von 1 Keim pro Reaktionsansatz oder als 1. Keim bei einem Reaktionsansatz zum Nachweis mehrerer Keime.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
3. Nur bei Symptomen, die mit COVID-19 vereinbar sind. Die Position darf nicht für epidemiologische (Überwachung, Bekämpfung) bzw. spitalhygienische Untersuchungen verrechnet werden. 
</t>
  </si>
  <si>
    <t>01.01.2023</t>
  </si>
  <si>
    <t>SARS-Coronavirus-2 (SARS-CoV-2), zusätzlicher Keim</t>
  </si>
  <si>
    <t xml:space="preserve">1. Es darf nicht mehr als ein Abstrich pro Auftrag verrechnet werden
2. Als zusätzlicher Keim bei einem Ansatz zum Nachweis mehrerer Keime.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
3. Nur bei Symptomen, die mit COVID-19 vereinbar sind. Die Position darf nicht für epidemiologische (Überwachung, Bekämpfung) bzw. spitalhygienische Untersuchungen verrechnet werden. 
</t>
  </si>
  <si>
    <t>Nicht kumulierbar mit 3186.00</t>
  </si>
  <si>
    <t xml:space="preserve">Norovirus, 1 Keim oder 1. Keim </t>
  </si>
  <si>
    <t>Norovirus, zusätzlicher Keim</t>
  </si>
  <si>
    <t>SARS-Coronavirus-2 (SARS-CoV-2), Genotypisierung</t>
  </si>
  <si>
    <t>Sequenzierung des ganzen viralen Genoms</t>
  </si>
  <si>
    <t>01.01.2022</t>
  </si>
  <si>
    <t>SARS-Coronavirus-2 (SARS-CoV-2), Ig oder IgG</t>
  </si>
  <si>
    <t>Sq, qn</t>
  </si>
  <si>
    <t xml:space="preserve">1. Nicht mittels Schnelltests (qualitative Bestimmung).
2. Nur mit Messmethoden welche 
− eine klinische Sensitivität ≥ 90% ≥ 15 Tagen nach Anfang der Symptome und
− eine klinische Spezifität ≥ 98% aufweisen
3. Die Position darf nicht für epidemiologische (Überwachung, Bekämpfung) bzw. spitalhygienische Untersuchungen verrechnet werden. 
4. In Evaluation bis 31.12.2023.
</t>
  </si>
  <si>
    <t>Auge/Ohr/Nasopharynx</t>
  </si>
  <si>
    <t>Biopsien/Gewebe, inkl. Anaerobier</t>
  </si>
  <si>
    <t>Blutkultur, inkl. Anaerobier-Nachweis</t>
  </si>
  <si>
    <t>2 Flaschen</t>
  </si>
  <si>
    <t>Blutkultur</t>
  </si>
  <si>
    <t>Bearbeitung einer gewachsenen flüssigen oder festen Kultur</t>
  </si>
  <si>
    <t>Lyse-Zentrifugation</t>
  </si>
  <si>
    <t>qn, negativ</t>
  </si>
  <si>
    <t>qn, positiv</t>
  </si>
  <si>
    <t>Bronchoalveoläre Lavage</t>
  </si>
  <si>
    <t>Intravaskulärer Katheter</t>
  </si>
  <si>
    <t>Liquor cerebrospinalis</t>
  </si>
  <si>
    <t>Peritoneal-Dialyse, inkl. Anaerobier</t>
  </si>
  <si>
    <t>Punktion, inkl. Anaerobier</t>
  </si>
  <si>
    <t>Rachenabstrich/Angina, Beta-hämolysierende Streptokokken</t>
  </si>
  <si>
    <t>Sperma, ohne Mycoplasma, Ureaplasma</t>
  </si>
  <si>
    <t>Sputum/Bronchialsekret</t>
  </si>
  <si>
    <t xml:space="preserve">Ueberwachungskulturen </t>
  </si>
  <si>
    <t xml:space="preserve">Uebewachungskulturen </t>
  </si>
  <si>
    <t>Wunden, oberflächliche</t>
  </si>
  <si>
    <t>Nachweis eines bestimmten Bakteriums</t>
  </si>
  <si>
    <t>Nicht kumulierbar mit einer anderen bakteriologischen Kultur</t>
  </si>
  <si>
    <t>Zusätzlicher Nachweis eines bestimmten Keimes, wenn ausdrücklich verlangt</t>
  </si>
  <si>
    <t>Quantitative Bakteriologie</t>
  </si>
  <si>
    <t>in anderen Materialien als Urin</t>
  </si>
  <si>
    <t>Minimale Hemmkonzentration (MHK)</t>
  </si>
  <si>
    <t>traditionelle Methode</t>
  </si>
  <si>
    <t>1 pro Antibiotikum</t>
  </si>
  <si>
    <t>kommerzielle Methode</t>
  </si>
  <si>
    <t>Minimale Hemmkonzentration (MHK) und minimale bakterizide Konzentration (MBK)</t>
  </si>
  <si>
    <t>Antibiogramm für Pilze</t>
  </si>
  <si>
    <t>mindestens 5 Substanzen</t>
  </si>
  <si>
    <t>Pilznachweis</t>
  </si>
  <si>
    <t>Nicht kumulierbar mit 3353.00</t>
  </si>
  <si>
    <t>Nicht kumulierbar mit 3353.00, 3354.00 und 3355.00</t>
  </si>
  <si>
    <t>kommerzielle Medien</t>
  </si>
  <si>
    <t>Auf Verlangen</t>
  </si>
  <si>
    <t>Immunologische Färbung</t>
  </si>
  <si>
    <t>Fluoreszenz oder Peroxidase</t>
  </si>
  <si>
    <t xml:space="preserve">Kumulierbar mit Spezialmikroskopie, nicht kumulierbar mit Kultur </t>
  </si>
  <si>
    <t>Traditionelle Mikroskopie</t>
  </si>
  <si>
    <t>Färbung inbegriffen (Gram, Giemsa, Methylenblau, etc.)</t>
  </si>
  <si>
    <t xml:space="preserve">Nicht kumulierbar mit Kultur </t>
  </si>
  <si>
    <t>Spezielle Mikroskopie</t>
  </si>
  <si>
    <t>Acridineorange, Ziehl-Neelsen, Auramin-Rhodamin, inklusive Dunkelfeld, Phasenkontrast etc., KOH, Pilze</t>
  </si>
  <si>
    <t>Zyto-Zentrifugation in der Bakteriologie/Mykologie</t>
  </si>
  <si>
    <t>Aspergillus, Ig</t>
  </si>
  <si>
    <t>Aspergillus, Galaktomannan-Antigen-Nachweis</t>
  </si>
  <si>
    <t>Bei hospitalisierten immunsupprimierten Patienten</t>
  </si>
  <si>
    <t>Aspergillus, 1 Keim oder 1. Keim</t>
  </si>
  <si>
    <t>Aspergillus, zusätzlicher Keim</t>
  </si>
  <si>
    <t>Bartonella henselae oder Bartonella quintana, 1 Keim oder 1. Keim</t>
  </si>
  <si>
    <t>1. Bei Nachweis von 1 Keim pro Reaktionsansatz oder als 1. Keim bei einem Reaktionsansatz zum Nachweis mehrerer Keime.
2. Pro Reaktionsansatz dürfen maximal 5 Keime, Resistenzgene und/oder Pathogenitätsfaktoren verrechnet werden (1 Keim, Resistenzgen und/oder Pathogenitätsfaktoren als zusätzliche Keime, Resistenzgene oder Pathogenitätsfaktoren).</t>
  </si>
  <si>
    <t>Bartonella henselae oder Bartonella quintana, zusätzlicher Keim</t>
  </si>
  <si>
    <t>Blastomyces dermatitidis, Ig</t>
  </si>
  <si>
    <t>Bordetella pertussis</t>
  </si>
  <si>
    <t>Bordetella pertussis, 1 Keim oder 1. Keim</t>
  </si>
  <si>
    <t>Bordetella pertussis, zusätzlicher Keim</t>
  </si>
  <si>
    <t>Bordetella pertussis, FHA, IgG</t>
  </si>
  <si>
    <t>Bordetella pertussis, FHA, IgA</t>
  </si>
  <si>
    <t>Bordetella pertussis, Toxin, IgG</t>
  </si>
  <si>
    <t>Bordetella pertussis, Toxin, IgA</t>
  </si>
  <si>
    <t>Borrelia burgdorferi sensu lato, Ig oder IgG</t>
  </si>
  <si>
    <t>Borrelia burgdorferi sensu lato, IgG-Spezifizierung</t>
  </si>
  <si>
    <t>Immunoblot, Multiplex-Bead-Assay</t>
  </si>
  <si>
    <t>Borrelia burgdorferi sensu lato, IgM-Spezifizierung</t>
  </si>
  <si>
    <t>Borrelia burgdorferi sensu lato, 1 Keim oder 1. Keim</t>
  </si>
  <si>
    <t>Borrelia burgdorferi sensu lato, zusätzlicher Keim</t>
  </si>
  <si>
    <t>Botulinus-Toxin</t>
  </si>
  <si>
    <t>Maus</t>
  </si>
  <si>
    <t>Brucella, Ig</t>
  </si>
  <si>
    <t>Campylobacter spp., IgG</t>
  </si>
  <si>
    <t>Campylobacter spp., IgA</t>
  </si>
  <si>
    <t>Candida Spezies Ig</t>
  </si>
  <si>
    <t>Chlamydia pneumoniae, IgG</t>
  </si>
  <si>
    <t>Chlamydia pneumoniae, IgM</t>
  </si>
  <si>
    <t>Chlamydia psittaci, IgG</t>
  </si>
  <si>
    <t>Chlamydia psittaci, IgM</t>
  </si>
  <si>
    <t>Chlamydia trachomatis, IgG</t>
  </si>
  <si>
    <t>Chlamydia trachomatis, IgM</t>
  </si>
  <si>
    <t>Zur Abklärung von Säuglings-Pneumonien</t>
  </si>
  <si>
    <t>Chlamydia trachomatis, IgA</t>
  </si>
  <si>
    <t>Chlamydophila pneumoniae, 1 Keim oder 1. Keim</t>
  </si>
  <si>
    <t>Chlamydophila pneumoniae, zusätzlicher Keim</t>
  </si>
  <si>
    <t>Clostridium difficile</t>
  </si>
  <si>
    <t>Clostridium difficile, Toxin A und/oder B</t>
  </si>
  <si>
    <t>Clostridium tetani, IgG</t>
  </si>
  <si>
    <t>Coccidioides immitis, IgG</t>
  </si>
  <si>
    <t>Corynebacterium diphtheriae</t>
  </si>
  <si>
    <t>Kumulierbar mit 3422.00 oder 3423.00</t>
  </si>
  <si>
    <t>Coxiella burnetii, IgG Phase I</t>
  </si>
  <si>
    <t>Coxiella burnetii, IgM Phase I</t>
  </si>
  <si>
    <t>Coxiella burnetii, IgA Phase I</t>
  </si>
  <si>
    <t>Coxiella burnetii, IgG Phase II</t>
  </si>
  <si>
    <t>Coxiella burnetii, IgM Phase II</t>
  </si>
  <si>
    <t>Coxiella burnetii, IgA Phase II</t>
  </si>
  <si>
    <t>Cryptococcus</t>
  </si>
  <si>
    <t>Cryptococcus neoformans, Ig</t>
  </si>
  <si>
    <t>Cryptococcus neoformans Antigen</t>
  </si>
  <si>
    <t>Dermatophyten</t>
  </si>
  <si>
    <t>direkt und Kultur</t>
  </si>
  <si>
    <t>Dimorphe Pilze</t>
  </si>
  <si>
    <t>Diphtherie-Toxin</t>
  </si>
  <si>
    <t>Elek-Test</t>
  </si>
  <si>
    <t>Escherichia coli, enterotoxinbildende (ETEC), 1 Keim oder 1. Keim</t>
  </si>
  <si>
    <t>Nicht kumulierbar mit 3424.10</t>
  </si>
  <si>
    <t>Escherichia coli, enterotoxinbildende (ETEC), zusätzlicher Keim</t>
  </si>
  <si>
    <t>Escherichia coli, enteroinvasive (EIEC), 1 Keim oder 1. Keim</t>
  </si>
  <si>
    <t>Escherichia coli, enteroinvasive (EIEC), zusätzlicher Keim</t>
  </si>
  <si>
    <t>Escherichia coli, verotoxinbildende (VTEC) resp. enterohämorrhagische (EHEC), 1 Keim oder 1. Keim</t>
  </si>
  <si>
    <t>Escherichia coli, verotoxinbildende (VTEC) resp. enterohämorrhagische (EHEC), zusätzlicher Keim</t>
  </si>
  <si>
    <t>Escherichia coli, verotoxinbildende (VTEC) resp. enterohämorrhagische (EHEC), Toxin-Nachweis</t>
  </si>
  <si>
    <t>EIA</t>
  </si>
  <si>
    <t>Escherichia coli, enteroaggregative (EAggEC), 1 Keim oder 1. Keim</t>
  </si>
  <si>
    <t>1. Durchfall bei Kindern unter 5 Jahren und bei immunsupprimierten Personen.
2. Bei Nachweis von 1 Keim pro Reaktionsansatz oder als 1. Keim bei einem Reaktionsansatz zum Nachweis mehrere Keime.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</si>
  <si>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Escherichia coli, enteroaggregative (EAggEC), zusätzlicher Keim</t>
  </si>
  <si>
    <t>1. Durchfall bei Kindern unter 5 Jahren und bei immunsupprimierten Personen.
2. Als zusätzlicher Keim bei einem Ansatz zum Nachweis mehrerer Keime.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</si>
  <si>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Francisella tularensis, Ig</t>
  </si>
  <si>
    <t>Helicobacter pylori</t>
  </si>
  <si>
    <t>Urease-Test</t>
  </si>
  <si>
    <t>Biopsiematerial</t>
  </si>
  <si>
    <t>Zur Durchführung dieser Analyse ist keine Bewilligung des Bundesamtes für Gesundheit im Sinne des Art. 16 Abs. 1 des Epidemiengesetzes vom 28. September 2012 erforderlich</t>
  </si>
  <si>
    <t xml:space="preserve">Helicobacter pylori, inkl. 13C-Harnstoff
</t>
  </si>
  <si>
    <t>Atemtest mit 13C-Harnstoff</t>
  </si>
  <si>
    <t xml:space="preserve">1. Das 13C-Harnstoff-Präparat muss beim Schweizerischen Heilmittelinstitut (Swissmedic) zugelassen sein.
2. Zur Durchführung dieser Analyse ist keine Bewilligung des Bundesamtes für Gesundheit im Sinne des Art. 16 Abs. 1 des Epidemiengesetzes vom 28. September 2012 erforderlich
</t>
  </si>
  <si>
    <t>Helicobacter pylori, Antigen-Nachweis</t>
  </si>
  <si>
    <t>Helicobacter pylori, Ig oder IgG</t>
  </si>
  <si>
    <t>Histoplasma capsulatum, IgG</t>
  </si>
  <si>
    <t>Legionella</t>
  </si>
  <si>
    <t>Legionella spp., 1 Keim oder 1. Keim</t>
  </si>
  <si>
    <t>Legionella spp., zusätzlicher Keim</t>
  </si>
  <si>
    <t>Legionella pneumophila, Antigen-Nachweis</t>
  </si>
  <si>
    <t>Leptospira, Ig</t>
  </si>
  <si>
    <t>Blutkultur oder Flüssigmedium allein</t>
  </si>
  <si>
    <t>Mycobacterium tuberculosis-Komplex</t>
  </si>
  <si>
    <t>DNA-Sonde</t>
  </si>
  <si>
    <t>Mycobacterium tuberculosis-Komplex, 1 Keim oder 1. Keim</t>
  </si>
  <si>
    <t>Mycobacterium tuberculosis-Komplex, zusätzlicher Keim</t>
  </si>
  <si>
    <t>Mykobakterien, Identifikation</t>
  </si>
  <si>
    <t>Nukleinsäureamplifikation und Sequenzierung oder Hybridisierung</t>
  </si>
  <si>
    <t>Nicht-tuberkulöse Mykobakterien</t>
  </si>
  <si>
    <t>Antibiogramm</t>
  </si>
  <si>
    <t xml:space="preserve">1 pro Antibiotikum, maximal 5 </t>
  </si>
  <si>
    <t>1 pro Antibiotikum, maximal 10</t>
  </si>
  <si>
    <t>Mycobacterium tuberculosis</t>
  </si>
  <si>
    <t>In-vitro-Bestimmung der Freisetzung von Interferon-Gamma durch sensibilisierte Leukozyten nach Stimulation durch spezifische Antigene</t>
  </si>
  <si>
    <t>Bei klinischem Verdacht auf Tuberkulose, bei zellulärer Immundefizienz oder bei immunsuppressiver Therapie.</t>
  </si>
  <si>
    <t>Mycoplasma pneumoniae, 1 Keim oder 1. Keim</t>
  </si>
  <si>
    <t>Nicht kumulierbar mit 3456.10</t>
  </si>
  <si>
    <t>Mycoplasma pneumoniae, zusätzlicher Keim</t>
  </si>
  <si>
    <t>Mycoplasma pneumoniae, IgG</t>
  </si>
  <si>
    <t>Mycoplasma pneumoniae, IgM</t>
  </si>
  <si>
    <t>Paracoccidioides brasiliensis, Ig</t>
  </si>
  <si>
    <t>Pneumocystis jirovecii, Nachweis</t>
  </si>
  <si>
    <t>Rickettsia, Fleckfieber, Ig oder IgG</t>
  </si>
  <si>
    <t>Rickettsia, Fleckfieber, IgM</t>
  </si>
  <si>
    <t>Rickettsia, Typhus, Ig oder IgG</t>
  </si>
  <si>
    <t>Rickettsia, Typhus, IgM</t>
  </si>
  <si>
    <t>Salmonella, mindestens 4 Antigene (Gruppe A, B, C, D), Ig</t>
  </si>
  <si>
    <t>Sporothrix schenkii, Ig</t>
  </si>
  <si>
    <t>Streptococcus, Antistreptolysin</t>
  </si>
  <si>
    <t>Streptococcus, Anti-DNAse B</t>
  </si>
  <si>
    <t>Streptococcus, Antihyaluronidase</t>
  </si>
  <si>
    <t>Streptococcus, Beta-hämolysierend, Gruppe B</t>
  </si>
  <si>
    <t>Selektivkultur</t>
  </si>
  <si>
    <t>Schwangerschaft innert 1 Monat vor Geburt</t>
  </si>
  <si>
    <t>Streptococcus, Beta-hämolysierend, Gruppe B, 1 Keim oder 1. Keim</t>
  </si>
  <si>
    <t>1. Schwangerschaft innert 1 Monat vor Geburt.
2. Bei Nachweis von 1 Keim pro Reaktionsansatz oder als 1. Keim bei einem Reaktionsansatz zum Nachweis mehrere Keime.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</si>
  <si>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Streptococcus, Beta-hämolysierend, Gruppe B, zusätzlicher Keim</t>
  </si>
  <si>
    <t>1. Schwangerschaft innert 1 Monat vor Geburt.
2. Als zusätzlicher Keim bei einem Ansatz zum Nachweis mehrerer Keime.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</si>
  <si>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Streptococcus pneumoniae, Antigen-Nachweis</t>
  </si>
  <si>
    <t>über 18-jährige Personen</t>
  </si>
  <si>
    <t>Tetanus-Toxin</t>
  </si>
  <si>
    <t>Treponema, IgM</t>
  </si>
  <si>
    <t>Treponema</t>
  </si>
  <si>
    <t>TPHA, TPPA</t>
  </si>
  <si>
    <t>RPR, VDRL-Test</t>
  </si>
  <si>
    <t xml:space="preserve">Treponemen, 1 Keim oder 1. Keim
</t>
  </si>
  <si>
    <t xml:space="preserve">Treponemen, zusätzlicher Keim
</t>
  </si>
  <si>
    <t>Tropheryma whipplei, 1 Keim oder 1. Keim</t>
  </si>
  <si>
    <t>Tropheryma whipplei, zusätzlicher Keim</t>
  </si>
  <si>
    <t>Yersinia spp., IgG</t>
  </si>
  <si>
    <t>Yersinia spp., IgA</t>
  </si>
  <si>
    <t>Mycobacterium tuberculosis-Komplex ,  Rifampicin-resistent, Antibiogramm</t>
  </si>
  <si>
    <t>pro Antibiotikum oder Antibiotikakonzentration, bis maximal 25 Antibiotika oder Antibiotikakonzentrationen</t>
  </si>
  <si>
    <t>01.02.2021</t>
  </si>
  <si>
    <t>Parasiten, Nachweis</t>
  </si>
  <si>
    <t>Mikroskopie, z. B. Klebestreifenmethode, nativ</t>
  </si>
  <si>
    <t>Parasiten, Nachweis im Punktat</t>
  </si>
  <si>
    <t>Parasiten, Identifikation</t>
  </si>
  <si>
    <t>Parasiten, Nachweis im Gewebe oder im histologischen Präparat</t>
  </si>
  <si>
    <t xml:space="preserve">Nach Isolierung oder Anreicherung </t>
  </si>
  <si>
    <t>Anisakis sp., Ig</t>
  </si>
  <si>
    <t>Ascaris sp., Ig</t>
  </si>
  <si>
    <t>Cryptosporidien, Nachweis</t>
  </si>
  <si>
    <t>Mikroskopie nach Färbung oder IF</t>
  </si>
  <si>
    <t>Echinococcus multilocularis, Ig</t>
  </si>
  <si>
    <t>Echinococcus multilocularis, Antigen-Nachweis</t>
  </si>
  <si>
    <t>Echinococcus granulosus, Ig</t>
  </si>
  <si>
    <t>Echinococcus granulosus, Antigen-Nachweis</t>
  </si>
  <si>
    <t>Echinococcus-Antikörperbestätigungstest auf Genus oder Speziesebene</t>
  </si>
  <si>
    <t>Entamoeba histolytica, Ig</t>
  </si>
  <si>
    <t>Entamoeba histolytica, Antigen-Nachweis</t>
  </si>
  <si>
    <t>Entamoeba histolytica oder Entamoeba dispar, 1 Keim oder 1. Keim</t>
  </si>
  <si>
    <t>Entamoeba histolytica oder Entamoeba dispar, zusätzlicher Keim</t>
  </si>
  <si>
    <t>Freilebende Amoeben, Nachweis</t>
  </si>
  <si>
    <t>Fasciola hepatica, Ig</t>
  </si>
  <si>
    <t>Filarien, Ig</t>
  </si>
  <si>
    <t>Suchtest</t>
  </si>
  <si>
    <t>Filarien, Antigen-Nachweis</t>
  </si>
  <si>
    <t>Filarien, Skin snips, Entnahme der Mikrofilarien</t>
  </si>
  <si>
    <t>Flagellaten, Nachweis im Sediment</t>
  </si>
  <si>
    <t>Mikroskopie nach Filtration oder Zentrifugation, nativ</t>
  </si>
  <si>
    <t>Giardia lamblia, Antigen-Nachweis</t>
  </si>
  <si>
    <t>Helminthen, Nachweis</t>
  </si>
  <si>
    <t>Mikroskopie nach Anreicherung</t>
  </si>
  <si>
    <t>Larvenkultur</t>
  </si>
  <si>
    <t>Leishmania sp., Ig</t>
  </si>
  <si>
    <t>Leishmania sp., Isolierung</t>
  </si>
  <si>
    <t>In-vitro-Kultur</t>
  </si>
  <si>
    <t>Leishmania sp., 1 Keim oder 1. Keim</t>
  </si>
  <si>
    <t>Nicht kumulierbar mit 3531.10</t>
  </si>
  <si>
    <t>Leishmania sp., zusätzlicher Keim</t>
  </si>
  <si>
    <t>Nicht kumulierbar mit 3531.00</t>
  </si>
  <si>
    <t>Microsporidien, Nachweis</t>
  </si>
  <si>
    <t>Plasmodium sp. und andere Hämatozoen</t>
  </si>
  <si>
    <t>Mikroskopie, mindestens zwei Ausstriche und dicker Tropfen, Auszählung von 1000 Erythrozyten</t>
  </si>
  <si>
    <t>Plasmodium sp., Ig</t>
  </si>
  <si>
    <t>Plasmodium sp., Antigen</t>
  </si>
  <si>
    <t>Schnelltest, immunologische Methode</t>
  </si>
  <si>
    <t>Nur in Kombination mit Position 3533.00 (dicker Tropfen)</t>
  </si>
  <si>
    <t>Protozoen, Nachweis</t>
  </si>
  <si>
    <t>Mikroskopie nach Fixation mit MIF oder SAF</t>
  </si>
  <si>
    <t>Schistosoma sp., Ig</t>
  </si>
  <si>
    <t>Schistosoma sp., Nachweis von Eiern</t>
  </si>
  <si>
    <t>Strongyloides stercoralis, Ig</t>
  </si>
  <si>
    <t>Taenia solium, Zystizerkose, Ig</t>
  </si>
  <si>
    <t>Westernblot</t>
  </si>
  <si>
    <t>Toxocara sp., Ig</t>
  </si>
  <si>
    <t>Toxoplasma gondii, Ig oder IgG</t>
  </si>
  <si>
    <t>Nur bei klinischem Verdacht auf Toxoplasmose</t>
  </si>
  <si>
    <t>Toxoplasma gondii, IgG-Avidität</t>
  </si>
  <si>
    <t>Toxoplasma gondii, immunologisches Mutter-Kind-Profil, IgG oder IgM</t>
  </si>
  <si>
    <t>1 pro Isotyp</t>
  </si>
  <si>
    <t>Toxoplasma gondii, IgM</t>
  </si>
  <si>
    <t>Toxoplasma gondii, IgA</t>
  </si>
  <si>
    <t>Toxoplasma gondii, 1 Keim oder 1. Keim</t>
  </si>
  <si>
    <t>1. Nur bei klinischem Verdacht auf Toxoplasmose.
2. Bei Nachweis von 1 Keim pro Reaktionsansatz oder als 1. Keim bei einem Reaktionsansatz zum Nachweis mehrere Keime.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</si>
  <si>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Toxoplasma gondii, zusätzlicher Keim</t>
  </si>
  <si>
    <t>1. Nur bei klinischem Verdacht auf Toxoplasmose.
2. Als zusätzlicher Keim bei einem Ansatz zum Nachweis mehrerer Keime. 
3. Pro Reaktionsansatz dürfen maximal 5 Keime, Resistenzgene und/oder Pathogenitätsfaktoren verrechnet werden (1 Keim, Resistenzgen und/oder Pathogenitätsfaktor als 1. Keim, Resistenzgen oder Pathogenitätsfaktor und maximal 4 Keime, Resistenzgene und/oder Pathogenitätsfaktoren als zusätzliche Keime, Resistenzgene oder Pathogenitätsfaktoren).</t>
  </si>
  <si>
    <t>Trichinella spiralis, Ig oder IgG</t>
  </si>
  <si>
    <t>Trypanosoma brucei, afrikanische Trypanosomose, Ig</t>
  </si>
  <si>
    <t>Trypanosoma cruzi, amerikanische Trypanosomose, Ig</t>
  </si>
  <si>
    <t xml:space="preserve">Trypanosomen und Mikrofilarien, Nachweis </t>
  </si>
  <si>
    <t>Wurmeier, Identifikation</t>
  </si>
  <si>
    <t>Zyto-Zentrifugation in der Parasitologie</t>
  </si>
  <si>
    <t xml:space="preserve">Parasitennachweis, in vivo </t>
  </si>
  <si>
    <t>z.B. Inokulationsversuch mit Nagetieren, xenodiagnostische Verfahren mit Raubwanzen</t>
  </si>
  <si>
    <t>D</t>
  </si>
  <si>
    <t xml:space="preserve">Auftragstaxe </t>
  </si>
  <si>
    <t xml:space="preserve">1. Einmal pro Auftrag und pro Tag verrechenbar.
</t>
  </si>
  <si>
    <t>1. Ein Auftrag entspricht einer Verordnung von Analysen durch einen Auftraggeber an ein Laboratorium, unabhängig von der Anzahl der Analysen, den Untersuchungsproben, der ausgefüllten Auftragsformulare und der betroffenen Laborfachbereiche (klinische Chemie, Hämatologie, klinische Immunologie, med. Genetik, med. Mikrobiologie).
2. Die Arbeit eines Auftrags kann sich auf den ganzen Tag (z.B. Glukose-Tagesprofil) oder auf mehrere Tage (z.B. okkultes Blut in drei verschiedenen Stuhlproben) verteilen. Ein Auftrag kann sich auch auf mehrere Patienten bzw. Personen beziehen (z.B. Kopplungsuntersuchung in der Genetik).
3. Bei Weiterleitung eines Teilauftrags unter Laboratorien kann nur das Erstlaboratorium, das den Auftrag erhalten hat, die Auftragstaxe verrechnen.
4. Die nochmalige Bestellung bzw. Verordnung von Analysen basierend auf den bereits vorhandenen Untersuchungsproben ist in der Auftragstaxe inbegriffen.</t>
  </si>
  <si>
    <t>Blutentnahme, Kapillarblut oder Venenpunktion</t>
  </si>
  <si>
    <t>Zuschlag für Entnahme zu Hause, im Umkreis von 3 km</t>
  </si>
  <si>
    <t>Zuschlag für jeden weiteren km</t>
  </si>
  <si>
    <t>Zuschlag für Nacht (19:00 bis 07:00 Uhr), Sonn- und Feiertage</t>
  </si>
  <si>
    <t>1. Einmal pro Auftrag; und
2. Nur wenn es die klinische Situation erfordert, dass das Resultat während der Nacht, an einem Sonntag oder einem  Feiertag vorliegen muss</t>
  </si>
  <si>
    <t xml:space="preserve">1. Ein Auftrag entspricht der Verordnung von Analysen durch einen Auftraggeber an ein Laboratorium, unabhängig von der Anzahl der Analysen, den Untersuchungsproben, der ausgefüllten Auftragsformulare und der betroffenen Laborfachbereiche (klinische Chemie, Hämatologie, klinische Immunologie, med. Genetik, med. Mikrobiologie)
2. Sind mehrere Analysen Teil einer voraussichtlicher Serie von Analysen, die sich über eine Nacht, einen Sonntag und/oder einen Feiertag erstrecken (z.B.Glukose-Tagesprofil, Verlauf der Troponinwerte), so entsprechen sie einem einzigen Auftrag
3. Muss ein Teil des Auftrags an ein externes Laboratorium weitergeleitet werden, darf dieses die Position 4706.00 zusätzlich verrechnen. Bei Weiterleitung des ganzen Auftrags an ein externes Laboratorium, darf nur letzteres die Position 4706.00 verrechnen
</t>
  </si>
  <si>
    <t>Präsenztaxe</t>
  </si>
  <si>
    <t>1. Ein Auftrag entspricht einer Verordnung von Analysen durch einen Auftraggeber an ein Laboratorium, unabhängig von der Anzahl der Analysen, den Untersuchungsproben, der ausgefüllten Auftragsformulare und der betroffenen Laborfachbereiche (klinische Chemie, Hämatologie, klinische Immunologie, med. Genetik, med. Mikrobiologie).
2. Die Arbeit eines Auftrags kann sich auf den ganzen Tag (z.B. Glukose-Tagesprofil) oder auf mehrere Tage (z.B. okkultes Blut in drei verschiedenen Stuhlproben) verteilen. Ein Auftrag kann sich auch auf mehrere Patienten bzw. Personen beziehen (z.B. Kopplungsuntersuchung in der Genetik).
3. Bei Weiterleitung eines Teilauftrags unter Laboratorien kann nur das Erstlaboratorium, das den Auftrag erhalten hat, die Auftragstaxe verrechnen.
4. Die nochmalige Bestellung bzw. Verordnung von Analysen basierend auf den bereits vorhandenen Untersuchungsproben ist in der Auftragstaxe inbegriffen.</t>
  </si>
  <si>
    <t xml:space="preserve">Zuschlag für jede Analyse, die das Suffix C aufweist
</t>
  </si>
  <si>
    <t xml:space="preserve">1. Im Praxislaboratorium nicht anwendbar für die Schnellen Analysen.
2. Für Spitallaboratorien nach Artikel 54 Absatz 1 Buchstabe b KVV, nach Artikel 54 Absatz 1 Buchstabe c in Verbindung mit Artikel 54 Absatz 2 KVV und nach Artikel 54 Absatz 3 KVV sowie für Offizinen eines Apothekers oder einer Apothekerin nur in Verbindung mit der Präsenztaxe 4707.00 anwendbar.
</t>
  </si>
  <si>
    <t>Kumulierbar mit 4707.20 bis maximal 18 Taxpunkte pro Tag</t>
  </si>
  <si>
    <t xml:space="preserve">Zuschlag für jede Analyse, die kein Suffix C aufweist
</t>
  </si>
  <si>
    <t xml:space="preserve">1. Im Praxislaboratorium nicht anwendbar für die Schnellen Analysen.
2. Für Spitallaboratorien nach Artikel 54 Absatz 1 Buchstabe b KVV, nach Artikel 54 Absatz 1 Buchstabe c in Verbindung mit Artikel 54 Absatz 2 KVV und nach Artikel 54 Absatz 3 KVV sowie für Offizinen eines Apothekers oder einer Apothekerin nur in Verbindung mit der Präsenztaxe 4707.00 anwendbar.
</t>
  </si>
  <si>
    <t>Kumulierbar mit 4707.10 bis maximal 18 Taxpunkte pro Tag</t>
  </si>
  <si>
    <t>DNA-Banking: Extraktion von menschlichen Nukleinsäuren (genomische DNA) aus Primärprobe und Aufbewahrung für spätere Untersuchung</t>
  </si>
  <si>
    <t>DNA-Extraktion</t>
  </si>
  <si>
    <t xml:space="preserve">1. Ausschliesslich wenn die genetische Untersuchung nicht sofort durchgeführt werden kann (Entnahme vor der genetischen Beratung, Bitte um Bedenkzeit, in Erwartung eines medizinischen Dokuments zur Präzisierung der Untersuchung, in Erwartung eines neuen noch nicht verfügbaren Tests).
2. Ausschliesslich wenn bei letaler Krankheit des Indexpatienten vermutet wird, dass diese genetischen Ursprungs ist, zum Zeitpunkt des Todes keine abschliessende Diagnose vorliegt, mit dem Ziel später eine Diagnose bei einem Familienangehörigen zu stellen, der erkrankt ist oder bei dem die Gefahr einer Erkrankung besteht.
3. Ausschliesslich wenn die DNA als Kontroll-DNA für die endgültige Beurteilung einer Variante genutzt werden soll, die bei einem erkrankten Familienangehörigen aufgefunden wurde und eine sofortige Durchführung der genetischen Untersuchung nicht möglich ist.
4. Die über das DNA-Banking hinausgehenden Kosten der genetischen Untersuchungen, sind vom Versicherer des erkrankten Familienangehörigen zu tragen und ausschliesslich über die Position 6009.09 zu verrechnen.
</t>
  </si>
  <si>
    <t>Nicht kumulierbar mit 6001.03 und mit den Positionen des Kapitels B2</t>
  </si>
  <si>
    <t xml:space="preserve">Modifikation von menschlichen Nukleinsäuren vor anschliessendem Amplifikations- und Detektionsprozess </t>
  </si>
  <si>
    <t>z. B. Bisulfitmodifikation, whole genome amplification, Restriktionsverdau genomischer DNA inkl. Testgel und Zweischritt-Reverse Transkription</t>
  </si>
  <si>
    <t>1 pro angewandtes Verfahren, 
maximal 3</t>
  </si>
  <si>
    <t xml:space="preserve">Zuschlag für labortechnischen und logistischen Mehraufwand bei zytogenetischen pränatalen Untersuchungen 
</t>
  </si>
  <si>
    <t>manuelle Reinigung von Biopsiematerial, Kontaminationskontrolle mittels Mikrosatellitenanalyse, Doppel- oder Mehrfachanalysen</t>
  </si>
  <si>
    <t>Chorion, Fruchtwasser, anderes fötales Material</t>
  </si>
  <si>
    <t>Nur in Kombination mit einer der Positionen des Kapitels B1</t>
  </si>
  <si>
    <t>Die postnatale Nachkontrolle als Qualitätsmanagement ist bereits inbegriffen.</t>
  </si>
  <si>
    <t>Nicht kumulierbar mit 6006.07</t>
  </si>
  <si>
    <t xml:space="preserve">Zuschlag für labortechnischen und logistischen Mehraufwand bei pränatalen molekulargenetischen Untersuchungen </t>
  </si>
  <si>
    <t>Manuelle Reinigung von Biopsiematerial, zusätzliche Nukleinsäureextraktion von elterlichem Blut, Kontaminationskontrolle mittels Mikrosatellitenanalyse</t>
  </si>
  <si>
    <t>Nur in Kombination mit einer der Positionen des Kapitels B2</t>
  </si>
  <si>
    <t>Nicht kumulierbar mit 6005.06</t>
  </si>
  <si>
    <t xml:space="preserve">Zuschlag für aufwendige zytogenetische Resultaterstellung
</t>
  </si>
  <si>
    <t>Nicht kumulierbar mit 6108.35</t>
  </si>
  <si>
    <t xml:space="preserve">Zuschlag für die zusätzliche Untersuchung von gesunden und/oder betroffenen Familienangehörigen eines Indexpatienten oder eines ungeborenen Kindes, die notwendig ist zum
a) indirekten Nachweis einer nicht charakterisierbaren, familiären Mutation durch Kopplungsuntersuchung (Linkage-Analyse)
b) direkten Nachweis von Mutationen, falls eine Probenentnahme bei Indexpatienten oder Betroffenen nicht möglich oder zumutbar ist 
.
</t>
  </si>
  <si>
    <t xml:space="preserve">1 pro untersuchte Person und Markersystem/ Zielsequenz (Einzel- bzw. Multiplexansatz),
maximal 8
</t>
  </si>
  <si>
    <t>Nur in Kombination mit einer der Positionen des Kapitels B2 für den Indexpatienten oder das ungeborene Kind.</t>
  </si>
  <si>
    <t>Die Kosten gehen zu Lasten des Versicherers des Indexpatienten bzw. der Schwangeren.</t>
  </si>
  <si>
    <t xml:space="preserve">Nachträgliche bioinformatische Auswertung von Sequenzierdaten inkl. Resultaterstellung für 1-10 Gene nach Hochdurchsatz-Sequenzierung </t>
  </si>
  <si>
    <t>Bioinformatische Auswertung</t>
  </si>
  <si>
    <t xml:space="preserve">1. Nach neuen wissenschaftlichen Erkenntnissen über die ursächliche genetische Veränderung, die der gesuchten Krankheit bzw. der gesuchten Krankheitsgruppe zugrunde liegt.
2. Bei Auftreten neuer Krankheitssymptome bzw. einer neuen Krankheit.
</t>
  </si>
  <si>
    <t xml:space="preserve">Für die Bestätigung positiver Resultate muss die Sequenzierung nach Sanger mit der Position 6013.58 verrechnet werden. </t>
  </si>
  <si>
    <t xml:space="preserve">Nicht kumulierbar mit 6011.08, 6012.08, 6400.65, 6400.66, 6400.67, 6401.65, 6401.66 und 6401.67
</t>
  </si>
  <si>
    <t xml:space="preserve">Nachträgliche bioinformatische Auswertung von Sequenzierdaten inkl. Resultaterstellung für 11-100 Gene nach Hochdurchsatz-Sequenzierung </t>
  </si>
  <si>
    <t>Nicht kumulierbar mit 6010.08, 6012.08, 6400.65, 6400.66, 6400.67, 6401.65, 6401.66 und 6401.67</t>
  </si>
  <si>
    <t xml:space="preserve">Nachträgliche bioinformatische Auswertung von Sequenzierdaten inkl. Resultaterstellung für über 100 Gene nach Hochdurchsatz-Sequenzierung </t>
  </si>
  <si>
    <t xml:space="preserve">Für die Bestätigung positiver Resultate der Hochdurchsatz-Sequenzierung muss die Sequenzierung nach Sanger mit der Position 6013.58 verrechnet werden. </t>
  </si>
  <si>
    <t>Nicht kumulierbar mit 6010.08, 6011.08, 6400.65, 6400.66, 6400.67, 6401.65, 6401.66 und 6401.67</t>
  </si>
  <si>
    <t>Bestätigung positiver Resultate der Hochdurchsatz-Sequenzierung mittels Sequenzierung nach Sanger einschliesslich bei nachträglicher bioinformatischer Auswertung von Hochdurchsatz-Sequenzierdaten (6010.08, 6011.08, 6012.08)</t>
  </si>
  <si>
    <t xml:space="preserve">maximal 2 bei Auswertung von 1-10 Genen,
maximal 4 bei Auswertung von 11-100 Genen, 
maximal 6 bei Auswertung von über 100 Genen </t>
  </si>
  <si>
    <t>Nicht kumulierbar mit 6400.65, 6400.66, 6400.67, 6401.65, 6401.66 und 6401.67</t>
  </si>
  <si>
    <t>Chromosomenuntersuchung, konstitutioneller Karyotyp, Zuschlag für über 25 analysierte Zellen</t>
  </si>
  <si>
    <t>Chromosomenuntersuchung, konstitutioneller Karyotyp, Zuschlag für über 50 analysierte Zellen</t>
  </si>
  <si>
    <t>Chromosomenuntersuchung, konstitutioneller Karyotyp, Zuschlag für Benützung von zusätzlicher Färbung</t>
  </si>
  <si>
    <t>G-, Q-, R- oder C-Bänderung, Ag-NOR, hohe Auflösung, andere</t>
  </si>
  <si>
    <t xml:space="preserve">1 pro Färbung, maximal 4 
</t>
  </si>
  <si>
    <t>In-situ-Hybridisierung an Interphasekernen bei Verdacht auf Chromosomenanomalie oder zur Geschlechtsbestimmung bei X-chromosomal vererbten Krankheiten, konstitutioneller Karyotyp inkl. Präparation und Analyse von 50 oder mehr Zellen</t>
  </si>
  <si>
    <t>1 pro Färbung</t>
  </si>
  <si>
    <t xml:space="preserve">Nicht kumulierbar mit 6109.37
</t>
  </si>
  <si>
    <t xml:space="preserve">Genetische Untersuchung der Eltern, pauschal für beide Eltern 
</t>
  </si>
  <si>
    <t xml:space="preserve">Nur zur abschliessenden Beurteilung einer chromosomalen Microarray-Analyse (6107.35), falls notwendig </t>
  </si>
  <si>
    <t>Molekulargenetische Aneuploidiebestimmung bei Verdacht auf Chromosomenanomalie oder molekulargenetische Geschlechtsbestimmung bei X-chromosomal vererbten Krankheiten, Schnelltest</t>
  </si>
  <si>
    <t>QF-PCR</t>
  </si>
  <si>
    <t>Nicht kumulierbar mit 6105.34</t>
  </si>
  <si>
    <t>B2.1</t>
  </si>
  <si>
    <t xml:space="preserve">Faktor V-Leiden: Nachweis der Mutation p.R506Q (F5:p.Arg534Gln)
</t>
  </si>
  <si>
    <t>Analysentechnik frei</t>
  </si>
  <si>
    <t>Nicht kumulierbar mit 6008.09</t>
  </si>
  <si>
    <t xml:space="preserve">Faktor II/Prothrombin-Störung: Nachweis der Mutation G20210A (F2:c.*97G&gt;A)
</t>
  </si>
  <si>
    <t xml:space="preserve">Hämochromatose, familiäre (HFE): Nachweis der Mutationen p.C282Y und p.H63D (HFE:p.Cys282Tyr und HFE:p.His63Asp)
</t>
  </si>
  <si>
    <t xml:space="preserve">Hämoglobinopathien </t>
  </si>
  <si>
    <t>Nukleinsäure-Amplifikation mit anschliessender Amplifikats- resp. Mutationsdetektion mittels Elektrophorese (Agarosegel, Polyakrylamid)</t>
  </si>
  <si>
    <t>bei Monoplex-Ansatz, 1 pro Zielsequenz, 
bei Multiplex-Ansatz, 1 pro Ansatz</t>
  </si>
  <si>
    <t>Zum Nachweis von bestimmten Deletionen/Duplikationen.</t>
  </si>
  <si>
    <t>z. B Thalassämien, Sichelzellanämie</t>
  </si>
  <si>
    <t>Zum Nachweis von bestimmten Mutationen.</t>
  </si>
  <si>
    <t>Zum Nachweis von Deletionen/Duplikationen.</t>
  </si>
  <si>
    <t>Hämoglobinopathien</t>
  </si>
  <si>
    <t>Sequenzierung einer Zielsequenz. Die verwendete Analysentechnik ist frei.</t>
  </si>
  <si>
    <t xml:space="preserve">1 pro Zielsequenz, maximal 13 </t>
  </si>
  <si>
    <t>Zum gezielten Nachweis von bekannten Mutationen (z.B. familiär), sowie zum Screening nach unbekannten Mutationen.</t>
  </si>
  <si>
    <t>1. z. B Thalassämien, Sichelzellanämie
2. Bei Durchführung der Analysen mittels Hochdurchsatzsequenzierung müssen sie gemäss den „Bonnes Pratiques“ vom Dezember 2014 der Schweizerischen Gesellschaft für Medizinische Genetik (SGMG) durchgeführt werden. Das Dokument ist einsehbar unter: www.bag.admin.ch/ref.</t>
  </si>
  <si>
    <t>Nicht kumulierbar mit 6203.60 und 6013.58</t>
  </si>
  <si>
    <t xml:space="preserve">1. Nicht zum Nachweis von bekannten familiären Mutationen.
2. Darf nur verrechnet werden, wenn die Position 6203.56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</si>
  <si>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z.B. Thalassämien, Sichelzellanämie
2. Die Analysen müssen gemäss den „Bonnes Pratiques“ vom Dezember 2014 der Schweizerischen Gesellschaft für Medizinische Genetik (SGMG) durchgeführt werden. Das Dokument ist einsehbar unter: www.bag.admin.ch/ref.
3. Für die Bestätigung positiver Resultate der Hochdurchsatz-Sequenzierung muss die Sequenzierung nach Sanger mit der Position 6013.58 verrechnet werden. 
4. Für die notwendige Überprüfung bei Familienangehörigen muss die Position 6009.09 verrechnet werden. 
5.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6.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</si>
  <si>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6203.55, 6013.58, 6006.07 und 6009.09
2. Nicht kumulierbar mit 6008.09
</t>
  </si>
  <si>
    <t>Hämophilien</t>
  </si>
  <si>
    <t>Zum gezielten Nachweis von bekannten Mutationen (z.B. familiär).</t>
  </si>
  <si>
    <t>Bei Durchführung der Analysen mittels Hochdurchsatzsequenzierung müssen sie gemäss den „Bonnes Pratiques“ vom Dezember 2014 der Schweizerischen Gesellschaft für Medizinische Genetik (SGMG) durchgeführt werden. Das Dokument ist einsehbar unter: www.bag.admin.ch/ref.</t>
  </si>
  <si>
    <t>Nicht kumulierbar mit 6204.60 und 6013.58</t>
  </si>
  <si>
    <t xml:space="preserve">1. Nicht zum Nachweis von bekannten familiären Mutationen.
2. Darf nur verrechnet werden, wenn die Position 6204.56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</si>
  <si>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</si>
  <si>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6204.55, 6013.58, 6006.07 und 6009.09
2. Nicht kumulierbar mit 6008.09
</t>
  </si>
  <si>
    <t>SCID</t>
  </si>
  <si>
    <t xml:space="preserve">1 pro Zielsequenz, maximal 14 
</t>
  </si>
  <si>
    <t>Nicht kumulierbar mit 6205.61 und 6013.58</t>
  </si>
  <si>
    <t xml:space="preserve">1. Nicht zum Nachweis von bekannten familiären Mutationen.
2. Darf nur verrechnet werden, wenn die Position 6205.56 mehr als 14 Mal durchgeführt werden müsste.
3. Verordnung nur durch Ärzte mit eidgenössischem Weiterbildungstitel "Medizinische Genetik"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</si>
  <si>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11-100 Gene (900 Taxpunkte). 
</t>
  </si>
  <si>
    <t xml:space="preserve">1. Nur kumulierbar mit den chromosomalen Untersuchungen des Kapitels B1 und mit folgenden molekulargenetischen Untersuchungen 6001.03, 6013.58, 6006.07 und 6009.09
2. Nicht kumulierbar mit 6008.09
</t>
  </si>
  <si>
    <t>Seltene Krankheiten von Blut, Gerinnung, Immunsystem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</si>
  <si>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 xml:space="preserve">1. Zum Nachweis von Deletionen/Duplikationen.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</si>
  <si>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Durchführung der Analysen im Ausland nach Artikel 36 Absatz 1 und 4 KVV unter folgenden Bedingungen:
1. Die Analysen können in einem schweizerischen Laboratorium nach KVG nicht durchgeführt werden.
2.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3. Die Organisation der Untersuchung, der Probenversand, die Weiterleitung des Untersuchungsbefundes mit allfälliger Übersetzung sowie die abschliessende Rechnung erfolgt durch ein schweizerisches Laboratorium nach Artikel 54 Absatz 3 KVV.
</t>
  </si>
  <si>
    <t>1. Zum gezielten Nachweis von bekannten Mutationen (z.B. familiär), sowie zum Screening nach unbekannten Mutationen.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t>
  </si>
  <si>
    <t>1. Bei Durchführung der Analysen mittels Hochdurchsatzsequenzierung müssen sie gemäss den „Bonnes Pratiques“ vom Dezember 2014 der Schweizerischen Gesellschaft für Medizinische Genetik (SGMG) durchgeführt werden. Das Dokument ist einsehbar unter: www.bag.admin.ch/ref.
2. Durchführung der Analysen im Ausland nach Artikel 36 Absatz 1 und 4 KVV unter folgenden Bedingungen: 
a. Die Analysen können in einem schweizerischen Laboratorium nach KVG nicht durchgeführt werden.
b.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c. Die Organisation der Untersuchung, der Probenversand, die Weiterleitung des Untersuchungsbefundes mit allfälliger Übersetzung sowie die abschliessende Rechnung erfolgt durch ein schweizerisches Laboratorium nach Artikel 54 Absatz 3 KVV.</t>
  </si>
  <si>
    <t xml:space="preserve">Nicht kumulierbar mit 6206.60 und 6013.58
</t>
  </si>
  <si>
    <t xml:space="preserve">1. Nicht zum Nachweis von bekannten familiären Mutationen
2. Darf nur verrechnet werden, wenn die Position 6206.56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</si>
  <si>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Die Analysen müssen gemäss den „Bonnes Pratiques“ vom Dezember 2014 der Schweizerischen Gesellschaft für Medizinische Genetik (SGMG) durchgeführt werden. Das Dokument ist einsehbar unter: www.bag.admin.ch/ref.
2. Durchführung der Analysen im Ausland nach Artikel 36 Absatz 1 und 4 KVV unter folgenden Bedingungen:
a. Die Analysen können in einem schweizerischen Laboratorium nach KVG nicht durchgeführt werden.
b.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c. Die Organisation der Untersuchung, der Probenversand, die Weiterleitung des Untersuchungsbefundes mit allfälliger Übersetzung sowie die abschliessende Rechnung erfolgt durch ein schweizerisches Laboratorium nach Artikel 54 Absatz 3 KVV.
</t>
  </si>
  <si>
    <t xml:space="preserve">1. Nur kumulierbar mit den chromosomalen Untersuchungen des Kapitels B1 und mit folgenden molekulargenetischen Untersuchungen 6001.03, 6206.55, 6013.58, 6006.07 und 6009.09
2. Nicht kumulierbar mit 6008.09
</t>
  </si>
  <si>
    <t>Mendelsche Krankheit von Blut, Gerinnung oder Immunsystem bei Patienten mit Symptomen, für welche verschiedene Krankheiten aus dieser Gruppe in Frage kommen und entsprechend gesucht werden (Differentialdiagnostik); mit bioinformatischer Auswertung inkl. Resultaterstellung für 11 bis 100 Gene</t>
  </si>
  <si>
    <t xml:space="preserve">1. Nicht zum Nachweis von bekannten familiären Mutationen
2. Verordnung nur durch Ärzte mit eidgenössischem Weiterbildungstitel "Medizinische Genetik" nach dem Bundesgesetz vom 23. Juni 2006 über die universitären Medizinalberufe (Medizinalberufegesetz, MedBG, SR 811.11)
</t>
  </si>
  <si>
    <t>Mendelsche Krankheit von Blut, Gerinnung oder Immunsystem bei Patienten mit Symptomen, für welche verschiedene Krankheiten aus dieser Gruppe in Frage kommen und entsprechend gesucht werden (Differentialdiagnostik); mit bioinformatischer Auswertung inkl. Resultaterstellung für über 100 Gene</t>
  </si>
  <si>
    <t xml:space="preserve">1. Nicht zum Nachweis von bekannten familiären Mutationen.
2. Verordnung nur durch Ärzte mit eidgenössischem Weiterbildungstitel "Medizinische Genetik"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</si>
  <si>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über 100 Gene (1350 Taxpunkte). 
</t>
  </si>
  <si>
    <t>B2.2</t>
  </si>
  <si>
    <t>Marfan-Syndrom und andere Thorakale Aortenkrankheiten</t>
  </si>
  <si>
    <t xml:space="preserve">1. Nicht zum Nachweis von bekannten familiären Mutationen.
2. Darf nur verrechnet werden, wenn die Position 6211.56 mehr als 14 Mal durchgeführt werden muss.
3. Verordnung nur durch Ärzte mit eidgenössischem Weiterbildungstitel "Medizinische Genetik"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</si>
  <si>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11-100 Gene (900 Taxpunkte). 
</t>
  </si>
  <si>
    <t>Marfan-Syndrom</t>
  </si>
  <si>
    <t>Zum gezielten Nachweis von bekannten Mutationen (z.B. familiär)</t>
  </si>
  <si>
    <t>Nicht kumulierbar mit 6210.61 und 6013.58</t>
  </si>
  <si>
    <t>Ehlers Danlos</t>
  </si>
  <si>
    <t>Zum gezielten Nachweis von bekannten Mutationen (z.B. familiär), sowie zum Screening nach unbekannten Mutationen</t>
  </si>
  <si>
    <t>Nicht kumulierbar mit 6212.61 und 6013.58</t>
  </si>
  <si>
    <t xml:space="preserve">1. Nicht zum Nachweis von bekannten familiären Mutationen.
2. Darf nur verrechnet werden, wenn die Position 6212.56 mehr als 14 Mal durchgeführt werden müsste.
3.Verordnung nur durch Ärzte mit eidgenössischem Weiterbildungstitel "Medizinische Genetik" nach dem Bundesgesetz vom 23. Juni 2006 über die universitären Medizinalberufe (Medizinalberufegesetz, MedBG, SR 811.11).
</t>
  </si>
  <si>
    <t xml:space="preserve">1. Nur kumulierbar mit den chromosomalen Untersuchungen des Kapitels B1 und mit folgenden molekulargenetischen Untersuchungen 6001.03, 6013.58, 6006.07 und 6009.09.
2. Nicht kumulierbar mit 6008.09
</t>
  </si>
  <si>
    <t>Osteogenesis imperfecta</t>
  </si>
  <si>
    <t>Nicht kumulierbar mit 6213.61 und 6013.58</t>
  </si>
  <si>
    <t xml:space="preserve">1. Nicht zum Nachweis von bekannten familiären Mutationen.
2. Darf nur verrechnet werden, wenn die Position 6213.56 mehr als 14 Mal durchgeführt werden müsste.
3.Verordnung nur durch Ärzte mit eidgenössischem Weiterbildungstitel "Medizinische Genetik" nach dem Bundesgesetz vom 23. Juni 2006 über die universitären Medizinalberufe (Medizinalberufegesetz, MedBG, SR 811.11).
</t>
  </si>
  <si>
    <t xml:space="preserve">1. Nur kumulierbar mit den chromosomalen Untersuchungen des Kapitels B1 und mit folgenden molekulargenetischen Untersuchungen 6001.03, 6213.55, 6013.58, 6006.07 und 6009.09.
2. Nicht kumulierbar mit 6008.09
</t>
  </si>
  <si>
    <t xml:space="preserve">Neurofibromatose </t>
  </si>
  <si>
    <t>1 pro Multiplex-Zielsequenz, maximal 4</t>
  </si>
  <si>
    <t>Nicht kumulierbar mit 6214.60 und 6013.58</t>
  </si>
  <si>
    <t xml:space="preserve">1. Nicht zum Nachweis von bekannten familiären Mutationen.
2. Darf nur verrechnet werden, wenn die Position 6214.56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</si>
  <si>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</si>
  <si>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6214.55, 6013.58, 6006.07 und 6009.09.
2. Nicht kumulierbar mit 6008.09.
</t>
  </si>
  <si>
    <t xml:space="preserve">FGFR-assoziierte Skelett-Dysplasien: Achondroplasie, Hypochondroplasie, thanatophorer Zwergwuchs, Pfeiffer-Syndrom, Jackson-Weiss-Syndrom, Apert-Syndrom, Crouzon-Syndrom
</t>
  </si>
  <si>
    <t xml:space="preserve">Nicht kumulierbar mit 6215.60 und 6013.58
</t>
  </si>
  <si>
    <t xml:space="preserve">1. Nicht zum Nachweis von bekannten familiären Mutationen.
2. Darf nur verrechnet werden, wenn die Position 6215.56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</si>
  <si>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Ichthyosis</t>
  </si>
  <si>
    <t>Nicht kumulierbar mit 6216.61 und 6013.58</t>
  </si>
  <si>
    <t xml:space="preserve">1. Nicht zum Nachweis von bekannten familiären Mutationen.
2. Darf nur verrechnet werden, wenn die Position 6216.56 mehr als 14 Mal durchgeführt werden müsste.
3.Verordnung nur durch Ärzte mit eidgenössischem Weiterbildungstitel "Medizinische Genetik" nach dem Bundesgesetz vom 23. Juni 2006 über die universitären Medizinalberufe (Medizinalberufegesetz, MedBG, SR 811.11).
</t>
  </si>
  <si>
    <t xml:space="preserve">1. Nur kumulierbar mit den chromosomalen Untersuchungen des Kapitels B1 und mit folgenden molekulargenetischen Untersuchungen 6001.03, 6013.58, 6006.07 und 6009.09.
2. Nicht kumulierbar mit 6008.09.
</t>
  </si>
  <si>
    <t xml:space="preserve">Seltene Krankheit Haut, Bindegewebe oder Knochen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
</t>
  </si>
  <si>
    <t xml:space="preserve">1. Zum Nachweis von Deletionen/Duplikationen.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</si>
  <si>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1. Zum gezielten Nachweis von bekannten Mutationen (z.B. familiär), sowie zum Screening nach unbekannten Mutationen.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t>
  </si>
  <si>
    <t>Nicht kumulierbar mit 6217.60 und 6013.58</t>
  </si>
  <si>
    <t xml:space="preserve">1. Nicht zum Nachweis von bekannten familiären Mutationen.
2. Darf nur verrechnet werden, wenn die Position 6217.56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</si>
  <si>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Durchführung der Analysen im Ausland nach Artikel 36 Absatz 1 und 4 KVV unter folgenden Bedingungen:
a) Die Analysen können in einem schweizerischen Laboratorium nach KVG nicht durchgeführt werden.
b)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c) Die Organisation der Untersuchung, der Probenversand, die Weiterleitung des Untersuchungsbefundes mit allfälliger Übersetzung sowie die abschliessende Rechnung erfolgt durch ein schweizerisches Laboratorium nach Artikel 54 Absatz 3 KVV.
6.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</si>
  <si>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6217.55, 6013.58, 6006.07 und 6009.09.
2. Nicht kumulierbar mit 6008.09.
</t>
  </si>
  <si>
    <t xml:space="preserve">Mendelsche Krankheit von Haut, Bindegewebe oder Knochen bei Patienten mit Symptomen, für welche verschiedene Krankheiten aus dieser Gruppe in Frage kommen und entsprechend gesucht werden (Differentialdiagnostik); mit bioinformatischer Auswertung inkl. Resultaterstellung für 11 bis 100 Gene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</si>
  <si>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11-100 Gene (900 Taxpunkte). 
</t>
  </si>
  <si>
    <t xml:space="preserve">1. Nur kumulierbar mit den chromosomalen Untersuchungen des Kapitels B1 und mit folgenden molekulargenetischen Untersuchungen 6001.03, 6013.58, 6006.07 und 6009.09.
2. Nicht kumulierbar mit 6008.09.
</t>
  </si>
  <si>
    <t xml:space="preserve">Mendelsche Krankheit von Haut, Bindegewebe oder Knochen bei Patienten mit Symptomen, für welche verschiedene Krankheiten aus dieser Gruppe in Frage kommen und entsprechend gesucht werden (Differentialdiagnostik); mit bioinformatischer Auswertung inkl. Resultaterstellung für über 100 Gene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</si>
  <si>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Resultaterstellungfür über 100 Gene (1350 Taxpunkte). 
</t>
  </si>
  <si>
    <t>B2.3</t>
  </si>
  <si>
    <t>Cystische Fibrose (CF)</t>
  </si>
  <si>
    <t>Zum Nachweis der häufigsten bekannten Mutationen.</t>
  </si>
  <si>
    <t>Für den Nachweis von Deletionen/Duplikationen oder den Nachweis der häufigsten bekannten Mutationen.</t>
  </si>
  <si>
    <t>Nicht kumulierbar mit 6221.60 und 6013.58</t>
  </si>
  <si>
    <t xml:space="preserve">1. Nicht zum Nachweis von bekannten familiären Mutationen.
2. Darf nur verrechnet werden, wenn die Position 6221.56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</si>
  <si>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6221.55, 6013.58, 6006.07 und 6009.09.
2. Nicht kumulierbar mit 6008.09.
</t>
  </si>
  <si>
    <t>Alpha-1-Antitrypsin-Mangel</t>
  </si>
  <si>
    <t>1. Zum gezielten Nachweis von bekannten Mutationen (z.B. familiär), sowie zum Screening nach unbekannten Mutationen.
2. Nicht für den alleinigen Nachweis der Allele S und Z.</t>
  </si>
  <si>
    <t>Nicht kumulierbar mit 6013.58</t>
  </si>
  <si>
    <t>Morbus Wilson</t>
  </si>
  <si>
    <t>Nicht kumulierbar mit 6223.60 und 6013.58</t>
  </si>
  <si>
    <t xml:space="preserve">1. Nicht zum Nachweis von bekannten familiären Mutationen.
2. Darf nur verrechnet werden, wenn die Position 6223.56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</si>
  <si>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Mucopolysaccharidosen</t>
  </si>
  <si>
    <t xml:space="preserve">1. Nicht zum Nachweis von bekannten familiären Mutationen.
2. Verordnung nur durch Ärzte mit eidgenössischem Weiterbildungstitel "Medizinische Genetik" nach dem Bundesgesetz vom 23. Juni 2006 über die universitären Medizinalberufe (Medizinalberufegesetz, MedBG, SR 811.11).
</t>
  </si>
  <si>
    <t xml:space="preserve">1. Kumulierbar mit den chromosomalen Untersuchungen des Kapitels B1 und folgenden molekulargenetischen Untersuchungen: 6001.03, 6013.58, 6006.07 und 6009.09.
2. Nicht kumulierbar mit 6008.09.
</t>
  </si>
  <si>
    <t>Alpha-Galaktosidase-Mangel (M. Fabry), Beta-Glucosidase-Mangel (M. Gaucher)</t>
  </si>
  <si>
    <t xml:space="preserve">1. Nicht zum Nachweis von bekannten familiären Mutationen.
2. Darf nur verrechnet werden, wenn die Position 6225.56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</si>
  <si>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Alpha-Galaktosidase-Mangel (M. Fabry), Beta-Glucosidase-Mangel (M. Gaucher), Mucopolysaccharidosen</t>
  </si>
  <si>
    <t>Nicht kumulierbar mit 6225.60 und 6013.58</t>
  </si>
  <si>
    <t>Glykogenosen</t>
  </si>
  <si>
    <t xml:space="preserve">1. Nicht zum Nachweis von bekannten familiären Mutationen.
2. Darf nur verrechnet werden, wenn die Position 6229.56 mehr als 14 Mal durchgeführt werden müsste.
3. Verordnung nur durch Ärzte mit eidgenössischem Weiterbildungstitel "Medizinische Genetik" nach dem Bundesgesetz vom 23. Juni 2006 über die universitären Medizinalberufe (Medizinalberufegesetz, MedBG, SR 811.11).
</t>
  </si>
  <si>
    <t>Galaktosämie, Fructoseintoleranz</t>
  </si>
  <si>
    <t xml:space="preserve">1. Nicht zum Nachweis von bekannten familiären Mutationen.
2. Darf nur verrechnet werden, wenn die Position 6229.56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</si>
  <si>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Galactosämie, Fructoseintoleranz, Glykogenosen</t>
  </si>
  <si>
    <t xml:space="preserve">Nicht kumulierbar mit 6227.61, 6228.60 und 6013.58
</t>
  </si>
  <si>
    <t>Porphyrie</t>
  </si>
  <si>
    <t xml:space="preserve">1. Nicht zum Nachweis von bekannten familiären Mutationen.
2. Darf nur verrechnet werden, wenn die Position 6232.56 mehr als 14 Mal durchgeführt werden müsste.
3. Verordnung nur durch Ärzte mit eidgenössischem Weiterbildungstitel "Medizinische Genetik" nach dem Bundesgesetz vom 23. Juni 2006 über die universitären Medizinalberufe (Medizinalberufegesetz, MedBG, SR 811.11).
</t>
  </si>
  <si>
    <t>Acyl-CoA Dehydrogenase-Mangel, Harnstoffzyklusstörungen</t>
  </si>
  <si>
    <t xml:space="preserve">1. Nicht zum Nachweis von bekannten familiären Mutationen.
2. Darf nur verrechnet werden, wenn die Position 6232.56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</si>
  <si>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Porphyrie, Acyl-CoA Dehydrogenase-Mangel, Harnstoffzyklusstörungen</t>
  </si>
  <si>
    <t>Nicht kumulierbar mit 6230.61, 6231.60 und 6013.58</t>
  </si>
  <si>
    <t>Diabetes insipidus</t>
  </si>
  <si>
    <t>Nicht kumulierbar mit 6233.60 und 6013.58</t>
  </si>
  <si>
    <t xml:space="preserve">Diabetes insipidus </t>
  </si>
  <si>
    <t xml:space="preserve">1. Nicht zum Nachweis von bekannten familiären Mutationen.
2. Darf nur verrechnet werden, wenn die Position 6233.56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</si>
  <si>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1-10 Gene (540 Taxpunkte).
</t>
  </si>
  <si>
    <t>Adrenogenitales Syndrom</t>
  </si>
  <si>
    <t>Nicht kumulierbar mit 6234.60 und 6013.58</t>
  </si>
  <si>
    <t xml:space="preserve">1. Nicht zum Nachweis von bekannten familiären Mutationen.
2. Darf nur verrechnet werden, wenn die Position 6234.56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</si>
  <si>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6234.55, 6013.58, 6006.07 und 6009.09.
2. Nicht kumulierbar mit 6008.09.
</t>
  </si>
  <si>
    <t>Kallman-Syndrom</t>
  </si>
  <si>
    <t>Nicht kumulierbar mit 6235.61 und 6013.58</t>
  </si>
  <si>
    <t xml:space="preserve">1. Nicht zum Nachweis von bekannten familiären Mutationen.
2. Darf nur verrechnet werden, wenn die Position 6235.56 mehr als 14 Mal durchgeführt werden müsste.
3. Verordnung nur durch Ärzte mit eidgenössischem Weiterbildungstitel "Medizinische Genetik"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</si>
  <si>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11-100 Gene (900 Taxpunkte). 
</t>
  </si>
  <si>
    <t>Störungen der Geschlechtsdifferenzierung</t>
  </si>
  <si>
    <t>Nicht kumulierbar mit 6236.60 und 6013.58</t>
  </si>
  <si>
    <t xml:space="preserve">1. Nicht zum Nachweis von bekannten familiären Mutationen.
2. Darf nur verrechnet werden, wenn die Position 6236.56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</si>
  <si>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Seltene metabolische und endokrine Krankheiten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</si>
  <si>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 xml:space="preserve">1. Zum Nachweis von Deletionen/Duplikationen.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</si>
  <si>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Nicht kumulierbar mit 6237.60 und 6013.58</t>
  </si>
  <si>
    <t xml:space="preserve">1. Nicht zum Nachweis von bekannten familiären Mutationen.
2. Darf nur verrechnet werden, wenn die Position 6237.56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</si>
  <si>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Nur kumulierbar mit den chromosomalen Untersuchungen des Kapitels B1 und mit folgenden molekulargenetischen Untersuchungen 6001.03, 6237.55, 6013.58, 6006.07 und 6009.09.
2. Nicht kumulierbar mit 6008.09.
</t>
  </si>
  <si>
    <t>Mendelsche metabolische und endokrine Krankheiten bei Patienten mit Symptomen, für welche verschiedene Krankheiten aus dieser Gruppe in Frage kommen und entsprechend gesucht werden (Differentialdiagnostik); mit bioinformatischer Auswertung inkl. Resultaterstellung für 11 bis 100 Gene</t>
  </si>
  <si>
    <t xml:space="preserve">Mendelsche metabolische und endokrine Krankheiten bei Patienten mit Symptomen, für welche verschiedene Krankheiten aus dieser Gruppe in Frage kommen und entsprechend gesucht werden (Differentialdiagnostik); mit bioinformatischer Auswertung inkl. Resultaterstellung für über 100 Gene </t>
  </si>
  <si>
    <t>1. Zum gezielten Nachweis von bekannten Mutationen (z.B. familiär).
2. Bei klinischem Verdacht oder zur Ermittlung der Trägerschaft sowie ärztlich verordnet nach Art. 12d Bst. f KLV.</t>
  </si>
  <si>
    <t>Nicht kumulierbar mit 6241.60 und 6013.58</t>
  </si>
  <si>
    <t xml:space="preserve">1. Nicht zum Nachweis von bekannten familiären Mutationen.
2. Bei klinischem Verdacht oder zur Ermittlung der Trägerschaft sowie ärztlich verordnet nach Art. 12d Bst. f KLV.
3. Darf nur verrechnet werden, wenn die Position 6241.56 mehr als 13 Mal durchgeführt werden müsste.
4.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</si>
  <si>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Lynch-Syndrom, Gene MLH1, MSH2, MSH6, PMS2</t>
  </si>
  <si>
    <t xml:space="preserve">1. Zum gezielten Nachweis von bekannten Mutationen (z.B. familiär), sowie zum Screening nach unbekannten Mutationen.
2. Bei klinischem Verdacht oder zur Ermittlung der Trägerschaft sowie ärztlich verordnet nach Art. 12d Bst. f KLV.
</t>
  </si>
  <si>
    <t>Nicht kumulierbar mit 6242.60 und 6013.58</t>
  </si>
  <si>
    <t xml:space="preserve">1. Nicht zum Nachweis von bekannten familiären Mutationen.
2. Bei klinischem Verdacht oder zur Ermittlung der Trägerschaft sowie ärztlich verordnet nach Art. 12d Bst. f KLV.
3. Darf nur verrechnet werden, wenn die Position 6242.56 mehr als 13 Mal durchgeführt werden müsste.
4.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</si>
  <si>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6242.55, 6013.58, 6006.07 und 6009.09
2. Nicht kumulierbar mit 6008.09
</t>
  </si>
  <si>
    <t>Li-Fraumeni-Syndrom</t>
  </si>
  <si>
    <t>1. Zum gezielten Nachweis von bekannten Mutationen (z.B. familiär), sowie zum Screening nach unbekannten Mutationen.
2. Bei klinischem Verdacht oder zur Ermittlung der Trägerschaft sowie ärztlich verordnet nach Art. 12d Bst. f KLV.</t>
  </si>
  <si>
    <t>Nicht kumulierbar mit 6243.60 und 6013.58</t>
  </si>
  <si>
    <t xml:space="preserve">1. Nicht zum Nachweis von bekannten familiären Mutationen.
2. Darf nur verrechnet werden, wenn die Position 6243.56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</si>
  <si>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6243.55, 6013.58, 6006.07 und 6009.09.
2. Nicht kumulierbar mit 6008.09.
</t>
  </si>
  <si>
    <t>Multiple endokrine Neoplasien</t>
  </si>
  <si>
    <t>Nicht kumulierbar mit 6244.60 und 6013.58</t>
  </si>
  <si>
    <t xml:space="preserve">1. Nicht zum Nachweis von bekannten familiären Mutationen.
2. Darf nur verrechnet werden, wenn die Position 6244.56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</si>
  <si>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1-10 Gene (540 Taxpunkte).
</t>
  </si>
  <si>
    <t xml:space="preserve">1. Nur kumulierbar mit den chromosomalen Untersuchungen des Kapitels B1 und mit folgenden molekulargenetischen Untersuchungen 6001.03, 6244.55, 6013.58, 6006.07 und 6009.09.
2. Nicht kumulierbar mit 6008.09.
</t>
  </si>
  <si>
    <t xml:space="preserve">Polyposis coli oder attenuierte Form der Polyposis coli, Gen APC </t>
  </si>
  <si>
    <t>Nicht kumulierbar mit 6245.60 und 6013.58</t>
  </si>
  <si>
    <t xml:space="preserve">1. Nicht zum Nachweis von bekannten familiären Mutationen.
2. Bei klinischem Verdacht oder zur Ermittlung der Trägerschaft sowie ärztlich verordnet nach Art. 12d Bst. f KLV.
3. Darf nur verrechnet werden, wenn die Position 6245.55 mehr als 13 Mal durchgeführt werden müsste.
4.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</si>
  <si>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6245.55, 6013.58, 6006.07 und 6009.09.
2. Nicht kumulierbar mit 6008.09.
</t>
  </si>
  <si>
    <t>Retinoblastom, Gen RB1</t>
  </si>
  <si>
    <t>Nicht kumulierbar mit 6246.60 und 6013.58</t>
  </si>
  <si>
    <t xml:space="preserve">1. Nicht zum Nachweis von bekannten familiären Mutationen.
2. Bei klinischem Verdacht oder zur Ermittlung der Trägerschaft sowie ärztlich verordnet nach Art. 12d Bst. f KLV.
3. Darf nur verrechnet werden, wenn die Position 6246.56 mehr als 13 Mal durchgeführt werden müsste.
4.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</si>
  <si>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6246.55, 6013.58, 6006.07 und 6009.09.
2. Nicht kumulierbar mit 6008.09.
</t>
  </si>
  <si>
    <t xml:space="preserve">Seltene erbliche Tumorkrankheiten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und/oder erlaubt die Ermittlung der Trägerschaft bei Verdacht auf das Vorliegen einer Prädisposition für eine familiäre Krebskrankheit nach Art. 12d Bst. f KLV.
f. Die diagnostische Sensitivität (Mutationserfassungsrate) zum spezifischen Nachweis der seltenen Krankheit, insbesondere bei ausgeprägter Heterogenität, liegt in einem akzeptablen Bereich
</t>
  </si>
  <si>
    <t>Seltene erbliche Tumorkrankheiten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und/oder erlaubt die Ermittlung der Trägerschaft bei Verdacht auf das Vorliegen einer Prädisposition für eine familiäre Krebskrankheit nach Art. 12d Bst. f KLV.
f. Die diagnostische Sensitivität (Mutationserfassungsrate) zum spezifischen Nachweis der seltenen Krankheit, insbesondere bei ausgeprägter Heterogenität, liegt in einem akzeptablen Bereich</t>
  </si>
  <si>
    <t>Nicht kumulierbar mit 6247.60 und 6013.58</t>
  </si>
  <si>
    <t xml:space="preserve">Seltene erbliche Tumorkrankheiten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 
</t>
  </si>
  <si>
    <t xml:space="preserve">1. Nicht zum Nachweis von bekannten familiären Mutationen.
2. Darf nur verrechnet werden, wenn die Position 6247.56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</si>
  <si>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Nur kumulierbar mit den chromosomalen Untersuchungen des Kapitels B1 und mit folgenden molekulargenetischen Untersuchungen 6001.03, 6247.55, 6013.58, 6006.07 und 6009.09.
2. Nicht kumulierbar mit 6008.09.
</t>
  </si>
  <si>
    <t xml:space="preserve">Mendelsche erbliche Tumorkrankheiten bei Patienten mit Symptomen, für welche verschiedene Krankheiten aus dieser Gruppe in Frage kommen und entsprechend gesucht werden (Differentialdiagnostik); mit bioinformatischer Auswertung inkl. Resultaterstellung für 11 bis 100 Gene
</t>
  </si>
  <si>
    <t xml:space="preserve">Verordnung nur durch Ärzte mit eidgenössischem Weiterbildungstitel "Medizinische Genetik" nach dem Bundesgesetz vom 23. Juni 2006 über die universitären Medizinalberufe (Medizinalberufegesetz, MedBG, SR 811.11).
</t>
  </si>
  <si>
    <t xml:space="preserve">Mendelsche erbliche Tumorkrankheiten bei Patienten mit Symptomen, für welche verschiedene Krankheiten aus dieser Gruppe in Frage kommen und entsprechend gesucht werden (Differentialdiagnostik); mit bioinformatischer Auswertung inkl. Resultaterstellung für über 100 Gene
</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</si>
  <si>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Resultaterstellungfür über 100 Gene (1350 Taxpunkte). 
</t>
  </si>
  <si>
    <t>B2.5</t>
  </si>
  <si>
    <t>Chorea Huntington und Choreatiforme Bewegungsstörungen</t>
  </si>
  <si>
    <t>Bei Monoplex-Ansatz, 1 pro Zielsequenz, 
bei Multiplex-Ansatz, 1 pro Ansatz, maximal 2</t>
  </si>
  <si>
    <t>Dystrophinopathien Duchenne und Becker, sowie Muskeldystrophien aufgrund von Dystrophin-assoziierten Proteinstörungen</t>
  </si>
  <si>
    <t>1 pro Zielsequenz, maximal 13</t>
  </si>
  <si>
    <t>Nicht kumulierbar mit 6252.60 und 6013.58</t>
  </si>
  <si>
    <t xml:space="preserve">1. Nicht zum Nachweis von bekannten familiären Mutationen.
2. Darf nur verrechnet werden, wenn die Position 6252.56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</si>
  <si>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6252.55, 6013.58, 6006.07 und 6009.09.
2. Nicht kumulierbar mit 6008.09.
</t>
  </si>
  <si>
    <t>Hereditäre sensomotorische Neuropathien: Charcot-Marie-Tooth-Syndrome, hereditäre Neuropathie mit Neigung zu Druckparesen (HNPP), amyloidotische Polyneuropathie</t>
  </si>
  <si>
    <t>Nicht kumulierbar mit 6253.61 und 6013.58</t>
  </si>
  <si>
    <t xml:space="preserve">1. Nicht zum Nachweis von bekannten familiären Mutationen.
2. Darf nur verrechnet werden, wenn die Position 6253.56 mehr als 14 Mal durchgeführt werden müsste.
3. Verordnung nur durch Ärzte mit eidgenössischem Weiterbildungstitel "Medizinische Genetik" nach dem Bundesgesetz vom 23. Juni 2006 über die universitären Medizinalberufe (Medizinalberufegesetz, MedBG, SR 811.11).
</t>
  </si>
  <si>
    <t xml:space="preserve">1. Nur kumulierbar mit den chromosomalen Untersuchungen des Kapitels B1 und mit folgenden molekulargenetischen Untersuchungen 6001.03, 6253.55, 6013.58, 6006.07 und 6009.09.
2. Nicht kumulierbar mit 6008.09.
</t>
  </si>
  <si>
    <t>Spino-cerebelläre Ataxien</t>
  </si>
  <si>
    <t>1 pro untersuchtem Ataxie-Typ</t>
  </si>
  <si>
    <t>Zum Nachweis von Repeatexpansionen.</t>
  </si>
  <si>
    <t>Southern-Blot, Dot-Blot</t>
  </si>
  <si>
    <t>Friedreich’sche Ataxie</t>
  </si>
  <si>
    <t>Nicht kumulierbar mit 6255.60 und 6013.58</t>
  </si>
  <si>
    <t>1 pro Sonde</t>
  </si>
  <si>
    <t xml:space="preserve">1. Nicht zum Nachweis von bekannten familiären Mutationen.
2. Darf nur verrechnet werden, wenn die Position 6255.56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</si>
  <si>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6255.55, 6013.58, 6006.07 und 6009.09.
2. Nicht kumulierbar mit 6008.09.
</t>
  </si>
  <si>
    <t>Ataxia telangiectasia</t>
  </si>
  <si>
    <t>Nicht kumulierbar mit 6256.60 und 6013.58</t>
  </si>
  <si>
    <t xml:space="preserve">1. Nicht zum Nachweis von bekannten familiären Mutationen.
2. Darf nur verrechnet werden, wenn die Position 6256.56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</si>
  <si>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6256.55, 6013.58, 6006.07 und 6009.09.
2. Nicht kumulierbar mit 6008.09.
</t>
  </si>
  <si>
    <t>Myotone Dystrophie Typ 1 und 2</t>
  </si>
  <si>
    <t>Myotubuläre Myopathien</t>
  </si>
  <si>
    <t>Nicht kumulierbar mit 6258.60 und 6013.58</t>
  </si>
  <si>
    <t xml:space="preserve">1. Nicht zum Nachweis von bekannten familiären Mutationen.
2. Darf nur verrechnet werden, wenn die Position 6258.56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</si>
  <si>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Spinale Muskelatrophien</t>
  </si>
  <si>
    <t>Nicht kumulierbar mit 6259.60 und 6013.58</t>
  </si>
  <si>
    <t xml:space="preserve">1. Nicht zum Nachweis von bekannten familiären Mutationen.
2. Darf nur verrechnet werden, wenn die Position 6259.56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</si>
  <si>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6259.55, 6013.58, 6006.07 und 6009.09.
2. Nicht kumulierbar mit 6008.09.
</t>
  </si>
  <si>
    <t>Mitochondriale Zytopathien</t>
  </si>
  <si>
    <t>Für spezielle Mutationstypen.</t>
  </si>
  <si>
    <t>Zum Nachweis von Methylierungsveränderungen und von Deletionen/Duplikationen.</t>
  </si>
  <si>
    <t xml:space="preserve">Sequenzierung einer Zielsequenz. Die verwendete Analysentechnik ist frei.
</t>
  </si>
  <si>
    <t>Nicht kumulierbar mit 6260.61</t>
  </si>
  <si>
    <t xml:space="preserve">1. Nicht zum Nachweis von bekannten familiären Mutationen.
2. Darf nur verrechnet werden, wenn die Position 6260.56 mehr als 14 Mal durchgeführt werden muss.
3. Verordnung nur durch Ärzte mit eidgenössischem Weiterbildungstitel "Medizinische Genetik" nach dem Bundesgesetz vom 23. Juni 2006 über die universitären Medizinalberufe (Medizinalberufegesetz, MedBG, SR 811.11).
</t>
  </si>
  <si>
    <t xml:space="preserve">1. Nur kumulierbar mit den chromosomalen Untersuchungen des Kapitels B1 und mit folgenden molekulargenetischen Untersuchungen 6001.03, 6260.55, 6013.58, 6006.07 und 6009.09.
2. Nicht kumulierbar mit 6008.09.
</t>
  </si>
  <si>
    <t>Mendelsche mitochondriale Krankheiten bei Patienten mit Symptomen, für welche verschiedene Krankheiten aus dieser Gruppe in Frage kommen und entsprechend gesucht werden (Differentialdiagnostik); mit bioinformatischer Auswertung inkl. Resultaterstellung für über 100 Gene</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</si>
  <si>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Resultaterstellungfür über 100 Gene (1350 Taxpunkte). 
</t>
  </si>
  <si>
    <t>Fragile X-Syndrome (FRAXA, FRAXE)</t>
  </si>
  <si>
    <t>Bei Multiplex-Ansatz, 1 pro Ansatz</t>
  </si>
  <si>
    <t xml:space="preserve">Nicht kumulierbar mit 6262.60 und 6013.58
</t>
  </si>
  <si>
    <t xml:space="preserve">1. Nicht zum Nachweis von bekannten familiären Mutationen.
2. Darf nur verrechnet werden, wenn die Position 6262.56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</si>
  <si>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6262.55, 6013.58, 6006.07 und 6009.09.
2. Nicht kumulierbar mit 6008.09.
</t>
  </si>
  <si>
    <t>Angelman-Syndrom</t>
  </si>
  <si>
    <t>Nicht kumulierbar mit 6263.60 und 6013.58</t>
  </si>
  <si>
    <t xml:space="preserve">1. Nicht zum Nachweis von bekannten familiären Mutationen.
2. Darf nur verrechnet werden, wenn die Position 6263.56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</si>
  <si>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6263.55, 6013.58, 6006.07 und 6009.09.
2. Nicht kumulierbar mit 6008.09.
</t>
  </si>
  <si>
    <t>Seltene neurologische Krankheiten, motorische und / oder kognitive Entwicklungsstörungen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</si>
  <si>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 xml:space="preserve">1. Zum Nachweis von Deletionen/Duplikationen.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</si>
  <si>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Nicht kumulierbar mit 6264.60 und 6013.58</t>
  </si>
  <si>
    <t xml:space="preserve">1. Nicht zum Nachweis von bekannten familiären Mutationen.
2. Darf nur verrechnet werden, wenn die Position 6264.56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</si>
  <si>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Nur kumulierbar mit den chromosomalen Untersuchungen des Kapitels B1 und mit folgenden molekulargenetischen Untersuchungen 6001.03, 6264.55, 6013.58, 6006.07 und 6009.09.
2. Nicht kumulierbar mit 6008.09.
</t>
  </si>
  <si>
    <t xml:space="preserve">Mendelsche neurologische Krankheiten, motorische und / oder kognitive Entwicklungsstörungen bei Patienten mit Symptomen, für welche verschiedene Krankheiten aus dieser Gruppe in Frage kommen und entsprechend gesucht werden (Differentialdiagnostik); mit bioinformatischer Auswertung inkl. Resultaterstellung für 11 bis 100 Gene
</t>
  </si>
  <si>
    <t xml:space="preserve">Mendelsche neurologische Krankheiten, motorische und / oder kognitive Entwicklungsstörungen bei Patienten mit Symptomen, für welche verschiedene Krankheiten aus dieser Gruppe in Frage kommen und entsprechend gesucht werden (Differentialdiagnostik); mit bioinformatischer Auswertung inkl. Resultaterstellung für über 100 Gene
</t>
  </si>
  <si>
    <t>B2.6</t>
  </si>
  <si>
    <t>Prader-Willi-Syndrom</t>
  </si>
  <si>
    <t>Nicht kumulierbar mit 6268.60 und 6013.58</t>
  </si>
  <si>
    <t xml:space="preserve">1. Nicht zum Nachweis von bekannten familiären Mutationen.
2. Darf nur verrechnet werden, wenn die Position 6268.56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</si>
  <si>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6268.55, 6013.58, 6006.07 und 6009.09.
2. Nicht kumulierbar mit 6008.09.
</t>
  </si>
  <si>
    <t xml:space="preserve">22q11 Syndrom: DiGeorge-, velocardiofaciales Syndrom
</t>
  </si>
  <si>
    <t>Nicht kumulierbar mit 6269.60 und 6013.58</t>
  </si>
  <si>
    <t xml:space="preserve">1. Nicht zum Nachweis von bekannten familiären Mutationen.
2. Darf nur verrechnet werden, wenn die Position 6269.56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</si>
  <si>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6269.55, 6013.58, 6006.07 und 6009.09.
2. Nicht kumulierbar mit 6008.09.
</t>
  </si>
  <si>
    <t>Williams-Beuren-Syndrom</t>
  </si>
  <si>
    <t>Nicht kumulierbar mit 6270.60 und 6013.58</t>
  </si>
  <si>
    <t xml:space="preserve">1. Nicht zum Nachweis von bekannten familiären Mutationen.
2. Darf nur verrechnet werden, wenn die Position 6270.56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</si>
  <si>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6270.55, 6013.58, 6006.07 und 6009.09.
2. Nicht kumulierbar mit 6008.09.
</t>
  </si>
  <si>
    <t>Syndrome mit Störung des Wachstums: Sotos-, Beckwith-Wiedemann-, Silver-Russel-Syndrom u.a</t>
  </si>
  <si>
    <t>Nicht kumulierbar mit 6271.60 und 6013.58</t>
  </si>
  <si>
    <t xml:space="preserve">1. Nicht zum Nachweis von bekannten familiären Mutationen.
2. Darf nur verrechnet werden, wenn die Position 6271.56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</si>
  <si>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6271.55, 6013.58, 6006.07 und 6009.09.
2. Nicht kumulierbar mit 6008.09.
</t>
  </si>
  <si>
    <t>Seltene Syndrome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</si>
  <si>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 xml:space="preserve">1. Für spezielle Mutationstypen.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</si>
  <si>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Nicht kumulierbar mit 6272.60 und 6013.58</t>
  </si>
  <si>
    <t xml:space="preserve">1. Nicht zum Nachweis von bekannten familiären Mutationen.
2. Darf nur verrechnet werden, wenn die Position 6272.56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</si>
  <si>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Nur kumulierbar mit den chromosomalen Untersuchungen des Kapitels B1 und mit folgenden molekulargenetischen Untersuchungen 6001.03, 6272.55, 6013.58, 6006.07 und 6009.09.
2. Nicht kumulierbar mit 6008.09.
</t>
  </si>
  <si>
    <t>Mendelsche Syndrome mit Störung des Wachstums bei Patienten mit Symptomen, für welche verschiedene Krankheiten aus dieser Gruppe in Frage kommen und entsprechend gesucht werden (Differentialdiagnostik); mit bioinformatischer Auswertung inkl. Resultaterstellung für 11 bis 100 Gene</t>
  </si>
  <si>
    <t>Mendelsche Syndrome mit Störung des Wachstums bei Patienten mit Symptomen, für welche verschiedene Krankheiten aus dieser Gruppe in Frage kommen und entsprechend gesucht werden (Differentialdiagnostik); mit bioinformatischer Auswertung inkl. Resultaterstellung für über 100 Gene</t>
  </si>
  <si>
    <t xml:space="preserve">1. Die Analysen müssen gemäss den „Bonnes Pratiques“ vom Dezember 2014 der Schweizerischen Gesellschaft für Medizinische Genetik (SGMG) durchgeführt werden. Das Dokument ist einsehbar unter www.bag.admin.ch/ref.
2. Für die Bestätigung positiver Resultate der Hochdurchsatz-Sequenzierung muss die Sequenzierung nach Sanger mit der Position 6013.58 verrechnet werden. 
3. Für die notwendige Überprüfung bei Familienangehörigen muss die Position 6009.09 verrechnet werden. 
4. Falls die Arbeiten im Zusammenhang mit der Durchführung der Analyse aufgeteilt werden, muss das Labor, das den ärztlichen Auftrag erhält, ein Leistungserbringer nach KVG sein und dessen Leitung trägt die Verantwortung für den ganzen Ablauf der Untersuchung inkl. Resultaterstellung und Rechnungstellung an den Schuldner der Vergütung (Patient oder Krankenversicherer).
5. Der Tarif setzt sich zusammen aus der eigentlichen Sequenzierung (2070 Taxpunkte) und der bioinformatischen Auswertung inkl. Resultaterstellung für über 100 Gene (1350 Taxpunkte). 
</t>
  </si>
  <si>
    <t xml:space="preserve">1. Kumulierbar mit den chromosomalen Untersuchungen des Kapitels B1 und folgenden molekulargenetischen Untersuchungen : 6001.03, 6013.58, 6006.07 und 6009.09.
2. Nicht kumulierbar mit 6008.09.
</t>
  </si>
  <si>
    <t>B2.7</t>
  </si>
  <si>
    <t>Mikrodeletion bei Y-gekoppelter Spermiogenesestörung (AZF-Deletionen)</t>
  </si>
  <si>
    <t>Congenitale Aplasie des Vas Deferens (CAVD)</t>
  </si>
  <si>
    <t>Nicht kumulierbar mit 6277.60 und 6013.58</t>
  </si>
  <si>
    <t xml:space="preserve">1. Nicht zum Nachweis von bekannten familiären Mutationen.
2. Darf nur verrechnet werden, wenn die Position 6277.56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</si>
  <si>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6277.55, 6013.58, 6006.07 und 6009.09.
2. Nicht kumulierbar mit 6008.09.
</t>
  </si>
  <si>
    <t>Polyzystische Nierenkrankheiten</t>
  </si>
  <si>
    <t>Nicht kumulierbar mit 6278.60 und 6013.58</t>
  </si>
  <si>
    <t xml:space="preserve">1. Nicht zum Nachweis von bekannten familiären Mutationen.
2. Darf nur verrechnet werden, wenn die Position 6278.56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</si>
  <si>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6278.55, 6013.58, 6006.07 und 6009.09.
2. Nicht kumulierbar mit 6008.09.
</t>
  </si>
  <si>
    <t>Seltene Krankheiten Urogenitalsystem, Fertilitätsstörungen, Sterilität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</si>
  <si>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Nicht kumulierbar mit 6279.60 und 6013.58</t>
  </si>
  <si>
    <t xml:space="preserve">1. Nicht zum Nachweis von bekannten familiären Mutationen.
2. Darf nur verrechnet werden, wenn die Position 6279.56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</si>
  <si>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Nur kumulierbar mit den chromosomalen Untersuchungen des Kapitels B1 und mit folgenden molekulargenetischen Untersuchungen 6001.03, 6279.55, 6013.58, 6006.07 und 6009.09.
2. Nicht kumulierbar mit 6008.09.
</t>
  </si>
  <si>
    <t>Mendelsche Krankheiten betreffend Urogenitalsystem, Fertilität / Sterilität bei Patienten mit Symptomen, für welche verschiedene Krankheiten aus dieser Gruppe in Frage kommen und entsprechend gesucht werden (Differentialdiagnostik); mit bioinformatischer Auswertung inkl. Resultaterstellung für 11 bis 100 Gene</t>
  </si>
  <si>
    <t xml:space="preserve">1. Nicht zum Nachweis von bekannten familiären Mutationen.
2. Verordnung nur durch Ärzte mit eidgenössischem Weiterbildungstitel "Medizinische Genetik" nach dem Bundesgesetz vom 23. Juni 2006 über die universitären Medizinalberufe (Medizinalberufegesetz, MedBG, SR 811.11)
</t>
  </si>
  <si>
    <t>Mendelsche Krankheiten betreffend Urogenitalsystem, Fertilität / Sterilität bei Patienten mit Symptomen, für welche verschiedene Krankheiten aus dieser Gruppe in Frage kommen und entsprechend gesucht werden (Differentialdiagnostik); mit bioinformatischer Auswertung inkl. Resultaterstellung für über 100 Gene</t>
  </si>
  <si>
    <t>B2.8</t>
  </si>
  <si>
    <t>Retinadystrophien: Retinitis pigmentosa, Makuladegenerationen</t>
  </si>
  <si>
    <t>Nicht kumulierbar mit 6283.61 und 6283.62 und 6013.58</t>
  </si>
  <si>
    <t xml:space="preserve">1. Nicht zum Nachweis von bekannten familiären Mutationen.
2. Darf nur verrechnet werden, wenn die Position 6283.56 mehr als 14 Mal durchgeführt werden müsste.
3. Verordnung nur durch Ärzte mit eidgenössischem Weiterbildungstitel "Medizinische Genetik" nach dem Bundesgesetz vom 23. Juni 2006 über die universitären Medizinalberufe (Medizinalberufegesetz, MedBG, SR 811.11).
</t>
  </si>
  <si>
    <t xml:space="preserve">1. Nur kumulierbar mit den chromosomalen Untersuchungen des Kapitels B1 und mit folgenden molekulargenetischen Untersuchungen 6001.03, 6283.55, 6013.58, 6006.07 und 6009.09.
2. Nicht kumulierbar mit 6008.09.
</t>
  </si>
  <si>
    <t xml:space="preserve">1. Nicht zum Nachweis von bekannten familiären Mutationen.
2. Darf nur verrechnet werden, wenn die Position 6283.56 mehr als 14 Mal durchgeführt werden müsste.
3. Verordnung nur durch Ärzte mit eidgenössischem Weiterbildungstitel "Medizinische Genetik" nach dem Bundesgesetz vom 23. Juni 2006 über die universitären Medizinalberufe (Medizinalberufegesetz, MedBG, SR 811.11).
</t>
  </si>
  <si>
    <t>Corneadystrophien</t>
  </si>
  <si>
    <t>Nicht kumulierbar mit 6284.60 und 6013.58</t>
  </si>
  <si>
    <t xml:space="preserve">1. Nicht zum Nachweis von bekannten familiären Mutationen.
2. Darf nur verrechnet werden, wenn die Position 6284.56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</si>
  <si>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6284.55, 6013.58, 6006.07 und 6009.09.
2. Nicht kumulierbar mit 6008.09.
</t>
  </si>
  <si>
    <t>Leber'sche Optikusatrophie</t>
  </si>
  <si>
    <t>Nicht kumulierbar mit 6285.60 und 6013.58</t>
  </si>
  <si>
    <t xml:space="preserve">1. Nicht zum Nachweis von bekannten familiären Mutationen.
2. Darf nur verrechnet werden, wenn die Position 6285.56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</si>
  <si>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6285.55, 6013.58, 6006.07 und 6009.09.
2. Nicht kumulierbar mit 6008.09.
</t>
  </si>
  <si>
    <t>Vitreoretinopathien</t>
  </si>
  <si>
    <t>Nicht kumulierbar mit 6286.60 und 6013.58</t>
  </si>
  <si>
    <t xml:space="preserve">1. Nicht zum Nachweis von bekannten familiären Mutationen.
2. Darf nur verrechnet werden, wenn die Position 6286.56 mehr als 13 Mal durchgeführt werden müsste.
3.Verordnung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</si>
  <si>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 xml:space="preserve">1. Nur kumulierbar mit den chromosomalen Untersuchungen des Kapitels B1 und mit folgenden molekulargenetischen Untersuchungen 6001.03, 6286.55, 6013.58, 6006.07 und 6009.09.
2. Nicht kumulierbar mit 6008.09.
</t>
  </si>
  <si>
    <t>Seltene Krankheiten der Sinnesorgane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</si>
  <si>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Nicht kumulierbar mit 6287.60 und 6013.58</t>
  </si>
  <si>
    <t xml:space="preserve">1. Nicht zum Nachweis von bekannten familiären Mutationen.
2. Darf nur verrechnet werden, wenn die Position 6287.56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</si>
  <si>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 xml:space="preserve">1. Nur kumulierbar mit den chromosomalen Untersuchungen des Kapitels B1 und mit folgenden molekulargenetischen Untersuchungen 6001.03, 6287.55, 6013.58, 6006.07 und 6009.09.
2. Nicht kumulierbar mit 6008.09.
</t>
  </si>
  <si>
    <t>Mendelsche ophthalmologische Krankheiten bei Patienten mit Symptomen, für welche verschiedene Krankheiten aus dieser Gruppe in Frage kommen und entsprechend gesucht werden (Differentialdiagnostik); mit bioinformatischer Auswertung inkl. Resultaterstellung für 11 bis 100 Gene</t>
  </si>
  <si>
    <t>Mendelsche ophthalmologische Krankheiten bei Patienten mit Symptomen, für welche verschiedene Krankheiten aus dieser Gruppe in Frage kommen und entsprechend gesucht werden (Differentialdiagnostik); mit bioinformatischer Auswertung inkl. Resultaterstellung für über 100 Gene</t>
  </si>
  <si>
    <t>Seltene genetische Krankheiten (Orphan Disease),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t>
  </si>
  <si>
    <t>1.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2.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t>
  </si>
  <si>
    <t>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t>
  </si>
  <si>
    <t>1. Zum gezielten Nachweis von bekannten Mutationen (z.B. familiär), sowie zum Screening nach unbekannten Mutationen.
2. Verordnung der Analysen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11.11).
3.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t>
  </si>
  <si>
    <t>Nicht kumulierbar mit 6299.60, 6299.61 und 6299.62 und 6013.58</t>
  </si>
  <si>
    <t xml:space="preserve">Seltene genetische Krankheiten (Orphan Disease) welche folgende Kriterien aufweisen:
a. Genbasierte Prävalenz der Krankheit 1:2000 oder seltener
b. Monogene Krankheit mit einem Eintrag in OMIM (Online Mendelian Inheritance in Man)
c. Die genetische Krankheit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 insbesondere bei ausgeprägter Heterogenität, liegt in einem akzeptablen Bereich
</t>
  </si>
  <si>
    <t xml:space="preserve">1. Nicht zum Nachweis von bekannten familiären Mutationen.
2. Darf nur verrechnet werden, wenn die Position 6299.56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</si>
  <si>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1. Nicht zum Nachweis von bekannten familiären Mutationen.
2. Darf nur verrechnet werden, wenn die Position 6299.56 mehr als 13 Mal durchgeführt werden müsste.
3. Verordnung der Analysen nur durch Ärzte mit eidgenössischem Weiterbildungstitel "Medizinische Genetik" nach dem Bundesgesetz vom 23. Juni 2006 über die universitären Medizinalberufe (Medizinalberufegesetz, MedBG, SR 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t>
  </si>
  <si>
    <t xml:space="preserve">1. Nicht zum Nachweis von bekannten familiären Mutationen.
2. Darf nur verrechnet werden, wenn die Position 6299.56 mehr als 13 Mal durchgeführt werden müsste.
3. Verordnung der Analysen nur durch Ärzte mit eidgenössischem Weiterbildungstitel "Medizinische Genetik" nach dem Bundesgesetz vom 23. Juni 2006 über die universitären Medizinalberufe (Medizinalberufegesetz, MedBG, SR 11.11).
4. Kostenübernahme nur auf vorgängige besondere Gutsprache des Versicherers, der die Empfehlung des Vertrauensarztes oder der Vertrauensärztin berücksichtigt. Im Falle einer negativen Beurteilung des Antrags um Kostengutsprache durch den Vertrauensarzt bzw. die Vertrauensärztin zieht dieser bzw. diese einen Experten bzw. eine Expertin der Schweizerischen Gesellschaft für Medizinische Genetik (SGMG) hinzu (www.sgmg.ch). Letztere/r gibt, gestützt auf das Formular „Antrag zur Verrechnung unter einer Orphan Disease-Position der Analysenliste“ vom 16. Dezember 2021 (www.bag.admin.ch/ref), eine Empfehlung ab.
</t>
  </si>
  <si>
    <t>Zellkultur und Chromosomenpräparation für maligne Hämopathien</t>
  </si>
  <si>
    <t>Zellkultur und Chromosomenpräparation</t>
  </si>
  <si>
    <t>Bis 3 Kulturbedingungen mit oder ohne Synchronisierung</t>
  </si>
  <si>
    <t>Nicht kumulierbar mit 6303.38</t>
  </si>
  <si>
    <t>Zellkultur und Chromosomenpräparation für maligne Hämopathien, Zuschlag für zusätzliche Kultur- oder Synchronisierungsbedingungen</t>
  </si>
  <si>
    <t>1 pro Bedingung</t>
  </si>
  <si>
    <t xml:space="preserve">Zellkultur und Chromosomenpräparation zur Aufbewahrung für mögliche spätere Analysen, maligne Hämopathien </t>
  </si>
  <si>
    <t xml:space="preserve">Zellkultur und Chromosomenpräparation
</t>
  </si>
  <si>
    <t>Kein</t>
  </si>
  <si>
    <t xml:space="preserve">Nur wenn Resultate ausstehend sind, die für die Auswahl der zytogenetischen Analysen entscheidend sind
</t>
  </si>
  <si>
    <t>nicht kumulierbar mit  6301.38</t>
  </si>
  <si>
    <t>Chromosomenuntersuchung, maligne Hämopathien, Zuschlag für Zelltrennung und Einfrieren</t>
  </si>
  <si>
    <t>Chromosomenuntersuchung</t>
  </si>
  <si>
    <t>Zuschlag für komplexe Anomalien, mindestens 3 Anomalien, maligne Hämopathien</t>
  </si>
  <si>
    <t>Zuschlag für schwierige Analyse, maligne Hämopathien</t>
  </si>
  <si>
    <t>Somatische in-situ-Hybridisierung an Interphasekernen, inkl. Präparation und Analyse von 50 oder mehr Zellen</t>
  </si>
  <si>
    <t>Myeloische Neoplasien, kleines Panel</t>
  </si>
  <si>
    <t xml:space="preserve">Hochdurchsatz-Sequenzierung von &lt;20 kb mit gezielter bioinformatischer Auswertung der Gene mit diagnostischem und/oder prognostischem Wert und/oder zur Beurteilung des Therapieansprechens und Erstellung des komplexen Resultatberichts. </t>
  </si>
  <si>
    <t>1, maximal 2</t>
  </si>
  <si>
    <t>Verordnung nur durch Ärztinnen und Ärzte mit eidgenössischem Weiterbildungstitel in Hämatologie, medizinische Onkologie oder pädiatrische Onko-Hämatologie nach dem Bundesgesetz vom 23. Juni 2006 über die universitären Medizinalberufe (Medizinalberufegesetz, MedBG, SR 811.11)</t>
  </si>
  <si>
    <t>1. Die Analysen müssen gemäss den "Bonnes Pratiques für die Nutzung der Hochdurchsatz-Sequenzierung (HDS) in der Hämato-Onkologie mit gezielter bioinformatischer Analyse somatischer Gene. Konsensusdokument der Schweize-rischen Gesellschaft für Medizinische Genetik (SGMG) und der Schweizerischen Gesellschaft für Hämatologie (SGH)", Version 1 vom 1. Juli 2022 durchgeführt werden. Das Dokument ist einsehbar unter: www.bag.admin.ch/ref.
2. Falls die Arbeiten im Zusammenhang mit der Durchführung der Analyse aufgeteilt werden, muss das Laboratorium, das den ärztlichen Auftrag erhält, ein Leistungserbringer nach KVG sein und dessen Leitung trägt die Verantwortung für den ganzen Ablauf der Untersuchung inkl. Resultaterstellung und Rechnungstellung an den Schuldner der Vergü-tung (Patient oder Krankenversicherer).</t>
  </si>
  <si>
    <t>Nicht kumulierbar mit 6008.09, 6013.58, 6010.08, 6011.08 und 6012.08</t>
  </si>
  <si>
    <t>Myeloische Neoplasien, mittleres Panel</t>
  </si>
  <si>
    <t>Hochdurchsatz-Sequenzierung von 20-200 kb mit gezielter bioinformatischer Auswertung der Gene mit diagnosti-schem und/oder prognostischem Wert und/oder zur Beurteilung des Therapieansprechens und Erstellung des kom-plexen Resultatberichts.</t>
  </si>
  <si>
    <t>1. Die Analysen müssen gemäss den "Bonnes Pratiques für die Nutzung der Hochdurchsatz-Sequenzierung (HDS) in der Hämato-Onkologie mit gezielter bioinformatischer Analyse somatischer Gene. Konsensusdokument der Schweize-rischen Gesellschaft für Medizinische Genetik (SGMG) und der Schweizerischen Gesellschaft für Hämatologie (SGH)", Version 1 vom 1. Juli 2022 durchgeführt werden. Das Dokument ist einsehbar unter: www.bag.admin.ch/ref.
2. Falls die Arbeiten im Zusammenhang mit der Durchführung der Analyse aufgeteilt werden, muss das Laboratorium,  das den ärztlichen Auftrag erhält, ein Leistungserbringer nach KVG sein und dessen Leitung trägt die Verantwortung für den ganzen Ablauf der Untersuchung inkl. Resultaterstellung und Rechnungstellung an den Schuldner der Vergü-tung (Patient oder Krankenversicherer).</t>
  </si>
  <si>
    <t>Nicht kumulierbar mit 6008.09, 6013.58, 6400.67, 6010.08, 6011.08 und 6012.08</t>
  </si>
  <si>
    <t>Myeloische Neoplasien, grosses Panel</t>
  </si>
  <si>
    <t>Hochdurchsatz-Sequenzierung von &gt;200 kb mit gezielter bioinformatischer Auswertung der Gene mit diagnostischem und/oder prognostischem Wert und/oder zur Beurteilung des Therapieansprechens und Erstellung des komplexen Resultatberichts.</t>
  </si>
  <si>
    <t>Nicht kumulierbar mit 6008.09, 6013.58, 6400.66, 6010.08, 6011.08 und 6012.08</t>
  </si>
  <si>
    <t>Lymphatische Neoplasien</t>
  </si>
  <si>
    <t>Lymphatische Neoplasien, kleines Panel</t>
  </si>
  <si>
    <t>Hochdurchsatz-Sequenzierung von &lt;20 kb mit gezielter bioinformatischer Auswertung der Gene mit diagnostischem und/oder prognostischem Wert und/oder zur Beurteilung des Therapieansprechens und Erstellung des komplexen Resultatberichts.</t>
  </si>
  <si>
    <t>Lymphatische Neoplasien, mittleres Panel</t>
  </si>
  <si>
    <t>Hochdurchsatz-Sequenzierung von 20-200 kb mit gezielter bioinformatischer Auswertung der Gene mit diagnosti-schem und/ oder prognostischem Wert und /oder zur Beurteilung des Therapieansprechens und Erstellung des kom-plexen Resultatberichts.</t>
  </si>
  <si>
    <t>Nicht kumulierbar mit 6008.09, 6013.58, 6401.67, 6010.08, 6011.08 und 6012.08</t>
  </si>
  <si>
    <t>Lymphatische Neoplasien, grosses Panel</t>
  </si>
  <si>
    <t>Nicht kumulierbar mit 6008.09, 6013.58, 6401.66, 6010.08, 6011.08 und 6012.08</t>
  </si>
  <si>
    <t>B5</t>
  </si>
  <si>
    <t>Pharmakogenetische Analyse</t>
  </si>
  <si>
    <t>Pro Gen von pharmakogenetischer Bedeutung, maximal
a. 4 (Höchstzahl für die Position 6500.50 einzeln oder in Kombination mit der Position 6500.51) mit Ausnahme des Cytochroms CYP2D6 
b. 6 für das Cytochrom CYP2D6</t>
  </si>
  <si>
    <t xml:space="preserve">1. Nur bei Indikation zur Verabreichung eines Medikaments oder bei Auftreten einer medikamentösen Nebenwirkung oder einer verminderten oder ausbleibenden therapeutischen Wirksamkeit bei der Behandlung mit einem Medikament, bei dem ein wissenschaftlich nachgewiesener Zusammenhang besteht zwischen signifikanten medikamentösen Nebenwirkungen (inkl. toxische Wirkungen) oder einer verminderten oder ausbleibenden therapeutischen Wirksamkeit und den untersuchten Genmutationen.
2. Nur, wenn die gesuchten Genmutationen nicht dazu dienen, eine Diagnose zu stellen, nach einer Veranlagung für eine genetische Krankheit zu suchen oder eine HLA-Gewebetypisierung, ohne Zusammenhang mit der Verabreichung des Medikaments durchzuführen.
3. Verordnung der Analyse durch alle Ärztinnen und Ärzte unabhängig vom Weiterbildungstitel gemäss der «Liste der Schweizerischen Gesellschaft für Klinische Pharmakologie und Toxikologie (SGKPT) der gängigen pharmakogenetischen Tests, die durch jeden Arzt unabhängig vom Facharzttitel verordnet werden können», Version 3.0 vom 11.07.2019 (www.bag.admin.ch/ref).
4. Für Medikamente, die nicht auf der Liste der SGKPT stehen, Verordnung der Analyse nur durch Ärztinnen und Ärzte mit eidgenössischem Weiterbildungstitel in klinischer Pharmakologie und und Toxikologie gemäss Bundesgesetz vom 23. Juni 2006 über die universitären Medizinalberufe (Medizinalberufegesetz, MedBG; SR 811.11).
</t>
  </si>
  <si>
    <t>Nur kumulierbar mit 6001.03, 6500.51 und 6500.56</t>
  </si>
  <si>
    <t xml:space="preserve">Pro Gen von pharmakogenetischer Bedeutung, maximal 4 (Höchstzahl für die Position 6500.51 einzeln oder in Kombination mit der Position 6500.50) </t>
  </si>
  <si>
    <t>Nur kumulierbar mit 6001.03, 6500.50 und 6500.56</t>
  </si>
  <si>
    <t xml:space="preserve">Nukleinsäure-Amplifikation mittels Sequence Specific Primer-Polymerase Chain Reaction (PCR-SSP, Synonym „ARMS“) mit anschliessender Amplifikats- resp. Mutationsdetektion mittels Elektrophorese (Agarosegel, Polyakrylamid) oder Fluoreszenz-Detektion der spezifischen Amplifikate, Allelbestimmung durch einen oder mehreren Polymorphismen (z.B. SNP) </t>
  </si>
  <si>
    <t>1 pro Allel, maximal 2</t>
  </si>
  <si>
    <t>Nur kumulierbar mit 6001.03</t>
  </si>
  <si>
    <t>Maximal 2 pro Gen von pharmakogenetischer Bedeutung.</t>
  </si>
  <si>
    <t>Nur kumulierbar mit 6001.03, 6500.50, 6500.51 und 6008.09</t>
  </si>
  <si>
    <t>Hyperthermie, familiäre maligne</t>
  </si>
  <si>
    <t>Nicht kumulierbar mit 6501.60</t>
  </si>
  <si>
    <t xml:space="preserve">1. Nicht zum Nachweis von bekannten familiären Mutationen.
2. Darf nur verrechnet werden, wenn die Position 6501.56 mehr als 13 Mal durchgeführt werden müsste.
3. Verordnung nur durch Ärzte mit eidgenössischem Weiterbildungstitel "Medizinische Genetik" oder einem eidgenössischen Weiterbildungstitel in engstem fachlichem Zusammenhang mit der untersuchten Krankheit nach dem Bundesgesetz vom 23. Juni 2006 über die universitären Medizinalberufe (Medizinalberufegesetz, MedBG, SR 811.11).
</t>
  </si>
  <si>
    <t>B6</t>
  </si>
  <si>
    <t>Molekulare Genotypisierung humaner erythrozytärer Antigene (human erythrocyte antigen HEA)</t>
  </si>
  <si>
    <t>Nukleinsäure-Amplifikation mittels Sequence specific primer-Polymerase Chain Reaction (PCR-SSP, Synonym „ARMS“) mit anschliessender Amplifikats- resp. Mutationsdetektion mittels Elektrophorese (Agarosegel, Polyakrylamid) oder Fluoreszenz-Detektion der spezifischen Amplifikate, im Multiplex-, oder Parallel-Ansatz, von gleichzeitig vier (4) Polymorphismen (z.B. SNPs)</t>
  </si>
  <si>
    <t xml:space="preserve">Nur bei unklaren oder diskrepanten serologischen Befunden; bei Doppelpopulation; bei stark positiven direktem Anti-Humanglobulintest (direct antiglobulin test, DAT); bei fehlenden spezifischen Antiseren; bei Transfundierten; bei chronisch transfusionsbedürftigen Patienten, bei Mädchen und Frauen vor und im gebärfähigen Alter
</t>
  </si>
  <si>
    <t>Sequenzierung humaner erythrozytärer Antigenen (human erythrocyte antigen HEA)</t>
  </si>
  <si>
    <t>Nukleinsäure-Amplifikation mit anschliessender Sequenzierung des Amplifikates nach Sanger und Detektion einer der beiden Einzelstränge mittels Kapillarelektrophorese</t>
  </si>
  <si>
    <t xml:space="preserve">Nur wenn die molekulare Genotypisierung mittels SSP-PCR (Position 6600.52) keine Identifizierung des HEA Antigens erlaubt
</t>
  </si>
  <si>
    <t>Molekulare Genotypisierung humaner thrombozytärer Antigene (human platelet antigen HPA)</t>
  </si>
  <si>
    <t xml:space="preserve">Nur bei Abklärung von alloimmunen anti-HPA-assoziierten Krankheiten und Komplikationen: Fötale / Neonatale Alloimmunthrombozytopenie (fötal/neonatal allo-immune thrombocytopenia FNAITP) Refraktärzustand gegenüber Thrombozytentransfusion, Posttransfusionelle Purpura
</t>
  </si>
  <si>
    <t>Molekulare Genotypisierung humaner neutrophiler Antigene (human neutrophil antigen HNA)</t>
  </si>
  <si>
    <t xml:space="preserve">Nur bei Verdacht auf TRALI (transfusion associated lung injury) 
</t>
  </si>
  <si>
    <t>Molekulare Genotypisierung der foetalen erythrozytären Antigene (HEA) RH1 (D), KEL1 (K), 
RH2 (C), Rh3 (E), Rh4 (c), JK1 (Jka), der foetalen thrombozytären Antigene HPA-1a, HPA-5b und anderer foetalen Antigene</t>
  </si>
  <si>
    <t>Fœtale Primärprobe</t>
  </si>
  <si>
    <t xml:space="preserve">1 pro Zielsequenz inkl. gleichzeitig amplifizierter Referenzsequenzen, maximal 2 </t>
  </si>
  <si>
    <t xml:space="preserve">1. Nur bei elterlicher Antigenkonstellation mit Risiko für eine fetomaternale Alloimmunisierung oder bei Ansteigen der Antikörper bei der Mutter.
2. Die Durchführung der Analysen der Antigene KEL1 (K), RH2 (C), Rh3 (E), Rh4 (c), JK1 (Jka), HPA-1a, HPA-5b, und anderer fötalen Antigene kann im Ausland nach Artikel 36 Absatz 1 und 4 KVV erfolgen, unter der Bedingung, dass diese Analysen nicht in einem schweizerischen Laboratorium nach KVG durchgeführt werden können; 
a)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b) Die Organisation der Untersuchung, der Probenversand, die Weiterleitung des Untersuchungsbefundes mit allfälliger Übersetzung sowie die abschliessende Rechnung erfolgt durch ein schweizerisches Laboratorium nach Artikel 54 Absatz 3 KVV.
</t>
  </si>
  <si>
    <t xml:space="preserve">1. Nur bei elterlicher Antigenkonstellation mit Risiko für eine fetomaternale Alloimmunisierung oder bei Ansteigen der Antikörper bei der Mutter
2. Die Durchführung der Analysen der Antigene KEL1 (K), RH2 (C), Rh3 
(E), Rh4 (c), JK1 (Jka), HPA-1a, HPA-5b, und anderer fötalen Antigene kann im Ausland nach Artikel 36 Absatz 1 und 4 KVV erfolgen, unter der Bedingung, dass diese Analysen nicht in einem schweizerischen Laboratorium nach KVG durchgeführt werden können; 
a)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b) Die Organisation der Untersuchung, der Probenversand, die Weiterleitung des Untersuchungsbefundes mit allfälliger Übersetzung sowie die abschliessende Rechnung erfolgt durch ein schweizerisches Laboratorium nach Artikel 54 Absatz 3 KVV.
</t>
  </si>
  <si>
    <t>Molekulare Genotypisierung der foetalen erythrozytären Antigene (HEA ) RH1 (D), KEL1 (K), 
RH2 (C), Rh3 (E), Rh4 (c), JK1 (Jka), der foetalen thrombozytären Antigene HPA-1a, HPA-5b und anderer foetalen Antigene</t>
  </si>
  <si>
    <t>Fœtale DNA in mütterlichem Blut</t>
  </si>
  <si>
    <t xml:space="preserve">1. Die Bestätigung der foetalen Herkunft der DNA ist in dieser Position inbegriffen.
2. Nur bei elterlicher Antigenkonstellation mit Risiko für eine fetomaternale Alloimmunisierung oder bei Ansteigen der Antikörper bei der Mutter
3. Die Durchführung der Analysen der Antigene KEL1 (K), RH2 (C), Rh3 
(E), Rh4 (c), JK1 (Jka) HPA-1a, HPA-5b, und anderer fötalen Antigene kann im Ausland nach Artikel 36 Absatz 1 und 4 KVV erfolgen, unter der Bedingung, dass diese Analysen nicht in einem schweizerischen Laboratorium nach KVG durchgeführt werden können; 
a) Hinsichtlich Qualifikation des ausländischen Laboratoriums, Information des verordnenden Arztes oder der verordnenden Ärztin und des Datenschutzes müssen die Bedingungen von Artikel 21 der Verordnung vom 14. Februar 2007 über genetische Untersuchungen beim Menschen (GUMV, SR 810.122.1) eingehalten werden.
b) Die Organisation der Untersuchung, der Probenversand, die Weiterleitung des Untersuchungsbefundes mit allfälliger Übersetzung sowie die abschliessende Rechnung erfolgt durch ein schweizerisches Laboratorium nach Artikel 54 Absatz 3 KVV.
</t>
  </si>
  <si>
    <t>01.07.2021</t>
  </si>
  <si>
    <t xml:space="preserve">Ersttrimester-Test als pränatale Risikoabklärung für Trisomie 21, 18 und 13: pregnancy-associated plasma protein-A (PAPP-A) und freies β-Human Choriongonadotropin (β-HCG) ohne informatische Auswertung und Risikoberechnung 
</t>
  </si>
  <si>
    <t>TP Stand 01.07.2022</t>
  </si>
  <si>
    <t>In mind. 1 Tarifwerken mind. teilweise vergleichbar</t>
  </si>
  <si>
    <t>Kapital</t>
  </si>
  <si>
    <t>Kostenanteile</t>
  </si>
  <si>
    <t xml:space="preserve">Personal </t>
  </si>
  <si>
    <t xml:space="preserve">Miete </t>
  </si>
  <si>
    <t>Preisniveauindizes im internationalen Vergleich (38 europäische Länder)</t>
  </si>
  <si>
    <t>T5.7.1</t>
  </si>
  <si>
    <r>
      <t>2022 provisorisch, EU27</t>
    </r>
    <r>
      <rPr>
        <vertAlign val="superscript"/>
        <sz val="9"/>
        <rFont val="Arial"/>
        <family val="2"/>
      </rPr>
      <t>1)</t>
    </r>
    <r>
      <rPr>
        <sz val="9"/>
        <rFont val="Arial"/>
        <family val="2"/>
      </rPr>
      <t xml:space="preserve"> = 100. Klassifikation gemäss dem Europäischen System Volkswirtschaftlicher Gesamtrechnungen 2010 (ESVG2010)</t>
    </r>
  </si>
  <si>
    <r>
      <t>Europäische Union (27 Länder</t>
    </r>
    <r>
      <rPr>
        <i/>
        <vertAlign val="superscript"/>
        <sz val="8"/>
        <rFont val="Arial Narrow"/>
        <family val="2"/>
      </rPr>
      <t>1)</t>
    </r>
    <r>
      <rPr>
        <i/>
        <sz val="8"/>
        <rFont val="Arial Narrow"/>
        <family val="2"/>
      </rPr>
      <t>)</t>
    </r>
  </si>
  <si>
    <t>Euroraum (19 Länder)</t>
  </si>
  <si>
    <t>Bulgarien</t>
  </si>
  <si>
    <t>Tschechische Republik</t>
  </si>
  <si>
    <t>Dänemark</t>
  </si>
  <si>
    <t>Deutschland</t>
  </si>
  <si>
    <t>Estland</t>
  </si>
  <si>
    <t>Irland</t>
  </si>
  <si>
    <t>Griechenland</t>
  </si>
  <si>
    <t>Spanien</t>
  </si>
  <si>
    <t>Kroatien</t>
  </si>
  <si>
    <t>Italien</t>
  </si>
  <si>
    <t>Zypern</t>
  </si>
  <si>
    <t>Lettland</t>
  </si>
  <si>
    <t>Litauen</t>
  </si>
  <si>
    <t>Luxemburg</t>
  </si>
  <si>
    <t>Ungarn</t>
  </si>
  <si>
    <t>Malta</t>
  </si>
  <si>
    <t>Österreich</t>
  </si>
  <si>
    <t>Polen</t>
  </si>
  <si>
    <t>Portugal</t>
  </si>
  <si>
    <t>Rumänien</t>
  </si>
  <si>
    <t>Slowenien</t>
  </si>
  <si>
    <t>Slowakei</t>
  </si>
  <si>
    <t>Finnland</t>
  </si>
  <si>
    <t>Schweden</t>
  </si>
  <si>
    <t>Vereinigtes Königreich</t>
  </si>
  <si>
    <t>Island</t>
  </si>
  <si>
    <t>Norwegen</t>
  </si>
  <si>
    <t>Montenegro</t>
  </si>
  <si>
    <t>Mazedonien</t>
  </si>
  <si>
    <t>Albanien</t>
  </si>
  <si>
    <t>Serbien</t>
  </si>
  <si>
    <t>Türkei</t>
  </si>
  <si>
    <t>Bosnien und Herzegowina</t>
  </si>
  <si>
    <t>Kosovo</t>
  </si>
  <si>
    <r>
      <t>Analytische Kategorien gemäss dem Verbrauchskonzept</t>
    </r>
    <r>
      <rPr>
        <b/>
        <vertAlign val="superscript"/>
        <sz val="8"/>
        <rFont val="Arial"/>
        <family val="2"/>
      </rPr>
      <t>2)</t>
    </r>
    <r>
      <rPr>
        <b/>
        <sz val="8"/>
        <rFont val="Arial"/>
        <family val="2"/>
      </rPr>
      <t xml:space="preserve"> des ESVG2010:</t>
    </r>
  </si>
  <si>
    <t>Bruttoinlandprodukt</t>
  </si>
  <si>
    <t>:</t>
  </si>
  <si>
    <r>
      <t xml:space="preserve">Tatsächlicher Individualverbrauch </t>
    </r>
    <r>
      <rPr>
        <vertAlign val="superscript"/>
        <sz val="8"/>
        <rFont val="Arial Narrow"/>
        <family val="2"/>
      </rPr>
      <t>3)</t>
    </r>
  </si>
  <si>
    <t>Nahrungsmittel und alkoholfreie Getränke</t>
  </si>
  <si>
    <t>Nahrungsmittel</t>
  </si>
  <si>
    <t>Brot und Mehlwaren</t>
  </si>
  <si>
    <t>Fleisch</t>
  </si>
  <si>
    <t>Fisch</t>
  </si>
  <si>
    <t>Milch, Käse und Eier</t>
  </si>
  <si>
    <t>Speisefette und Öle</t>
  </si>
  <si>
    <t>Obst, Gemüse, Kartoffeln</t>
  </si>
  <si>
    <t>Sonstige Nahrungsmittel</t>
  </si>
  <si>
    <t>Alkoholfreie Getränke</t>
  </si>
  <si>
    <t>Alkoholische Getränke, Tabakwaren und Drogen</t>
  </si>
  <si>
    <t>Alkoholische Getränke</t>
  </si>
  <si>
    <t>Tabakwaren</t>
  </si>
  <si>
    <t>Bekleidung und Schuhe</t>
  </si>
  <si>
    <t>Bekleidung</t>
  </si>
  <si>
    <t>Schuhe</t>
  </si>
  <si>
    <t>Wohnung, Wasser, Strom, Gas und andere Brennstoffe</t>
  </si>
  <si>
    <t>Strom, Gas und andere Brennstoffe</t>
  </si>
  <si>
    <t>Innenausstattung, Ausrüstungsgegenstände und Haushaltsführung</t>
  </si>
  <si>
    <t>Möbel und Einrichtungsgegenstände, Teppiche und andere Bodenbeläge</t>
  </si>
  <si>
    <t>Haushaltsgeräte</t>
  </si>
  <si>
    <t>Gesundheitspflege</t>
  </si>
  <si>
    <r>
      <t xml:space="preserve">Stationäre Gesundheitsdienstleistungen </t>
    </r>
    <r>
      <rPr>
        <vertAlign val="superscript"/>
        <sz val="8"/>
        <rFont val="Arial Narrow"/>
        <family val="2"/>
      </rPr>
      <t>4)</t>
    </r>
  </si>
  <si>
    <t>Verkehr</t>
  </si>
  <si>
    <t>Private Verkehrsmittel</t>
  </si>
  <si>
    <t>Verkehrsdienstleistungen</t>
  </si>
  <si>
    <t>Nachrichtenübermittlung</t>
  </si>
  <si>
    <t>Freizeit, Unterhaltung und Kultur</t>
  </si>
  <si>
    <t>Audiovisuelle, fotografische und Informationsverarbeitende Geräte</t>
  </si>
  <si>
    <t>Bildungswesen</t>
  </si>
  <si>
    <t>Gaststätten und Hotels</t>
  </si>
  <si>
    <t>Sonstige Waren und Dienstleistungen</t>
  </si>
  <si>
    <r>
      <t xml:space="preserve">Tatsächlicher Kollektivverbrauch </t>
    </r>
    <r>
      <rPr>
        <vertAlign val="superscript"/>
        <sz val="8"/>
        <rFont val="Arial Narrow"/>
        <family val="2"/>
      </rPr>
      <t>5)</t>
    </r>
  </si>
  <si>
    <t>Bruttoanlageinvestitionen</t>
  </si>
  <si>
    <t>Maschinen und Geräte</t>
  </si>
  <si>
    <t>Metallerzeugnisse und -ausrüstung (ausser elektrische und optische Geräte)</t>
  </si>
  <si>
    <t>Elektrische und optische Ausrüstung</t>
  </si>
  <si>
    <t>Fahrzeugbau</t>
  </si>
  <si>
    <t>Baugewerbe</t>
  </si>
  <si>
    <t>Wohngebäude</t>
  </si>
  <si>
    <t>Nichtwohngebäude</t>
  </si>
  <si>
    <t>Hoch- und Tiefbauarbeiten</t>
  </si>
  <si>
    <t>Software</t>
  </si>
  <si>
    <r>
      <t>Analytische Kategorien gemäss dem Ausgabenkonzept</t>
    </r>
    <r>
      <rPr>
        <b/>
        <vertAlign val="superscript"/>
        <sz val="8"/>
        <rFont val="Arial"/>
        <family val="2"/>
      </rPr>
      <t>2)</t>
    </r>
    <r>
      <rPr>
        <b/>
        <sz val="8"/>
        <rFont val="Arial"/>
        <family val="2"/>
      </rPr>
      <t xml:space="preserve"> des ESVG2010:</t>
    </r>
  </si>
  <si>
    <t>Konsumausgaben der privaten Haushalte</t>
  </si>
  <si>
    <r>
      <t xml:space="preserve">Konsumausgaben des Staates </t>
    </r>
    <r>
      <rPr>
        <vertAlign val="superscript"/>
        <sz val="8"/>
        <rFont val="Arial Narrow"/>
        <family val="2"/>
      </rPr>
      <t>6)</t>
    </r>
  </si>
  <si>
    <t>Andere Gruppierung von Gütern:</t>
  </si>
  <si>
    <t>Konsumgüter</t>
  </si>
  <si>
    <t>Verbraucherdienstleistungen</t>
  </si>
  <si>
    <r>
      <t xml:space="preserve">Staatsdienstleistungen </t>
    </r>
    <r>
      <rPr>
        <vertAlign val="superscript"/>
        <sz val="8"/>
        <rFont val="Arial Narrow"/>
        <family val="2"/>
      </rPr>
      <t>6)</t>
    </r>
  </si>
  <si>
    <t>Anmerkungen</t>
  </si>
  <si>
    <r>
      <rPr>
        <vertAlign val="superscript"/>
        <sz val="8"/>
        <rFont val="Arial Narrow"/>
        <family val="2"/>
      </rPr>
      <t>1)</t>
    </r>
    <r>
      <rPr>
        <sz val="8"/>
        <rFont val="Arial Narrow"/>
        <family val="2"/>
      </rPr>
      <t xml:space="preserve">  EU ohne Vereinigtes Königreich</t>
    </r>
  </si>
  <si>
    <r>
      <t>2)</t>
    </r>
    <r>
      <rPr>
        <sz val="8"/>
        <rFont val="Arial Narrow"/>
        <family val="2"/>
      </rPr>
      <t xml:space="preserve">  Verbrauchskonzept oder Ausgabenkonzept? Die Klassifikation richtet sich entweder danach, wer die Güter konsumiert (verbraucht) oder danach, wer die Ausgaben dafür tätigt. Im Internationalen Vergleichsprogramm wird das Verbrauchskonzept bevorzugt, um einen realen Vergleich auch zwischen Ländern zu ermöglichen, die für Bildung, Gesundheit, Wohnen usw. unterschiedliche Arten der Finanzierung entwickelt haben. </t>
    </r>
  </si>
  <si>
    <r>
      <t>3)</t>
    </r>
    <r>
      <rPr>
        <sz val="8"/>
        <rFont val="Arial Narrow"/>
        <family val="2"/>
      </rPr>
      <t xml:space="preserve">  Der tatsächliche Individualverbrauch beinhaltet alle Güter und Dienstleistungen, die von den Haushalten effektiv und individuell konsumiert werden. Er umfasst (im Unterschied zu den Konsumausgaben der Haushalte) auch Ausgaben des Staates für Bildung, Gesundheit, Wohnen, Kultur und soziale Wohlfahrt, welche individuell konsumiert werden.</t>
    </r>
  </si>
  <si>
    <r>
      <t>4)</t>
    </r>
    <r>
      <rPr>
        <sz val="8"/>
        <rFont val="Arial Narrow"/>
        <family val="2"/>
      </rPr>
      <t xml:space="preserve">  Neue Methode ab 2011</t>
    </r>
  </si>
  <si>
    <r>
      <t>5)</t>
    </r>
    <r>
      <rPr>
        <sz val="8"/>
        <rFont val="Arial Narrow"/>
        <family val="2"/>
      </rPr>
      <t xml:space="preserve">  Der tatsächliche Kollektivverbrauch beinhaltet diejenigen Dienstleistungen des Staates, welche von den Haushalten kollektiv konsumiert werden (z.B. Sicherheit oder allgemeine Verwaltung). </t>
    </r>
  </si>
  <si>
    <r>
      <t>6)</t>
    </r>
    <r>
      <rPr>
        <sz val="8"/>
        <rFont val="Arial Narrow"/>
        <family val="2"/>
      </rPr>
      <t xml:space="preserve">  Die Konsumausgaben des Staates (gleich den Staatsdienstleistungen) beinhalten sämtliche Ausgaben des Staates für Güter und Dienstleistungen des Endverbrauchs.</t>
    </r>
  </si>
  <si>
    <t>Quelle: EUROSTAT. Stand der Datenbank am 14.12.2023</t>
  </si>
  <si>
    <t>Auskunft: Tel.  058 463 66 53, e-mail: ICP@bfs.admin.ch</t>
  </si>
  <si>
    <t>© BFS</t>
  </si>
  <si>
    <t>08/11/2023 23:00</t>
  </si>
  <si>
    <t>TIME</t>
  </si>
  <si>
    <t/>
  </si>
  <si>
    <t>2020</t>
  </si>
  <si>
    <t>c</t>
  </si>
  <si>
    <t>United Kingdom</t>
  </si>
  <si>
    <t>TP Stand 01.01.2023</t>
  </si>
  <si>
    <t>Nicht kumulierbar mit 1734.01</t>
  </si>
  <si>
    <t>1. Nicht mittels Schnelltests (qualitative Bestimmung)
2. Nur mit einer Messmethode für Troponin T oder I, die folgende beide Kriterien erfüllt, welche in einer Kohorte von ≥ 400 gesunden Probanden bestimmt worden und in einer peer-reviewed Zeitschrift publiziert sind:
a. Troponin messbar bei &gt;20% der Gesunden und 
b. Variationskoeffizient ≤20% an der 99. Perzentile der gesunden Probanden. 
3. Die Messmethode muss für die zu vergütende Indikation zugelassen sein, d.h. in der Packungsbeilage muss die Indikation entsprechend aufgeführt sein.
4. Die Test-Performance der Messmethode muss in einer klinischen Studie von ≥ 500 Patienten mit Verdacht auf Herzinfarkt validiert sein.
5. Bis und mit dem 31. Dezember 2023 darf zum Ausschluss eines nicht ST- Strecke erhöhten Herzinfarktes eine Messmethode, die Troponin bei ≤ 20% der Gesunden misst, verrechnet werden, aber nur bei mehr als 6 Stunden andauernden Symptomen mit einem komplett normalen EKG und geringem Verdacht auf akuten Herzinfarkt.</t>
  </si>
  <si>
    <t xml:space="preserve">Nicht kumulierbar mit 1249.01 </t>
  </si>
  <si>
    <t>Nicht kumuliebar mit 3023.10</t>
  </si>
  <si>
    <t>Nicht kumuliebar mit 3023.00</t>
  </si>
  <si>
    <t>Nicht kumuliebar mit 3032.10</t>
  </si>
  <si>
    <t>Nicht kumuliebar mit 3032.00</t>
  </si>
  <si>
    <t>Nicht kumuliebar mit 3061.10</t>
  </si>
  <si>
    <t>Nicht kumuliebar mit 3061.00</t>
  </si>
  <si>
    <t>Nicht kumuliebar mit 3078.10</t>
  </si>
  <si>
    <t>Nicht kumuliebar mit 3078.00</t>
  </si>
  <si>
    <t>Nicht kumuliebar mit 3091.10</t>
  </si>
  <si>
    <t>Nicht kumuliebar mit 3091.00</t>
  </si>
  <si>
    <t>Nicht kumuliebar mit 3092.10</t>
  </si>
  <si>
    <t>Nicht kumuliebar mit 3092.00</t>
  </si>
  <si>
    <t>Nicht kumuliebar mit 3100.10</t>
  </si>
  <si>
    <t>Nicht kumuliebar mit 3100.00</t>
  </si>
  <si>
    <t>Nicht kumuliebar mit 3106.10</t>
  </si>
  <si>
    <t>Nicht kumuliebar mit 3106.00</t>
  </si>
  <si>
    <t>Nicht kumuliebar mit 3126.10</t>
  </si>
  <si>
    <t>Nicht kumuliebar mit 3126.00</t>
  </si>
  <si>
    <t>Nicht kumuliebar mit 3132.10</t>
  </si>
  <si>
    <t>Nicht kumuliebar mit 3132.00</t>
  </si>
  <si>
    <t>Nicht kumuliebar mit 3146.10</t>
  </si>
  <si>
    <t>Nicht kumuliebar mit 3146.00</t>
  </si>
  <si>
    <t>Nicht kumuliebar mit 3155.10</t>
  </si>
  <si>
    <t>Nicht kumuliebar mit 3155.00</t>
  </si>
  <si>
    <t>Nicht kumuliebar mit 3161.10</t>
  </si>
  <si>
    <t>Nicht kumuliebar mit 3161.00</t>
  </si>
  <si>
    <t>Nicht kumuliebar mit 3165.10</t>
  </si>
  <si>
    <t>Nicht kumuliebar mit 3165.00</t>
  </si>
  <si>
    <t>Nicht kumuliebar mit 3184.10</t>
  </si>
  <si>
    <t>Nicht kumuliebar mit 3184.00</t>
  </si>
  <si>
    <t>Nicht kumuliebar mit 3187.10</t>
  </si>
  <si>
    <t>Nicht kumuliebar mit 3187.00</t>
  </si>
  <si>
    <t xml:space="preserve">1. Die Position darf nicht für epidemiologische (Überwachung, Bekämpfung) bzw. spitalhygienische Untersuchungen verrechnet werden. 
2. Die Position darf nur im Falle eines positiven Resultats der RNA-Amplifikation inkl. Amplifikat-Nachweis (Position 3186.00) in Zusammenhang mit einer der folgenden klinischen Situationen verrechnet werden: 
a. Reinfektion oder SARS-CoV2 Infektion nach Impfung und/oder 
b. schwerer oder ungewöhnlicher klinischer Verlauf der SARS-COV-2 Infektion und/oder 
c. Verdacht auf Resistenz auf ein antivirales Medikament. 
3. In Evaluation bis 31.12.2023. 
</t>
  </si>
  <si>
    <t>Nicht kumuliebar mit 3362.10</t>
  </si>
  <si>
    <t>Nicht kumuliebar mit 3362.00</t>
  </si>
  <si>
    <t>Nicht kumuliebar mit 3368.10</t>
  </si>
  <si>
    <t>Nicht kumuliebar mit 3368.00</t>
  </si>
  <si>
    <t>Nicht kumuliebar mit 3397.10</t>
  </si>
  <si>
    <t>Nicht kumuliebar mit 3397.00</t>
  </si>
  <si>
    <t>Nicht kumuliebar mit 3424.00</t>
  </si>
  <si>
    <t>Nicht kumuliebar mit 3425.10</t>
  </si>
  <si>
    <t>Nicht kumuliebar mit 3425.00</t>
  </si>
  <si>
    <t>Nicht kumuliebar mit 3426.10</t>
  </si>
  <si>
    <t>Nicht kumuliebar mit 3426.00</t>
  </si>
  <si>
    <t>Nicht kumuliebar mit 3428.10</t>
  </si>
  <si>
    <t>Nicht kumuliebar mit 3428.00</t>
  </si>
  <si>
    <t>Nicht kumuliebar mit 3448.10</t>
  </si>
  <si>
    <t>Nicht kumuliebar mit 3448.00</t>
  </si>
  <si>
    <t>Nicht kumuliebar mit 3456.00</t>
  </si>
  <si>
    <t>Nicht kumuliebar mit 3475.10</t>
  </si>
  <si>
    <t>Nicht kumuliebar mit 3475.00</t>
  </si>
  <si>
    <t>Nicht kumuliebar mit 3484.10</t>
  </si>
  <si>
    <t>Nicht kumuliebar mit 3484.00</t>
  </si>
  <si>
    <t>Nicht kumuliebar mit 3556.10</t>
  </si>
  <si>
    <t>Nicht kumuliebar mit 3556.00</t>
  </si>
  <si>
    <t>Molekulare Genotypisierung humaner leukozytärer Antigene (human leucocyte antigen, HLA), Lokus A, B, C, DRB1, DRB3/4/5, DQA1, DQB1, DPA1 et DPB1</t>
  </si>
  <si>
    <t>Freie Wahl der Technik</t>
  </si>
  <si>
    <t>Maximal 2 pro Zielgen (Lokus A, B, C, DRB1, DRB3/4/5 DQA1, DQB1, DPA1, DPB1), insgesamt maximal 9</t>
  </si>
  <si>
    <t>Die Position 6605.64 ist in Evaluation bis am 30. Juni 2023</t>
  </si>
  <si>
    <t>Nicht kumulierbar mit 1418.00</t>
  </si>
  <si>
    <t>Kostenprofil A</t>
  </si>
  <si>
    <t>Kostenprofil B</t>
  </si>
  <si>
    <t>Kostenprofil C</t>
  </si>
  <si>
    <t>personalintensiv</t>
  </si>
  <si>
    <t>durchschnittlich</t>
  </si>
  <si>
    <t>kapitalintensiv</t>
  </si>
  <si>
    <t>Sach</t>
  </si>
  <si>
    <t>Raum</t>
  </si>
  <si>
    <t>Wechselkurs CHF/EUR</t>
  </si>
  <si>
    <t>auftragspauschale_bel</t>
  </si>
  <si>
    <t>pauschale_pro_analyse_bel</t>
  </si>
  <si>
    <t>beschreibung</t>
  </si>
  <si>
    <t>wert</t>
  </si>
  <si>
    <t>quelle</t>
  </si>
  <si>
    <t>Taxpunktwert in CHF</t>
  </si>
  <si>
    <t>Anteil Analysen mit Probenmaterial Blut</t>
  </si>
  <si>
    <t xml:space="preserve">Anteil bakteriologischer, mykologischer und parasitologischer Untersuchungen </t>
  </si>
  <si>
    <t>Schätzung FAMH</t>
  </si>
  <si>
    <t>Eigene Berechnung auf Basis Tarifpool. Filter: Nur Auftrags- und Spitallabore, Jahr 2020. Annahme bei Analysenpositionen, bei denen das Probenmaterial "nicht spezifiziert" ist: Keine Blutprobe. Annahme bei Analysenpositionen, bei denen mehrere Probenmaterialien angegeben sind: Blutprobe.</t>
  </si>
  <si>
    <t>Eigene Berechnung auf Basis Tarifpool. Filter: Nur Auftrags- und Spitallabore, Jahr 2020. Annahme: bakt., myk. und par. Untersuchungen sind in den Unterkapiteln C2 und C3 erfasst.</t>
  </si>
  <si>
    <t>tarif_total_bel</t>
  </si>
  <si>
    <t>tarif_total_bel_adj</t>
  </si>
  <si>
    <t>auftragspauschale_deu_ebm</t>
  </si>
  <si>
    <t>pauschale_pro_analyse_deu_ebm</t>
  </si>
  <si>
    <t>tarif_total_deu_ebm</t>
  </si>
  <si>
    <t>tarif_total_deu_ebm_adj</t>
  </si>
  <si>
    <t>auftragspauschale_che</t>
  </si>
  <si>
    <t>pauschale_pro_analyse_che</t>
  </si>
  <si>
    <t>tarif_total_che</t>
  </si>
  <si>
    <t>auftragspauschale_deu_goä</t>
  </si>
  <si>
    <t>pauschale_pro_analyse_deu_goä</t>
  </si>
  <si>
    <t>tarif_total_deu_goä</t>
  </si>
  <si>
    <t>tarif_total_deu_goä_adj</t>
  </si>
  <si>
    <t>pauschale_pro_analyse_fra</t>
  </si>
  <si>
    <t>tarif_total_fra</t>
  </si>
  <si>
    <t>tarif_total_fra_adj</t>
  </si>
  <si>
    <t>flag_blut</t>
  </si>
  <si>
    <t>flag_bakt_myko_para</t>
  </si>
  <si>
    <t>pauschale_pro_analyse_nld</t>
  </si>
  <si>
    <t>tarif_total_nld</t>
  </si>
  <si>
    <t>tarif_total_nld_adj</t>
  </si>
  <si>
    <t>Beispiel</t>
  </si>
  <si>
    <t>Löhne, Personalaufwendungen</t>
  </si>
  <si>
    <t>Maschinen und Verbrauchsmittel wie Reagenzien</t>
  </si>
  <si>
    <t>Stromkosten</t>
  </si>
  <si>
    <t>Ausgaben für Flächen und Gebäude</t>
  </si>
  <si>
    <t>Analysen (lt. Analysenliste)</t>
  </si>
  <si>
    <t>Anzahl Nennungen Kostenprofile (Befragung)</t>
  </si>
  <si>
    <t>A ("personalintensiv")</t>
  </si>
  <si>
    <t>B ("durchschnittlich")</t>
  </si>
  <si>
    <t>C ("kapitalintensiv")</t>
  </si>
  <si>
    <t>index_che</t>
  </si>
  <si>
    <t>index_bel</t>
  </si>
  <si>
    <t>index_deu</t>
  </si>
  <si>
    <t>index_fra</t>
  </si>
  <si>
    <t>index_nld</t>
  </si>
  <si>
    <t>Anteil Labore, die in der Schweiz zertifiziert oder akkreditiert sind</t>
  </si>
  <si>
    <t>Anteil EBM</t>
  </si>
  <si>
    <t>index_total</t>
  </si>
  <si>
    <t>index_total_alle_vergleichbar</t>
  </si>
  <si>
    <t>Aktivierte partielle Thromboplastinzeit (APTT)</t>
  </si>
  <si>
    <t xml:space="preserve">Albumin_x000D_
</t>
  </si>
  <si>
    <t xml:space="preserve">Calcium, total_x000D_
</t>
  </si>
  <si>
    <t>Differentialblutbild, Ausstrich</t>
  </si>
  <si>
    <t>Erythrozyten-Alloantikörper, Suchtest</t>
  </si>
  <si>
    <t>Hämatogramm II: Erythrozyten, Hämoglobin, Hämatokrit, Indices, Leukozyten und Thrombozyten</t>
  </si>
  <si>
    <t>Hämatogramm V: Erythrozyten, Hämoglobin, Hämatokrit, Indices, Leukozyten, 5 oder mehr Leukozyten-Subpopulationen und flowzytometrische Differenzierung der Leukozyten und Thrombozyten</t>
  </si>
  <si>
    <t>Immunphänotypisierung von Leukozyten-(Sub) Population, jeder weitere monoklonale Antikörper</t>
  </si>
  <si>
    <t>INR (Thromboplastinzeit, Quick)</t>
  </si>
  <si>
    <t>Urin-Status, 5-10 Parameter, Bestimmung der korpuskulären Urinbestandteile</t>
  </si>
  <si>
    <t>Spezielle bakterielle Resistenz- oder Pathogenitätsfaktoren (Bsp. MRSA, Rifampicin-Resistenz etc.), zusätzlicher Resistenz- oder Pathogenitätsfaktor</t>
  </si>
  <si>
    <t>Neisseria gonorrhoeae, 1 Keim oder 1. Keim</t>
  </si>
  <si>
    <t>anteil</t>
  </si>
  <si>
    <t>flag_apv_pue</t>
  </si>
  <si>
    <t>flag_apv_santesuisse</t>
  </si>
  <si>
    <t>index_apv_pue</t>
  </si>
  <si>
    <t>Phosphatases alcalines</t>
  </si>
  <si>
    <t>unterschiedliche Definition: FR inkludiert grundsätzlich 8 Antikörper, aber sagt "Cet acte peut être facturé deux fois dans le cadre d’un panel de 12 à 24 anticorps par échantillon 
testé." -&gt; d.h. 12/2=6 - im Minimum können es auch 6 Antikörper sein. -&gt; B-Wert durch 6 teilen. In CH 1 Position für "jeder weitere Antikörper"</t>
  </si>
  <si>
    <t>TSH</t>
  </si>
  <si>
    <t xml:space="preserve">Détection-quantification de l’ADN du VHB </t>
  </si>
  <si>
    <t xml:space="preserve"> Détermination du statut immunitaire dans le cadre d’une vaccination. 
 Dosage des anticorps anti HBs (IgG ou Ig totales) </t>
  </si>
  <si>
    <t>Immunofixation comportant l'utilisation d'un minimum de deux 
immunsérums antihumains</t>
  </si>
  <si>
    <t>Minimumsbedinungen so in CH nicht enthalten</t>
  </si>
  <si>
    <t>In BEL auf mehrere Positionen verteilt, Oxyhemoglobine nicht auffindbar, daher Annahme dass diese zusätzliche Analyse so viel kostet wie methemoglobine.</t>
  </si>
  <si>
    <t>Détection de manière quantitative du virus de l'hépatite C 
(HCV)</t>
  </si>
  <si>
    <t>Sérodiagnostic d'une infection par le tréponème (sang ou 
liquide céphalorachidien) : par une technique utilisant un 
antigène spécifique</t>
  </si>
  <si>
    <t>In Deutschland Vergleichbar</t>
  </si>
  <si>
    <t>In Deutschland eingeschränkt vergleichbar</t>
  </si>
  <si>
    <t>Kee und Nicita (2023)</t>
  </si>
  <si>
    <t>Nicht-tarifäre Handelshemmnisse beim Import von Sachgütern</t>
  </si>
  <si>
    <t>Quelle: BAG</t>
  </si>
  <si>
    <t>flag_alle_vergleichbar</t>
  </si>
  <si>
    <t>flag_mind_eingeschränkt_vergleichbar</t>
  </si>
  <si>
    <t>index_total_mind_eingeschränkt_vergleichbar</t>
  </si>
  <si>
    <t>Harmonisierungsgüte</t>
  </si>
  <si>
    <t>Nur vergleichbare</t>
  </si>
  <si>
    <t>Mind. eingeschränkt vergleichbare</t>
  </si>
  <si>
    <t>Anzahl Positionen</t>
  </si>
  <si>
    <t>index_bel_gewichtet</t>
  </si>
  <si>
    <t>index_deu_gewichtet</t>
  </si>
  <si>
    <t>index_fra_gewichtet</t>
  </si>
  <si>
    <t>index_nld_gewichtet</t>
  </si>
  <si>
    <t>index_total_gewichtet</t>
  </si>
  <si>
    <t>mind. B-Wert von 20 für Blut</t>
  </si>
  <si>
    <t>Auftragstaxe für Blutuntersuchungen (excl. Blutentnahme)</t>
  </si>
  <si>
    <t>Bakteriologische, mykologische und parasitologische Untersuchungen pro Auftrag</t>
  </si>
  <si>
    <t>Blut Analysen pro Auftrag</t>
  </si>
  <si>
    <t>Anteil akkreditierter Labore in der Schweiz</t>
  </si>
  <si>
    <t xml:space="preserve">Quelle: Tarifpool SASIS AG </t>
  </si>
  <si>
    <t>Quelle: FAMH Schätzung</t>
  </si>
  <si>
    <t>Gesundheitsausgaben in Deutschland in Mio. &amp;euro</t>
  </si>
  <si>
    <t>. Gliederungsmerkmale: Jahre, Art der Einrichtung, Art der Leistung, Ausgabenträger</t>
  </si>
  <si>
    <t>****************************************************************************************************</t>
  </si>
  <si>
    <t>Diese Tabelle bezieht sich auf:</t>
  </si>
  <si>
    <t>Art der Einrichtung:</t>
  </si>
  <si>
    <t>Ambulante Einrichtungen</t>
  </si>
  <si>
    <t>Art der Leistung:</t>
  </si>
  <si>
    <t>Laborleistungen</t>
  </si>
  <si>
    <t xml:space="preserve">        Öffentliche Haushalte</t>
  </si>
  <si>
    <t xml:space="preserve">        Gesetzliche Krankenversicherung</t>
  </si>
  <si>
    <t xml:space="preserve">        Gesetzliche Rentenversicherung</t>
  </si>
  <si>
    <t xml:space="preserve">        Gesetzliche Unfallversicherung</t>
  </si>
  <si>
    <t xml:space="preserve">        Private Krankenversicherung</t>
  </si>
  <si>
    <t xml:space="preserve">        Arbeitgeber</t>
  </si>
  <si>
    <t xml:space="preserve">        Private Haushalte/ Private Organisationen ohne Erwerbszweck</t>
  </si>
  <si>
    <t>Fußnoten</t>
  </si>
  <si>
    <t>Die erste Stufe der Pflegeversicherung mit Leistungen für ambulante Pflege trat am 1. April 1995, die zweite Stufe mit Leistungen für die stationäre Pflege am 1. Juli 1996 in Kraft.</t>
  </si>
  <si>
    <t>Private Krankenversicherung: Ab 1995 einschließlich privater Pflege-Pflichtversicherung.</t>
  </si>
  <si>
    <t>Die Tabelle wurde am 31.01.2024 16:36 Uhr unter www.gbe-bund.de erstellt.</t>
  </si>
  <si>
    <t>Quelle(n):</t>
  </si>
  <si>
    <t>GAR, Statistisches Bundesamt, Zweigstelle Bonn</t>
  </si>
  <si>
    <t>Gemeinsame Einheit</t>
  </si>
  <si>
    <t>Originaldaten</t>
  </si>
  <si>
    <t>Anteile</t>
  </si>
  <si>
    <t>Gesetzliche Krankenversicherung</t>
  </si>
  <si>
    <t>Private Krankenversicherung</t>
  </si>
  <si>
    <t>Andere</t>
  </si>
  <si>
    <t>Gesundheitsberichtserstattung des Bundes (DEU)</t>
  </si>
  <si>
    <t>index_apv_santesuisse</t>
  </si>
  <si>
    <t>Anzahl Analysen (nur vergleichbare)</t>
  </si>
  <si>
    <t>Index (nur vergleichbare Analysen)</t>
  </si>
  <si>
    <t>Anzahl Analysen (mind. eingeschränkt vergleichbare)</t>
  </si>
  <si>
    <t>Index (mind. eingeschränkt vergleichbare)</t>
  </si>
  <si>
    <t>flag_chemie</t>
  </si>
  <si>
    <t>flag_hämatologie</t>
  </si>
  <si>
    <t>flag_immunologie</t>
  </si>
  <si>
    <t>flag_genetik</t>
  </si>
  <si>
    <t>flag_mikrobiologie</t>
  </si>
  <si>
    <t>Navigation</t>
  </si>
  <si>
    <t>Zu den Resultaten auf Analyseebene</t>
  </si>
  <si>
    <t>Link</t>
  </si>
  <si>
    <t>Zu den Parametern</t>
  </si>
  <si>
    <t>Zu den Kostenanteilen auf Analyseebene</t>
  </si>
  <si>
    <t>Zu den Auftragspauschalen</t>
  </si>
  <si>
    <t>Zur Harmonisierbarkeit</t>
  </si>
  <si>
    <t>Sensitivitätsanalysen</t>
  </si>
  <si>
    <t>Personalintensiver, auf Analyseebene</t>
  </si>
  <si>
    <t>Kapitalintensiver, auf Analyseebene</t>
  </si>
  <si>
    <t>Beschreibung</t>
  </si>
  <si>
    <t>Analysen kapitalintensiver</t>
  </si>
  <si>
    <t>Analysen personalintensiver</t>
  </si>
  <si>
    <t>Pauschal personalintensiver</t>
  </si>
  <si>
    <t>Stärkere Sachgüterkorr.</t>
  </si>
  <si>
    <t>Index Ausland</t>
  </si>
  <si>
    <t>Sensitivitätsanalysen -&gt; siehe separate Dokumente</t>
  </si>
  <si>
    <t>Zu den Hauptresultaten</t>
  </si>
  <si>
    <t>Wahrscheinlichkeit, dass in einem Auftrag der Grösse 6.034 Analysen mindestens eine Analyse mit Probenmaterial Blut enthalten ist</t>
  </si>
  <si>
    <t>Wahrscheinlichkeit, dass in einem Auftrag der Grösse 6.034 Analysen mindestens eine bakteriologische, mykologische oder parasitologische Untersuchung enthalten ist</t>
  </si>
  <si>
    <t>Nur wechselkursbereinigt</t>
  </si>
  <si>
    <t xml:space="preserve">Alternativer Korrekturfaktor für Sachgüter </t>
  </si>
  <si>
    <t>Schwächere Sachgüterkorrektur</t>
  </si>
  <si>
    <t>Schwächere Sachgüterkorr.</t>
  </si>
  <si>
    <t>Daten abgefragt am 08/03/2024 14:52:17 von [ESTAT]</t>
  </si>
  <si>
    <t xml:space="preserve">Datensatz: </t>
  </si>
  <si>
    <t>Arbeitskosten, direkte Kosten und Direktvergütungen (ohne Auszubildende) nach NACE Rev. 2 Tätigkeit [lc_ncost_r2__custom_10293152]</t>
  </si>
  <si>
    <t xml:space="preserve">Letzte Änderung: </t>
  </si>
  <si>
    <t>Zeitliche Frequenz</t>
  </si>
  <si>
    <t>Jährlich</t>
  </si>
  <si>
    <t>Währung</t>
  </si>
  <si>
    <t>Landeswährung</t>
  </si>
  <si>
    <t>Maßeinheit</t>
  </si>
  <si>
    <t>Pro Beschäftigten in Vollzeitäquivalente, pro Stunde</t>
  </si>
  <si>
    <t>Größenklassen nach Anzahl der Arbeitnehmer</t>
  </si>
  <si>
    <t>10 Arbeitnehmer und mehr</t>
  </si>
  <si>
    <t>Statistische Systematik der Wirtschaftszweige in der Europäischen Gemeinschaft (NACE Rev. 2)</t>
  </si>
  <si>
    <t>Gesundheitswesen</t>
  </si>
  <si>
    <t>Struktur der Arbeitskosten</t>
  </si>
  <si>
    <t>Arbeitskosten insgesamt (ohne Auszubildende)</t>
  </si>
  <si>
    <t>GEO (Beschriftungen)</t>
  </si>
  <si>
    <t>Tschechien</t>
  </si>
  <si>
    <t>Nordmazedonien</t>
  </si>
  <si>
    <t>Spezial Zeichen</t>
  </si>
  <si>
    <t>nicht erhältlich</t>
  </si>
  <si>
    <t>Erhältliche Flaggen:</t>
  </si>
  <si>
    <t>vertraulich</t>
  </si>
  <si>
    <t>Kostenanteile mit Software korrigiert</t>
  </si>
  <si>
    <t>Sachgüter</t>
  </si>
  <si>
    <t xml:space="preserve">Raum </t>
  </si>
  <si>
    <t>Summe</t>
  </si>
  <si>
    <t>Mit Software</t>
  </si>
  <si>
    <t xml:space="preserve">Auch um Software korrigiert, Kostenanteile linear um 5% gesenkt </t>
  </si>
  <si>
    <t>volumenanteil</t>
  </si>
  <si>
    <t>Preisverhältnis Webshops EUR/CHF</t>
  </si>
  <si>
    <t>Eigene Berechnung</t>
  </si>
  <si>
    <t>Reduktion der Anzahl Analysen pro Auftrag im Ausland um 10%</t>
  </si>
  <si>
    <t>Reduktion Anzahl Analysen Ausland</t>
  </si>
  <si>
    <t>Erhöhung der Anzahl Analysen pro Auftrag im Ausland um 10%</t>
  </si>
  <si>
    <t>Erhöhung Anzahl Analysen Ausland</t>
  </si>
  <si>
    <t>BSS Recherche von Produkten für Laborbedarf</t>
  </si>
  <si>
    <t>Vergleich nach Fachbereichen</t>
  </si>
  <si>
    <t>Volumengewichtung</t>
  </si>
  <si>
    <t>Vergleich des mittleren Preisniveaus nach Ländern mit und ohne Umsatzgewichtung</t>
  </si>
  <si>
    <t xml:space="preserve">Vergleich des Medianpreisniveaus nach Ländern </t>
  </si>
  <si>
    <t>Streuung des Preisniveaus nach Ländern basierend auf dem Interquartilsabstand</t>
  </si>
  <si>
    <t>Median der je Analyse über alle Länderwerte berechneten Mittelwerte</t>
  </si>
  <si>
    <t>IQR der je Analyse über alle Länderwerte berechneten Mittelwerte</t>
  </si>
  <si>
    <t>Grundpauschale</t>
  </si>
  <si>
    <t>Probenlogistik</t>
  </si>
  <si>
    <t>Anteil Sachkosten Auftragstaxe</t>
  </si>
  <si>
    <t>Anteil Personalkosten Auftragstaxe</t>
  </si>
  <si>
    <t>BAG-interne Dokumente zur Herleitung der Auftragstaxe</t>
  </si>
  <si>
    <t>Inflator Auftragstaxe</t>
  </si>
  <si>
    <t>anzahl</t>
  </si>
  <si>
    <t>analysenbezogen</t>
  </si>
  <si>
    <t>auftragsbezogen</t>
  </si>
  <si>
    <t>Analysentechnik nicht spezifiziert (Jaffé oder enzymatisch). Enzymatisch ist gebräuchlich in der Schweiz, Jaffé veraltet. Hier enzymatisch angenommen.</t>
  </si>
  <si>
    <t>01806</t>
  </si>
  <si>
    <t>Bestimmung der Blutgruppenmerkmale C, c, E und e im Rahmen der Mutterschaftsvorsorge</t>
  </si>
  <si>
    <t>Nachweis eines Blutgruppenmerkmals (Antigens) mittels Antiglobulintest (Coombs-Test), z. B. Dweak, Duffy, Kell, Kidd</t>
  </si>
  <si>
    <t>Analyse in DEU ggf. umfangreicher, aber gemäss FAMH vergleichbar</t>
  </si>
  <si>
    <t>analog 3741 (vgl. https://www.bundesaerztekammer.de/themen/aerzte/honorar/goae/abrechnungsempfehlungen-und-analogbewertungen/baek-abrechnungsempfehlungen-analogbewertungen/m-laboratoriumsuntersuchungen/abrechnung-freier-leichtketten-in-serum-und-urin )</t>
  </si>
  <si>
    <t>Bestimmung weiterer Blutgruppenmerkmale im indirekten Anti-Humanglobulin-Test (indirekter Coombstest) (z. B. C(hoch)w, Kell, D(hoch)u, Duffy), je Merkmal</t>
  </si>
  <si>
    <t>unklar, ob dasselbe Analyseverfahren benutzt wird: in DEU mittels Hochdruckflüssigkeitschromotagrophie. Gemäss FAMH ja.</t>
  </si>
  <si>
    <t>071118</t>
  </si>
  <si>
    <t>Antistoffen, IgT, IgG of IgA tegen elk micro-organisme m.b.v. immunoassay.</t>
  </si>
  <si>
    <t>Antikörper, IgT, IgG oder IgA gegen einen beliebigen Mikroorganismus mittels Immunoassay.</t>
  </si>
  <si>
    <t>es existieren 2 Analysen: 1021 semiquantitative Bestimmung und 1022 quantitative Bestimmung. Gemäss FAMH ist die quantitative Analyse korrekt.</t>
  </si>
  <si>
    <t>Bicarbonates ou CO2 total</t>
  </si>
  <si>
    <t>Saturation en oxygène (Sa O2)</t>
  </si>
  <si>
    <t>tarif_3</t>
  </si>
  <si>
    <t>Estradiol dans le sang (chez la femme)</t>
  </si>
  <si>
    <t>Estradiol dans le sang (homme et enfant)</t>
  </si>
  <si>
    <t>Gemäss FAMH ist der Mix 95% Frauen, 5% Männer/Kinder realistisch</t>
  </si>
  <si>
    <t>Electrophorèse des protéines (après concentration) y compris le dosage de la protéinorachie
(avec documents et compte rendu)</t>
  </si>
  <si>
    <t>Troponine</t>
  </si>
  <si>
    <t>Test tréponémique (TT) : Recherche des Ig Totaux par EIA</t>
  </si>
  <si>
    <t>Détermination du pH sanguin et des pressions partielles en CO2 et O2 y compris éventuellement les calculs des autres paramètres de l'équilibre acide-base</t>
  </si>
  <si>
    <t>Dosage de l'hémoglobine par méthode électrophotométrique</t>
  </si>
  <si>
    <t>Numération des globules rouges et/ou hématocrite</t>
  </si>
  <si>
    <t>code_4</t>
  </si>
  <si>
    <t>bezeichnung_4</t>
  </si>
  <si>
    <t>tarif_4</t>
  </si>
  <si>
    <t>Numération des globules blancs</t>
  </si>
  <si>
    <t>Numération des plaquettes</t>
  </si>
  <si>
    <t>Formule leucocytaire (au moins cinq populations) établie à l'aide de compteur cellulaire basée sur des critères ne comportant pas uniquement la taille cellulaire, en ce compris les contrôles par microscopie</t>
  </si>
  <si>
    <t>Ähnliche Untersuchungen unter Angabe der Art der Untersuchung</t>
  </si>
  <si>
    <t>keine eindeutige Übereinstimmung</t>
  </si>
  <si>
    <t>Untersuchung auf allergenspezifische Immunglobuline in Einzelansätzen (Allergene oder Allergengemische), je Ansatz</t>
  </si>
  <si>
    <t>nicht perfekt vergleichbar, da komplexe Limitationen</t>
  </si>
  <si>
    <t>Systematische parasitologische Untersuchung auf einheimische und/oder tropische Helminthen und/oder Helmintheneier nach Anreicherung, z. B. SAF-, Zink-Sulfat-Anreicherung, einschl. aller mikroskopischen Untersuchungen</t>
  </si>
  <si>
    <t>Kulturelle Untersuchung auf Protozoen</t>
  </si>
  <si>
    <t>nicht hinreichend genau definiert, gemäss FAMH aber wahrscheinlich vergleichbar mit den beiden genannten Positionen.</t>
  </si>
  <si>
    <t>Tumornekrosefaktor (TNF), Ligandenassay - einschliesslich Doppelbestimmung und aktueller Bezugskurve -</t>
  </si>
  <si>
    <t>Analogziffer gem. https://www.bioscientia.info/diagnostik-app/de/labortests/calprotectin/?a=listing&amp;leistung_nr=8649</t>
  </si>
  <si>
    <t>Bestimmung von Antikörpern mittels Ligandenassay - gegebenenfalls einschließlich Doppelbestimmung und aktueller Bezugskurve - HIV</t>
  </si>
  <si>
    <t>https://www.bioscientia.info/diagnostik-app/de/labortests/hiv-12-ak-p24-ag-eclia/?a=listing&amp;leistung_nr=16023</t>
  </si>
  <si>
    <t>könnte auch Position 4220 oder 4252 sein. Unklar, da Analysetechnik nicht spezifiziert ist. Hier teuerste Position abgebildet (gemäss Empfehlung FAMH).</t>
  </si>
  <si>
    <t>Amöben</t>
  </si>
  <si>
    <t>Lamblien</t>
  </si>
  <si>
    <t>Würmer und deren Bestandteile, Wurmeier</t>
  </si>
  <si>
    <t>gemäss Empfehlung FAMH</t>
  </si>
  <si>
    <t>Formule leucocytaire établie au microscope sur un minimum de 100 cellules</t>
  </si>
  <si>
    <t>Détection quantitative du cytomegalovirus dans le sang au moyen d'une méthode d'amplification moléculaire</t>
  </si>
  <si>
    <t>Calprotectine fécale</t>
  </si>
  <si>
    <t>neue Leistung (seit Februar 2024), siehe https://www.biologiste365.fr/wp-content/uploads/2024/02/joe_20240215_0038_0017.pdf. Hinzugefügt auf Hinweis FAMH.</t>
  </si>
  <si>
    <t>Examen d'un frottis sanguin ou médullaire, en vue de l'établissement du diagnostic d'une hémopathie maligne, à la suite de la découverte de cellules anormales au cours de l'examen 1101 ou de l'examen 1104</t>
  </si>
  <si>
    <t>gemäss FAMH</t>
  </si>
  <si>
    <t>unterschiedliche Definition: Holo-TC ist ein Marker für Vitamin B12-Mangel</t>
  </si>
  <si>
    <t>Recherche de l’ADN du cytomégalovirus par tests d’hybridation qualitative ou semi-quantitative, avec ou sans amplification quelle que soit la technique avec recherche obligatoire d’inhibiteurs de la réaction</t>
  </si>
  <si>
    <t>Détection du génome et typage de l’Herpès simplex 1 et 2</t>
  </si>
  <si>
    <t>Mesure de la charge virale plasmatique VIH</t>
  </si>
  <si>
    <t>Recherche des mycobactéries en milieu liquide avec détection rapide de la croissance, quelle que soit la technique utilisée (par technique isotopique ou non isotopique) : Isolement à partir de crachats, tubages, urines et autres liquides biologiques (ascite, liquide pleural, etc.)</t>
  </si>
  <si>
    <t>Culture d’isolement sur milieu solide (Quelle que soit la température d’incubation). Isolement sur milieu solide (sur au moins quatre tubes)</t>
  </si>
  <si>
    <t>Examen parasitologique de selles récemment émises, avec deux méthodes de concentration complémentaires</t>
  </si>
  <si>
    <t>Elektrophoretische Trennung von Proteinen oder Lipoproteinen im Serum mit quantitativer Auswertung der Fraktionen und graphischer Darstellung</t>
  </si>
  <si>
    <t>gemäss Empfehlung FAMH, beinhaltet die zwei biochemischen Bestimmungen fbhCC und PAPP_A</t>
  </si>
  <si>
    <t>Untersuchung zum Nachweis von Bakterien durch besonders aufwendige Anzüchtung oder Weiterzüchtung auf Selektiv- oder Anreicherungsmedien (z.B. Campylobacter-, Legionellen-, Mycoplasmen-, Clostridium difficile-Agar), je Nährmedium</t>
  </si>
  <si>
    <t>2x 4069 (43,72/49,93 Euro) als Abrechnung über Ähnliche Untersuchungen mit der Vorschrift, dass bei Einzelbestimmung nur 2/3 abzurechnen sind (29,15/33,52 Euro); diese Vorschrift ergibt sich aus der Allgemeinen Bestimmung Nr. 9 zum Kapitel M (Labor) der GOÄ (Quelle: Dr. Michael Müller, Berlin)</t>
  </si>
  <si>
    <t>Untersuchungen mit ähnlichem methodischem Aufwand</t>
  </si>
  <si>
    <t>070717</t>
  </si>
  <si>
    <t>Differentiele telling (hand).</t>
  </si>
  <si>
    <t>Differenzialzählung (Hand).</t>
  </si>
  <si>
    <t>074336</t>
  </si>
  <si>
    <t>Immuno-electroforese met antiserum, inclusief eventuele determinatie.</t>
  </si>
  <si>
    <t>Immuno-Elektrophorese mit Antiserum, einschließlich einer möglichen Bestimmung.</t>
  </si>
  <si>
    <t>072834</t>
  </si>
  <si>
    <t>Metalen (zwaar) kwalitatief en/of kwantitatief per element (uitgezonderd lood) met vlamloze AAS.</t>
  </si>
  <si>
    <t>Metalle (schwer) qualitativ und/oder quantitativ pro Element (außer Blei) mit flammenloser AAS.</t>
  </si>
  <si>
    <t>gemäss FAMH. Einschränkung, weil Methodik gleich aber Selen nicht explizit genannt</t>
  </si>
  <si>
    <t>071141</t>
  </si>
  <si>
    <t>Microbieel antigeen of toxine direct in patiëntenmateriaal m.b.v. bijvoorbeeld immunoassay, virologisch.</t>
  </si>
  <si>
    <t>Mikrobielles Antigen oder Toxin direkt im Patientenmaterial, z. B. mittels Immunoassay, virologisch.</t>
  </si>
  <si>
    <t>071126</t>
  </si>
  <si>
    <t>Antistoffen, IgM tegen elk micro-organisme m.b.v. immunoassay.</t>
  </si>
  <si>
    <t>Antikörper, IgM gegen beliebige Mikroorganismen mittels Immunoassay.</t>
  </si>
  <si>
    <t>070003</t>
  </si>
  <si>
    <t>DNA-amplificatie, kwalitatief, geautomatiseerd.</t>
  </si>
  <si>
    <t>DNA-Amplifikation, qualitativ, automatisiert.</t>
  </si>
  <si>
    <t>070588</t>
  </si>
  <si>
    <t>Microscopisch onderzoek op tuberculose (Ziehl-Neelsen of gelijkwaardige methode).</t>
  </si>
  <si>
    <t>Mikroskopische Untersuchung auf Tuberkulose (Ziehl-Neelsen oder gleichwertige Methode).</t>
  </si>
  <si>
    <t>070503</t>
  </si>
  <si>
    <t>Kweekproef op tuberculose.</t>
  </si>
  <si>
    <t>Kulturtest für Tuberkulose.</t>
  </si>
  <si>
    <t>075041</t>
  </si>
  <si>
    <t>Kweekproef &lt; 2 media, bacteriologisch.</t>
  </si>
  <si>
    <t>Kulturtest &lt; 2 Medien, bakteriologisch.</t>
  </si>
  <si>
    <t>Vollständig vergleichbar</t>
  </si>
  <si>
    <t>Über alle Tarifwerke (ohne DEU EBM und DEU GOÄ)</t>
  </si>
  <si>
    <t xml:space="preserve">Übersicht auftragsbezogene Preisbestandteile für Vergleichsländer </t>
  </si>
  <si>
    <t>Spalte1</t>
  </si>
  <si>
    <t>DEU (EBM &amp; GOÄ)</t>
  </si>
  <si>
    <t>Übersicht nach Fachbereich</t>
  </si>
  <si>
    <t>Gewichtung</t>
  </si>
  <si>
    <t>Index CHE</t>
  </si>
  <si>
    <t>Index BEL</t>
  </si>
  <si>
    <t>Index NLD</t>
  </si>
  <si>
    <t>Index FRA</t>
  </si>
  <si>
    <t>Gut</t>
  </si>
  <si>
    <t>Mindestens eingeschränkt</t>
  </si>
  <si>
    <t>Anzahl Analysen</t>
  </si>
  <si>
    <t>Hauptergebnisse</t>
  </si>
  <si>
    <t>Nummer</t>
  </si>
  <si>
    <t>Bezeichnung</t>
  </si>
  <si>
    <t>Mit Deutschland</t>
  </si>
  <si>
    <t>Mit Deutschland als Vergleichsland</t>
  </si>
  <si>
    <t>Personalintensiver, gleich für alle Analysen, Vorschlag FAMH</t>
  </si>
  <si>
    <t>Preisniveauindex Konsumgüter</t>
  </si>
  <si>
    <t>Nebenrechnung Sachgüter</t>
  </si>
  <si>
    <t>Ohne auftragsbez. Preisbestandteile</t>
  </si>
  <si>
    <t>Ohne auftragsbezogene Preisbestandteile</t>
  </si>
  <si>
    <t>Höhere Personalkosten</t>
  </si>
  <si>
    <t>Erhöhung der Personalkosten im Ausland um pauschal 10%</t>
  </si>
  <si>
    <t>Differenz (vergl.)</t>
  </si>
  <si>
    <t>Differenz (mind. eing. vergl.)</t>
  </si>
  <si>
    <t>Variante</t>
  </si>
  <si>
    <t>Mind. eingeschränkt vergleichbar</t>
  </si>
  <si>
    <t>Alle Analysen</t>
  </si>
  <si>
    <t>N</t>
  </si>
  <si>
    <t>Vergleich mit APV santésuisse</t>
  </si>
  <si>
    <t>BSS</t>
  </si>
  <si>
    <t>santésuisse</t>
  </si>
  <si>
    <t>Median</t>
  </si>
  <si>
    <t>Mittelwert</t>
  </si>
  <si>
    <t>Differenz</t>
  </si>
  <si>
    <t>flag_bss_santesuisse</t>
  </si>
  <si>
    <t>flag_bss_pue</t>
  </si>
  <si>
    <t>Vergleich mit APV PUE</t>
  </si>
  <si>
    <t>PUE</t>
  </si>
  <si>
    <t xml:space="preserve">Autorin und Autoren: </t>
  </si>
  <si>
    <t>Bundesamt für Gesundheit BAG</t>
  </si>
  <si>
    <t>Begleitendes Excel-Modell zum Schlussbericht</t>
  </si>
  <si>
    <t>Dr. Florentin Krämer, Dr. Lukas Mergele, Thomas Möhr, Tabea Keller, Dominic Voll</t>
  </si>
  <si>
    <t>Stand: 13.12.2024</t>
  </si>
  <si>
    <t>Interpretation: Ausländisches Preisniveau in Prozent des Schweizer Preisniveaus.</t>
  </si>
  <si>
    <t xml:space="preserve">Auftraggeber: </t>
  </si>
  <si>
    <t>BAG Analysenliste und Handbuch zur Analysenliste</t>
  </si>
  <si>
    <t>Polynomics-Bericht im Auftrag des BAG (2023)</t>
  </si>
  <si>
    <t>Quelle: Schlussbericht Polynomics im Auftrag des BAG (2023)</t>
  </si>
  <si>
    <t>akkreditierte Labore</t>
  </si>
  <si>
    <t>Anmerkung: Keine Fachperson hat bei der Erhebung von der Möglichkeit gebrauch gemacht, die Kostenprofile anzupassen.</t>
  </si>
  <si>
    <t>Hinzugezogene Quellen: Fachgespräche, Recherche von Jahresabschlüssen deutscher Labore, Preisvergleich FAMH</t>
  </si>
  <si>
    <t>© 2024 BSS Volkswirtschaftliche Beratung AG</t>
  </si>
  <si>
    <t xml:space="preserve"> Auslandpreisvergleich medizinische Laboranalysen</t>
  </si>
  <si>
    <t>Jeweils für die gut vergleichbaren Analysen und ohne Gewichtung. Quelle: Siehe separate Excelfiles.</t>
  </si>
  <si>
    <t>Übersicht nach Fachbereic, ohne DEU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</si>
</sst>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_ [$€-2]\ * #,##0.00_ ;_ [$€-2]\ * \-#,##0.00_ ;_ [$€-2]\ * &quot;-&quot;??_ ;_ @_ "/>
    <numFmt numFmtId="166" formatCode="_ [$CHF-807]\ * #,##0.00_ ;_ [$CHF-807]\ * \-#,##0.00_ ;_ [$CHF-807]\ * &quot;-&quot;??_ ;_ @_ "/>
    <numFmt numFmtId="167" formatCode="#,###,##0.0__\ ;\ \-#,###,##0.0__\ ;\-__\ ;\ @__\ "/>
    <numFmt numFmtId="168" formatCode="#,##0.##########"/>
    <numFmt numFmtId="169" formatCode="&quot;Fr.&quot;\ #,##0.00"/>
    <numFmt numFmtId="170" formatCode="0.0%"/>
    <numFmt numFmtId="171" formatCode="0.000"/>
  </numFmts>
  <fonts count="37">
    <font>
      <sz val="11"/>
      <color theme="1"/>
      <name val="Arial"/>
      <family val="2"/>
    </font>
    <font>
      <sz val="10"/>
      <name val="Arial"/>
      <family val="2"/>
    </font>
    <font>
      <b/>
      <sz val="10"/>
      <name val="Arial"/>
      <family val="2"/>
    </font>
    <font>
      <sz val="10"/>
      <color theme="1"/>
      <name val="Arial"/>
      <family val="2"/>
    </font>
    <font>
      <sz val="11"/>
      <name val="Arial"/>
      <family val="2"/>
    </font>
    <font>
      <vertAlign val="superscript"/>
      <sz val="10"/>
      <name val="Arial"/>
      <family val="2"/>
    </font>
    <font>
      <b/>
      <sz val="11"/>
      <color theme="1"/>
      <name val="Arial"/>
      <family val="2"/>
    </font>
    <font>
      <sz val="11"/>
      <color theme="1"/>
      <name val="Arial"/>
      <family val="2"/>
    </font>
    <font>
      <sz val="10.5"/>
      <color theme="1"/>
      <name val="Calibri"/>
      <family val="2"/>
      <scheme val="minor"/>
    </font>
    <font>
      <b/>
      <sz val="14"/>
      <color theme="1"/>
      <name val="Arial"/>
      <family val="2"/>
    </font>
    <font>
      <b/>
      <sz val="16"/>
      <color theme="1"/>
      <name val="Arial"/>
      <family val="2"/>
    </font>
    <font>
      <b/>
      <sz val="11"/>
      <color rgb="FFFFFFFF"/>
      <name val="Calibri"/>
      <family val="2"/>
    </font>
    <font>
      <sz val="11"/>
      <color theme="1"/>
      <name val="Calibri"/>
      <family val="2"/>
    </font>
    <font>
      <sz val="11"/>
      <color rgb="FFFF0000"/>
      <name val="Arial"/>
      <family val="2"/>
    </font>
    <font>
      <sz val="10"/>
      <name val="Arial"/>
      <family val="2"/>
    </font>
    <font>
      <b/>
      <sz val="9"/>
      <name val="Arial"/>
      <family val="2"/>
    </font>
    <font>
      <sz val="8"/>
      <name val="Arial Narrow"/>
      <family val="2"/>
    </font>
    <font>
      <sz val="9"/>
      <name val="Arial"/>
      <family val="2"/>
    </font>
    <font>
      <vertAlign val="superscript"/>
      <sz val="9"/>
      <name val="Arial"/>
      <family val="2"/>
    </font>
    <font>
      <b/>
      <sz val="8"/>
      <name val="Arial Narrow"/>
      <family val="2"/>
    </font>
    <font>
      <i/>
      <sz val="8"/>
      <name val="Arial Narrow"/>
      <family val="2"/>
    </font>
    <font>
      <i/>
      <vertAlign val="superscript"/>
      <sz val="8"/>
      <name val="Arial Narrow"/>
      <family val="2"/>
    </font>
    <font>
      <b/>
      <sz val="8"/>
      <name val="Arial"/>
      <family val="2"/>
    </font>
    <font>
      <b/>
      <vertAlign val="superscript"/>
      <sz val="8"/>
      <name val="Arial"/>
      <family val="2"/>
    </font>
    <font>
      <b/>
      <i/>
      <sz val="8"/>
      <name val="Arial"/>
      <family val="2"/>
    </font>
    <font>
      <vertAlign val="superscript"/>
      <sz val="8"/>
      <name val="Arial Narrow"/>
      <family val="2"/>
    </font>
    <font>
      <u/>
      <sz val="8"/>
      <name val="Arial Narrow"/>
      <family val="2"/>
    </font>
    <font>
      <sz val="11"/>
      <color indexed="8"/>
      <name val="Calibri"/>
      <family val="2"/>
      <scheme val="minor"/>
    </font>
    <font>
      <b/>
      <sz val="9"/>
      <color indexed="9"/>
      <name val="Arial"/>
      <family val="2"/>
    </font>
    <font>
      <i/>
      <sz val="11"/>
      <color theme="1"/>
      <name val="Arial"/>
      <family val="2"/>
    </font>
    <font>
      <sz val="11"/>
      <color theme="1"/>
      <name val="Calibri"/>
      <family val="2"/>
      <scheme val="minor"/>
    </font>
    <font>
      <u/>
      <sz val="11"/>
      <color theme="10"/>
      <name val="Arial"/>
      <family val="2"/>
    </font>
    <font>
      <sz val="10.5"/>
      <color theme="1"/>
      <name val="Arial"/>
      <family val="2"/>
    </font>
    <font>
      <b/>
      <sz val="10.5"/>
      <color rgb="FF000000"/>
      <name val="Arial"/>
      <family val="2"/>
    </font>
    <font>
      <b/>
      <sz val="18"/>
      <color theme="1"/>
      <name val="Arial"/>
      <family val="2"/>
    </font>
    <font>
      <sz val="10"/>
      <color theme="1"/>
      <name val="Arial Unicode MS"/>
    </font>
    <font>
      <b/>
      <sz val="26"/>
      <color rgb="FFFF0000"/>
      <name val="Arial"/>
      <family val="2"/>
    </font>
  </fonts>
  <fills count="29">
    <fill>
      <patternFill patternType="none"/>
    </fill>
    <fill>
      <patternFill patternType="gray125"/>
    </fill>
    <fill>
      <patternFill patternType="solid">
        <fgColor rgb="FF99CCFF"/>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5"/>
        <bgColor indexed="64"/>
      </patternFill>
    </fill>
    <fill>
      <patternFill patternType="solid">
        <fgColor rgb="FF00B0F0"/>
        <bgColor indexed="64"/>
      </patternFill>
    </fill>
    <fill>
      <patternFill patternType="solid">
        <fgColor rgb="FF92D050"/>
        <bgColor indexed="64"/>
      </patternFill>
    </fill>
    <fill>
      <patternFill patternType="solid">
        <fgColor theme="2" tint="-0.249977111117893"/>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0"/>
        <bgColor indexed="64"/>
      </patternFill>
    </fill>
    <fill>
      <patternFill patternType="solid">
        <fgColor indexed="9"/>
        <bgColor indexed="64"/>
      </patternFill>
    </fill>
    <fill>
      <patternFill patternType="solid">
        <fgColor indexed="41"/>
        <bgColor indexed="64"/>
      </patternFill>
    </fill>
    <fill>
      <patternFill patternType="solid">
        <fgColor rgb="FF4669AF"/>
      </patternFill>
    </fill>
    <fill>
      <patternFill patternType="solid">
        <fgColor rgb="FF0096DC"/>
      </patternFill>
    </fill>
    <fill>
      <patternFill patternType="mediumGray">
        <bgColor indexed="22"/>
      </patternFill>
    </fill>
    <fill>
      <patternFill patternType="solid">
        <fgColor rgb="FFDCE6F1"/>
      </patternFill>
    </fill>
    <fill>
      <patternFill patternType="solid">
        <fgColor rgb="FFF6F6F6"/>
      </patternFill>
    </fill>
    <fill>
      <patternFill patternType="solid">
        <fgColor theme="7" tint="0.39997558519241921"/>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theme="0"/>
      </right>
      <top style="thin">
        <color auto="1"/>
      </top>
      <bottom style="thin">
        <color auto="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bottom/>
      <diagonal/>
    </border>
    <border>
      <left style="medium">
        <color rgb="FFFFFFFF"/>
      </left>
      <right style="medium">
        <color rgb="FFFFFFFF"/>
      </right>
      <top style="medium">
        <color rgb="FFFFFFFF"/>
      </top>
      <bottom/>
      <diagonal/>
    </border>
    <border>
      <left/>
      <right style="medium">
        <color rgb="FFFFFFFF"/>
      </right>
      <top style="medium">
        <color rgb="FFFFFFFF"/>
      </top>
      <bottom/>
      <diagonal/>
    </border>
    <border>
      <left style="medium">
        <color rgb="FFFFFFFF"/>
      </left>
      <right style="medium">
        <color rgb="FFFFFFFF"/>
      </right>
      <top/>
      <bottom style="thick">
        <color rgb="FFFFFFFF"/>
      </bottom>
      <diagonal/>
    </border>
    <border>
      <left/>
      <right style="medium">
        <color rgb="FFFFFFFF"/>
      </right>
      <top/>
      <bottom style="thick">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right style="medium">
        <color rgb="FFFFFFFF"/>
      </right>
      <top/>
      <bottom/>
      <diagonal/>
    </border>
    <border>
      <left/>
      <right/>
      <top/>
      <bottom style="thin">
        <color indexed="64"/>
      </bottom>
      <diagonal/>
    </border>
    <border>
      <left/>
      <right/>
      <top/>
      <bottom style="double">
        <color indexed="64"/>
      </bottom>
      <diagonal/>
    </border>
    <border>
      <left style="thin">
        <color rgb="FFB0B0B0"/>
      </left>
      <right style="thin">
        <color rgb="FFB0B0B0"/>
      </right>
      <top style="thin">
        <color rgb="FFB0B0B0"/>
      </top>
      <bottom style="thin">
        <color rgb="FFB0B0B0"/>
      </bottom>
      <diagonal/>
    </border>
    <border>
      <left/>
      <right/>
      <top style="thin">
        <color auto="1"/>
      </top>
      <bottom/>
      <diagonal/>
    </border>
    <border>
      <left/>
      <right style="thin">
        <color indexed="64"/>
      </right>
      <top/>
      <bottom/>
      <diagonal/>
    </border>
    <border>
      <left style="thin">
        <color theme="1"/>
      </left>
      <right style="thin">
        <color theme="1"/>
      </right>
      <top style="thin">
        <color theme="1"/>
      </top>
      <bottom style="thin">
        <color theme="1"/>
      </bottom>
      <diagonal/>
    </border>
    <border>
      <left/>
      <right style="thin">
        <color theme="4"/>
      </right>
      <top style="thin">
        <color theme="4"/>
      </top>
      <bottom/>
      <diagonal/>
    </border>
  </borders>
  <cellStyleXfs count="12">
    <xf numFmtId="0" fontId="0" fillId="0" borderId="0"/>
    <xf numFmtId="9" fontId="7" fillId="0" borderId="0" applyFont="0" applyFill="0" applyBorder="0" applyAlignment="0" applyProtection="0"/>
    <xf numFmtId="0" fontId="7" fillId="0" borderId="0"/>
    <xf numFmtId="0" fontId="8" fillId="0" borderId="0"/>
    <xf numFmtId="9" fontId="7" fillId="0" borderId="0" applyFont="0" applyFill="0" applyBorder="0" applyAlignment="0" applyProtection="0"/>
    <xf numFmtId="43" fontId="7" fillId="0" borderId="0" applyFont="0" applyFill="0" applyBorder="0" applyAlignment="0" applyProtection="0"/>
    <xf numFmtId="9" fontId="8" fillId="0" borderId="0" applyFont="0" applyFill="0" applyBorder="0" applyAlignment="0" applyProtection="0"/>
    <xf numFmtId="0" fontId="14" fillId="0" borderId="0"/>
    <xf numFmtId="0" fontId="27" fillId="0" borderId="0"/>
    <xf numFmtId="0" fontId="30" fillId="0" borderId="0"/>
    <xf numFmtId="0" fontId="31" fillId="0" borderId="0" applyNumberFormat="0" applyFill="0" applyBorder="0" applyAlignment="0" applyProtection="0"/>
    <xf numFmtId="0" fontId="1" fillId="0" borderId="0"/>
  </cellStyleXfs>
  <cellXfs count="342">
    <xf numFmtId="0" fontId="0" fillId="0" borderId="0" xfId="0"/>
    <xf numFmtId="2" fontId="1" fillId="0" borderId="1" xfId="0" applyNumberFormat="1" applyFont="1" applyBorder="1" applyAlignment="1">
      <alignment horizontal="left" vertical="top" wrapText="1"/>
    </xf>
    <xf numFmtId="2" fontId="1" fillId="0" borderId="0" xfId="0" applyNumberFormat="1" applyFont="1" applyAlignment="1">
      <alignment horizontal="left" vertical="top" wrapText="1"/>
    </xf>
    <xf numFmtId="2" fontId="2" fillId="2" borderId="0" xfId="0" applyNumberFormat="1" applyFont="1" applyFill="1" applyAlignment="1">
      <alignment horizontal="center" vertical="top" wrapText="1"/>
    </xf>
    <xf numFmtId="2" fontId="2" fillId="2" borderId="0" xfId="0" applyNumberFormat="1" applyFont="1" applyFill="1" applyAlignment="1">
      <alignment horizontal="left" vertical="top" wrapText="1"/>
    </xf>
    <xf numFmtId="164" fontId="2" fillId="2" borderId="0" xfId="0" applyNumberFormat="1" applyFont="1" applyFill="1" applyAlignment="1">
      <alignment horizontal="left" vertical="top" wrapText="1"/>
    </xf>
    <xf numFmtId="49" fontId="2" fillId="2" borderId="1" xfId="0" applyNumberFormat="1" applyFont="1" applyFill="1" applyBorder="1" applyAlignment="1" applyProtection="1">
      <alignment horizontal="left" vertical="top" wrapText="1"/>
      <protection locked="0"/>
    </xf>
    <xf numFmtId="2" fontId="2" fillId="2" borderId="1" xfId="0" applyNumberFormat="1" applyFont="1" applyFill="1" applyBorder="1" applyAlignment="1">
      <alignment horizontal="center" vertical="top" wrapText="1"/>
    </xf>
    <xf numFmtId="164" fontId="2" fillId="2" borderId="1" xfId="0" applyNumberFormat="1" applyFont="1" applyFill="1" applyBorder="1" applyAlignment="1">
      <alignment horizontal="center" vertical="top" wrapText="1"/>
    </xf>
    <xf numFmtId="49" fontId="2" fillId="3" borderId="1" xfId="0" applyNumberFormat="1" applyFont="1" applyFill="1" applyBorder="1" applyAlignment="1">
      <alignment horizontal="left" vertical="top" wrapText="1"/>
    </xf>
    <xf numFmtId="49" fontId="2" fillId="4" borderId="1" xfId="0" applyNumberFormat="1" applyFont="1" applyFill="1" applyBorder="1" applyAlignment="1">
      <alignment horizontal="left" vertical="top" wrapText="1"/>
    </xf>
    <xf numFmtId="49" fontId="2" fillId="5" borderId="1" xfId="0" applyNumberFormat="1" applyFont="1" applyFill="1" applyBorder="1" applyAlignment="1">
      <alignment horizontal="left" vertical="top" wrapText="1"/>
    </xf>
    <xf numFmtId="49" fontId="2" fillId="8" borderId="1" xfId="0" applyNumberFormat="1" applyFont="1" applyFill="1" applyBorder="1" applyAlignment="1">
      <alignment horizontal="left" vertical="top" wrapText="1"/>
    </xf>
    <xf numFmtId="49" fontId="2" fillId="7" borderId="1" xfId="0" applyNumberFormat="1" applyFont="1" applyFill="1" applyBorder="1" applyAlignment="1">
      <alignment horizontal="left" vertical="top" wrapText="1"/>
    </xf>
    <xf numFmtId="49" fontId="2" fillId="2" borderId="1" xfId="0" applyNumberFormat="1" applyFont="1" applyFill="1" applyBorder="1" applyAlignment="1">
      <alignment horizontal="left" vertical="top" wrapText="1"/>
    </xf>
    <xf numFmtId="0" fontId="1" fillId="0" borderId="1" xfId="0" applyFont="1" applyBorder="1" applyAlignment="1">
      <alignment horizontal="left" vertical="top" wrapText="1"/>
    </xf>
    <xf numFmtId="164" fontId="3" fillId="0" borderId="1" xfId="0" applyNumberFormat="1" applyFont="1" applyBorder="1" applyAlignment="1">
      <alignment horizontal="center" vertical="top"/>
    </xf>
    <xf numFmtId="49" fontId="1" fillId="0" borderId="1" xfId="0" applyNumberFormat="1"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49" fontId="1" fillId="0" borderId="1" xfId="0" applyNumberFormat="1" applyFont="1" applyBorder="1" applyAlignment="1">
      <alignment horizontal="left" vertical="top" wrapText="1"/>
    </xf>
    <xf numFmtId="49" fontId="1" fillId="0" borderId="2" xfId="0" applyNumberFormat="1" applyFont="1" applyBorder="1" applyAlignment="1" applyProtection="1">
      <alignment horizontal="left" vertical="top" wrapText="1"/>
      <protection locked="0"/>
    </xf>
    <xf numFmtId="49" fontId="2" fillId="0" borderId="1" xfId="0" applyNumberFormat="1" applyFont="1" applyBorder="1" applyAlignment="1" applyProtection="1">
      <alignment horizontal="left" vertical="top" wrapText="1"/>
      <protection locked="0"/>
    </xf>
    <xf numFmtId="49" fontId="1" fillId="0" borderId="0" xfId="0" applyNumberFormat="1" applyFont="1" applyAlignment="1" applyProtection="1">
      <alignment horizontal="left" vertical="top" wrapText="1"/>
      <protection locked="0"/>
    </xf>
    <xf numFmtId="49" fontId="1" fillId="0" borderId="2" xfId="0" applyNumberFormat="1" applyFont="1" applyBorder="1" applyAlignment="1">
      <alignment horizontal="left" vertical="top" wrapText="1"/>
    </xf>
    <xf numFmtId="0" fontId="4" fillId="0" borderId="0" xfId="0" applyFont="1"/>
    <xf numFmtId="0" fontId="1" fillId="0" borderId="0" xfId="0" applyFont="1" applyAlignment="1" applyProtection="1">
      <alignment horizontal="left" vertical="top" wrapText="1"/>
      <protection locked="0"/>
    </xf>
    <xf numFmtId="49" fontId="1" fillId="0" borderId="3" xfId="0" applyNumberFormat="1" applyFont="1" applyBorder="1" applyAlignment="1" applyProtection="1">
      <alignment horizontal="left" vertical="top" wrapText="1"/>
      <protection locked="0"/>
    </xf>
    <xf numFmtId="49" fontId="1" fillId="0" borderId="4" xfId="0" applyNumberFormat="1" applyFont="1" applyBorder="1" applyAlignment="1" applyProtection="1">
      <alignment horizontal="left" vertical="top" wrapText="1"/>
      <protection locked="0"/>
    </xf>
    <xf numFmtId="0" fontId="1" fillId="0" borderId="2" xfId="0" applyFont="1" applyBorder="1" applyAlignment="1">
      <alignment horizontal="left" vertical="top" wrapText="1"/>
    </xf>
    <xf numFmtId="49" fontId="1" fillId="0" borderId="0" xfId="0" applyNumberFormat="1" applyFont="1" applyAlignment="1">
      <alignment horizontal="center" vertical="top" wrapText="1"/>
    </xf>
    <xf numFmtId="164" fontId="1" fillId="0" borderId="0" xfId="0" applyNumberFormat="1" applyFont="1" applyAlignment="1">
      <alignment horizontal="left" vertical="top" wrapText="1"/>
    </xf>
    <xf numFmtId="49" fontId="1" fillId="0" borderId="0" xfId="0" applyNumberFormat="1" applyFont="1" applyAlignment="1">
      <alignment horizontal="left" vertical="top" wrapText="1"/>
    </xf>
    <xf numFmtId="0" fontId="0" fillId="0" borderId="5" xfId="0" applyBorder="1"/>
    <xf numFmtId="0" fontId="0" fillId="0" borderId="0" xfId="0" applyAlignment="1">
      <alignment wrapText="1"/>
    </xf>
    <xf numFmtId="49" fontId="0" fillId="0" borderId="0" xfId="0" applyNumberFormat="1" applyAlignment="1">
      <alignment wrapText="1"/>
    </xf>
    <xf numFmtId="0" fontId="0" fillId="0" borderId="0" xfId="0" quotePrefix="1"/>
    <xf numFmtId="0" fontId="0" fillId="0" borderId="6" xfId="0" applyBorder="1"/>
    <xf numFmtId="0" fontId="0" fillId="0" borderId="7" xfId="0" applyBorder="1" applyAlignment="1">
      <alignment wrapText="1"/>
    </xf>
    <xf numFmtId="0" fontId="0" fillId="0" borderId="7" xfId="0" applyBorder="1"/>
    <xf numFmtId="0" fontId="0" fillId="0" borderId="8" xfId="0" applyBorder="1"/>
    <xf numFmtId="0" fontId="0" fillId="0" borderId="2" xfId="0" applyBorder="1"/>
    <xf numFmtId="0" fontId="0" fillId="0" borderId="1" xfId="0" applyBorder="1" applyAlignment="1">
      <alignment wrapText="1"/>
    </xf>
    <xf numFmtId="0" fontId="0" fillId="0" borderId="1" xfId="0" applyBorder="1"/>
    <xf numFmtId="0" fontId="0" fillId="0" borderId="3" xfId="0" applyBorder="1"/>
    <xf numFmtId="0" fontId="0" fillId="0" borderId="2" xfId="0" applyBorder="1" applyAlignment="1">
      <alignment wrapText="1"/>
    </xf>
    <xf numFmtId="0" fontId="0" fillId="0" borderId="3" xfId="0" applyBorder="1" applyAlignment="1">
      <alignment wrapText="1"/>
    </xf>
    <xf numFmtId="0" fontId="0" fillId="0" borderId="9" xfId="0" applyBorder="1" applyAlignment="1">
      <alignment wrapText="1"/>
    </xf>
    <xf numFmtId="0" fontId="0" fillId="0" borderId="10" xfId="0" applyBorder="1"/>
    <xf numFmtId="0" fontId="0" fillId="0" borderId="11" xfId="0" applyBorder="1" applyAlignment="1">
      <alignment wrapText="1"/>
    </xf>
    <xf numFmtId="0" fontId="0" fillId="0" borderId="11" xfId="0" applyBorder="1"/>
    <xf numFmtId="0" fontId="0" fillId="0" borderId="12" xfId="0" applyBorder="1"/>
    <xf numFmtId="2" fontId="0" fillId="0" borderId="0" xfId="0" applyNumberFormat="1"/>
    <xf numFmtId="0" fontId="0" fillId="0" borderId="0" xfId="0" applyAlignment="1">
      <alignment vertical="top" wrapText="1"/>
    </xf>
    <xf numFmtId="0" fontId="6" fillId="9" borderId="0" xfId="0" applyFont="1" applyFill="1" applyAlignment="1">
      <alignment vertical="top" wrapText="1"/>
    </xf>
    <xf numFmtId="0" fontId="0" fillId="0" borderId="0" xfId="0" applyAlignment="1">
      <alignment vertical="top"/>
    </xf>
    <xf numFmtId="0" fontId="0" fillId="10" borderId="0" xfId="0" applyFill="1" applyAlignment="1">
      <alignment vertical="top"/>
    </xf>
    <xf numFmtId="0" fontId="0" fillId="6" borderId="0" xfId="0" applyFill="1" applyAlignment="1">
      <alignment vertical="top"/>
    </xf>
    <xf numFmtId="0" fontId="0" fillId="0" borderId="2" xfId="0" quotePrefix="1" applyBorder="1" applyAlignment="1">
      <alignment wrapText="1"/>
    </xf>
    <xf numFmtId="0" fontId="0" fillId="6" borderId="0" xfId="0" applyFill="1"/>
    <xf numFmtId="9" fontId="0" fillId="0" borderId="0" xfId="1" applyFont="1"/>
    <xf numFmtId="9" fontId="0" fillId="0" borderId="0" xfId="0" applyNumberFormat="1"/>
    <xf numFmtId="0" fontId="0" fillId="0" borderId="0" xfId="0" applyAlignment="1">
      <alignment horizontal="center" vertical="center"/>
    </xf>
    <xf numFmtId="0" fontId="0" fillId="0" borderId="0" xfId="0" applyAlignment="1">
      <alignment horizontal="center" vertical="center" wrapText="1"/>
    </xf>
    <xf numFmtId="0" fontId="4" fillId="0" borderId="0" xfId="0" applyFont="1" applyAlignment="1">
      <alignment horizontal="center" vertical="center" wrapText="1"/>
    </xf>
    <xf numFmtId="0" fontId="9" fillId="0" borderId="0" xfId="0" applyFont="1" applyAlignment="1">
      <alignment horizontal="center" vertical="center" wrapText="1"/>
    </xf>
    <xf numFmtId="165" fontId="0" fillId="0" borderId="0" xfId="0" applyNumberFormat="1"/>
    <xf numFmtId="1" fontId="1" fillId="0" borderId="1" xfId="0" applyNumberFormat="1" applyFont="1" applyBorder="1" applyAlignment="1">
      <alignment horizontal="left" vertical="top" wrapText="1"/>
    </xf>
    <xf numFmtId="0" fontId="11" fillId="14" borderId="15" xfId="0" applyFont="1" applyFill="1" applyBorder="1" applyAlignment="1">
      <alignment vertical="center" wrapText="1"/>
    </xf>
    <xf numFmtId="0" fontId="11" fillId="14" borderId="17" xfId="0" applyFont="1" applyFill="1" applyBorder="1" applyAlignment="1">
      <alignment vertical="center" wrapText="1"/>
    </xf>
    <xf numFmtId="0" fontId="12" fillId="15" borderId="18" xfId="0" applyFont="1" applyFill="1" applyBorder="1" applyAlignment="1">
      <alignment vertical="center" wrapText="1"/>
    </xf>
    <xf numFmtId="0" fontId="12" fillId="15" borderId="19" xfId="0" applyFont="1" applyFill="1" applyBorder="1" applyAlignment="1">
      <alignment vertical="center" wrapText="1"/>
    </xf>
    <xf numFmtId="2" fontId="12" fillId="15" borderId="19" xfId="0" applyNumberFormat="1" applyFont="1" applyFill="1" applyBorder="1" applyAlignment="1">
      <alignment vertical="center" wrapText="1"/>
    </xf>
    <xf numFmtId="2" fontId="12" fillId="15" borderId="19" xfId="0" applyNumberFormat="1" applyFont="1" applyFill="1" applyBorder="1" applyAlignment="1">
      <alignment horizontal="right" vertical="center" wrapText="1"/>
    </xf>
    <xf numFmtId="0" fontId="12" fillId="16" borderId="14" xfId="0" applyFont="1" applyFill="1" applyBorder="1" applyAlignment="1">
      <alignment vertical="center" wrapText="1"/>
    </xf>
    <xf numFmtId="2" fontId="12" fillId="16" borderId="14" xfId="0" applyNumberFormat="1" applyFont="1" applyFill="1" applyBorder="1" applyAlignment="1">
      <alignment vertical="center" wrapText="1"/>
    </xf>
    <xf numFmtId="2" fontId="12" fillId="16" borderId="20" xfId="0" applyNumberFormat="1" applyFont="1" applyFill="1" applyBorder="1" applyAlignment="1">
      <alignment vertical="center" wrapText="1"/>
    </xf>
    <xf numFmtId="0" fontId="12" fillId="16" borderId="20" xfId="0" applyFont="1" applyFill="1" applyBorder="1" applyAlignment="1">
      <alignment vertical="center" wrapText="1"/>
    </xf>
    <xf numFmtId="0" fontId="12" fillId="16" borderId="18" xfId="0" applyFont="1" applyFill="1" applyBorder="1" applyAlignment="1">
      <alignment vertical="center" wrapText="1"/>
    </xf>
    <xf numFmtId="0" fontId="12" fillId="16" borderId="19" xfId="0" applyFont="1" applyFill="1" applyBorder="1" applyAlignment="1">
      <alignment vertical="center" wrapText="1"/>
    </xf>
    <xf numFmtId="2" fontId="12" fillId="16" borderId="19" xfId="0" applyNumberFormat="1" applyFont="1" applyFill="1" applyBorder="1" applyAlignment="1">
      <alignment vertical="center" wrapText="1"/>
    </xf>
    <xf numFmtId="0" fontId="0" fillId="0" borderId="0" xfId="0" applyAlignment="1">
      <alignment horizontal="center" wrapText="1"/>
    </xf>
    <xf numFmtId="165" fontId="0" fillId="0" borderId="0" xfId="5" applyNumberFormat="1" applyFont="1"/>
    <xf numFmtId="166" fontId="0" fillId="0" borderId="0" xfId="0" applyNumberFormat="1"/>
    <xf numFmtId="49" fontId="3" fillId="0" borderId="1" xfId="0" applyNumberFormat="1" applyFont="1" applyBorder="1" applyAlignment="1">
      <alignment horizontal="left" vertical="top" wrapText="1"/>
    </xf>
    <xf numFmtId="0" fontId="1" fillId="0" borderId="0" xfId="0" applyFont="1"/>
    <xf numFmtId="164" fontId="1" fillId="0" borderId="1" xfId="0" applyNumberFormat="1" applyFont="1" applyBorder="1" applyAlignment="1">
      <alignment horizontal="center" vertical="top" wrapText="1"/>
    </xf>
    <xf numFmtId="49" fontId="2" fillId="0" borderId="0" xfId="0" applyNumberFormat="1" applyFont="1" applyAlignment="1" applyProtection="1">
      <alignment horizontal="left" vertical="top" wrapText="1"/>
      <protection locked="0"/>
    </xf>
    <xf numFmtId="0" fontId="1" fillId="0" borderId="0" xfId="0" applyFont="1" applyAlignment="1">
      <alignment vertical="top"/>
    </xf>
    <xf numFmtId="164" fontId="1" fillId="0" borderId="1" xfId="0" applyNumberFormat="1" applyFont="1" applyBorder="1" applyAlignment="1">
      <alignment horizontal="center" vertical="top"/>
    </xf>
    <xf numFmtId="0" fontId="1" fillId="0" borderId="1" xfId="0" applyFont="1" applyBorder="1" applyAlignment="1">
      <alignment vertical="top" wrapText="1"/>
    </xf>
    <xf numFmtId="49" fontId="3" fillId="0" borderId="1" xfId="0" applyNumberFormat="1" applyFont="1" applyBorder="1" applyAlignment="1" applyProtection="1">
      <alignment horizontal="left" vertical="top" wrapText="1"/>
      <protection locked="0"/>
    </xf>
    <xf numFmtId="0" fontId="1" fillId="0" borderId="0" xfId="0" applyFont="1" applyAlignment="1">
      <alignment horizontal="left" vertical="top" wrapText="1"/>
    </xf>
    <xf numFmtId="49" fontId="2" fillId="0" borderId="1" xfId="0" applyNumberFormat="1" applyFont="1" applyBorder="1" applyAlignment="1">
      <alignment horizontal="left" vertical="top" wrapText="1"/>
    </xf>
    <xf numFmtId="0" fontId="1" fillId="0" borderId="1" xfId="0" applyFont="1" applyBorder="1" applyAlignment="1">
      <alignment wrapText="1"/>
    </xf>
    <xf numFmtId="49" fontId="1" fillId="0" borderId="1" xfId="0" applyNumberFormat="1" applyFont="1" applyBorder="1" applyAlignment="1">
      <alignment horizontal="left" vertical="top" wrapText="1" shrinkToFit="1"/>
    </xf>
    <xf numFmtId="0" fontId="13" fillId="0" borderId="0" xfId="0" applyFont="1"/>
    <xf numFmtId="0" fontId="0" fillId="0" borderId="21" xfId="0" applyBorder="1"/>
    <xf numFmtId="49" fontId="1" fillId="0" borderId="7" xfId="0" applyNumberFormat="1" applyFont="1" applyBorder="1" applyAlignment="1">
      <alignment horizontal="left" vertical="top" wrapText="1"/>
    </xf>
    <xf numFmtId="2" fontId="1" fillId="0" borderId="7" xfId="0" applyNumberFormat="1" applyFont="1" applyBorder="1" applyAlignment="1">
      <alignment horizontal="left" vertical="top" wrapText="1"/>
    </xf>
    <xf numFmtId="49" fontId="1" fillId="0" borderId="6" xfId="0" applyNumberFormat="1" applyFont="1" applyBorder="1" applyAlignment="1">
      <alignment horizontal="left" vertical="top" wrapText="1"/>
    </xf>
    <xf numFmtId="0" fontId="1" fillId="0" borderId="7" xfId="0" applyFont="1" applyBorder="1" applyAlignment="1" applyProtection="1">
      <alignment horizontal="left" vertical="top" wrapText="1"/>
      <protection locked="0"/>
    </xf>
    <xf numFmtId="49" fontId="1" fillId="0" borderId="11" xfId="0" applyNumberFormat="1" applyFont="1" applyBorder="1" applyAlignment="1" applyProtection="1">
      <alignment horizontal="left" vertical="top" wrapText="1"/>
      <protection locked="0"/>
    </xf>
    <xf numFmtId="0" fontId="1" fillId="0" borderId="11" xfId="0"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 fillId="0" borderId="1" xfId="0" applyFont="1" applyBorder="1" applyAlignment="1">
      <alignment horizontal="left" vertical="top" wrapText="1" shrinkToFit="1"/>
    </xf>
    <xf numFmtId="49" fontId="1" fillId="0" borderId="2" xfId="0" applyNumberFormat="1" applyFont="1" applyBorder="1" applyAlignment="1">
      <alignment horizontal="left" vertical="top" wrapText="1" shrinkToFit="1"/>
    </xf>
    <xf numFmtId="49" fontId="3" fillId="0" borderId="1" xfId="0" applyNumberFormat="1" applyFont="1" applyBorder="1" applyAlignment="1">
      <alignment horizontal="left" vertical="top" wrapText="1" shrinkToFit="1"/>
    </xf>
    <xf numFmtId="0" fontId="1" fillId="0" borderId="1" xfId="0" applyFont="1" applyBorder="1" applyAlignment="1">
      <alignment vertical="top"/>
    </xf>
    <xf numFmtId="0" fontId="1" fillId="0" borderId="1" xfId="0" applyFont="1" applyBorder="1" applyAlignment="1">
      <alignment horizontal="left" vertical="top"/>
    </xf>
    <xf numFmtId="9" fontId="0" fillId="0" borderId="0" xfId="1" applyFont="1" applyFill="1"/>
    <xf numFmtId="0" fontId="15" fillId="17" borderId="0" xfId="7" applyFont="1" applyFill="1" applyAlignment="1">
      <alignment vertical="center"/>
    </xf>
    <xf numFmtId="0" fontId="16" fillId="18" borderId="0" xfId="7" applyFont="1" applyFill="1"/>
    <xf numFmtId="0" fontId="15" fillId="18" borderId="0" xfId="7" applyFont="1" applyFill="1" applyAlignment="1">
      <alignment horizontal="center" vertical="center"/>
    </xf>
    <xf numFmtId="0" fontId="17" fillId="17" borderId="0" xfId="7" applyFont="1" applyFill="1" applyAlignment="1">
      <alignment vertical="center"/>
    </xf>
    <xf numFmtId="0" fontId="16" fillId="18" borderId="0" xfId="7" applyFont="1" applyFill="1" applyAlignment="1">
      <alignment horizontal="center" vertical="top" wrapText="1"/>
    </xf>
    <xf numFmtId="0" fontId="16" fillId="17" borderId="21" xfId="7" applyFont="1" applyFill="1" applyBorder="1"/>
    <xf numFmtId="0" fontId="16" fillId="18" borderId="21" xfId="7" applyFont="1" applyFill="1" applyBorder="1"/>
    <xf numFmtId="0" fontId="19" fillId="17" borderId="0" xfId="7" applyFont="1" applyFill="1"/>
    <xf numFmtId="0" fontId="16" fillId="18" borderId="11" xfId="7" applyFont="1" applyFill="1" applyBorder="1"/>
    <xf numFmtId="0" fontId="16" fillId="18" borderId="12" xfId="7" applyFont="1" applyFill="1" applyBorder="1"/>
    <xf numFmtId="0" fontId="16" fillId="17" borderId="0" xfId="7" applyFont="1" applyFill="1" applyAlignment="1">
      <alignment horizontal="center"/>
    </xf>
    <xf numFmtId="0" fontId="20" fillId="18" borderId="13" xfId="7" applyFont="1" applyFill="1" applyBorder="1" applyAlignment="1">
      <alignment horizontal="center" vertical="top" wrapText="1"/>
    </xf>
    <xf numFmtId="0" fontId="19" fillId="18" borderId="13" xfId="7" applyFont="1" applyFill="1" applyBorder="1" applyAlignment="1">
      <alignment horizontal="center" vertical="top" wrapText="1"/>
    </xf>
    <xf numFmtId="0" fontId="20" fillId="0" borderId="13" xfId="7" applyFont="1" applyBorder="1" applyAlignment="1">
      <alignment horizontal="center" vertical="top" wrapText="1"/>
    </xf>
    <xf numFmtId="0" fontId="16" fillId="18" borderId="5" xfId="7" applyFont="1" applyFill="1" applyBorder="1" applyAlignment="1">
      <alignment horizontal="center" vertical="top" wrapText="1"/>
    </xf>
    <xf numFmtId="0" fontId="16" fillId="18" borderId="13" xfId="7" applyFont="1" applyFill="1" applyBorder="1" applyAlignment="1">
      <alignment horizontal="center" vertical="top" wrapText="1"/>
    </xf>
    <xf numFmtId="0" fontId="16" fillId="18" borderId="0" xfId="7" applyFont="1" applyFill="1" applyAlignment="1">
      <alignment horizontal="center"/>
    </xf>
    <xf numFmtId="0" fontId="16" fillId="18" borderId="21" xfId="7" applyFont="1" applyFill="1" applyBorder="1" applyAlignment="1">
      <alignment horizontal="left" indent="1"/>
    </xf>
    <xf numFmtId="0" fontId="20" fillId="18" borderId="7" xfId="7" applyFont="1" applyFill="1" applyBorder="1" applyAlignment="1">
      <alignment horizontal="left" vertical="top" wrapText="1"/>
    </xf>
    <xf numFmtId="0" fontId="19" fillId="18" borderId="7" xfId="7" applyFont="1" applyFill="1" applyBorder="1" applyAlignment="1">
      <alignment horizontal="left" vertical="top" wrapText="1"/>
    </xf>
    <xf numFmtId="0" fontId="16" fillId="18" borderId="8" xfId="7" applyFont="1" applyFill="1" applyBorder="1" applyAlignment="1">
      <alignment horizontal="left" vertical="top" wrapText="1"/>
    </xf>
    <xf numFmtId="0" fontId="16" fillId="18" borderId="7" xfId="7" applyFont="1" applyFill="1" applyBorder="1" applyAlignment="1">
      <alignment horizontal="left" vertical="top" wrapText="1"/>
    </xf>
    <xf numFmtId="0" fontId="16" fillId="18" borderId="7" xfId="7" applyFont="1" applyFill="1" applyBorder="1" applyAlignment="1">
      <alignment horizontal="center" vertical="center"/>
    </xf>
    <xf numFmtId="0" fontId="19" fillId="18" borderId="0" xfId="7" applyFont="1" applyFill="1" applyAlignment="1">
      <alignment vertical="center" wrapText="1"/>
    </xf>
    <xf numFmtId="0" fontId="20" fillId="18" borderId="0" xfId="7" applyFont="1" applyFill="1" applyAlignment="1">
      <alignment vertical="center"/>
    </xf>
    <xf numFmtId="0" fontId="19" fillId="18" borderId="0" xfId="7" applyFont="1" applyFill="1" applyAlignment="1">
      <alignment vertical="center"/>
    </xf>
    <xf numFmtId="0" fontId="16" fillId="18" borderId="0" xfId="7" applyFont="1" applyFill="1" applyAlignment="1">
      <alignment vertical="center"/>
    </xf>
    <xf numFmtId="164" fontId="16" fillId="18" borderId="0" xfId="7" applyNumberFormat="1" applyFont="1" applyFill="1" applyAlignment="1">
      <alignment horizontal="center" vertical="center" wrapText="1"/>
    </xf>
    <xf numFmtId="0" fontId="22" fillId="19" borderId="0" xfId="7" applyFont="1" applyFill="1" applyAlignment="1">
      <alignment vertical="center"/>
    </xf>
    <xf numFmtId="0" fontId="24" fillId="19" borderId="0" xfId="7" applyFont="1" applyFill="1" applyAlignment="1">
      <alignment vertical="center"/>
    </xf>
    <xf numFmtId="164" fontId="22" fillId="19" borderId="0" xfId="7" applyNumberFormat="1" applyFont="1" applyFill="1" applyAlignment="1">
      <alignment horizontal="center" vertical="center" wrapText="1"/>
    </xf>
    <xf numFmtId="0" fontId="20" fillId="17" borderId="0" xfId="7" applyFont="1" applyFill="1" applyAlignment="1">
      <alignment vertical="center"/>
    </xf>
    <xf numFmtId="0" fontId="1" fillId="17" borderId="0" xfId="7" applyFont="1" applyFill="1"/>
    <xf numFmtId="0" fontId="16" fillId="17" borderId="0" xfId="7" applyFont="1" applyFill="1"/>
    <xf numFmtId="0" fontId="16" fillId="19" borderId="4" xfId="7" applyFont="1" applyFill="1" applyBorder="1" applyAlignment="1">
      <alignment vertical="center"/>
    </xf>
    <xf numFmtId="167" fontId="20" fillId="19" borderId="4" xfId="7" applyNumberFormat="1" applyFont="1" applyFill="1" applyBorder="1" applyAlignment="1">
      <alignment vertical="center"/>
    </xf>
    <xf numFmtId="167" fontId="19" fillId="19" borderId="4" xfId="7" applyNumberFormat="1" applyFont="1" applyFill="1" applyBorder="1" applyAlignment="1">
      <alignment vertical="center"/>
    </xf>
    <xf numFmtId="167" fontId="16" fillId="19" borderId="4" xfId="7" applyNumberFormat="1" applyFont="1" applyFill="1" applyBorder="1" applyAlignment="1">
      <alignment vertical="center"/>
    </xf>
    <xf numFmtId="167" fontId="16" fillId="19" borderId="4" xfId="7" applyNumberFormat="1" applyFont="1" applyFill="1" applyBorder="1" applyAlignment="1">
      <alignment horizontal="right" vertical="center"/>
    </xf>
    <xf numFmtId="167" fontId="20" fillId="18" borderId="0" xfId="7" applyNumberFormat="1" applyFont="1" applyFill="1" applyAlignment="1">
      <alignment vertical="center"/>
    </xf>
    <xf numFmtId="167" fontId="19" fillId="18" borderId="0" xfId="7" applyNumberFormat="1" applyFont="1" applyFill="1" applyAlignment="1">
      <alignment vertical="center"/>
    </xf>
    <xf numFmtId="167" fontId="16" fillId="18" borderId="0" xfId="7" applyNumberFormat="1" applyFont="1" applyFill="1" applyAlignment="1">
      <alignment vertical="center"/>
    </xf>
    <xf numFmtId="167" fontId="16" fillId="18" borderId="0" xfId="7" applyNumberFormat="1" applyFont="1" applyFill="1" applyAlignment="1">
      <alignment horizontal="right" vertical="center"/>
    </xf>
    <xf numFmtId="167" fontId="20" fillId="19" borderId="4" xfId="7" applyNumberFormat="1" applyFont="1" applyFill="1" applyBorder="1" applyAlignment="1">
      <alignment horizontal="right" vertical="center"/>
    </xf>
    <xf numFmtId="167" fontId="19" fillId="19" borderId="4" xfId="7" applyNumberFormat="1" applyFont="1" applyFill="1" applyBorder="1" applyAlignment="1">
      <alignment horizontal="right" vertical="center"/>
    </xf>
    <xf numFmtId="49" fontId="16" fillId="18" borderId="0" xfId="7" applyNumberFormat="1" applyFont="1" applyFill="1" applyAlignment="1">
      <alignment vertical="center"/>
    </xf>
    <xf numFmtId="167" fontId="19" fillId="18" borderId="0" xfId="7" applyNumberFormat="1" applyFont="1" applyFill="1" applyAlignment="1">
      <alignment horizontal="right" vertical="center"/>
    </xf>
    <xf numFmtId="167" fontId="20" fillId="18" borderId="0" xfId="7" applyNumberFormat="1" applyFont="1" applyFill="1" applyAlignment="1">
      <alignment horizontal="right" vertical="center"/>
    </xf>
    <xf numFmtId="0" fontId="16" fillId="18" borderId="0" xfId="7" applyFont="1" applyFill="1" applyAlignment="1">
      <alignment horizontal="left" vertical="center" indent="1"/>
    </xf>
    <xf numFmtId="0" fontId="16" fillId="18" borderId="0" xfId="7" applyFont="1" applyFill="1" applyAlignment="1">
      <alignment horizontal="left" vertical="center" indent="2"/>
    </xf>
    <xf numFmtId="0" fontId="16" fillId="18" borderId="22" xfId="7" applyFont="1" applyFill="1" applyBorder="1" applyAlignment="1">
      <alignment vertical="center"/>
    </xf>
    <xf numFmtId="167" fontId="20" fillId="18" borderId="22" xfId="7" applyNumberFormat="1" applyFont="1" applyFill="1" applyBorder="1" applyAlignment="1">
      <alignment horizontal="right" vertical="center"/>
    </xf>
    <xf numFmtId="167" fontId="19" fillId="18" borderId="22" xfId="7" applyNumberFormat="1" applyFont="1" applyFill="1" applyBorder="1" applyAlignment="1">
      <alignment horizontal="right" vertical="center"/>
    </xf>
    <xf numFmtId="167" fontId="16" fillId="18" borderId="22" xfId="7" applyNumberFormat="1" applyFont="1" applyFill="1" applyBorder="1" applyAlignment="1">
      <alignment horizontal="right" vertical="center"/>
    </xf>
    <xf numFmtId="0" fontId="22" fillId="19" borderId="0" xfId="7" applyFont="1" applyFill="1"/>
    <xf numFmtId="167" fontId="24" fillId="19" borderId="0" xfId="7" applyNumberFormat="1" applyFont="1" applyFill="1" applyAlignment="1">
      <alignment horizontal="right" vertical="center"/>
    </xf>
    <xf numFmtId="167" fontId="22" fillId="19" borderId="0" xfId="7" applyNumberFormat="1" applyFont="1" applyFill="1" applyAlignment="1">
      <alignment horizontal="right" vertical="center"/>
    </xf>
    <xf numFmtId="164" fontId="16" fillId="18" borderId="21" xfId="7" applyNumberFormat="1" applyFont="1" applyFill="1" applyBorder="1" applyAlignment="1">
      <alignment horizontal="center"/>
    </xf>
    <xf numFmtId="164" fontId="16" fillId="18" borderId="0" xfId="7" applyNumberFormat="1" applyFont="1" applyFill="1" applyAlignment="1">
      <alignment horizontal="center"/>
    </xf>
    <xf numFmtId="0" fontId="26" fillId="18" borderId="0" xfId="7" applyFont="1" applyFill="1"/>
    <xf numFmtId="0" fontId="25" fillId="18" borderId="0" xfId="7" applyFont="1" applyFill="1" applyAlignment="1">
      <alignment horizontal="left"/>
    </xf>
    <xf numFmtId="0" fontId="25" fillId="18" borderId="0" xfId="7" applyFont="1" applyFill="1" applyAlignment="1">
      <alignment wrapText="1"/>
    </xf>
    <xf numFmtId="0" fontId="25" fillId="18" borderId="0" xfId="7" applyFont="1" applyFill="1"/>
    <xf numFmtId="0" fontId="14" fillId="18" borderId="0" xfId="7" applyFill="1" applyAlignment="1">
      <alignment wrapText="1"/>
    </xf>
    <xf numFmtId="0" fontId="16" fillId="0" borderId="0" xfId="7" applyFont="1"/>
    <xf numFmtId="0" fontId="16" fillId="18" borderId="0" xfId="7" applyFont="1" applyFill="1" applyAlignment="1">
      <alignment wrapText="1"/>
    </xf>
    <xf numFmtId="0" fontId="27" fillId="0" borderId="0" xfId="8"/>
    <xf numFmtId="0" fontId="28" fillId="20" borderId="23" xfId="8" applyFont="1" applyFill="1" applyBorder="1" applyAlignment="1">
      <alignment horizontal="right" vertical="center"/>
    </xf>
    <xf numFmtId="0" fontId="27" fillId="22" borderId="0" xfId="8" applyFill="1"/>
    <xf numFmtId="0" fontId="0" fillId="0" borderId="0" xfId="0" applyAlignment="1">
      <alignment horizontal="left" vertical="center" wrapText="1"/>
    </xf>
    <xf numFmtId="0" fontId="0" fillId="0" borderId="24" xfId="0" applyBorder="1"/>
    <xf numFmtId="2" fontId="0" fillId="0" borderId="24" xfId="0" applyNumberFormat="1" applyBorder="1"/>
    <xf numFmtId="2" fontId="0" fillId="0" borderId="5" xfId="0" applyNumberFormat="1" applyBorder="1"/>
    <xf numFmtId="2" fontId="0" fillId="0" borderId="8" xfId="0" applyNumberFormat="1" applyBorder="1"/>
    <xf numFmtId="2" fontId="0" fillId="0" borderId="21" xfId="0" applyNumberFormat="1" applyBorder="1"/>
    <xf numFmtId="2" fontId="0" fillId="5" borderId="10" xfId="0" applyNumberFormat="1" applyFill="1" applyBorder="1"/>
    <xf numFmtId="2" fontId="0" fillId="5" borderId="25" xfId="0" applyNumberFormat="1" applyFill="1" applyBorder="1"/>
    <xf numFmtId="2" fontId="0" fillId="5" borderId="0" xfId="0" applyNumberFormat="1" applyFill="1"/>
    <xf numFmtId="0" fontId="0" fillId="5" borderId="10" xfId="0" applyFill="1" applyBorder="1"/>
    <xf numFmtId="0" fontId="0" fillId="5" borderId="0" xfId="0" applyFill="1"/>
    <xf numFmtId="2" fontId="0" fillId="5" borderId="6" xfId="0" applyNumberFormat="1" applyFill="1" applyBorder="1"/>
    <xf numFmtId="2" fontId="0" fillId="0" borderId="12" xfId="0" applyNumberFormat="1" applyBorder="1"/>
    <xf numFmtId="2" fontId="0" fillId="0" borderId="0" xfId="0" applyNumberFormat="1" applyAlignment="1">
      <alignment horizontal="left"/>
    </xf>
    <xf numFmtId="0" fontId="0" fillId="0" borderId="0" xfId="0" applyAlignment="1">
      <alignment horizontal="left"/>
    </xf>
    <xf numFmtId="0" fontId="0" fillId="0" borderId="0" xfId="0" applyAlignment="1">
      <alignment horizontal="center"/>
    </xf>
    <xf numFmtId="0" fontId="29" fillId="0" borderId="0" xfId="0" applyFont="1" applyAlignment="1">
      <alignment horizontal="center"/>
    </xf>
    <xf numFmtId="0" fontId="0" fillId="0" borderId="0" xfId="0" applyAlignment="1">
      <alignment vertical="center"/>
    </xf>
    <xf numFmtId="9" fontId="0" fillId="0" borderId="0" xfId="0" applyNumberFormat="1" applyAlignment="1">
      <alignment horizontal="center" vertical="center"/>
    </xf>
    <xf numFmtId="0" fontId="0" fillId="0" borderId="0" xfId="0" applyAlignment="1">
      <alignment vertical="center" wrapText="1"/>
    </xf>
    <xf numFmtId="0" fontId="30" fillId="0" borderId="0" xfId="3" applyFont="1"/>
    <xf numFmtId="2" fontId="4" fillId="13" borderId="0" xfId="2" applyNumberFormat="1" applyFont="1" applyFill="1" applyAlignment="1">
      <alignment horizontal="left"/>
    </xf>
    <xf numFmtId="49" fontId="4" fillId="13" borderId="0" xfId="3" applyNumberFormat="1" applyFont="1" applyFill="1" applyAlignment="1" applyProtection="1">
      <alignment horizontal="left"/>
      <protection locked="0"/>
    </xf>
    <xf numFmtId="0" fontId="7" fillId="0" borderId="0" xfId="2" applyAlignment="1">
      <alignment horizontal="center"/>
    </xf>
    <xf numFmtId="0" fontId="7" fillId="0" borderId="0" xfId="2"/>
    <xf numFmtId="2" fontId="4" fillId="0" borderId="0" xfId="2" applyNumberFormat="1" applyFont="1" applyAlignment="1">
      <alignment horizontal="left"/>
    </xf>
    <xf numFmtId="49" fontId="4" fillId="0" borderId="0" xfId="3" applyNumberFormat="1" applyFont="1" applyAlignment="1" applyProtection="1">
      <alignment horizontal="left"/>
      <protection locked="0"/>
    </xf>
    <xf numFmtId="0" fontId="7" fillId="0" borderId="0" xfId="0" applyFont="1"/>
    <xf numFmtId="9" fontId="7" fillId="0" borderId="0" xfId="6" applyFont="1" applyBorder="1" applyAlignment="1"/>
    <xf numFmtId="49" fontId="4" fillId="0" borderId="0" xfId="3" applyNumberFormat="1" applyFont="1" applyAlignment="1">
      <alignment horizontal="left"/>
    </xf>
    <xf numFmtId="2" fontId="0" fillId="26" borderId="0" xfId="0" applyNumberFormat="1" applyFill="1"/>
    <xf numFmtId="1" fontId="0" fillId="0" borderId="0" xfId="0" applyNumberFormat="1"/>
    <xf numFmtId="0" fontId="0" fillId="0" borderId="0" xfId="0" applyAlignment="1">
      <alignment horizontal="left" wrapText="1"/>
    </xf>
    <xf numFmtId="0" fontId="7" fillId="0" borderId="0" xfId="9" applyFont="1" applyAlignment="1">
      <alignment horizontal="left"/>
    </xf>
    <xf numFmtId="169" fontId="7" fillId="0" borderId="0" xfId="9" applyNumberFormat="1" applyFont="1" applyAlignment="1">
      <alignment horizontal="right"/>
    </xf>
    <xf numFmtId="1" fontId="0" fillId="27" borderId="0" xfId="0" applyNumberFormat="1" applyFill="1"/>
    <xf numFmtId="0" fontId="0" fillId="27" borderId="0" xfId="0" applyFill="1"/>
    <xf numFmtId="1" fontId="0" fillId="27" borderId="0" xfId="1" applyNumberFormat="1" applyFont="1" applyFill="1"/>
    <xf numFmtId="2" fontId="0" fillId="27" borderId="0" xfId="1" applyNumberFormat="1" applyFont="1" applyFill="1"/>
    <xf numFmtId="1" fontId="0" fillId="5" borderId="0" xfId="0" applyNumberFormat="1" applyFill="1"/>
    <xf numFmtId="1" fontId="0" fillId="5" borderId="0" xfId="1" applyNumberFormat="1" applyFont="1" applyFill="1"/>
    <xf numFmtId="2" fontId="0" fillId="5" borderId="0" xfId="1" applyNumberFormat="1" applyFont="1" applyFill="1"/>
    <xf numFmtId="165" fontId="0" fillId="0" borderId="0" xfId="0" applyNumberFormat="1" applyAlignment="1">
      <alignment horizontal="center" vertical="center"/>
    </xf>
    <xf numFmtId="171" fontId="0" fillId="0" borderId="0" xfId="0" applyNumberFormat="1"/>
    <xf numFmtId="10" fontId="0" fillId="0" borderId="0" xfId="1" applyNumberFormat="1" applyFont="1"/>
    <xf numFmtId="164" fontId="0" fillId="0" borderId="0" xfId="0" applyNumberFormat="1"/>
    <xf numFmtId="0" fontId="0" fillId="0" borderId="0" xfId="0" applyAlignment="1">
      <alignment horizontal="right"/>
    </xf>
    <xf numFmtId="170" fontId="0" fillId="0" borderId="0" xfId="1" applyNumberFormat="1" applyFont="1" applyFill="1" applyAlignment="1">
      <alignment horizontal="right"/>
    </xf>
    <xf numFmtId="170" fontId="0" fillId="0" borderId="0" xfId="1" applyNumberFormat="1" applyFont="1" applyAlignment="1">
      <alignment horizontal="right" wrapText="1"/>
    </xf>
    <xf numFmtId="9" fontId="0" fillId="0" borderId="0" xfId="1" applyFont="1" applyFill="1" applyAlignment="1">
      <alignment horizontal="right"/>
    </xf>
    <xf numFmtId="170" fontId="0" fillId="0" borderId="0" xfId="0" applyNumberFormat="1" applyAlignment="1">
      <alignment horizontal="right"/>
    </xf>
    <xf numFmtId="170" fontId="0" fillId="0" borderId="0" xfId="1" applyNumberFormat="1" applyFont="1"/>
    <xf numFmtId="0" fontId="6" fillId="0" borderId="0" xfId="0" applyFont="1"/>
    <xf numFmtId="170" fontId="0" fillId="0" borderId="0" xfId="0" applyNumberFormat="1"/>
    <xf numFmtId="10" fontId="7" fillId="0" borderId="0" xfId="1" applyNumberFormat="1" applyFont="1" applyAlignment="1">
      <alignment horizontal="right"/>
    </xf>
    <xf numFmtId="9" fontId="30" fillId="0" borderId="0" xfId="1" applyFont="1"/>
    <xf numFmtId="9" fontId="30" fillId="0" borderId="0" xfId="3" applyNumberFormat="1" applyFont="1"/>
    <xf numFmtId="0" fontId="17" fillId="0" borderId="0" xfId="8" applyFont="1" applyAlignment="1">
      <alignment horizontal="left" vertical="center"/>
    </xf>
    <xf numFmtId="0" fontId="15" fillId="0" borderId="0" xfId="8" applyFont="1" applyAlignment="1">
      <alignment horizontal="left" vertical="center"/>
    </xf>
    <xf numFmtId="0" fontId="15" fillId="21" borderId="23" xfId="8" applyFont="1" applyFill="1" applyBorder="1" applyAlignment="1">
      <alignment horizontal="left" vertical="center"/>
    </xf>
    <xf numFmtId="0" fontId="15" fillId="23" borderId="23" xfId="8" applyFont="1" applyFill="1" applyBorder="1" applyAlignment="1">
      <alignment horizontal="left" vertical="center"/>
    </xf>
    <xf numFmtId="168" fontId="17" fillId="24" borderId="0" xfId="8" applyNumberFormat="1" applyFont="1" applyFill="1" applyAlignment="1">
      <alignment horizontal="right" vertical="center" shrinkToFit="1"/>
    </xf>
    <xf numFmtId="3" fontId="17" fillId="24" borderId="0" xfId="8" applyNumberFormat="1" applyFont="1" applyFill="1" applyAlignment="1">
      <alignment horizontal="right" vertical="center" shrinkToFit="1"/>
    </xf>
    <xf numFmtId="168" fontId="17" fillId="0" borderId="0" xfId="8" applyNumberFormat="1" applyFont="1" applyAlignment="1">
      <alignment horizontal="right" vertical="center" shrinkToFit="1"/>
    </xf>
    <xf numFmtId="3" fontId="17" fillId="0" borderId="0" xfId="8" applyNumberFormat="1" applyFont="1" applyAlignment="1">
      <alignment horizontal="right" vertical="center" shrinkToFit="1"/>
    </xf>
    <xf numFmtId="4" fontId="17" fillId="24" borderId="0" xfId="8" applyNumberFormat="1" applyFont="1" applyFill="1" applyAlignment="1">
      <alignment horizontal="right" vertical="center" shrinkToFit="1"/>
    </xf>
    <xf numFmtId="4" fontId="17" fillId="0" borderId="0" xfId="8" applyNumberFormat="1" applyFont="1" applyAlignment="1">
      <alignment horizontal="right" vertical="center" shrinkToFit="1"/>
    </xf>
    <xf numFmtId="0" fontId="30" fillId="0" borderId="0" xfId="3" applyFont="1" applyAlignment="1">
      <alignment horizontal="center" vertical="center"/>
    </xf>
    <xf numFmtId="0" fontId="30" fillId="28" borderId="0" xfId="3" applyFont="1" applyFill="1" applyAlignment="1">
      <alignment horizontal="center" vertical="center"/>
    </xf>
    <xf numFmtId="43" fontId="0" fillId="0" borderId="0" xfId="5" applyFont="1"/>
    <xf numFmtId="43" fontId="0" fillId="0" borderId="0" xfId="5" applyFont="1" applyAlignment="1">
      <alignment horizontal="right"/>
    </xf>
    <xf numFmtId="0" fontId="34" fillId="0" borderId="0" xfId="0" applyFont="1" applyAlignment="1">
      <alignment horizontal="left"/>
    </xf>
    <xf numFmtId="0" fontId="0" fillId="5" borderId="21" xfId="0" applyFill="1" applyBorder="1"/>
    <xf numFmtId="0" fontId="0" fillId="5" borderId="4" xfId="0" applyFill="1" applyBorder="1"/>
    <xf numFmtId="0" fontId="6" fillId="0" borderId="0" xfId="0" applyFont="1" applyAlignment="1">
      <alignment horizontal="left"/>
    </xf>
    <xf numFmtId="0" fontId="0" fillId="7" borderId="3" xfId="0" applyFill="1" applyBorder="1"/>
    <xf numFmtId="0" fontId="0" fillId="7" borderId="5" xfId="0" applyFill="1" applyBorder="1"/>
    <xf numFmtId="0" fontId="0" fillId="7" borderId="8" xfId="0" applyFill="1" applyBorder="1"/>
    <xf numFmtId="0" fontId="0" fillId="3" borderId="3" xfId="0" applyFill="1" applyBorder="1"/>
    <xf numFmtId="0" fontId="0" fillId="3" borderId="5" xfId="0" applyFill="1" applyBorder="1"/>
    <xf numFmtId="0" fontId="0" fillId="3" borderId="8" xfId="0" applyFill="1" applyBorder="1"/>
    <xf numFmtId="0" fontId="0" fillId="5" borderId="3" xfId="0" applyFill="1" applyBorder="1" applyAlignment="1">
      <alignment horizontal="center"/>
    </xf>
    <xf numFmtId="0" fontId="0" fillId="5" borderId="4" xfId="0" applyFill="1" applyBorder="1" applyAlignment="1">
      <alignment horizontal="center"/>
    </xf>
    <xf numFmtId="0" fontId="0" fillId="5" borderId="2" xfId="0" applyFill="1" applyBorder="1" applyAlignment="1">
      <alignment horizontal="center"/>
    </xf>
    <xf numFmtId="0" fontId="0" fillId="5" borderId="5" xfId="0" applyFill="1" applyBorder="1" applyAlignment="1">
      <alignment horizontal="center"/>
    </xf>
    <xf numFmtId="0" fontId="0" fillId="5" borderId="0" xfId="0" applyFill="1" applyAlignment="1">
      <alignment horizontal="center"/>
    </xf>
    <xf numFmtId="164" fontId="0" fillId="5" borderId="0" xfId="0" applyNumberFormat="1" applyFill="1" applyAlignment="1">
      <alignment horizontal="center"/>
    </xf>
    <xf numFmtId="164" fontId="0" fillId="5" borderId="25" xfId="0" applyNumberFormat="1" applyFill="1" applyBorder="1" applyAlignment="1">
      <alignment horizontal="center"/>
    </xf>
    <xf numFmtId="0" fontId="0" fillId="5" borderId="8" xfId="0" applyFill="1" applyBorder="1" applyAlignment="1">
      <alignment horizontal="center"/>
    </xf>
    <xf numFmtId="0" fontId="0" fillId="5" borderId="21" xfId="0" applyFill="1" applyBorder="1" applyAlignment="1">
      <alignment horizontal="center"/>
    </xf>
    <xf numFmtId="164" fontId="0" fillId="5" borderId="21" xfId="0" applyNumberFormat="1" applyFill="1" applyBorder="1" applyAlignment="1">
      <alignment horizontal="center"/>
    </xf>
    <xf numFmtId="164" fontId="0" fillId="5" borderId="6" xfId="0" applyNumberForma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5" xfId="0" applyFill="1" applyBorder="1" applyAlignment="1">
      <alignment horizontal="center"/>
    </xf>
    <xf numFmtId="0" fontId="0" fillId="3" borderId="0" xfId="0" applyFill="1" applyAlignment="1">
      <alignment horizontal="center"/>
    </xf>
    <xf numFmtId="164" fontId="0" fillId="3" borderId="0" xfId="0" applyNumberFormat="1" applyFill="1" applyAlignment="1">
      <alignment horizontal="center"/>
    </xf>
    <xf numFmtId="164" fontId="0" fillId="3" borderId="25" xfId="0" applyNumberFormat="1" applyFill="1" applyBorder="1" applyAlignment="1">
      <alignment horizontal="center"/>
    </xf>
    <xf numFmtId="0" fontId="0" fillId="3" borderId="8" xfId="0" applyFill="1" applyBorder="1" applyAlignment="1">
      <alignment horizontal="center"/>
    </xf>
    <xf numFmtId="0" fontId="0" fillId="3" borderId="21" xfId="0" applyFill="1" applyBorder="1" applyAlignment="1">
      <alignment horizontal="center"/>
    </xf>
    <xf numFmtId="164" fontId="0" fillId="3" borderId="21" xfId="0" applyNumberFormat="1" applyFill="1" applyBorder="1" applyAlignment="1">
      <alignment horizontal="center"/>
    </xf>
    <xf numFmtId="164" fontId="0" fillId="3" borderId="6" xfId="0" applyNumberFormat="1" applyFill="1" applyBorder="1" applyAlignment="1">
      <alignment horizontal="center"/>
    </xf>
    <xf numFmtId="0" fontId="0" fillId="7" borderId="4" xfId="0" applyFill="1" applyBorder="1" applyAlignment="1">
      <alignment horizontal="center"/>
    </xf>
    <xf numFmtId="0" fontId="0" fillId="7" borderId="2" xfId="0" applyFill="1" applyBorder="1" applyAlignment="1">
      <alignment horizontal="center"/>
    </xf>
    <xf numFmtId="164" fontId="0" fillId="7" borderId="0" xfId="0" applyNumberFormat="1" applyFill="1" applyAlignment="1">
      <alignment horizontal="center"/>
    </xf>
    <xf numFmtId="164" fontId="0" fillId="7" borderId="25" xfId="0" applyNumberFormat="1" applyFill="1" applyBorder="1" applyAlignment="1">
      <alignment horizontal="center"/>
    </xf>
    <xf numFmtId="0" fontId="0" fillId="7" borderId="0" xfId="0" applyFill="1" applyAlignment="1">
      <alignment horizontal="center"/>
    </xf>
    <xf numFmtId="0" fontId="0" fillId="7" borderId="25" xfId="0" applyFill="1" applyBorder="1" applyAlignment="1">
      <alignment horizontal="center"/>
    </xf>
    <xf numFmtId="0" fontId="0" fillId="7" borderId="21" xfId="0" applyFill="1" applyBorder="1" applyAlignment="1">
      <alignment horizontal="center"/>
    </xf>
    <xf numFmtId="0" fontId="0" fillId="7" borderId="6" xfId="0" applyFill="1" applyBorder="1" applyAlignment="1">
      <alignment horizontal="center"/>
    </xf>
    <xf numFmtId="0" fontId="35" fillId="0" borderId="0" xfId="0" applyFont="1" applyAlignment="1">
      <alignment vertical="center"/>
    </xf>
    <xf numFmtId="0" fontId="0" fillId="4" borderId="3" xfId="0" applyFill="1" applyBorder="1"/>
    <xf numFmtId="0" fontId="0" fillId="4" borderId="3" xfId="0" applyFill="1" applyBorder="1" applyAlignment="1">
      <alignment horizontal="center"/>
    </xf>
    <xf numFmtId="0" fontId="0" fillId="4" borderId="4" xfId="0" applyFill="1" applyBorder="1" applyAlignment="1">
      <alignment horizontal="center"/>
    </xf>
    <xf numFmtId="0" fontId="0" fillId="4" borderId="2" xfId="0" applyFill="1" applyBorder="1" applyAlignment="1">
      <alignment horizontal="center"/>
    </xf>
    <xf numFmtId="0" fontId="0" fillId="4" borderId="5" xfId="0" applyFill="1" applyBorder="1"/>
    <xf numFmtId="0" fontId="0" fillId="4" borderId="5" xfId="0" applyFill="1" applyBorder="1" applyAlignment="1">
      <alignment horizontal="center"/>
    </xf>
    <xf numFmtId="0" fontId="0" fillId="4" borderId="0" xfId="0" applyFill="1" applyAlignment="1">
      <alignment horizontal="center"/>
    </xf>
    <xf numFmtId="164" fontId="0" fillId="4" borderId="0" xfId="0" applyNumberFormat="1" applyFill="1" applyAlignment="1">
      <alignment horizontal="center"/>
    </xf>
    <xf numFmtId="164" fontId="0" fillId="4" borderId="25" xfId="0" applyNumberFormat="1" applyFill="1" applyBorder="1" applyAlignment="1">
      <alignment horizontal="center"/>
    </xf>
    <xf numFmtId="0" fontId="0" fillId="4" borderId="8" xfId="0" applyFill="1" applyBorder="1"/>
    <xf numFmtId="0" fontId="0" fillId="4" borderId="8" xfId="0" applyFill="1" applyBorder="1" applyAlignment="1">
      <alignment horizontal="center"/>
    </xf>
    <xf numFmtId="0" fontId="0" fillId="4" borderId="21" xfId="0" applyFill="1" applyBorder="1" applyAlignment="1">
      <alignment horizontal="center"/>
    </xf>
    <xf numFmtId="164" fontId="0" fillId="4" borderId="21" xfId="0" applyNumberFormat="1" applyFill="1" applyBorder="1" applyAlignment="1">
      <alignment horizontal="center"/>
    </xf>
    <xf numFmtId="164" fontId="0" fillId="4" borderId="6" xfId="0" applyNumberFormat="1" applyFill="1" applyBorder="1" applyAlignment="1">
      <alignment horizontal="center"/>
    </xf>
    <xf numFmtId="0" fontId="7" fillId="12" borderId="0" xfId="2" applyFill="1" applyAlignment="1">
      <alignment horizontal="center"/>
    </xf>
    <xf numFmtId="9" fontId="0" fillId="0" borderId="0" xfId="0" applyNumberFormat="1" applyAlignment="1">
      <alignment horizontal="right"/>
    </xf>
    <xf numFmtId="2" fontId="0" fillId="0" borderId="0" xfId="0" applyNumberFormat="1" applyAlignment="1">
      <alignment horizontal="center"/>
    </xf>
    <xf numFmtId="0" fontId="0" fillId="0" borderId="26" xfId="0" applyBorder="1" applyAlignment="1">
      <alignment horizontal="left" vertical="top" wrapText="1"/>
    </xf>
    <xf numFmtId="0" fontId="31" fillId="0" borderId="0" xfId="10"/>
    <xf numFmtId="0" fontId="10" fillId="0" borderId="0" xfId="0" applyFont="1" applyAlignment="1">
      <alignment horizontal="left" vertical="center"/>
    </xf>
    <xf numFmtId="164" fontId="6" fillId="0" borderId="0" xfId="0" applyNumberFormat="1" applyFont="1"/>
    <xf numFmtId="0" fontId="32" fillId="0" borderId="0" xfId="0" applyFont="1" applyAlignment="1">
      <alignment wrapText="1"/>
    </xf>
    <xf numFmtId="0" fontId="31" fillId="0" borderId="0" xfId="10" applyFill="1" applyAlignment="1">
      <alignment wrapText="1"/>
    </xf>
    <xf numFmtId="164" fontId="0" fillId="0" borderId="25" xfId="0" applyNumberFormat="1" applyBorder="1" applyAlignment="1">
      <alignment horizontal="right"/>
    </xf>
    <xf numFmtId="0" fontId="7" fillId="11" borderId="0" xfId="2" applyFill="1" applyAlignment="1">
      <alignment horizontal="center"/>
    </xf>
    <xf numFmtId="170" fontId="30" fillId="0" borderId="0" xfId="1" applyNumberFormat="1" applyFont="1"/>
    <xf numFmtId="170" fontId="30" fillId="0" borderId="0" xfId="3" applyNumberFormat="1" applyFont="1"/>
    <xf numFmtId="0" fontId="0" fillId="3" borderId="0" xfId="0" applyFill="1"/>
    <xf numFmtId="1" fontId="0" fillId="3" borderId="0" xfId="0" applyNumberFormat="1" applyFill="1"/>
    <xf numFmtId="0" fontId="33" fillId="0" borderId="24" xfId="0" applyFont="1" applyBorder="1" applyAlignment="1">
      <alignment wrapText="1"/>
    </xf>
    <xf numFmtId="0" fontId="31" fillId="0" borderId="0" xfId="10" applyFill="1" applyBorder="1" applyAlignment="1">
      <alignment wrapText="1"/>
    </xf>
    <xf numFmtId="0" fontId="32" fillId="0" borderId="21" xfId="0" applyFont="1" applyBorder="1" applyAlignment="1">
      <alignment wrapText="1"/>
    </xf>
    <xf numFmtId="0" fontId="31" fillId="0" borderId="21" xfId="10" applyFill="1" applyBorder="1" applyAlignment="1">
      <alignment wrapText="1"/>
    </xf>
    <xf numFmtId="0" fontId="29" fillId="0" borderId="0" xfId="0" applyFont="1"/>
    <xf numFmtId="0" fontId="0" fillId="0" borderId="0" xfId="0" applyAlignment="1">
      <alignment horizontal="justify" vertical="center"/>
    </xf>
    <xf numFmtId="0" fontId="0" fillId="0" borderId="27" xfId="0" applyBorder="1" applyAlignment="1">
      <alignment horizontal="left"/>
    </xf>
    <xf numFmtId="0" fontId="29" fillId="0" borderId="0" xfId="0" applyFont="1" applyAlignment="1">
      <alignment vertical="center"/>
    </xf>
    <xf numFmtId="0" fontId="36" fillId="0" borderId="0" xfId="0" applyFont="1" applyAlignment="1">
      <alignment horizontal="center" vertical="center"/>
    </xf>
    <xf numFmtId="49" fontId="2" fillId="2"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49" fontId="2" fillId="7" borderId="1" xfId="0" applyNumberFormat="1" applyFont="1" applyFill="1" applyBorder="1" applyAlignment="1">
      <alignment horizontal="center" vertical="center" wrapText="1"/>
    </xf>
    <xf numFmtId="0" fontId="11" fillId="14" borderId="14" xfId="0" applyFont="1" applyFill="1" applyBorder="1" applyAlignment="1">
      <alignment vertical="center" wrapText="1"/>
    </xf>
    <xf numFmtId="0" fontId="11" fillId="14" borderId="16" xfId="0" applyFont="1" applyFill="1" applyBorder="1" applyAlignment="1">
      <alignment vertical="center" wrapText="1"/>
    </xf>
    <xf numFmtId="0" fontId="7" fillId="11" borderId="0" xfId="2" applyFill="1" applyAlignment="1">
      <alignment horizontal="center"/>
    </xf>
    <xf numFmtId="0" fontId="7" fillId="12" borderId="0" xfId="2" applyFill="1" applyAlignment="1">
      <alignment horizontal="center"/>
    </xf>
    <xf numFmtId="0" fontId="7" fillId="25" borderId="0" xfId="0" applyFont="1" applyFill="1" applyAlignment="1">
      <alignment horizontal="center"/>
    </xf>
    <xf numFmtId="0" fontId="0" fillId="0" borderId="0" xfId="0" applyAlignment="1">
      <alignment horizontal="center"/>
    </xf>
    <xf numFmtId="0" fontId="28" fillId="20" borderId="23" xfId="8" applyFont="1" applyFill="1" applyBorder="1" applyAlignment="1">
      <alignment horizontal="left" vertical="center"/>
    </xf>
  </cellXfs>
  <cellStyles count="12">
    <cellStyle name="Komma" xfId="5" builtinId="3"/>
    <cellStyle name="Link" xfId="10" builtinId="8"/>
    <cellStyle name="Prozent" xfId="1" builtinId="5"/>
    <cellStyle name="Prozent 2" xfId="4" xr:uid="{D6892DFD-41BC-42D1-8E85-396B105EF665}"/>
    <cellStyle name="Prozent 3" xfId="6" xr:uid="{F49B3535-948E-42B5-BFAE-A06C79215F87}"/>
    <cellStyle name="Standard" xfId="0" builtinId="0"/>
    <cellStyle name="Standard 2" xfId="2" xr:uid="{C03B4609-B01A-427A-934C-264772E7CC98}"/>
    <cellStyle name="Standard 3" xfId="3" xr:uid="{195C5F50-1C91-4F26-B0F7-A194924E94A8}"/>
    <cellStyle name="Standard 4" xfId="7" xr:uid="{FE848A7C-5B6E-434D-A0A1-6405C342346B}"/>
    <cellStyle name="Standard 5" xfId="8" xr:uid="{8908DC4B-F038-4E5E-BCC5-D21A06DB3612}"/>
    <cellStyle name="Standard 6" xfId="9" xr:uid="{9641D1C0-A2B5-4154-9D15-4680A57FB722}"/>
    <cellStyle name="Standard 7" xfId="11" xr:uid="{01B0215B-737C-4C26-B91A-B7057BFBBB93}"/>
  </cellStyles>
  <dxfs count="69">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auto="1"/>
      </font>
      <fill>
        <patternFill>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numFmt numFmtId="2" formatCode="0.00"/>
    </dxf>
    <dxf>
      <numFmt numFmtId="2" formatCode="0.00"/>
    </dxf>
    <dxf>
      <numFmt numFmtId="2" formatCode="0.00"/>
    </dxf>
    <dxf>
      <numFmt numFmtId="2" formatCode="0.00"/>
    </dxf>
    <dxf>
      <numFmt numFmtId="2" formatCode="0.00"/>
    </dxf>
    <dxf>
      <numFmt numFmtId="2" formatCode="0.0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alignment horizontal="left" vertical="bottom" textRotation="0" wrapText="0" indent="0" justifyLastLine="0" shrinkToFit="0" readingOrder="0"/>
    </dxf>
    <dxf>
      <alignment horizontal="left" vertical="bottom" textRotation="0" wrapText="1" indent="0" justifyLastLine="0" shrinkToFit="0" readingOrder="0"/>
    </dxf>
    <dxf>
      <numFmt numFmtId="164" formatCode="0.0"/>
    </dxf>
    <dxf>
      <numFmt numFmtId="164" formatCode="0.0"/>
    </dxf>
    <dxf>
      <numFmt numFmtId="164" formatCode="0.0"/>
    </dxf>
    <dxf>
      <numFmt numFmtId="164" formatCode="0.0"/>
    </dxf>
    <dxf>
      <numFmt numFmtId="164" formatCode="0.0"/>
    </dxf>
    <dxf>
      <numFmt numFmtId="1" formatCode="0"/>
    </dxf>
    <dxf>
      <numFmt numFmtId="0" formatCode="General"/>
    </dxf>
    <dxf>
      <numFmt numFmtId="164" formatCode="0.0"/>
    </dxf>
    <dxf>
      <numFmt numFmtId="164" formatCode="0.0"/>
    </dxf>
    <dxf>
      <numFmt numFmtId="164" formatCode="0.0"/>
    </dxf>
    <dxf>
      <numFmt numFmtId="164" formatCode="0.0"/>
    </dxf>
    <dxf>
      <alignment horizontal="general" vertical="bottom" textRotation="0" wrapText="1" indent="0" justifyLastLine="0" shrinkToFit="0" readingOrder="0"/>
    </dxf>
    <dxf>
      <numFmt numFmtId="164" formatCode="0.0"/>
    </dxf>
    <dxf>
      <font>
        <b/>
      </font>
      <numFmt numFmtId="164" formatCode="0.0"/>
    </dxf>
    <dxf>
      <numFmt numFmtId="164" formatCode="0.0"/>
    </dxf>
    <dxf>
      <numFmt numFmtId="164" formatCode="0.0"/>
    </dxf>
    <dxf>
      <numFmt numFmtId="164" formatCode="0.0"/>
    </dxf>
    <dxf>
      <font>
        <b/>
      </font>
    </dxf>
    <dxf>
      <alignment horizontal="general" vertical="bottom" textRotation="0" wrapText="1" indent="0" justifyLastLine="0" shrinkToFit="0" readingOrder="0"/>
    </dxf>
  </dxfs>
  <tableStyles count="0" defaultTableStyle="TableStyleMedium2" defaultPivotStyle="PivotStyleLight16"/>
  <colors>
    <mruColors>
      <color rgb="FFAEC7F0"/>
      <color rgb="FFCDDDF7"/>
      <color rgb="FF8AAFEA"/>
      <color rgb="FFFCFDFE"/>
      <color rgb="FFDEE9FA"/>
      <color rgb="FFEFF4FB"/>
      <color rgb="FFC2D5F4"/>
      <color rgb="FF91B3EB"/>
      <color rgb="FFEAF0FA"/>
      <color rgb="FFC3D6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5043845323111152E-2"/>
          <c:y val="4.6105029726904272E-2"/>
          <c:w val="0.90733191538572244"/>
          <c:h val="0.62844052191407795"/>
        </c:manualLayout>
      </c:layout>
      <c:barChart>
        <c:barDir val="col"/>
        <c:grouping val="clustered"/>
        <c:varyColors val="0"/>
        <c:ser>
          <c:idx val="0"/>
          <c:order val="0"/>
          <c:spPr>
            <a:solidFill>
              <a:srgbClr val="A5A5A5"/>
            </a:solidFill>
            <a:ln>
              <a:noFill/>
            </a:ln>
            <a:effectLst/>
          </c:spPr>
          <c:invertIfNegative val="0"/>
          <c:dPt>
            <c:idx val="1"/>
            <c:invertIfNegative val="0"/>
            <c:bubble3D val="0"/>
            <c:spPr>
              <a:solidFill>
                <a:srgbClr val="4472C4"/>
              </a:solidFill>
              <a:ln>
                <a:noFill/>
              </a:ln>
              <a:effectLst/>
            </c:spPr>
            <c:extLst>
              <c:ext xmlns:c16="http://schemas.microsoft.com/office/drawing/2014/chart" uri="{C3380CC4-5D6E-409C-BE32-E72D297353CC}">
                <c16:uniqueId val="{00000003-7E7B-4DCA-A205-F86C76FFCED7}"/>
              </c:ext>
            </c:extLst>
          </c:dPt>
          <c:cat>
            <c:strRef>
              <c:f>(Übersicht!$D$19,Übersicht!$H$19,Übersicht!$B$29:$B$40)</c:f>
              <c:strCache>
                <c:ptCount val="14"/>
                <c:pt idx="0">
                  <c:v>Index CHE</c:v>
                </c:pt>
                <c:pt idx="1">
                  <c:v>Index Ausland</c:v>
                </c:pt>
                <c:pt idx="2">
                  <c:v>Mit Deutschland</c:v>
                </c:pt>
                <c:pt idx="3">
                  <c:v>Ohne auftragsbez. Preisbestandteile</c:v>
                </c:pt>
                <c:pt idx="4">
                  <c:v>Analysen personalintensiver</c:v>
                </c:pt>
                <c:pt idx="5">
                  <c:v>Analysen kapitalintensiver</c:v>
                </c:pt>
                <c:pt idx="6">
                  <c:v>Pauschal personalintensiver</c:v>
                </c:pt>
                <c:pt idx="7">
                  <c:v>Höhere Personalkosten</c:v>
                </c:pt>
                <c:pt idx="8">
                  <c:v>Stärkere Sachgüterkorr.</c:v>
                </c:pt>
                <c:pt idx="9">
                  <c:v>Schwächere Sachgüterkorr.</c:v>
                </c:pt>
                <c:pt idx="10">
                  <c:v>Reduktion Anzahl Analysen Ausland</c:v>
                </c:pt>
                <c:pt idx="11">
                  <c:v>Erhöhung Anzahl Analysen Ausland</c:v>
                </c:pt>
                <c:pt idx="12">
                  <c:v>Mit Software</c:v>
                </c:pt>
                <c:pt idx="13">
                  <c:v>Nur wechselkursbereinigt</c:v>
                </c:pt>
              </c:strCache>
            </c:strRef>
          </c:cat>
          <c:val>
            <c:numRef>
              <c:f>(Übersicht!$D$20,Übersicht!$H$20,Übersicht!$E$29:$E$40)</c:f>
              <c:numCache>
                <c:formatCode>0.0</c:formatCode>
                <c:ptCount val="14"/>
                <c:pt idx="0" formatCode="General">
                  <c:v>100</c:v>
                </c:pt>
                <c:pt idx="1">
                  <c:v>59.730357807608279</c:v>
                </c:pt>
                <c:pt idx="2">
                  <c:v>57.106328332793552</c:v>
                </c:pt>
                <c:pt idx="3">
                  <c:v>50.868582672781336</c:v>
                </c:pt>
                <c:pt idx="4">
                  <c:v>60.230000934018243</c:v>
                </c:pt>
                <c:pt idx="5">
                  <c:v>59.160481617045562</c:v>
                </c:pt>
                <c:pt idx="6">
                  <c:v>62.475004962224141</c:v>
                </c:pt>
                <c:pt idx="7">
                  <c:v>62.177521951271117</c:v>
                </c:pt>
                <c:pt idx="8">
                  <c:v>61.904970434302633</c:v>
                </c:pt>
                <c:pt idx="9">
                  <c:v>57.555745180913945</c:v>
                </c:pt>
                <c:pt idx="10">
                  <c:v>61.413966819242354</c:v>
                </c:pt>
                <c:pt idx="11">
                  <c:v>58.352859525362227</c:v>
                </c:pt>
                <c:pt idx="12">
                  <c:v>59.51828308437377</c:v>
                </c:pt>
                <c:pt idx="13">
                  <c:v>42.846135059767612</c:v>
                </c:pt>
              </c:numCache>
            </c:numRef>
          </c:val>
          <c:extLst>
            <c:ext xmlns:c16="http://schemas.microsoft.com/office/drawing/2014/chart" uri="{C3380CC4-5D6E-409C-BE32-E72D297353CC}">
              <c16:uniqueId val="{00000012-7E7B-4DCA-A205-F86C76FFCED7}"/>
            </c:ext>
          </c:extLst>
        </c:ser>
        <c:dLbls>
          <c:showLegendKey val="0"/>
          <c:showVal val="0"/>
          <c:showCatName val="0"/>
          <c:showSerName val="0"/>
          <c:showPercent val="0"/>
          <c:showBubbleSize val="0"/>
        </c:dLbls>
        <c:gapWidth val="219"/>
        <c:overlap val="-27"/>
        <c:axId val="1088201376"/>
        <c:axId val="730055184"/>
      </c:barChart>
      <c:catAx>
        <c:axId val="1088201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0"/>
          <a:lstStyle/>
          <a:p>
            <a:pPr>
              <a:defRPr sz="800" b="0" i="0" u="none" strike="noStrike" kern="0" spc="0" baseline="0">
                <a:solidFill>
                  <a:schemeClr val="tx1">
                    <a:lumMod val="65000"/>
                    <a:lumOff val="35000"/>
                  </a:schemeClr>
                </a:solidFill>
                <a:latin typeface="+mn-lt"/>
                <a:ea typeface="+mn-ea"/>
                <a:cs typeface="+mn-cs"/>
              </a:defRPr>
            </a:pPr>
            <a:endParaRPr lang="de-DE"/>
          </a:p>
        </c:txPr>
        <c:crossAx val="730055184"/>
        <c:crosses val="autoZero"/>
        <c:auto val="0"/>
        <c:lblAlgn val="ctr"/>
        <c:lblOffset val="100"/>
        <c:noMultiLvlLbl val="0"/>
      </c:catAx>
      <c:valAx>
        <c:axId val="730055184"/>
        <c:scaling>
          <c:orientation val="minMax"/>
          <c:max val="100"/>
        </c:scaling>
        <c:delete val="0"/>
        <c:axPos val="l"/>
        <c:majorGridlines>
          <c:spPr>
            <a:ln w="6350"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882013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11205</xdr:colOff>
      <xdr:row>0</xdr:row>
      <xdr:rowOff>291353</xdr:rowOff>
    </xdr:from>
    <xdr:to>
      <xdr:col>9</xdr:col>
      <xdr:colOff>9640</xdr:colOff>
      <xdr:row>0</xdr:row>
      <xdr:rowOff>1616327</xdr:rowOff>
    </xdr:to>
    <xdr:pic>
      <xdr:nvPicPr>
        <xdr:cNvPr id="6" name="dimg_H_pbZ9SwAqOTxc8PtrO7qQ0_11" descr="BSS Volkswirtschaftliche Beratung – Home">
          <a:extLst>
            <a:ext uri="{FF2B5EF4-FFF2-40B4-BE49-F238E27FC236}">
              <a16:creationId xmlns:a16="http://schemas.microsoft.com/office/drawing/2014/main" id="{77343B32-2EEC-FE11-453F-6AEEC4138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80176" y="291353"/>
          <a:ext cx="2553376" cy="1324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9525</xdr:colOff>
      <xdr:row>12</xdr:row>
      <xdr:rowOff>9525</xdr:rowOff>
    </xdr:from>
    <xdr:to>
      <xdr:col>19</xdr:col>
      <xdr:colOff>201706</xdr:colOff>
      <xdr:row>40</xdr:row>
      <xdr:rowOff>11206</xdr:rowOff>
    </xdr:to>
    <xdr:graphicFrame macro="">
      <xdr:nvGraphicFramePr>
        <xdr:cNvPr id="2" name="Diagramm 1">
          <a:extLst>
            <a:ext uri="{FF2B5EF4-FFF2-40B4-BE49-F238E27FC236}">
              <a16:creationId xmlns:a16="http://schemas.microsoft.com/office/drawing/2014/main" id="{9F04AEB3-C6C4-47CA-9402-33622A52B3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FEFCA7F-9239-41E3-9D1F-5BB47077FAEE}" name="Tabelle12" displayName="Tabelle12" ref="A19:I23" totalsRowShown="0">
  <autoFilter ref="A19:I23" xr:uid="{CFEFCA7F-9239-41E3-9D1F-5BB47077FAEE}"/>
  <tableColumns count="9">
    <tableColumn id="1" xr3:uid="{BAFFC481-4079-4702-97A6-94F9D41A4860}" name="Harmonisierungsgüte"/>
    <tableColumn id="2" xr3:uid="{69F76D5A-9BB5-4EC9-AE17-1B972100753F}" name="Gewichtung"/>
    <tableColumn id="3" xr3:uid="{478C26DF-A27B-4096-8F05-1C00D742ACE0}" name="Anzahl Analysen" dataDxfId="68"/>
    <tableColumn id="4" xr3:uid="{3198E27A-61D1-48F3-94A1-6D4368E35F9D}" name="Index CHE" dataDxfId="67"/>
    <tableColumn id="6" xr3:uid="{0E7515BF-80C1-42DA-A537-BA6D03582F74}" name="Index BEL" dataDxfId="66">
      <calculatedColumnFormula>'Resultat Übersicht'!D3</calculatedColumnFormula>
    </tableColumn>
    <tableColumn id="7" xr3:uid="{D7973252-7710-47F1-876F-440A38F42FFE}" name="Index FRA" dataDxfId="65">
      <calculatedColumnFormula>'Resultat Übersicht'!E3</calculatedColumnFormula>
    </tableColumn>
    <tableColumn id="8" xr3:uid="{55F3C748-1426-4F52-997F-2BAAE68B24F8}" name="Index NLD" dataDxfId="64">
      <calculatedColumnFormula>'Resultat Übersicht'!F3</calculatedColumnFormula>
    </tableColumn>
    <tableColumn id="5" xr3:uid="{3C58ED1B-E9C3-413E-85EC-E7016C0E4B22}" name="Index Ausland" dataDxfId="63">
      <calculatedColumnFormula>'Resultat Übersicht'!G3</calculatedColumnFormula>
    </tableColumn>
    <tableColumn id="9" xr3:uid="{99BF7E52-0AD0-4FF4-A7EB-449EC11CB251}" name="Faktor" dataDxfId="62">
      <calculatedColumnFormula>Tabelle12[[#This Row],[Index CHE]]/Tabelle12[[#This Row],[Index Ausland]]</calculatedColumnFormula>
    </tableColumn>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0F8AAF5-02C8-4888-B7E2-22152E2097D5}" name="Tabelle10" displayName="Tabelle10" ref="A35:B37" totalsRowShown="0">
  <autoFilter ref="A35:B37" xr:uid="{C0F8AAF5-02C8-4888-B7E2-22152E2097D5}"/>
  <tableColumns count="2">
    <tableColumn id="1" xr3:uid="{F77E2BD7-3842-4FA4-886C-9512A2459E03}" name="Harmonisierungsgüte"/>
    <tableColumn id="2" xr3:uid="{BACC440B-67E7-4FED-8CC8-C0AD878347DD}" name="Anzahl Positionen">
      <calculatedColumnFormula>Vergleichbarkeit!L126</calculatedColumnFormula>
    </tableColumn>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8C01FC1-1755-477E-8F07-F72666260E38}" name="Tabelle918" displayName="Tabelle918" ref="A49:E53" totalsRowShown="0" dataDxfId="28" dataCellStyle="Prozent">
  <autoFilter ref="A49:E53" xr:uid="{88C01FC1-1755-477E-8F07-F72666260E38}"/>
  <tableColumns count="5">
    <tableColumn id="1" xr3:uid="{009CC0B4-73C3-4535-BB18-85F709629DF6}" name="Land"/>
    <tableColumn id="2" xr3:uid="{E5E868B8-E57F-4E79-A8DE-9FCC2A9CE2B3}" name="Chemie/Hämatologie/Immunologie" dataDxfId="27" dataCellStyle="Prozent">
      <calculatedColumnFormula>(_xlfn.XLOOKUP(A50,Tabelle5[Land],Tabelle5[Vergleichbar])+_xlfn.XLOOKUP(A50,Tabelle5[Land],Tabelle5[Eingeschränkt vergleichbar]))/_xlfn.XLOOKUP(A50,Tabelle5[Land],Tabelle5[Insgesamt])</calculatedColumnFormula>
    </tableColumn>
    <tableColumn id="3" xr3:uid="{ABFEE808-6717-49AB-9079-56E702B3844D}" name="Genetik" dataDxfId="26" dataCellStyle="Prozent"/>
    <tableColumn id="4" xr3:uid="{60B50DE6-E12B-4535-8C22-8C8F14065601}" name="Mikrobiologie" dataDxfId="25" dataCellStyle="Prozent"/>
    <tableColumn id="5" xr3:uid="{EC99FE2E-055B-4BD0-951C-C5306E0C09D6}" name="Gesamt" dataDxfId="24" dataCellStyle="Prozent"/>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7C8524D-124A-4286-9686-E3B693C96FE2}" name="Tabelle11" displayName="Tabelle11" ref="N3:S6" totalsRowShown="0" headerRowDxfId="42" dataDxfId="41" headerRowCellStyle="Standard 3" dataCellStyle="Standard 3">
  <autoFilter ref="N3:S6" xr:uid="{27C8524D-124A-4286-9686-E3B693C96FE2}"/>
  <tableColumns count="6">
    <tableColumn id="1" xr3:uid="{AF62E665-C91B-498C-B3D9-2EB3BC0F1FDB}" name="Spalte1" dataDxfId="40" dataCellStyle="Standard 3"/>
    <tableColumn id="2" xr3:uid="{2B55AF5D-87D1-4F4F-8C71-2711E155BDC0}" name="N" dataDxfId="39" dataCellStyle="Standard 3"/>
    <tableColumn id="3" xr3:uid="{FB63EC7A-9F78-4FA4-8212-21E40CF46CD9}" name="Personal" dataDxfId="38" dataCellStyle="Standard 3"/>
    <tableColumn id="4" xr3:uid="{A060EC29-DDC3-40FD-B41D-29D08416436E}" name="Sachgüter" dataDxfId="37" dataCellStyle="Standard 3"/>
    <tableColumn id="5" xr3:uid="{2ABB289B-A1FB-490D-8D00-1E5D6C111B4A}" name="Energie" dataDxfId="36" dataCellStyle="Standard 3"/>
    <tableColumn id="6" xr3:uid="{9000CA51-5122-4653-BFEB-16920F237887}" name="Raum" dataDxfId="35" dataCellStyle="Standard 3"/>
  </tableColumns>
  <tableStyleInfo name="TableStyleLight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428852B-3F93-422E-BD0F-97EEA350DC7E}" name="Tabelle2" displayName="Tabelle2" ref="A1:E126" totalsRowShown="0">
  <autoFilter ref="A1:E126" xr:uid="{C8537DE1-CB84-4275-B516-9325B4F76E5E}"/>
  <tableColumns count="5">
    <tableColumn id="1" xr3:uid="{9504F211-C8A6-4353-8218-1470A0746D94}" name="code_che" dataDxfId="34">
      <calculatedColumnFormula>Konsolidiert!C2</calculatedColumnFormula>
    </tableColumn>
    <tableColumn id="2" xr3:uid="{82D1D917-22E4-4D5D-AE5C-0DCFA1FBAD69}" name="BEL" dataDxfId="33">
      <calculatedColumnFormula>_xlfn.XLOOKUP($A2,Kostenanteile!$B$3:$B$127,Kostenanteile!$I$3:$I$127)*_xlfn.XLOOKUP(B$1,Korrekturfaktoren!$A$3:$A$6,Korrekturfaktoren!$B$3:$B$6)
+_xlfn.XLOOKUP($A2,Kostenanteile!$B$3:$B$127,Kostenanteile!$J$3:$J$127)*_xlfn.XLOOKUP(B$1,Korrekturfaktoren!$A$3:$A$6,Korrekturfaktoren!$C$3:$C$6)
+_xlfn.XLOOKUP($A2,Kostenanteile!$B$3:$B$127,Kostenanteile!$K$3:$K$127)*_xlfn.XLOOKUP(B$1,Korrekturfaktoren!$A$3:$A$6,Korrekturfaktoren!$D$3:$D$6)
+_xlfn.XLOOKUP($A2,Kostenanteile!$B$3:$B$127,Kostenanteile!$L$3:$L$127)*_xlfn.XLOOKUP(B$1,Korrekturfaktoren!$A$3:$A$6,Korrekturfaktoren!$E$3:$E$6)</calculatedColumnFormula>
    </tableColumn>
    <tableColumn id="3" xr3:uid="{4AC189B5-F2BF-4165-990A-360A3AEBE198}" name="DEU" dataDxfId="32">
      <calculatedColumnFormula>_xlfn.XLOOKUP($A2,Kostenanteile!$B$3:$B$127,Kostenanteile!$I$3:$I$127)*_xlfn.XLOOKUP(C$1,Korrekturfaktoren!$A$3:$A$6,Korrekturfaktoren!$B$3:$B$6)
+_xlfn.XLOOKUP($A2,Kostenanteile!$B$3:$B$127,Kostenanteile!$J$3:$J$127)*_xlfn.XLOOKUP(C$1,Korrekturfaktoren!$A$3:$A$6,Korrekturfaktoren!$C$3:$C$6)
+_xlfn.XLOOKUP($A2,Kostenanteile!$B$3:$B$127,Kostenanteile!$K$3:$K$127)*_xlfn.XLOOKUP(C$1,Korrekturfaktoren!$A$3:$A$6,Korrekturfaktoren!$D$3:$D$6)
+_xlfn.XLOOKUP($A2,Kostenanteile!$B$3:$B$127,Kostenanteile!$L$3:$L$127)*_xlfn.XLOOKUP(C$1,Korrekturfaktoren!$A$3:$A$6,Korrekturfaktoren!$E$3:$E$6)</calculatedColumnFormula>
    </tableColumn>
    <tableColumn id="4" xr3:uid="{AB3FD280-95D2-4EEC-928C-F318407F666D}" name="FRA" dataDxfId="31">
      <calculatedColumnFormula>_xlfn.XLOOKUP($A2,Kostenanteile!$B$3:$B$127,Kostenanteile!$I$3:$I$127)*_xlfn.XLOOKUP(D$1,Korrekturfaktoren!$A$3:$A$6,Korrekturfaktoren!$B$3:$B$6)
+_xlfn.XLOOKUP($A2,Kostenanteile!$B$3:$B$127,Kostenanteile!$J$3:$J$127)*_xlfn.XLOOKUP(D$1,Korrekturfaktoren!$A$3:$A$6,Korrekturfaktoren!$C$3:$C$6)
+_xlfn.XLOOKUP($A2,Kostenanteile!$B$3:$B$127,Kostenanteile!$K$3:$K$127)*_xlfn.XLOOKUP(D$1,Korrekturfaktoren!$A$3:$A$6,Korrekturfaktoren!$D$3:$D$6)
+_xlfn.XLOOKUP($A2,Kostenanteile!$B$3:$B$127,Kostenanteile!$L$3:$L$127)*_xlfn.XLOOKUP(D$1,Korrekturfaktoren!$A$3:$A$6,Korrekturfaktoren!$E$3:$E$6)</calculatedColumnFormula>
    </tableColumn>
    <tableColumn id="5" xr3:uid="{A5BF69D3-50A3-4320-BB56-00C9F28F5932}" name="NLD" dataDxfId="30">
      <calculatedColumnFormula>_xlfn.XLOOKUP($A2,Kostenanteile!$B$3:$B$127,Kostenanteile!$I$3:$I$127)*_xlfn.XLOOKUP(E$1,Korrekturfaktoren!$A$3:$A$6,Korrekturfaktoren!$B$3:$B$6)
+_xlfn.XLOOKUP($A2,Kostenanteile!$B$3:$B$127,Kostenanteile!$J$3:$J$127)*_xlfn.XLOOKUP(E$1,Korrekturfaktoren!$A$3:$A$6,Korrekturfaktoren!$C$3:$C$6)
+_xlfn.XLOOKUP($A2,Kostenanteile!$B$3:$B$127,Kostenanteile!$K$3:$K$127)*_xlfn.XLOOKUP(E$1,Korrekturfaktoren!$A$3:$A$6,Korrekturfaktoren!$D$3:$D$6)
+_xlfn.XLOOKUP($A2,Kostenanteile!$B$3:$B$127,Kostenanteile!$L$3:$L$127)*_xlfn.XLOOKUP(E$1,Korrekturfaktoren!$A$3:$A$6,Korrekturfaktoren!$E$3:$E$6)</calculatedColumnFormula>
    </tableColumn>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4D11FFB-15F7-478A-91A4-21BC419AA350}" name="Tabelle3" displayName="Tabelle3" ref="A1:B5" totalsRowShown="0">
  <autoFilter ref="A1:B5" xr:uid="{24D11FFB-15F7-478A-91A4-21BC419AA350}"/>
  <tableColumns count="2">
    <tableColumn id="1" xr3:uid="{BDE052A1-0C90-49F5-B49D-ADB6F7E8AB34}" name="Land"/>
    <tableColumn id="2" xr3:uid="{41601357-04BC-4E5E-A0BA-CFD95489D07D}" name="Inflator Auftragstaxe" dataDxfId="29">
      <calculatedColumnFormula>_xlfn.XLOOKUP(A2,Korrekturfaktoren!$A$3:$A$6,Korrekturfaktoren!$F$3:$F$6)*Parameter!$B$12+_xlfn.XLOOKUP(A2,Korrekturfaktoren!$A$3:$A$6,Korrekturfaktoren!$G$3:$G$6)*Parameter!$B$13</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8D56D3C-95CF-4A0C-AB70-8615B329BEF2}" name="Tabelle13" displayName="Tabelle13" ref="A28:H40" totalsRowShown="0">
  <autoFilter ref="A28:H40" xr:uid="{D8D56D3C-95CF-4A0C-AB70-8615B329BEF2}"/>
  <tableColumns count="8">
    <tableColumn id="1" xr3:uid="{C7ED9B7A-DAD6-46F0-856B-C03BAD058913}" name="Nummer"/>
    <tableColumn id="2" xr3:uid="{8AA7D574-5FD5-42BD-8099-DABECD3065F2}" name="Bezeichnung"/>
    <tableColumn id="3" xr3:uid="{935F9933-EE91-4BEC-B126-28F84FC0EA6E}" name="Beschreibung" dataDxfId="61"/>
    <tableColumn id="4" xr3:uid="{2F704F5E-E27B-4F41-A132-2ED498CF50BA}" name="Index CHE"/>
    <tableColumn id="5" xr3:uid="{3452D864-F237-4C03-A1B7-CE8E5F98654D}" name="Index Ausland" dataDxfId="60">
      <calculatedColumnFormula>_xlfn.XLOOKUP(Tabelle13[[#This Row],[Nummer]]&amp;"a",Tabelle7[Variante],Tabelle7[Total])</calculatedColumnFormula>
    </tableColumn>
    <tableColumn id="6" xr3:uid="{CB2ABDC9-F547-489A-BC61-B47883414FDD}" name="Faktor" dataDxfId="59">
      <calculatedColumnFormula>D29/E29</calculatedColumnFormula>
    </tableColumn>
    <tableColumn id="7" xr3:uid="{9679D6AD-D24D-4F7A-BFC0-8E653581539F}" name="Differenz (vergl.)" dataDxfId="58">
      <calculatedColumnFormula>_xlfn.XLOOKUP(Tabelle13[[#This Row],[Nummer]]&amp;"a",Tabelle7[Variante],Tabelle7[Total])-Übersicht!$H$20</calculatedColumnFormula>
    </tableColumn>
    <tableColumn id="8" xr3:uid="{E0BF18E0-908C-4219-94FB-F241F79CFD0D}" name="Differenz (mind. eing. vergl.)" dataDxfId="57">
      <calculatedColumnFormula>_xlfn.XLOOKUP(Tabelle13[[#This Row],[Nummer]]&amp;"b",Tabelle7[Variante],Tabelle7[Total])-Übersicht!$H$21</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0DA5AB7-8EB4-4C10-A67D-A8EBE2B2D057}" name="Tabelle7" displayName="Tabelle7" ref="A1:I25" totalsRowShown="0">
  <autoFilter ref="A1:I25" xr:uid="{F0DA5AB7-8EB4-4C10-A67D-A8EBE2B2D057}"/>
  <sortState xmlns:xlrd2="http://schemas.microsoft.com/office/spreadsheetml/2017/richdata2" ref="A2:I25">
    <sortCondition ref="A1:A25"/>
  </sortState>
  <tableColumns count="9">
    <tableColumn id="1" xr3:uid="{887B870D-C373-41F5-AB47-0B8D00D20959}" name="Nummer"/>
    <tableColumn id="2" xr3:uid="{3CE748AC-3F07-4E3E-B3EC-4E4C2F29D149}" name="Harmonisierungsgüte"/>
    <tableColumn id="9" xr3:uid="{EB04B09C-0DAB-4C1F-BD9A-712D86AA81EF}" name="Variante" dataDxfId="56">
      <calculatedColumnFormula>Tabelle7[[#This Row],[Nummer]]&amp;IF(Tabelle7[[#This Row],[Harmonisierungsgüte]]="Nur vergleichbare","a","b")</calculatedColumnFormula>
    </tableColumn>
    <tableColumn id="3" xr3:uid="{256718E0-4F76-48AF-B8CD-4BF14FB3A622}" name="Anzahl Positionen" dataDxfId="55"/>
    <tableColumn id="4" xr3:uid="{FDD08EDE-A623-48C8-B073-F9600CE15A90}" name="BEL" dataDxfId="54"/>
    <tableColumn id="5" xr3:uid="{363541BD-23B3-4184-92AB-BF930B947D7C}" name="DEU" dataDxfId="53"/>
    <tableColumn id="6" xr3:uid="{4FFB94EB-538B-4C56-84A9-CBD57974385A}" name="FRA" dataDxfId="52"/>
    <tableColumn id="7" xr3:uid="{0843FE49-0C89-47D8-9F86-FEFC7EA49C1D}" name="NLD" dataDxfId="51"/>
    <tableColumn id="8" xr3:uid="{7A2BEDDE-E432-4857-BC8C-9290E79E92F8}" name="Total" dataDxfId="5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40897E7-E697-4424-8AB9-2C92704B0CFF}" name="Tabelle1" displayName="Tabelle1" ref="A1:C13" totalsRowShown="0">
  <autoFilter ref="A1:C13" xr:uid="{040897E7-E697-4424-8AB9-2C92704B0CFF}"/>
  <tableColumns count="3">
    <tableColumn id="1" xr3:uid="{70621029-3098-4510-8DDB-3ABCCF949D25}" name="beschreibung" dataDxfId="49"/>
    <tableColumn id="2" xr3:uid="{D1F3E1D3-8253-44DA-B8E7-957326D48AA7}" name="wert"/>
    <tableColumn id="3" xr3:uid="{825FA68E-1595-4C25-A4B1-526F4B16D457}" name="quelle" dataDxfId="48"/>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AFDB263-7F83-432C-B0CB-763731948A98}" name="Tabelle4" displayName="Tabelle4" ref="A2:E8" totalsRowShown="0">
  <autoFilter ref="A2:E8" xr:uid="{7AFDB263-7F83-432C-B0CB-763731948A98}"/>
  <sortState xmlns:xlrd2="http://schemas.microsoft.com/office/spreadsheetml/2017/richdata2" ref="A3:E8">
    <sortCondition ref="A2:A8"/>
  </sortState>
  <tableColumns count="5">
    <tableColumn id="1" xr3:uid="{7CF4A540-9CD4-4359-B0F5-AA9EBB534D7D}" name="Land"/>
    <tableColumn id="3" xr3:uid="{E2A28A01-4C08-484A-A5EE-80592F6D25A2}" name="Vergleichbar"/>
    <tableColumn id="4" xr3:uid="{129F1BFF-12F6-431F-B748-898E63FEE47C}" name="Eingeschränkt vergleichbar"/>
    <tableColumn id="5" xr3:uid="{F3AF70FE-FDBE-406F-8F8A-264C68673580}" name="Nicht vergleichbar"/>
    <tableColumn id="6" xr3:uid="{CF420774-B9C7-4C02-9BEE-C6011988B7E5}" name="Insgesamt">
      <calculatedColumnFormula>SUM(B3:D3)</calculatedColumnFormula>
    </tableColumn>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E70DCE-B01D-4395-B1F5-ECC33CB5CA0A}" name="Tabelle5" displayName="Tabelle5" ref="A11:E16" totalsRowShown="0">
  <autoFilter ref="A11:E16" xr:uid="{4FE70DCE-B01D-4395-B1F5-ECC33CB5CA0A}"/>
  <tableColumns count="5">
    <tableColumn id="1" xr3:uid="{2ACE9F42-6277-4A8C-B09D-38E6EF94F5AB}" name="Land"/>
    <tableColumn id="3" xr3:uid="{AADAD20B-9C50-4429-BB6F-AA76062650F8}" name="Vergleichbar"/>
    <tableColumn id="4" xr3:uid="{AC78246F-FDD1-4DBB-B256-62A7B63AEF02}" name="Eingeschränkt vergleichbar"/>
    <tableColumn id="5" xr3:uid="{F86B1D7F-CCD6-445B-8C05-4F0743AA018F}" name="Nicht vergleichbar"/>
    <tableColumn id="6" xr3:uid="{52382C3A-ED2B-4A30-A406-B9E3AEB39899}" name="Insgesamt">
      <calculatedColumnFormula>SUM(B12:D12)</calculatedColumnFormula>
    </tableColumn>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46E4E4F-F7E6-4803-B9F7-E51C4FD8F2B1}" name="Tabelle6" displayName="Tabelle6" ref="A19:E24" totalsRowShown="0">
  <autoFilter ref="A19:E24" xr:uid="{646E4E4F-F7E6-4803-B9F7-E51C4FD8F2B1}"/>
  <tableColumns count="5">
    <tableColumn id="1" xr3:uid="{9AF3D9E9-B0AE-423E-9BCD-81FD0F0E0A23}" name="Land"/>
    <tableColumn id="3" xr3:uid="{E7B61340-22DB-4943-A37A-B72129BC7433}" name="Vergleichbar"/>
    <tableColumn id="4" xr3:uid="{18401621-FC11-4109-B96A-0578FCC3D73B}" name="Eingeschränkt vergleichbar"/>
    <tableColumn id="5" xr3:uid="{F52BEFD3-E047-44D1-A424-E3218E90CD8E}" name="Nicht vergleichbar"/>
    <tableColumn id="6" xr3:uid="{CB99203E-14DC-4645-8BBF-57CDFB879EA0}" name="Insgesamt">
      <calculatedColumnFormula>SUM(B20:D20)</calculatedColumnFormula>
    </tableColumn>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F88B096-F35B-47A1-A7C6-630FE719E2F7}" name="Tabelle8" displayName="Tabelle8" ref="A27:E32" totalsRowShown="0">
  <autoFilter ref="A27:E32" xr:uid="{6F88B096-F35B-47A1-A7C6-630FE719E2F7}"/>
  <tableColumns count="5">
    <tableColumn id="1" xr3:uid="{66388205-F6D7-4D4F-83B8-883B1C6158E7}" name="Land"/>
    <tableColumn id="3" xr3:uid="{4393FC7C-1556-40F2-A567-BF660D7137A0}" name="Vergleichbar"/>
    <tableColumn id="4" xr3:uid="{09E89D87-A540-40FA-891C-C7B91EF92FB4}" name="Eingeschränkt vergleichbar"/>
    <tableColumn id="5" xr3:uid="{017594B4-E8E2-4F52-9356-ED4787DB6CB9}" name="Nicht vergleichbar"/>
    <tableColumn id="6" xr3:uid="{96A4E6D6-E1BC-42BE-95CD-9FE3CB34DCBB}" name="Insgesamt">
      <calculatedColumnFormula>SUM(B28:D28)</calculatedColumnFormula>
    </tableColumn>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F99C9FD-818B-4CE9-B869-538C03AE7414}" name="Tabelle9" displayName="Tabelle9" ref="A40:E46" totalsRowShown="0" dataDxfId="47" dataCellStyle="Prozent">
  <autoFilter ref="A40:E46" xr:uid="{6F99C9FD-818B-4CE9-B869-538C03AE7414}"/>
  <tableColumns count="5">
    <tableColumn id="1" xr3:uid="{23D9C924-B813-4F7A-924C-670CE6B6E6C3}" name="Land"/>
    <tableColumn id="2" xr3:uid="{C66A771B-B725-4C7E-87C6-C727342CC109}" name="Chemie/Hämatologie/Immunologie" dataDxfId="46" dataCellStyle="Prozent">
      <calculatedColumnFormula>(_xlfn.XLOOKUP(A41,Tabelle5[Land],Tabelle5[Vergleichbar])+_xlfn.XLOOKUP(A41,Tabelle5[Land],Tabelle5[Eingeschränkt vergleichbar]))/_xlfn.XLOOKUP(A41,Tabelle5[Land],Tabelle5[Insgesamt])</calculatedColumnFormula>
    </tableColumn>
    <tableColumn id="3" xr3:uid="{B7655448-CD79-4AF3-978D-B9059664E89B}" name="Genetik" dataDxfId="45" dataCellStyle="Prozent"/>
    <tableColumn id="4" xr3:uid="{64BB3D20-9BF3-4BC7-B808-C602C94D6E46}" name="Mikrobiologie" dataDxfId="44" dataCellStyle="Prozent"/>
    <tableColumn id="5" xr3:uid="{1F1BF7CA-D651-4CA2-9261-5669E12D8766}" name="Gesamt" dataDxfId="43" dataCellStyle="Prozent"/>
  </tableColumns>
  <tableStyleInfo name="TableStyleLight9"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BSS farbig">
    <a:dk1>
      <a:sysClr val="windowText" lastClr="000000"/>
    </a:dk1>
    <a:lt1>
      <a:srgbClr val="FFFFFF"/>
    </a:lt1>
    <a:dk2>
      <a:srgbClr val="E5233D"/>
    </a:dk2>
    <a:lt2>
      <a:srgbClr val="DAF0FF"/>
    </a:lt2>
    <a:accent1>
      <a:srgbClr val="EEEC22"/>
    </a:accent1>
    <a:accent2>
      <a:srgbClr val="FF3417"/>
    </a:accent2>
    <a:accent3>
      <a:srgbClr val="1B4999"/>
    </a:accent3>
    <a:accent4>
      <a:srgbClr val="4EABE0"/>
    </a:accent4>
    <a:accent5>
      <a:srgbClr val="ABC611"/>
    </a:accent5>
    <a:accent6>
      <a:srgbClr val="C7C8CA"/>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ioscientia.info/diagnostik-app/de/labortests/hiv-12-ak-p24-ag-eclia/?a=listing&amp;leistung_nr=1602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table" Target="../tables/table5.xml"/><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7F672-D0A5-4921-916F-58733F6E535D}">
  <sheetPr>
    <tabColor rgb="FF7030A0"/>
  </sheetPr>
  <dimension ref="A1:I42"/>
  <sheetViews>
    <sheetView topLeftCell="A11" zoomScale="85" zoomScaleNormal="85" workbookViewId="0">
      <selection activeCell="C8" sqref="C8"/>
    </sheetView>
  </sheetViews>
  <sheetFormatPr baseColWidth="10" defaultRowHeight="14.25"/>
  <cols>
    <col min="1" max="1" width="26.875" customWidth="1"/>
    <col min="2" max="2" width="30.25" bestFit="1" customWidth="1"/>
    <col min="3" max="3" width="30.75" style="33" customWidth="1"/>
    <col min="4" max="4" width="11.375" customWidth="1"/>
    <col min="5" max="5" width="14" customWidth="1"/>
    <col min="7" max="9" width="11.125" customWidth="1"/>
  </cols>
  <sheetData>
    <row r="1" spans="1:5" ht="153.75" customHeight="1">
      <c r="A1" s="328" t="s">
        <v>3168</v>
      </c>
      <c r="B1" s="328"/>
      <c r="C1" s="328"/>
      <c r="D1" s="328"/>
      <c r="E1" s="328"/>
    </row>
    <row r="2" spans="1:5">
      <c r="A2" s="325" t="s">
        <v>3158</v>
      </c>
    </row>
    <row r="3" spans="1:5">
      <c r="A3" t="s">
        <v>3156</v>
      </c>
    </row>
    <row r="4" spans="1:5">
      <c r="A4" s="325" t="s">
        <v>3160</v>
      </c>
      <c r="B4" t="s">
        <v>3155</v>
      </c>
    </row>
    <row r="5" spans="1:5">
      <c r="A5" t="s">
        <v>3154</v>
      </c>
      <c r="B5" t="s">
        <v>3157</v>
      </c>
    </row>
    <row r="7" spans="1:5">
      <c r="A7" s="196" t="s">
        <v>3167</v>
      </c>
    </row>
    <row r="9" spans="1:5">
      <c r="A9" s="320" t="s">
        <v>2943</v>
      </c>
      <c r="B9" s="320"/>
    </row>
    <row r="10" spans="1:5">
      <c r="A10" s="312" t="s">
        <v>2960</v>
      </c>
      <c r="B10" s="321" t="s">
        <v>2945</v>
      </c>
    </row>
    <row r="11" spans="1:5" ht="27">
      <c r="A11" s="312" t="s">
        <v>2944</v>
      </c>
      <c r="B11" s="313" t="s">
        <v>2945</v>
      </c>
    </row>
    <row r="12" spans="1:5">
      <c r="A12" s="312" t="s">
        <v>2946</v>
      </c>
      <c r="B12" s="313" t="s">
        <v>2945</v>
      </c>
    </row>
    <row r="13" spans="1:5" ht="27">
      <c r="A13" s="312" t="s">
        <v>2947</v>
      </c>
      <c r="B13" s="313" t="s">
        <v>2945</v>
      </c>
    </row>
    <row r="14" spans="1:5">
      <c r="A14" s="312" t="s">
        <v>2948</v>
      </c>
      <c r="B14" s="313" t="s">
        <v>2945</v>
      </c>
    </row>
    <row r="15" spans="1:5">
      <c r="A15" s="322" t="s">
        <v>2949</v>
      </c>
      <c r="B15" s="323" t="s">
        <v>2945</v>
      </c>
    </row>
    <row r="16" spans="1:5">
      <c r="A16" s="312"/>
      <c r="B16" s="313"/>
    </row>
    <row r="18" spans="1:9" ht="15">
      <c r="A18" s="231" t="s">
        <v>3126</v>
      </c>
    </row>
    <row r="19" spans="1:9">
      <c r="A19" t="s">
        <v>2889</v>
      </c>
      <c r="B19" t="s">
        <v>3118</v>
      </c>
      <c r="C19" s="33" t="s">
        <v>3125</v>
      </c>
      <c r="D19" t="s">
        <v>3119</v>
      </c>
      <c r="E19" t="s">
        <v>3120</v>
      </c>
      <c r="F19" t="s">
        <v>3122</v>
      </c>
      <c r="G19" t="s">
        <v>3121</v>
      </c>
      <c r="H19" t="s">
        <v>2958</v>
      </c>
      <c r="I19" t="s">
        <v>698</v>
      </c>
    </row>
    <row r="20" spans="1:9" ht="15">
      <c r="A20" t="s">
        <v>3123</v>
      </c>
      <c r="B20" t="s">
        <v>63</v>
      </c>
      <c r="C20" s="33">
        <f>'Resultat Harmonisierung'!B36</f>
        <v>45</v>
      </c>
      <c r="D20" s="231">
        <v>100</v>
      </c>
      <c r="E20" s="224">
        <f>'Resultat Übersicht'!D3</f>
        <v>57.656855188288311</v>
      </c>
      <c r="F20" s="224">
        <f>'Resultat Übersicht'!E3</f>
        <v>64.322878330040453</v>
      </c>
      <c r="G20" s="224">
        <f>'Resultat Übersicht'!F3</f>
        <v>57.2113399044961</v>
      </c>
      <c r="H20" s="311">
        <f>'Resultat Übersicht'!G3</f>
        <v>59.730357807608279</v>
      </c>
      <c r="I20" s="311">
        <f>Tabelle12[[#This Row],[Index CHE]]/Tabelle12[[#This Row],[Index Ausland]]</f>
        <v>1.6741905401286963</v>
      </c>
    </row>
    <row r="21" spans="1:9" ht="15">
      <c r="A21" t="s">
        <v>3124</v>
      </c>
      <c r="B21" t="s">
        <v>63</v>
      </c>
      <c r="C21" s="33">
        <f>'Resultat Harmonisierung'!B37</f>
        <v>58</v>
      </c>
      <c r="D21" s="231">
        <v>100</v>
      </c>
      <c r="E21" s="224">
        <f>'Resultat Übersicht'!D4</f>
        <v>56.767202153197324</v>
      </c>
      <c r="F21" s="224">
        <f>'Resultat Übersicht'!E4</f>
        <v>65.232057787286578</v>
      </c>
      <c r="G21" s="224">
        <f>'Resultat Übersicht'!F4</f>
        <v>73.380695059855256</v>
      </c>
      <c r="H21" s="311">
        <f>'Resultat Übersicht'!G4</f>
        <v>65.126651666779736</v>
      </c>
      <c r="I21" s="311">
        <f>Tabelle12[[#This Row],[Index CHE]]/Tabelle12[[#This Row],[Index Ausland]]</f>
        <v>1.535469695442806</v>
      </c>
    </row>
    <row r="22" spans="1:9" ht="15">
      <c r="A22" t="s">
        <v>3123</v>
      </c>
      <c r="B22" t="s">
        <v>62</v>
      </c>
      <c r="C22" s="33">
        <f>'Resultat Harmonisierung'!B36</f>
        <v>45</v>
      </c>
      <c r="D22" s="231">
        <v>100</v>
      </c>
      <c r="E22" s="224">
        <f>'Resultat Übersicht'!D5</f>
        <v>75.83279445451511</v>
      </c>
      <c r="F22" s="224">
        <f>'Resultat Übersicht'!E5</f>
        <v>62.689514993832375</v>
      </c>
      <c r="G22" s="224">
        <f>'Resultat Übersicht'!F5</f>
        <v>64.435092603849938</v>
      </c>
      <c r="H22" s="311">
        <f>'Resultat Übersicht'!G5</f>
        <v>67.652467350732465</v>
      </c>
      <c r="I22" s="311">
        <f>Tabelle12[[#This Row],[Index CHE]]/Tabelle12[[#This Row],[Index Ausland]]</f>
        <v>1.4781426888921489</v>
      </c>
    </row>
    <row r="23" spans="1:9" ht="15">
      <c r="A23" t="s">
        <v>3124</v>
      </c>
      <c r="B23" t="s">
        <v>62</v>
      </c>
      <c r="C23" s="33">
        <f>'Resultat Harmonisierung'!B37</f>
        <v>58</v>
      </c>
      <c r="D23" s="231">
        <v>100</v>
      </c>
      <c r="E23" s="224">
        <f>'Resultat Übersicht'!D6</f>
        <v>75.262269623877529</v>
      </c>
      <c r="F23" s="224">
        <f>'Resultat Übersicht'!E6</f>
        <v>63.42550981347447</v>
      </c>
      <c r="G23" s="224">
        <f>'Resultat Übersicht'!F6</f>
        <v>66.322409721901451</v>
      </c>
      <c r="H23" s="311">
        <f>'Resultat Übersicht'!G6</f>
        <v>68.336729719751162</v>
      </c>
      <c r="I23" s="311">
        <f>Tabelle12[[#This Row],[Index CHE]]/Tabelle12[[#This Row],[Index Ausland]]</f>
        <v>1.4633419013479261</v>
      </c>
    </row>
    <row r="26" spans="1:9" ht="15">
      <c r="A26" s="231" t="s">
        <v>2950</v>
      </c>
    </row>
    <row r="27" spans="1:9">
      <c r="A27" t="s">
        <v>3169</v>
      </c>
    </row>
    <row r="28" spans="1:9">
      <c r="A28" t="s">
        <v>3127</v>
      </c>
      <c r="B28" t="s">
        <v>3128</v>
      </c>
      <c r="C28" s="33" t="s">
        <v>2953</v>
      </c>
      <c r="D28" t="s">
        <v>3119</v>
      </c>
      <c r="E28" s="224" t="s">
        <v>2958</v>
      </c>
      <c r="F28" s="224" t="s">
        <v>698</v>
      </c>
      <c r="G28" t="s">
        <v>3138</v>
      </c>
      <c r="H28" t="s">
        <v>3139</v>
      </c>
    </row>
    <row r="29" spans="1:9">
      <c r="A29">
        <v>1</v>
      </c>
      <c r="B29" t="s">
        <v>3129</v>
      </c>
      <c r="C29" s="33" t="s">
        <v>3130</v>
      </c>
      <c r="D29">
        <v>100</v>
      </c>
      <c r="E29" s="314">
        <f>_xlfn.XLOOKUP(Tabelle13[[#This Row],[Nummer]]&amp;"a",Tabelle7[Variante],Tabelle7[Total])</f>
        <v>57.106328332793552</v>
      </c>
      <c r="F29" s="224">
        <f t="shared" ref="F29:F40" si="0">D29/E29</f>
        <v>1.751119410395968</v>
      </c>
      <c r="G29" s="224">
        <f>_xlfn.XLOOKUP(Tabelle13[[#This Row],[Nummer]]&amp;"a",Tabelle7[Variante],Tabelle7[Total])-Übersicht!$H$20</f>
        <v>-2.6240294748147264</v>
      </c>
      <c r="H29" s="224">
        <f>_xlfn.XLOOKUP(Tabelle13[[#This Row],[Nummer]]&amp;"b",Tabelle7[Variante],Tabelle7[Total])-Übersicht!$H$21</f>
        <v>-4.0121871773374664</v>
      </c>
      <c r="I29" s="224"/>
    </row>
    <row r="30" spans="1:9" ht="28.5">
      <c r="A30">
        <v>2</v>
      </c>
      <c r="B30" t="s">
        <v>3134</v>
      </c>
      <c r="C30" s="33" t="s">
        <v>3135</v>
      </c>
      <c r="D30">
        <v>100</v>
      </c>
      <c r="E30" s="314">
        <f>_xlfn.XLOOKUP(Tabelle13[[#This Row],[Nummer]]&amp;"a",Tabelle7[Variante],Tabelle7[Total])</f>
        <v>50.868582672781336</v>
      </c>
      <c r="F30" s="224">
        <f t="shared" si="0"/>
        <v>1.9658499361632069</v>
      </c>
      <c r="G30" s="224">
        <f>_xlfn.XLOOKUP(Tabelle13[[#This Row],[Nummer]]&amp;"a",Tabelle7[Variante],Tabelle7[Total])-Übersicht!$H$20</f>
        <v>-8.8617751348269422</v>
      </c>
      <c r="H30" s="224">
        <f>_xlfn.XLOOKUP(Tabelle13[[#This Row],[Nummer]]&amp;"b",Tabelle7[Variante],Tabelle7[Total])-Übersicht!$H$21</f>
        <v>-7.5347998378157186</v>
      </c>
      <c r="I30" s="224"/>
    </row>
    <row r="31" spans="1:9" ht="28.5">
      <c r="A31">
        <v>3</v>
      </c>
      <c r="B31" t="s">
        <v>2955</v>
      </c>
      <c r="C31" s="33" t="s">
        <v>2951</v>
      </c>
      <c r="D31">
        <v>100</v>
      </c>
      <c r="E31" s="314">
        <f>_xlfn.XLOOKUP(Tabelle13[[#This Row],[Nummer]]&amp;"a",Tabelle7[Variante],Tabelle7[Total])</f>
        <v>60.230000934018243</v>
      </c>
      <c r="F31" s="224">
        <f t="shared" si="0"/>
        <v>1.6603021492486718</v>
      </c>
      <c r="G31" s="224">
        <f>_xlfn.XLOOKUP(Tabelle13[[#This Row],[Nummer]]&amp;"a",Tabelle7[Variante],Tabelle7[Total])-Übersicht!$H$20</f>
        <v>0.49964312640996411</v>
      </c>
      <c r="H31" s="224">
        <f>_xlfn.XLOOKUP(Tabelle13[[#This Row],[Nummer]]&amp;"b",Tabelle7[Variante],Tabelle7[Total])-Übersicht!$H$21</f>
        <v>0.40283154954623512</v>
      </c>
      <c r="I31" s="224"/>
    </row>
    <row r="32" spans="1:9">
      <c r="A32">
        <v>4</v>
      </c>
      <c r="B32" t="s">
        <v>2954</v>
      </c>
      <c r="C32" s="33" t="s">
        <v>2952</v>
      </c>
      <c r="D32">
        <v>100</v>
      </c>
      <c r="E32" s="314">
        <f>_xlfn.XLOOKUP(Tabelle13[[#This Row],[Nummer]]&amp;"a",Tabelle7[Variante],Tabelle7[Total])</f>
        <v>59.160481617045562</v>
      </c>
      <c r="F32" s="224">
        <f t="shared" si="0"/>
        <v>1.6903175441896265</v>
      </c>
      <c r="G32" s="224">
        <f>_xlfn.XLOOKUP(Tabelle13[[#This Row],[Nummer]]&amp;"a",Tabelle7[Variante],Tabelle7[Total])-Übersicht!$H$20</f>
        <v>-0.56987619056271654</v>
      </c>
      <c r="H32" s="224">
        <f>_xlfn.XLOOKUP(Tabelle13[[#This Row],[Nummer]]&amp;"b",Tabelle7[Variante],Tabelle7[Total])-Übersicht!$H$21</f>
        <v>-0.7584285819895058</v>
      </c>
      <c r="I32" s="224"/>
    </row>
    <row r="33" spans="1:9" ht="28.5">
      <c r="A33">
        <v>5</v>
      </c>
      <c r="B33" t="s">
        <v>2956</v>
      </c>
      <c r="C33" s="33" t="s">
        <v>3131</v>
      </c>
      <c r="D33">
        <v>100</v>
      </c>
      <c r="E33" s="314">
        <f>_xlfn.XLOOKUP(Tabelle13[[#This Row],[Nummer]]&amp;"a",Tabelle7[Variante],Tabelle7[Total])</f>
        <v>62.475004962224141</v>
      </c>
      <c r="F33" s="224">
        <f t="shared" si="0"/>
        <v>1.6006401289678258</v>
      </c>
      <c r="G33" s="224">
        <f>_xlfn.XLOOKUP(Tabelle13[[#This Row],[Nummer]]&amp;"a",Tabelle7[Variante],Tabelle7[Total])-Übersicht!$H$20</f>
        <v>2.744647154615862</v>
      </c>
      <c r="H33" s="224">
        <f>_xlfn.XLOOKUP(Tabelle13[[#This Row],[Nummer]]&amp;"b",Tabelle7[Variante],Tabelle7[Total])-Übersicht!$H$21</f>
        <v>3.3477562787851554</v>
      </c>
      <c r="I33" s="224"/>
    </row>
    <row r="34" spans="1:9" ht="28.5">
      <c r="A34">
        <v>6</v>
      </c>
      <c r="B34" t="s">
        <v>3136</v>
      </c>
      <c r="C34" s="33" t="s">
        <v>3137</v>
      </c>
      <c r="D34">
        <v>100</v>
      </c>
      <c r="E34" s="314">
        <f>_xlfn.XLOOKUP(Tabelle13[[#This Row],[Nummer]]&amp;"a",Tabelle7[Variante],Tabelle7[Total])</f>
        <v>62.177521951271117</v>
      </c>
      <c r="F34" s="224">
        <f t="shared" si="0"/>
        <v>1.6082982541242248</v>
      </c>
      <c r="G34" s="224">
        <f>_xlfn.XLOOKUP(Tabelle13[[#This Row],[Nummer]]&amp;"a",Tabelle7[Variante],Tabelle7[Total])-Übersicht!$H$20</f>
        <v>2.4471641436628389</v>
      </c>
      <c r="H34" s="224">
        <f>_xlfn.XLOOKUP(Tabelle13[[#This Row],[Nummer]]&amp;"b",Tabelle7[Variante],Tabelle7[Total])-Übersicht!$H$21</f>
        <v>2.4853604471787349</v>
      </c>
      <c r="I34" s="224"/>
    </row>
    <row r="35" spans="1:9" ht="28.5">
      <c r="A35">
        <v>7</v>
      </c>
      <c r="B35" t="s">
        <v>2957</v>
      </c>
      <c r="C35" s="33" t="s">
        <v>2964</v>
      </c>
      <c r="D35">
        <v>100</v>
      </c>
      <c r="E35" s="314">
        <f>_xlfn.XLOOKUP(Tabelle13[[#This Row],[Nummer]]&amp;"a",Tabelle7[Variante],Tabelle7[Total])</f>
        <v>61.904970434302633</v>
      </c>
      <c r="F35" s="224">
        <f t="shared" si="0"/>
        <v>1.6153791738924446</v>
      </c>
      <c r="G35" s="224">
        <f>_xlfn.XLOOKUP(Tabelle13[[#This Row],[Nummer]]&amp;"a",Tabelle7[Variante],Tabelle7[Total])-Übersicht!$H$20</f>
        <v>2.1746126266943548</v>
      </c>
      <c r="H35" s="224">
        <f>_xlfn.XLOOKUP(Tabelle13[[#This Row],[Nummer]]&amp;"b",Tabelle7[Variante],Tabelle7[Total])-Übersicht!$H$21</f>
        <v>2.7521015103477993</v>
      </c>
      <c r="I35" s="224"/>
    </row>
    <row r="36" spans="1:9">
      <c r="A36">
        <v>8</v>
      </c>
      <c r="B36" t="s">
        <v>2966</v>
      </c>
      <c r="C36" s="33" t="s">
        <v>2965</v>
      </c>
      <c r="D36">
        <v>100</v>
      </c>
      <c r="E36" s="314">
        <f>_xlfn.XLOOKUP(Tabelle13[[#This Row],[Nummer]]&amp;"a",Tabelle7[Variante],Tabelle7[Total])</f>
        <v>57.555745180913945</v>
      </c>
      <c r="F36" s="224">
        <f t="shared" si="0"/>
        <v>1.7374460131768217</v>
      </c>
      <c r="G36" s="224">
        <f>_xlfn.XLOOKUP(Tabelle13[[#This Row],[Nummer]]&amp;"a",Tabelle7[Variante],Tabelle7[Total])-Übersicht!$H$20</f>
        <v>-2.1746126266943335</v>
      </c>
      <c r="H36" s="224">
        <f>_xlfn.XLOOKUP(Tabelle13[[#This Row],[Nummer]]&amp;"b",Tabelle7[Variante],Tabelle7[Total])-Übersicht!$H$21</f>
        <v>-2.7521015103477993</v>
      </c>
      <c r="I36" s="224"/>
    </row>
    <row r="37" spans="1:9" ht="28.5">
      <c r="A37">
        <v>9</v>
      </c>
      <c r="B37" t="s">
        <v>3000</v>
      </c>
      <c r="C37" s="33" t="s">
        <v>2999</v>
      </c>
      <c r="D37">
        <v>100</v>
      </c>
      <c r="E37" s="314">
        <f>_xlfn.XLOOKUP(Tabelle13[[#This Row],[Nummer]]&amp;"a",Tabelle7[Variante],Tabelle7[Total])</f>
        <v>61.413966819242354</v>
      </c>
      <c r="F37" s="224">
        <f t="shared" si="0"/>
        <v>1.6282941027783893</v>
      </c>
      <c r="G37" s="224">
        <f>_xlfn.XLOOKUP(Tabelle13[[#This Row],[Nummer]]&amp;"a",Tabelle7[Variante],Tabelle7[Total])-Übersicht!$H$20</f>
        <v>1.6836090116340756</v>
      </c>
      <c r="H37" s="224">
        <f>_xlfn.XLOOKUP(Tabelle13[[#This Row],[Nummer]]&amp;"b",Tabelle7[Variante],Tabelle7[Total])-Übersicht!$H$21</f>
        <v>1.5258828886773586</v>
      </c>
      <c r="I37" s="224"/>
    </row>
    <row r="38" spans="1:9" ht="28.5">
      <c r="A38">
        <v>10</v>
      </c>
      <c r="B38" t="s">
        <v>3002</v>
      </c>
      <c r="C38" s="33" t="s">
        <v>3001</v>
      </c>
      <c r="D38">
        <v>100</v>
      </c>
      <c r="E38" s="314">
        <f>_xlfn.XLOOKUP(Tabelle13[[#This Row],[Nummer]]&amp;"a",Tabelle7[Variante],Tabelle7[Total])</f>
        <v>58.352859525362227</v>
      </c>
      <c r="F38" s="224">
        <f t="shared" si="0"/>
        <v>1.7137120753531614</v>
      </c>
      <c r="G38" s="224">
        <f>_xlfn.XLOOKUP(Tabelle13[[#This Row],[Nummer]]&amp;"a",Tabelle7[Variante],Tabelle7[Total])-Übersicht!$H$20</f>
        <v>-1.3774982822460515</v>
      </c>
      <c r="H38" s="224">
        <f>_xlfn.XLOOKUP(Tabelle13[[#This Row],[Nummer]]&amp;"b",Tabelle7[Variante],Tabelle7[Total])-Übersicht!$H$21</f>
        <v>-1.2484496361905926</v>
      </c>
      <c r="I38" s="224"/>
    </row>
    <row r="39" spans="1:9" ht="28.5">
      <c r="A39">
        <v>11</v>
      </c>
      <c r="B39" t="s">
        <v>2994</v>
      </c>
      <c r="C39" s="33" t="s">
        <v>2995</v>
      </c>
      <c r="D39">
        <v>100</v>
      </c>
      <c r="E39" s="314">
        <f>_xlfn.XLOOKUP(Tabelle13[[#This Row],[Nummer]]&amp;"a",Tabelle7[Variante],Tabelle7[Total])</f>
        <v>59.51828308437377</v>
      </c>
      <c r="F39" s="224">
        <f t="shared" si="0"/>
        <v>1.6801559927096503</v>
      </c>
      <c r="G39" s="224">
        <f>_xlfn.XLOOKUP(Tabelle13[[#This Row],[Nummer]]&amp;"a",Tabelle7[Variante],Tabelle7[Total])-Übersicht!$H$20</f>
        <v>-0.21207472323450816</v>
      </c>
      <c r="H39" s="224">
        <f>_xlfn.XLOOKUP(Tabelle13[[#This Row],[Nummer]]&amp;"b",Tabelle7[Variante],Tabelle7[Total])-Übersicht!$H$21</f>
        <v>-0.25272706934696032</v>
      </c>
      <c r="I39" s="224"/>
    </row>
    <row r="40" spans="1:9">
      <c r="A40">
        <v>12</v>
      </c>
      <c r="B40" t="s">
        <v>2963</v>
      </c>
      <c r="C40" s="33" t="s">
        <v>2963</v>
      </c>
      <c r="D40">
        <v>100</v>
      </c>
      <c r="E40" s="314">
        <f>_xlfn.XLOOKUP(Tabelle13[[#This Row],[Nummer]]&amp;"a",Tabelle7[Variante],Tabelle7[Total])</f>
        <v>42.846135059767612</v>
      </c>
      <c r="F40" s="224">
        <f t="shared" si="0"/>
        <v>2.3339328007183475</v>
      </c>
      <c r="G40" s="224">
        <f>_xlfn.XLOOKUP(Tabelle13[[#This Row],[Nummer]]&amp;"a",Tabelle7[Variante],Tabelle7[Total])-Übersicht!$H$20</f>
        <v>-16.884222747840667</v>
      </c>
      <c r="H40" s="224">
        <f>_xlfn.XLOOKUP(Tabelle13[[#This Row],[Nummer]]&amp;"b",Tabelle7[Variante],Tabelle7[Total])-Übersicht!$H$21</f>
        <v>-17.790085440574103</v>
      </c>
      <c r="I40" s="224"/>
    </row>
    <row r="42" spans="1:9">
      <c r="A42" s="324" t="s">
        <v>3159</v>
      </c>
    </row>
  </sheetData>
  <mergeCells count="1">
    <mergeCell ref="A1:E1"/>
  </mergeCells>
  <hyperlinks>
    <hyperlink ref="B12" location="Parameter!A1" display="Link" xr:uid="{BDF8228C-163C-4291-AA8D-5BA99B8B0853}"/>
    <hyperlink ref="B13" location="Kostenanteile!A1" display="Link" xr:uid="{EAB0346C-34DC-46D7-B5B6-FA71A882A095}"/>
    <hyperlink ref="B14" location="Auftragspauschalen!A1" display="Link" xr:uid="{935A43B2-3811-4F81-8090-EA14650CB1F1}"/>
    <hyperlink ref="B15" location="'Resultat Harmonisierung'!A1" display="Link" xr:uid="{BF3D8E80-0097-44F5-8750-1FAA99F091F1}"/>
    <hyperlink ref="B10" location="'Resultat Übersicht'!A1" display="Link" xr:uid="{18DF29FC-D793-4ED7-9B3A-BC8B74D49534}"/>
    <hyperlink ref="B11" location="'Resultat Detail'!A1" display="Link" xr:uid="{209DC3B3-7F73-488F-A83A-BD4F36CAECEA}"/>
  </hyperlinks>
  <pageMargins left="0.7" right="0.7" top="0.78740157499999996" bottom="0.78740157499999996" header="0.3" footer="0.3"/>
  <drawing r:id="rId1"/>
  <tableParts count="2">
    <tablePart r:id="rId2"/>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E820-FF15-4253-A782-F7BC9F1B62AD}">
  <sheetPr codeName="Tabelle6">
    <tabColor theme="7" tint="0.39997558519241921"/>
  </sheetPr>
  <dimension ref="A1:BC128"/>
  <sheetViews>
    <sheetView zoomScale="85" zoomScaleNormal="85" workbookViewId="0">
      <pane ySplit="2" topLeftCell="A3" activePane="bottomLeft" state="frozen"/>
      <selection activeCell="B43" sqref="B43"/>
      <selection pane="bottomLeft" activeCell="B43" sqref="B43"/>
    </sheetView>
  </sheetViews>
  <sheetFormatPr baseColWidth="10" defaultColWidth="11" defaultRowHeight="14.25"/>
  <cols>
    <col min="1" max="1" width="15.625" customWidth="1"/>
    <col min="2" max="2" width="15.625" style="33" customWidth="1"/>
    <col min="3" max="4" width="15.625" customWidth="1"/>
    <col min="5" max="6" width="15.625" style="33" customWidth="1"/>
    <col min="7" max="7" width="15.625" customWidth="1"/>
    <col min="8" max="9" width="15.625" style="33" customWidth="1"/>
    <col min="10" max="10" width="15.625" style="51" customWidth="1"/>
    <col min="11" max="11" width="15.625" customWidth="1"/>
    <col min="12" max="12" width="15.625" style="33" customWidth="1"/>
    <col min="13" max="13" width="6.625" style="29" customWidth="1"/>
    <col min="14" max="14" width="12.5" style="2" bestFit="1" customWidth="1"/>
    <col min="15" max="15" width="8.375" style="30" bestFit="1" customWidth="1"/>
    <col min="16" max="16" width="91.875" style="22" bestFit="1" customWidth="1"/>
    <col min="17" max="17" width="41" style="22" bestFit="1" customWidth="1"/>
    <col min="18" max="18" width="35.125" style="22" bestFit="1" customWidth="1"/>
    <col min="19" max="19" width="26.125" style="22" bestFit="1" customWidth="1"/>
    <col min="20" max="20" width="42.5" style="22" bestFit="1" customWidth="1"/>
    <col min="21" max="21" width="82" style="22" bestFit="1" customWidth="1"/>
    <col min="22" max="22" width="112.375" style="22" bestFit="1" customWidth="1"/>
    <col min="23" max="23" width="37.125" style="22" bestFit="1" customWidth="1"/>
    <col min="24" max="24" width="9.375" style="31" bestFit="1" customWidth="1"/>
    <col min="25" max="25" width="13.125" style="31" bestFit="1" customWidth="1"/>
    <col min="26" max="26" width="13.375" style="31" bestFit="1" customWidth="1"/>
    <col min="27" max="27" width="9.625" style="31" bestFit="1" customWidth="1"/>
    <col min="28" max="28" width="14.125" style="31" bestFit="1" customWidth="1"/>
    <col min="29" max="29" width="15" style="31" bestFit="1" customWidth="1"/>
    <col min="30" max="30" width="13.625" style="31" bestFit="1" customWidth="1"/>
    <col min="31" max="31" width="38.625" style="31" bestFit="1" customWidth="1"/>
    <col min="32" max="33" width="40.125" style="31" bestFit="1" customWidth="1"/>
    <col min="34" max="35" width="40.875" style="31" bestFit="1" customWidth="1"/>
    <col min="36" max="36" width="29.375" style="31" bestFit="1" customWidth="1"/>
    <col min="37" max="37" width="31.625" style="31" bestFit="1" customWidth="1"/>
    <col min="38" max="38" width="28.875" style="31" bestFit="1" customWidth="1"/>
    <col min="39" max="39" width="16.375" style="31" bestFit="1" customWidth="1"/>
    <col min="40" max="40" width="10.125" style="31" bestFit="1" customWidth="1"/>
    <col min="41" max="41" width="23.625" style="31" bestFit="1" customWidth="1"/>
    <col min="42" max="42" width="17.375" style="31" bestFit="1" customWidth="1"/>
    <col min="43" max="43" width="18.875" style="31" bestFit="1" customWidth="1"/>
    <col min="44" max="44" width="17.625" style="31" bestFit="1" customWidth="1"/>
    <col min="45" max="45" width="16.5" style="31" bestFit="1" customWidth="1"/>
    <col min="46" max="46" width="36.125" style="31" bestFit="1" customWidth="1"/>
    <col min="47" max="47" width="15.375" style="31" bestFit="1" customWidth="1"/>
    <col min="48" max="48" width="24.125" style="31" bestFit="1" customWidth="1"/>
    <col min="49" max="49" width="13.625" style="31" bestFit="1" customWidth="1"/>
    <col min="50" max="50" width="15.125" style="31" bestFit="1" customWidth="1"/>
    <col min="51" max="51" width="14" style="31" bestFit="1" customWidth="1"/>
    <col min="52" max="52" width="12.125" style="31" bestFit="1" customWidth="1"/>
    <col min="53" max="53" width="7.625" style="31" customWidth="1"/>
    <col min="54" max="54" width="9.375" style="31" customWidth="1"/>
    <col min="55" max="55" width="13.625" style="31" customWidth="1"/>
  </cols>
  <sheetData>
    <row r="1" spans="1:55">
      <c r="A1" t="s">
        <v>1062</v>
      </c>
      <c r="B1">
        <v>1.95583</v>
      </c>
      <c r="C1" t="s">
        <v>698</v>
      </c>
      <c r="D1">
        <v>1.1499999999999999</v>
      </c>
      <c r="J1"/>
      <c r="M1" s="3"/>
      <c r="N1" s="4"/>
      <c r="O1" s="5"/>
      <c r="P1" s="3"/>
      <c r="Q1" s="3"/>
      <c r="R1" s="3"/>
      <c r="S1" s="3"/>
      <c r="T1" s="3"/>
      <c r="U1" s="3"/>
      <c r="V1" s="3"/>
      <c r="W1" s="3"/>
      <c r="X1" s="330" t="s">
        <v>6</v>
      </c>
      <c r="Y1" s="330"/>
      <c r="Z1" s="330"/>
      <c r="AA1" s="330"/>
      <c r="AB1" s="330"/>
      <c r="AC1" s="331" t="s">
        <v>7</v>
      </c>
      <c r="AD1" s="331"/>
      <c r="AE1" s="332" t="s">
        <v>8</v>
      </c>
      <c r="AF1" s="333"/>
      <c r="AG1" s="332"/>
      <c r="AH1" s="332"/>
      <c r="AI1" s="332"/>
      <c r="AJ1" s="332"/>
      <c r="AK1" s="332"/>
      <c r="AL1" s="332"/>
      <c r="AM1" s="332"/>
      <c r="AN1" s="332"/>
      <c r="AO1" s="332" t="s">
        <v>9</v>
      </c>
      <c r="AP1" s="332"/>
      <c r="AQ1" s="332"/>
      <c r="AR1" s="332"/>
      <c r="AS1" s="332"/>
      <c r="AT1" s="332"/>
      <c r="AU1" s="332"/>
      <c r="AV1" s="332"/>
      <c r="AW1" s="332"/>
      <c r="AX1" s="332"/>
      <c r="AY1" s="332"/>
      <c r="AZ1" s="334" t="s">
        <v>10</v>
      </c>
      <c r="BA1" s="334"/>
      <c r="BB1" s="329" t="s">
        <v>11</v>
      </c>
      <c r="BC1" s="329"/>
    </row>
    <row r="2" spans="1:55" ht="51">
      <c r="A2" t="s">
        <v>496</v>
      </c>
      <c r="B2" s="33" t="s">
        <v>497</v>
      </c>
      <c r="C2" t="s">
        <v>728</v>
      </c>
      <c r="D2" t="s">
        <v>499</v>
      </c>
      <c r="E2" s="33" t="s">
        <v>500</v>
      </c>
      <c r="F2" s="33" t="s">
        <v>729</v>
      </c>
      <c r="G2" t="s">
        <v>699</v>
      </c>
      <c r="H2" s="33" t="s">
        <v>700</v>
      </c>
      <c r="I2" s="33" t="s">
        <v>730</v>
      </c>
      <c r="J2" t="s">
        <v>701</v>
      </c>
      <c r="K2" t="s">
        <v>503</v>
      </c>
      <c r="L2" s="33" t="s">
        <v>327</v>
      </c>
      <c r="M2" s="6" t="s">
        <v>12</v>
      </c>
      <c r="N2" s="7" t="s">
        <v>13</v>
      </c>
      <c r="O2" s="8" t="s">
        <v>14</v>
      </c>
      <c r="P2" s="6" t="s">
        <v>15</v>
      </c>
      <c r="Q2" s="6" t="s">
        <v>16</v>
      </c>
      <c r="R2" s="6" t="s">
        <v>17</v>
      </c>
      <c r="S2" s="6" t="s">
        <v>18</v>
      </c>
      <c r="T2" s="6" t="s">
        <v>19</v>
      </c>
      <c r="U2" s="6" t="s">
        <v>20</v>
      </c>
      <c r="V2" s="6" t="s">
        <v>21</v>
      </c>
      <c r="W2" s="6" t="s">
        <v>22</v>
      </c>
      <c r="X2" s="9" t="s">
        <v>23</v>
      </c>
      <c r="Y2" s="9" t="s">
        <v>24</v>
      </c>
      <c r="Z2" s="9" t="s">
        <v>25</v>
      </c>
      <c r="AA2" s="9" t="s">
        <v>26</v>
      </c>
      <c r="AB2" s="9" t="s">
        <v>27</v>
      </c>
      <c r="AC2" s="10" t="s">
        <v>28</v>
      </c>
      <c r="AD2" s="10" t="s">
        <v>29</v>
      </c>
      <c r="AE2" s="11" t="s">
        <v>30</v>
      </c>
      <c r="AF2" s="11" t="s">
        <v>31</v>
      </c>
      <c r="AG2" s="11" t="s">
        <v>32</v>
      </c>
      <c r="AH2" s="11" t="s">
        <v>33</v>
      </c>
      <c r="AI2" s="11" t="s">
        <v>34</v>
      </c>
      <c r="AJ2" s="11" t="s">
        <v>35</v>
      </c>
      <c r="AK2" s="11" t="s">
        <v>36</v>
      </c>
      <c r="AL2" s="11" t="s">
        <v>37</v>
      </c>
      <c r="AM2" s="11" t="s">
        <v>38</v>
      </c>
      <c r="AN2" s="12" t="s">
        <v>39</v>
      </c>
      <c r="AO2" s="11" t="s">
        <v>40</v>
      </c>
      <c r="AP2" s="11" t="s">
        <v>41</v>
      </c>
      <c r="AQ2" s="11" t="s">
        <v>42</v>
      </c>
      <c r="AR2" s="11" t="s">
        <v>43</v>
      </c>
      <c r="AS2" s="11" t="s">
        <v>44</v>
      </c>
      <c r="AT2" s="11" t="s">
        <v>45</v>
      </c>
      <c r="AU2" s="11" t="s">
        <v>46</v>
      </c>
      <c r="AV2" s="11" t="s">
        <v>47</v>
      </c>
      <c r="AW2" s="11" t="s">
        <v>48</v>
      </c>
      <c r="AX2" s="11" t="s">
        <v>49</v>
      </c>
      <c r="AY2" s="11" t="s">
        <v>50</v>
      </c>
      <c r="AZ2" s="13" t="s">
        <v>51</v>
      </c>
      <c r="BA2" s="13" t="s">
        <v>52</v>
      </c>
      <c r="BB2" s="14" t="s">
        <v>53</v>
      </c>
      <c r="BC2" s="14" t="s">
        <v>54</v>
      </c>
    </row>
    <row r="3" spans="1:55" ht="255">
      <c r="A3">
        <v>4138</v>
      </c>
      <c r="B3" t="s">
        <v>637</v>
      </c>
      <c r="C3">
        <v>54.72</v>
      </c>
      <c r="J3" s="51">
        <f>SUM(C3,F3,I3)*$D$1/$B$1</f>
        <v>32.174575499915633</v>
      </c>
      <c r="K3">
        <v>1</v>
      </c>
      <c r="M3" s="15" t="s">
        <v>55</v>
      </c>
      <c r="N3" s="1">
        <v>1006</v>
      </c>
      <c r="O3" s="16">
        <v>53</v>
      </c>
      <c r="P3" s="17" t="s">
        <v>56</v>
      </c>
      <c r="Q3" s="17" t="s">
        <v>57</v>
      </c>
      <c r="R3" s="17" t="s">
        <v>58</v>
      </c>
      <c r="S3" s="17" t="s">
        <v>59</v>
      </c>
      <c r="T3" s="18">
        <v>1</v>
      </c>
      <c r="U3" s="17" t="s">
        <v>60</v>
      </c>
      <c r="V3" s="17" t="s">
        <v>61</v>
      </c>
      <c r="W3" s="17"/>
      <c r="X3" s="19" t="s">
        <v>62</v>
      </c>
      <c r="Y3" s="19" t="s">
        <v>63</v>
      </c>
      <c r="Z3" s="19" t="s">
        <v>63</v>
      </c>
      <c r="AA3" s="19" t="s">
        <v>63</v>
      </c>
      <c r="AB3" s="19" t="s">
        <v>63</v>
      </c>
      <c r="AC3" s="19" t="s">
        <v>62</v>
      </c>
      <c r="AD3" s="19" t="s">
        <v>63</v>
      </c>
      <c r="AE3" s="19" t="s">
        <v>62</v>
      </c>
      <c r="AF3" s="19" t="s">
        <v>62</v>
      </c>
      <c r="AG3" s="19" t="s">
        <v>62</v>
      </c>
      <c r="AH3" s="19" t="s">
        <v>62</v>
      </c>
      <c r="AI3" s="19" t="s">
        <v>63</v>
      </c>
      <c r="AJ3" s="19" t="s">
        <v>63</v>
      </c>
      <c r="AK3" s="19" t="s">
        <v>63</v>
      </c>
      <c r="AL3" s="19" t="s">
        <v>63</v>
      </c>
      <c r="AM3" s="19" t="s">
        <v>63</v>
      </c>
      <c r="AN3" s="19" t="s">
        <v>63</v>
      </c>
      <c r="AO3" s="19" t="s">
        <v>63</v>
      </c>
      <c r="AP3" s="19" t="s">
        <v>63</v>
      </c>
      <c r="AQ3" s="19" t="s">
        <v>63</v>
      </c>
      <c r="AR3" s="19" t="s">
        <v>63</v>
      </c>
      <c r="AS3" s="19" t="s">
        <v>63</v>
      </c>
      <c r="AT3" s="19" t="s">
        <v>63</v>
      </c>
      <c r="AU3" s="19" t="s">
        <v>63</v>
      </c>
      <c r="AV3" s="19" t="s">
        <v>63</v>
      </c>
      <c r="AW3" s="19" t="s">
        <v>63</v>
      </c>
      <c r="AX3" s="19" t="s">
        <v>63</v>
      </c>
      <c r="AY3" s="19" t="s">
        <v>63</v>
      </c>
      <c r="AZ3" s="19" t="s">
        <v>63</v>
      </c>
      <c r="BA3" s="19" t="s">
        <v>63</v>
      </c>
      <c r="BB3" s="19"/>
      <c r="BC3" s="19" t="s">
        <v>64</v>
      </c>
    </row>
    <row r="4" spans="1:55" ht="51">
      <c r="A4">
        <v>3982</v>
      </c>
      <c r="B4" t="s">
        <v>638</v>
      </c>
      <c r="C4">
        <v>34.200000000000003</v>
      </c>
      <c r="J4" s="51">
        <f t="shared" ref="J4:J67" si="0">SUM(C4,F4,I4)*$D$1/$B$1</f>
        <v>20.109109687447273</v>
      </c>
      <c r="K4">
        <v>1</v>
      </c>
      <c r="M4" s="15" t="s">
        <v>55</v>
      </c>
      <c r="N4" s="1">
        <v>1013</v>
      </c>
      <c r="O4" s="16">
        <v>17.100000000000001</v>
      </c>
      <c r="P4" s="17" t="s">
        <v>65</v>
      </c>
      <c r="Q4" s="17" t="s">
        <v>57</v>
      </c>
      <c r="R4" s="17" t="s">
        <v>66</v>
      </c>
      <c r="S4" s="17" t="s">
        <v>67</v>
      </c>
      <c r="T4" s="18">
        <v>1</v>
      </c>
      <c r="U4" s="17"/>
      <c r="V4" s="17" t="s">
        <v>68</v>
      </c>
      <c r="W4" s="17"/>
      <c r="X4" s="19" t="s">
        <v>63</v>
      </c>
      <c r="Y4" s="19" t="s">
        <v>62</v>
      </c>
      <c r="Z4" s="19" t="s">
        <v>63</v>
      </c>
      <c r="AA4" s="19" t="s">
        <v>63</v>
      </c>
      <c r="AB4" s="19" t="s">
        <v>63</v>
      </c>
      <c r="AC4" s="19" t="s">
        <v>63</v>
      </c>
      <c r="AD4" s="19" t="s">
        <v>62</v>
      </c>
      <c r="AE4" s="19" t="s">
        <v>62</v>
      </c>
      <c r="AF4" s="19" t="s">
        <v>62</v>
      </c>
      <c r="AG4" s="19" t="s">
        <v>62</v>
      </c>
      <c r="AH4" s="19" t="s">
        <v>62</v>
      </c>
      <c r="AI4" s="19" t="s">
        <v>63</v>
      </c>
      <c r="AJ4" s="19" t="s">
        <v>63</v>
      </c>
      <c r="AK4" s="19" t="s">
        <v>63</v>
      </c>
      <c r="AL4" s="19" t="s">
        <v>63</v>
      </c>
      <c r="AM4" s="19" t="s">
        <v>63</v>
      </c>
      <c r="AN4" s="19" t="s">
        <v>63</v>
      </c>
      <c r="AO4" s="19" t="s">
        <v>63</v>
      </c>
      <c r="AP4" s="19" t="s">
        <v>63</v>
      </c>
      <c r="AQ4" s="19" t="s">
        <v>63</v>
      </c>
      <c r="AR4" s="19" t="s">
        <v>63</v>
      </c>
      <c r="AS4" s="19" t="s">
        <v>63</v>
      </c>
      <c r="AT4" s="19" t="s">
        <v>62</v>
      </c>
      <c r="AU4" s="19" t="s">
        <v>63</v>
      </c>
      <c r="AV4" s="19" t="s">
        <v>63</v>
      </c>
      <c r="AW4" s="19" t="s">
        <v>63</v>
      </c>
      <c r="AX4" s="19" t="s">
        <v>63</v>
      </c>
      <c r="AY4" s="19" t="s">
        <v>63</v>
      </c>
      <c r="AZ4" s="19" t="s">
        <v>62</v>
      </c>
      <c r="BA4" s="19" t="s">
        <v>63</v>
      </c>
      <c r="BB4" s="19"/>
      <c r="BC4" s="19" t="s">
        <v>64</v>
      </c>
    </row>
    <row r="5" spans="1:55">
      <c r="A5">
        <v>3605</v>
      </c>
      <c r="B5" t="s">
        <v>639</v>
      </c>
      <c r="C5">
        <v>5.7</v>
      </c>
      <c r="J5" s="51">
        <f t="shared" si="0"/>
        <v>3.3515182812412121</v>
      </c>
      <c r="K5">
        <v>1</v>
      </c>
      <c r="M5" s="15" t="s">
        <v>55</v>
      </c>
      <c r="N5" s="1">
        <v>1019</v>
      </c>
      <c r="O5" s="16">
        <v>8.6999999999999993</v>
      </c>
      <c r="P5" s="17" t="s">
        <v>69</v>
      </c>
      <c r="Q5" s="17" t="s">
        <v>70</v>
      </c>
      <c r="R5" s="17" t="s">
        <v>71</v>
      </c>
      <c r="S5" s="17" t="s">
        <v>59</v>
      </c>
      <c r="T5" s="18">
        <v>1</v>
      </c>
      <c r="U5" s="17"/>
      <c r="V5" s="17"/>
      <c r="W5" s="17"/>
      <c r="X5" s="19" t="s">
        <v>63</v>
      </c>
      <c r="Y5" s="19" t="s">
        <v>62</v>
      </c>
      <c r="Z5" s="19" t="s">
        <v>63</v>
      </c>
      <c r="AA5" s="19" t="s">
        <v>63</v>
      </c>
      <c r="AB5" s="19" t="s">
        <v>63</v>
      </c>
      <c r="AC5" s="19" t="s">
        <v>62</v>
      </c>
      <c r="AD5" s="19" t="s">
        <v>63</v>
      </c>
      <c r="AE5" s="19" t="s">
        <v>62</v>
      </c>
      <c r="AF5" s="19" t="s">
        <v>62</v>
      </c>
      <c r="AG5" s="19" t="s">
        <v>62</v>
      </c>
      <c r="AH5" s="19" t="s">
        <v>62</v>
      </c>
      <c r="AI5" s="19" t="s">
        <v>63</v>
      </c>
      <c r="AJ5" s="19" t="s">
        <v>63</v>
      </c>
      <c r="AK5" s="19" t="s">
        <v>63</v>
      </c>
      <c r="AL5" s="19" t="s">
        <v>63</v>
      </c>
      <c r="AM5" s="19" t="s">
        <v>63</v>
      </c>
      <c r="AN5" s="19" t="s">
        <v>63</v>
      </c>
      <c r="AO5" s="19" t="s">
        <v>63</v>
      </c>
      <c r="AP5" s="19" t="s">
        <v>63</v>
      </c>
      <c r="AQ5" s="19" t="s">
        <v>63</v>
      </c>
      <c r="AR5" s="19" t="s">
        <v>63</v>
      </c>
      <c r="AS5" s="19" t="s">
        <v>63</v>
      </c>
      <c r="AT5" s="19" t="s">
        <v>62</v>
      </c>
      <c r="AU5" s="19" t="s">
        <v>63</v>
      </c>
      <c r="AV5" s="19" t="s">
        <v>63</v>
      </c>
      <c r="AW5" s="19" t="s">
        <v>63</v>
      </c>
      <c r="AX5" s="19" t="s">
        <v>63</v>
      </c>
      <c r="AY5" s="19" t="s">
        <v>63</v>
      </c>
      <c r="AZ5" s="19" t="s">
        <v>63</v>
      </c>
      <c r="BA5" s="19" t="s">
        <v>63</v>
      </c>
      <c r="BB5" s="19"/>
      <c r="BC5" s="19" t="s">
        <v>64</v>
      </c>
    </row>
    <row r="6" spans="1:55">
      <c r="A6">
        <v>3595</v>
      </c>
      <c r="B6" t="s">
        <v>640</v>
      </c>
      <c r="C6">
        <v>4.5599999999999996</v>
      </c>
      <c r="J6" s="51">
        <f t="shared" si="0"/>
        <v>2.6812146249929691</v>
      </c>
      <c r="K6">
        <v>1</v>
      </c>
      <c r="M6" s="15" t="s">
        <v>55</v>
      </c>
      <c r="N6" s="1">
        <v>1020</v>
      </c>
      <c r="O6" s="16">
        <v>2.5</v>
      </c>
      <c r="P6" s="17" t="s">
        <v>72</v>
      </c>
      <c r="Q6" s="17" t="s">
        <v>57</v>
      </c>
      <c r="R6" s="17" t="s">
        <v>58</v>
      </c>
      <c r="S6" s="17" t="s">
        <v>59</v>
      </c>
      <c r="T6" s="18">
        <v>1</v>
      </c>
      <c r="U6" s="17"/>
      <c r="V6" s="17"/>
      <c r="W6" s="17"/>
      <c r="X6" s="19" t="s">
        <v>62</v>
      </c>
      <c r="Y6" s="19" t="s">
        <v>63</v>
      </c>
      <c r="Z6" s="19" t="s">
        <v>63</v>
      </c>
      <c r="AA6" s="19" t="s">
        <v>63</v>
      </c>
      <c r="AB6" s="19" t="s">
        <v>63</v>
      </c>
      <c r="AC6" s="19" t="s">
        <v>63</v>
      </c>
      <c r="AD6" s="19" t="s">
        <v>62</v>
      </c>
      <c r="AE6" s="19" t="s">
        <v>62</v>
      </c>
      <c r="AF6" s="19" t="s">
        <v>62</v>
      </c>
      <c r="AG6" s="19" t="s">
        <v>62</v>
      </c>
      <c r="AH6" s="19" t="s">
        <v>62</v>
      </c>
      <c r="AI6" s="19" t="s">
        <v>62</v>
      </c>
      <c r="AJ6" s="19" t="s">
        <v>62</v>
      </c>
      <c r="AK6" s="19" t="s">
        <v>62</v>
      </c>
      <c r="AL6" s="19" t="s">
        <v>63</v>
      </c>
      <c r="AM6" s="19" t="s">
        <v>63</v>
      </c>
      <c r="AN6" s="19" t="s">
        <v>63</v>
      </c>
      <c r="AO6" s="19" t="s">
        <v>63</v>
      </c>
      <c r="AP6" s="19" t="s">
        <v>63</v>
      </c>
      <c r="AQ6" s="19" t="s">
        <v>63</v>
      </c>
      <c r="AR6" s="19" t="s">
        <v>63</v>
      </c>
      <c r="AS6" s="19" t="s">
        <v>63</v>
      </c>
      <c r="AT6" s="19" t="s">
        <v>63</v>
      </c>
      <c r="AU6" s="19" t="s">
        <v>63</v>
      </c>
      <c r="AV6" s="19" t="s">
        <v>63</v>
      </c>
      <c r="AW6" s="19" t="s">
        <v>63</v>
      </c>
      <c r="AX6" s="19" t="s">
        <v>63</v>
      </c>
      <c r="AY6" s="19" t="s">
        <v>63</v>
      </c>
      <c r="AZ6" s="19" t="s">
        <v>63</v>
      </c>
      <c r="BA6" s="19" t="s">
        <v>62</v>
      </c>
      <c r="BB6" s="19"/>
      <c r="BC6" s="19" t="s">
        <v>64</v>
      </c>
    </row>
    <row r="7" spans="1:55" ht="25.5">
      <c r="A7">
        <v>3735</v>
      </c>
      <c r="B7" t="s">
        <v>641</v>
      </c>
      <c r="C7">
        <v>17.100000000000001</v>
      </c>
      <c r="J7" s="51">
        <f t="shared" si="0"/>
        <v>10.054554843723636</v>
      </c>
      <c r="K7">
        <v>1</v>
      </c>
      <c r="M7" s="15" t="s">
        <v>55</v>
      </c>
      <c r="N7" s="1">
        <v>1022</v>
      </c>
      <c r="O7" s="16">
        <v>11.2</v>
      </c>
      <c r="P7" s="17" t="s">
        <v>73</v>
      </c>
      <c r="Q7" s="17" t="s">
        <v>74</v>
      </c>
      <c r="R7" s="17" t="s">
        <v>57</v>
      </c>
      <c r="S7" s="17" t="s">
        <v>59</v>
      </c>
      <c r="T7" s="18">
        <v>1</v>
      </c>
      <c r="U7" s="17"/>
      <c r="V7" s="17"/>
      <c r="W7" s="17"/>
      <c r="X7" s="19" t="s">
        <v>62</v>
      </c>
      <c r="Y7" s="19" t="s">
        <v>63</v>
      </c>
      <c r="Z7" s="19" t="s">
        <v>62</v>
      </c>
      <c r="AA7" s="19" t="s">
        <v>63</v>
      </c>
      <c r="AB7" s="19" t="s">
        <v>63</v>
      </c>
      <c r="AC7" s="19" t="s">
        <v>62</v>
      </c>
      <c r="AD7" s="19" t="s">
        <v>63</v>
      </c>
      <c r="AE7" s="19" t="s">
        <v>62</v>
      </c>
      <c r="AF7" s="19" t="s">
        <v>62</v>
      </c>
      <c r="AG7" s="19" t="s">
        <v>62</v>
      </c>
      <c r="AH7" s="19" t="s">
        <v>62</v>
      </c>
      <c r="AI7" s="19" t="s">
        <v>63</v>
      </c>
      <c r="AJ7" s="19" t="s">
        <v>63</v>
      </c>
      <c r="AK7" s="19" t="s">
        <v>63</v>
      </c>
      <c r="AL7" s="19" t="s">
        <v>63</v>
      </c>
      <c r="AM7" s="19" t="s">
        <v>63</v>
      </c>
      <c r="AN7" s="19" t="s">
        <v>63</v>
      </c>
      <c r="AO7" s="19" t="s">
        <v>63</v>
      </c>
      <c r="AP7" s="19" t="s">
        <v>63</v>
      </c>
      <c r="AQ7" s="19" t="s">
        <v>63</v>
      </c>
      <c r="AR7" s="19" t="s">
        <v>63</v>
      </c>
      <c r="AS7" s="19" t="s">
        <v>63</v>
      </c>
      <c r="AT7" s="19" t="s">
        <v>63</v>
      </c>
      <c r="AU7" s="19" t="s">
        <v>63</v>
      </c>
      <c r="AV7" s="19" t="s">
        <v>63</v>
      </c>
      <c r="AW7" s="19" t="s">
        <v>63</v>
      </c>
      <c r="AX7" s="19" t="s">
        <v>63</v>
      </c>
      <c r="AY7" s="19" t="s">
        <v>63</v>
      </c>
      <c r="AZ7" s="19" t="s">
        <v>63</v>
      </c>
      <c r="BA7" s="19" t="s">
        <v>63</v>
      </c>
      <c r="BB7" s="19"/>
      <c r="BC7" s="19" t="s">
        <v>64</v>
      </c>
    </row>
    <row r="8" spans="1:55">
      <c r="A8">
        <v>3587</v>
      </c>
      <c r="B8" t="s">
        <v>75</v>
      </c>
      <c r="C8">
        <v>4.5599999999999996</v>
      </c>
      <c r="J8" s="51">
        <f t="shared" si="0"/>
        <v>2.6812146249929691</v>
      </c>
      <c r="K8">
        <v>1</v>
      </c>
      <c r="M8" s="15" t="s">
        <v>55</v>
      </c>
      <c r="N8" s="1">
        <v>1027</v>
      </c>
      <c r="O8" s="16">
        <v>2.5</v>
      </c>
      <c r="P8" s="17" t="s">
        <v>75</v>
      </c>
      <c r="Q8" s="17" t="s">
        <v>57</v>
      </c>
      <c r="R8" s="17" t="s">
        <v>57</v>
      </c>
      <c r="S8" s="17" t="s">
        <v>57</v>
      </c>
      <c r="T8" s="18">
        <v>1</v>
      </c>
      <c r="U8" s="17"/>
      <c r="V8" s="17"/>
      <c r="W8" s="17"/>
      <c r="X8" s="19" t="s">
        <v>62</v>
      </c>
      <c r="Y8" s="19" t="s">
        <v>63</v>
      </c>
      <c r="Z8" s="19" t="s">
        <v>63</v>
      </c>
      <c r="AA8" s="19" t="s">
        <v>63</v>
      </c>
      <c r="AB8" s="19" t="s">
        <v>63</v>
      </c>
      <c r="AC8" s="19" t="s">
        <v>63</v>
      </c>
      <c r="AD8" s="19" t="s">
        <v>62</v>
      </c>
      <c r="AE8" s="19" t="s">
        <v>62</v>
      </c>
      <c r="AF8" s="19" t="s">
        <v>62</v>
      </c>
      <c r="AG8" s="19" t="s">
        <v>62</v>
      </c>
      <c r="AH8" s="19" t="s">
        <v>62</v>
      </c>
      <c r="AI8" s="19" t="s">
        <v>62</v>
      </c>
      <c r="AJ8" s="19" t="s">
        <v>62</v>
      </c>
      <c r="AK8" s="19" t="s">
        <v>62</v>
      </c>
      <c r="AL8" s="19" t="s">
        <v>63</v>
      </c>
      <c r="AM8" s="19" t="s">
        <v>63</v>
      </c>
      <c r="AN8" s="19" t="s">
        <v>63</v>
      </c>
      <c r="AO8" s="19" t="s">
        <v>63</v>
      </c>
      <c r="AP8" s="19" t="s">
        <v>63</v>
      </c>
      <c r="AQ8" s="19" t="s">
        <v>63</v>
      </c>
      <c r="AR8" s="19" t="s">
        <v>63</v>
      </c>
      <c r="AS8" s="19" t="s">
        <v>63</v>
      </c>
      <c r="AT8" s="19" t="s">
        <v>63</v>
      </c>
      <c r="AU8" s="19" t="s">
        <v>63</v>
      </c>
      <c r="AV8" s="19" t="s">
        <v>63</v>
      </c>
      <c r="AW8" s="19" t="s">
        <v>63</v>
      </c>
      <c r="AX8" s="19" t="s">
        <v>63</v>
      </c>
      <c r="AY8" s="19" t="s">
        <v>63</v>
      </c>
      <c r="AZ8" s="19" t="s">
        <v>63</v>
      </c>
      <c r="BA8" s="19" t="s">
        <v>62</v>
      </c>
      <c r="BB8" s="19"/>
      <c r="BC8" s="19" t="s">
        <v>64</v>
      </c>
    </row>
    <row r="9" spans="1:55">
      <c r="B9"/>
      <c r="J9" s="51">
        <f t="shared" si="0"/>
        <v>0</v>
      </c>
      <c r="K9">
        <v>0</v>
      </c>
      <c r="L9" s="33" t="s">
        <v>702</v>
      </c>
      <c r="M9" s="15" t="s">
        <v>55</v>
      </c>
      <c r="N9" s="1">
        <v>1065</v>
      </c>
      <c r="O9" s="16">
        <v>140</v>
      </c>
      <c r="P9" s="20" t="s">
        <v>76</v>
      </c>
      <c r="Q9" s="17" t="s">
        <v>77</v>
      </c>
      <c r="R9" s="17" t="s">
        <v>58</v>
      </c>
      <c r="S9" s="17" t="s">
        <v>57</v>
      </c>
      <c r="T9" s="18" t="s">
        <v>78</v>
      </c>
      <c r="U9" s="17"/>
      <c r="V9" s="17"/>
      <c r="W9" s="17"/>
      <c r="X9" s="19" t="s">
        <v>62</v>
      </c>
      <c r="Y9" s="19" t="s">
        <v>63</v>
      </c>
      <c r="Z9" s="19" t="s">
        <v>63</v>
      </c>
      <c r="AA9" s="19" t="s">
        <v>63</v>
      </c>
      <c r="AB9" s="19" t="s">
        <v>63</v>
      </c>
      <c r="AC9" s="19" t="s">
        <v>62</v>
      </c>
      <c r="AD9" s="19" t="s">
        <v>63</v>
      </c>
      <c r="AE9" s="19" t="s">
        <v>62</v>
      </c>
      <c r="AF9" s="19" t="s">
        <v>62</v>
      </c>
      <c r="AG9" s="19" t="s">
        <v>62</v>
      </c>
      <c r="AH9" s="19" t="s">
        <v>62</v>
      </c>
      <c r="AI9" s="19" t="s">
        <v>63</v>
      </c>
      <c r="AJ9" s="19" t="s">
        <v>63</v>
      </c>
      <c r="AK9" s="19" t="s">
        <v>63</v>
      </c>
      <c r="AL9" s="19" t="s">
        <v>63</v>
      </c>
      <c r="AM9" s="19" t="s">
        <v>63</v>
      </c>
      <c r="AN9" s="19" t="s">
        <v>63</v>
      </c>
      <c r="AO9" s="19" t="s">
        <v>63</v>
      </c>
      <c r="AP9" s="19" t="s">
        <v>63</v>
      </c>
      <c r="AQ9" s="19" t="s">
        <v>63</v>
      </c>
      <c r="AR9" s="19" t="s">
        <v>63</v>
      </c>
      <c r="AS9" s="19" t="s">
        <v>63</v>
      </c>
      <c r="AT9" s="19" t="s">
        <v>63</v>
      </c>
      <c r="AU9" s="19" t="s">
        <v>63</v>
      </c>
      <c r="AV9" s="19" t="s">
        <v>63</v>
      </c>
      <c r="AW9" s="19" t="s">
        <v>63</v>
      </c>
      <c r="AX9" s="19" t="s">
        <v>63</v>
      </c>
      <c r="AY9" s="19" t="s">
        <v>63</v>
      </c>
      <c r="AZ9" s="19" t="s">
        <v>63</v>
      </c>
      <c r="BA9" s="19" t="s">
        <v>63</v>
      </c>
      <c r="BB9" s="19"/>
      <c r="BC9" s="19" t="s">
        <v>64</v>
      </c>
    </row>
    <row r="10" spans="1:55">
      <c r="B10"/>
      <c r="J10" s="51">
        <f t="shared" si="0"/>
        <v>0</v>
      </c>
      <c r="K10">
        <v>0</v>
      </c>
      <c r="L10" s="33" t="s">
        <v>702</v>
      </c>
      <c r="M10" s="15" t="s">
        <v>55</v>
      </c>
      <c r="N10" s="1">
        <v>1069</v>
      </c>
      <c r="O10" s="16">
        <v>140</v>
      </c>
      <c r="P10" s="20" t="s">
        <v>79</v>
      </c>
      <c r="Q10" s="17" t="s">
        <v>77</v>
      </c>
      <c r="R10" s="17" t="s">
        <v>58</v>
      </c>
      <c r="S10" s="17" t="s">
        <v>57</v>
      </c>
      <c r="T10" s="18" t="s">
        <v>80</v>
      </c>
      <c r="U10" s="17"/>
      <c r="V10" s="17" t="s">
        <v>81</v>
      </c>
      <c r="W10" s="17"/>
      <c r="X10" s="19" t="s">
        <v>62</v>
      </c>
      <c r="Y10" s="19" t="s">
        <v>63</v>
      </c>
      <c r="Z10" s="19" t="s">
        <v>63</v>
      </c>
      <c r="AA10" s="19" t="s">
        <v>63</v>
      </c>
      <c r="AB10" s="19" t="s">
        <v>63</v>
      </c>
      <c r="AC10" s="19" t="s">
        <v>62</v>
      </c>
      <c r="AD10" s="19" t="s">
        <v>63</v>
      </c>
      <c r="AE10" s="19" t="s">
        <v>62</v>
      </c>
      <c r="AF10" s="19" t="s">
        <v>62</v>
      </c>
      <c r="AG10" s="19" t="s">
        <v>62</v>
      </c>
      <c r="AH10" s="19" t="s">
        <v>62</v>
      </c>
      <c r="AI10" s="19" t="s">
        <v>63</v>
      </c>
      <c r="AJ10" s="19" t="s">
        <v>63</v>
      </c>
      <c r="AK10" s="19" t="s">
        <v>63</v>
      </c>
      <c r="AL10" s="19" t="s">
        <v>63</v>
      </c>
      <c r="AM10" s="19" t="s">
        <v>63</v>
      </c>
      <c r="AN10" s="19" t="s">
        <v>63</v>
      </c>
      <c r="AO10" s="19" t="s">
        <v>63</v>
      </c>
      <c r="AP10" s="19" t="s">
        <v>63</v>
      </c>
      <c r="AQ10" s="19" t="s">
        <v>63</v>
      </c>
      <c r="AR10" s="19" t="s">
        <v>63</v>
      </c>
      <c r="AS10" s="19" t="s">
        <v>63</v>
      </c>
      <c r="AT10" s="19" t="s">
        <v>63</v>
      </c>
      <c r="AU10" s="19" t="s">
        <v>63</v>
      </c>
      <c r="AV10" s="19" t="s">
        <v>63</v>
      </c>
      <c r="AW10" s="19" t="s">
        <v>63</v>
      </c>
      <c r="AX10" s="19" t="s">
        <v>63</v>
      </c>
      <c r="AY10" s="19" t="s">
        <v>63</v>
      </c>
      <c r="AZ10" s="19" t="s">
        <v>63</v>
      </c>
      <c r="BA10" s="19" t="s">
        <v>63</v>
      </c>
      <c r="BB10" s="19"/>
      <c r="BC10" s="19" t="s">
        <v>64</v>
      </c>
    </row>
    <row r="11" spans="1:55">
      <c r="A11">
        <v>3594</v>
      </c>
      <c r="B11" t="s">
        <v>642</v>
      </c>
      <c r="C11">
        <v>4.5599999999999996</v>
      </c>
      <c r="J11" s="51">
        <f t="shared" si="0"/>
        <v>2.6812146249929691</v>
      </c>
      <c r="K11">
        <v>1</v>
      </c>
      <c r="M11" s="15" t="s">
        <v>55</v>
      </c>
      <c r="N11" s="1">
        <v>1093</v>
      </c>
      <c r="O11" s="16">
        <v>2.5</v>
      </c>
      <c r="P11" s="20" t="s">
        <v>82</v>
      </c>
      <c r="Q11" s="17" t="s">
        <v>57</v>
      </c>
      <c r="R11" s="17" t="s">
        <v>58</v>
      </c>
      <c r="S11" s="17" t="s">
        <v>57</v>
      </c>
      <c r="T11" s="18">
        <v>1</v>
      </c>
      <c r="U11" s="17"/>
      <c r="V11" s="17"/>
      <c r="W11" s="17"/>
      <c r="X11" s="19" t="s">
        <v>62</v>
      </c>
      <c r="Y11" s="19" t="s">
        <v>63</v>
      </c>
      <c r="Z11" s="19" t="s">
        <v>63</v>
      </c>
      <c r="AA11" s="19" t="s">
        <v>63</v>
      </c>
      <c r="AB11" s="19" t="s">
        <v>63</v>
      </c>
      <c r="AC11" s="19" t="s">
        <v>63</v>
      </c>
      <c r="AD11" s="19" t="s">
        <v>62</v>
      </c>
      <c r="AE11" s="19" t="s">
        <v>62</v>
      </c>
      <c r="AF11" s="19" t="s">
        <v>62</v>
      </c>
      <c r="AG11" s="19" t="s">
        <v>62</v>
      </c>
      <c r="AH11" s="19" t="s">
        <v>62</v>
      </c>
      <c r="AI11" s="19" t="s">
        <v>62</v>
      </c>
      <c r="AJ11" s="19" t="s">
        <v>62</v>
      </c>
      <c r="AK11" s="19" t="s">
        <v>62</v>
      </c>
      <c r="AL11" s="19" t="s">
        <v>63</v>
      </c>
      <c r="AM11" s="19" t="s">
        <v>63</v>
      </c>
      <c r="AN11" s="19" t="s">
        <v>63</v>
      </c>
      <c r="AO11" s="19" t="s">
        <v>63</v>
      </c>
      <c r="AP11" s="19" t="s">
        <v>63</v>
      </c>
      <c r="AQ11" s="19" t="s">
        <v>63</v>
      </c>
      <c r="AR11" s="19" t="s">
        <v>63</v>
      </c>
      <c r="AS11" s="19" t="s">
        <v>63</v>
      </c>
      <c r="AT11" s="19" t="s">
        <v>63</v>
      </c>
      <c r="AU11" s="19" t="s">
        <v>63</v>
      </c>
      <c r="AV11" s="19" t="s">
        <v>63</v>
      </c>
      <c r="AW11" s="19" t="s">
        <v>63</v>
      </c>
      <c r="AX11" s="19" t="s">
        <v>63</v>
      </c>
      <c r="AY11" s="19" t="s">
        <v>63</v>
      </c>
      <c r="AZ11" s="19" t="s">
        <v>63</v>
      </c>
      <c r="BA11" s="19" t="s">
        <v>63</v>
      </c>
      <c r="BB11" s="19"/>
      <c r="BC11" s="19" t="s">
        <v>64</v>
      </c>
    </row>
    <row r="12" spans="1:55">
      <c r="A12">
        <v>3840</v>
      </c>
      <c r="B12" t="s">
        <v>643</v>
      </c>
      <c r="C12">
        <v>58.14</v>
      </c>
      <c r="J12" s="51">
        <f t="shared" si="0"/>
        <v>34.185486468660358</v>
      </c>
      <c r="K12">
        <v>1</v>
      </c>
      <c r="M12" s="15" t="s">
        <v>55</v>
      </c>
      <c r="N12" s="1">
        <v>1191.0999999999999</v>
      </c>
      <c r="O12" s="16">
        <v>50</v>
      </c>
      <c r="P12" s="20" t="s">
        <v>83</v>
      </c>
      <c r="Q12" s="17" t="s">
        <v>84</v>
      </c>
      <c r="R12" s="17" t="s">
        <v>58</v>
      </c>
      <c r="S12" s="17" t="s">
        <v>59</v>
      </c>
      <c r="T12" s="18">
        <v>1</v>
      </c>
      <c r="U12" s="17"/>
      <c r="V12" s="17"/>
      <c r="W12" s="17"/>
      <c r="X12" s="19" t="s">
        <v>63</v>
      </c>
      <c r="Y12" s="19" t="s">
        <v>63</v>
      </c>
      <c r="Z12" s="19" t="s">
        <v>62</v>
      </c>
      <c r="AA12" s="19" t="s">
        <v>63</v>
      </c>
      <c r="AB12" s="19" t="s">
        <v>63</v>
      </c>
      <c r="AC12" s="19" t="s">
        <v>62</v>
      </c>
      <c r="AD12" s="19" t="s">
        <v>63</v>
      </c>
      <c r="AE12" s="19" t="s">
        <v>62</v>
      </c>
      <c r="AF12" s="19" t="s">
        <v>62</v>
      </c>
      <c r="AG12" s="19" t="s">
        <v>62</v>
      </c>
      <c r="AH12" s="19" t="s">
        <v>62</v>
      </c>
      <c r="AI12" s="19" t="s">
        <v>63</v>
      </c>
      <c r="AJ12" s="19" t="s">
        <v>63</v>
      </c>
      <c r="AK12" s="19" t="s">
        <v>63</v>
      </c>
      <c r="AL12" s="19" t="s">
        <v>63</v>
      </c>
      <c r="AM12" s="19" t="s">
        <v>63</v>
      </c>
      <c r="AN12" s="19" t="s">
        <v>63</v>
      </c>
      <c r="AO12" s="19" t="s">
        <v>63</v>
      </c>
      <c r="AP12" s="19" t="s">
        <v>63</v>
      </c>
      <c r="AQ12" s="19" t="s">
        <v>63</v>
      </c>
      <c r="AR12" s="19" t="s">
        <v>63</v>
      </c>
      <c r="AS12" s="19" t="s">
        <v>63</v>
      </c>
      <c r="AT12" s="19" t="s">
        <v>63</v>
      </c>
      <c r="AU12" s="19" t="s">
        <v>63</v>
      </c>
      <c r="AV12" s="19" t="s">
        <v>63</v>
      </c>
      <c r="AW12" s="19" t="s">
        <v>63</v>
      </c>
      <c r="AX12" s="19" t="s">
        <v>63</v>
      </c>
      <c r="AY12" s="19" t="s">
        <v>63</v>
      </c>
      <c r="AZ12" s="19" t="s">
        <v>63</v>
      </c>
      <c r="BA12" s="19" t="s">
        <v>62</v>
      </c>
      <c r="BB12" s="19"/>
      <c r="BC12" s="19" t="s">
        <v>64</v>
      </c>
    </row>
    <row r="13" spans="1:55" ht="409.5">
      <c r="A13">
        <v>3854</v>
      </c>
      <c r="B13" t="s">
        <v>644</v>
      </c>
      <c r="C13">
        <v>58.14</v>
      </c>
      <c r="J13" s="51">
        <f t="shared" si="0"/>
        <v>34.185486468660358</v>
      </c>
      <c r="K13">
        <v>2</v>
      </c>
      <c r="L13" s="33" t="s">
        <v>703</v>
      </c>
      <c r="M13" s="15" t="s">
        <v>55</v>
      </c>
      <c r="N13" s="1">
        <v>1194</v>
      </c>
      <c r="O13" s="16">
        <v>87</v>
      </c>
      <c r="P13" s="20" t="s">
        <v>85</v>
      </c>
      <c r="Q13" s="17" t="s">
        <v>57</v>
      </c>
      <c r="R13" s="17" t="s">
        <v>57</v>
      </c>
      <c r="S13" s="17" t="s">
        <v>59</v>
      </c>
      <c r="T13" s="17" t="s">
        <v>86</v>
      </c>
      <c r="U13" s="18" t="s">
        <v>87</v>
      </c>
      <c r="V13" s="17" t="s">
        <v>88</v>
      </c>
      <c r="W13" s="17"/>
      <c r="X13" s="19" t="s">
        <v>63</v>
      </c>
      <c r="Y13" s="19" t="s">
        <v>63</v>
      </c>
      <c r="Z13" s="19" t="s">
        <v>62</v>
      </c>
      <c r="AA13" s="19" t="s">
        <v>63</v>
      </c>
      <c r="AB13" s="19" t="s">
        <v>63</v>
      </c>
      <c r="AC13" s="19" t="s">
        <v>62</v>
      </c>
      <c r="AD13" s="19" t="s">
        <v>63</v>
      </c>
      <c r="AE13" s="19" t="s">
        <v>62</v>
      </c>
      <c r="AF13" s="19" t="s">
        <v>62</v>
      </c>
      <c r="AG13" s="19" t="s">
        <v>62</v>
      </c>
      <c r="AH13" s="19" t="s">
        <v>62</v>
      </c>
      <c r="AI13" s="19" t="s">
        <v>63</v>
      </c>
      <c r="AJ13" s="19" t="s">
        <v>63</v>
      </c>
      <c r="AK13" s="19" t="s">
        <v>63</v>
      </c>
      <c r="AL13" s="19" t="s">
        <v>63</v>
      </c>
      <c r="AM13" s="19" t="s">
        <v>63</v>
      </c>
      <c r="AN13" s="19" t="s">
        <v>63</v>
      </c>
      <c r="AO13" s="19" t="s">
        <v>63</v>
      </c>
      <c r="AP13" s="19" t="s">
        <v>63</v>
      </c>
      <c r="AQ13" s="19" t="s">
        <v>63</v>
      </c>
      <c r="AR13" s="19" t="s">
        <v>63</v>
      </c>
      <c r="AS13" s="19" t="s">
        <v>63</v>
      </c>
      <c r="AT13" s="19" t="s">
        <v>63</v>
      </c>
      <c r="AU13" s="19" t="s">
        <v>63</v>
      </c>
      <c r="AV13" s="19" t="s">
        <v>63</v>
      </c>
      <c r="AW13" s="19" t="s">
        <v>63</v>
      </c>
      <c r="AX13" s="19" t="s">
        <v>63</v>
      </c>
      <c r="AY13" s="19" t="s">
        <v>63</v>
      </c>
      <c r="AZ13" s="19" t="s">
        <v>63</v>
      </c>
      <c r="BA13" s="19" t="s">
        <v>63</v>
      </c>
      <c r="BB13" s="19"/>
      <c r="BC13" s="19" t="s">
        <v>64</v>
      </c>
    </row>
    <row r="14" spans="1:55">
      <c r="A14">
        <v>3581</v>
      </c>
      <c r="B14" t="s">
        <v>89</v>
      </c>
      <c r="C14">
        <v>4.5599999999999996</v>
      </c>
      <c r="J14" s="51">
        <f t="shared" si="0"/>
        <v>2.6812146249929691</v>
      </c>
      <c r="K14">
        <v>1</v>
      </c>
      <c r="M14" s="15" t="s">
        <v>55</v>
      </c>
      <c r="N14" s="1">
        <v>1207</v>
      </c>
      <c r="O14" s="16">
        <v>3.2</v>
      </c>
      <c r="P14" s="20" t="s">
        <v>89</v>
      </c>
      <c r="Q14" s="17" t="s">
        <v>57</v>
      </c>
      <c r="R14" s="17" t="s">
        <v>57</v>
      </c>
      <c r="S14" s="17" t="s">
        <v>57</v>
      </c>
      <c r="T14" s="18">
        <v>1</v>
      </c>
      <c r="U14" s="17"/>
      <c r="V14" s="17"/>
      <c r="W14" s="17"/>
      <c r="X14" s="19" t="s">
        <v>62</v>
      </c>
      <c r="Y14" s="19" t="s">
        <v>63</v>
      </c>
      <c r="Z14" s="19" t="s">
        <v>63</v>
      </c>
      <c r="AA14" s="19" t="s">
        <v>63</v>
      </c>
      <c r="AB14" s="19" t="s">
        <v>63</v>
      </c>
      <c r="AC14" s="19" t="s">
        <v>63</v>
      </c>
      <c r="AD14" s="19" t="s">
        <v>62</v>
      </c>
      <c r="AE14" s="19" t="s">
        <v>62</v>
      </c>
      <c r="AF14" s="19" t="s">
        <v>62</v>
      </c>
      <c r="AG14" s="19" t="s">
        <v>62</v>
      </c>
      <c r="AH14" s="19" t="s">
        <v>62</v>
      </c>
      <c r="AI14" s="19" t="s">
        <v>62</v>
      </c>
      <c r="AJ14" s="19" t="s">
        <v>62</v>
      </c>
      <c r="AK14" s="19" t="s">
        <v>62</v>
      </c>
      <c r="AL14" s="19" t="s">
        <v>63</v>
      </c>
      <c r="AM14" s="19" t="s">
        <v>63</v>
      </c>
      <c r="AN14" s="19" t="s">
        <v>63</v>
      </c>
      <c r="AO14" s="19" t="s">
        <v>63</v>
      </c>
      <c r="AP14" s="19" t="s">
        <v>63</v>
      </c>
      <c r="AQ14" s="19" t="s">
        <v>63</v>
      </c>
      <c r="AR14" s="19" t="s">
        <v>63</v>
      </c>
      <c r="AS14" s="19" t="s">
        <v>63</v>
      </c>
      <c r="AT14" s="19" t="s">
        <v>63</v>
      </c>
      <c r="AU14" s="19" t="s">
        <v>63</v>
      </c>
      <c r="AV14" s="19" t="s">
        <v>63</v>
      </c>
      <c r="AW14" s="19" t="s">
        <v>63</v>
      </c>
      <c r="AX14" s="19" t="s">
        <v>63</v>
      </c>
      <c r="AY14" s="19" t="s">
        <v>63</v>
      </c>
      <c r="AZ14" s="19" t="s">
        <v>63</v>
      </c>
      <c r="BA14" s="19" t="s">
        <v>63</v>
      </c>
      <c r="BB14" s="19"/>
      <c r="BC14" s="19" t="s">
        <v>64</v>
      </c>
    </row>
    <row r="15" spans="1:55">
      <c r="A15">
        <v>3710</v>
      </c>
      <c r="B15" t="s">
        <v>645</v>
      </c>
      <c r="C15">
        <v>10.26</v>
      </c>
      <c r="D15">
        <v>3715</v>
      </c>
      <c r="E15" s="33" t="s">
        <v>695</v>
      </c>
      <c r="F15" s="33">
        <v>6.84</v>
      </c>
      <c r="J15" s="51">
        <f t="shared" si="0"/>
        <v>10.054554843723636</v>
      </c>
      <c r="K15">
        <v>1</v>
      </c>
      <c r="M15" s="15" t="s">
        <v>55</v>
      </c>
      <c r="N15" s="1">
        <v>1212</v>
      </c>
      <c r="O15" s="16">
        <v>26</v>
      </c>
      <c r="P15" s="20" t="s">
        <v>90</v>
      </c>
      <c r="Q15" s="17" t="s">
        <v>57</v>
      </c>
      <c r="R15" s="17" t="s">
        <v>66</v>
      </c>
      <c r="S15" s="17" t="s">
        <v>57</v>
      </c>
      <c r="T15" s="18">
        <v>1</v>
      </c>
      <c r="U15" s="17"/>
      <c r="V15" s="17"/>
      <c r="W15" s="17"/>
      <c r="X15" s="19" t="s">
        <v>62</v>
      </c>
      <c r="Y15" s="19" t="s">
        <v>63</v>
      </c>
      <c r="Z15" s="19" t="s">
        <v>63</v>
      </c>
      <c r="AA15" s="19" t="s">
        <v>63</v>
      </c>
      <c r="AB15" s="19" t="s">
        <v>63</v>
      </c>
      <c r="AC15" s="19" t="s">
        <v>63</v>
      </c>
      <c r="AD15" s="19" t="s">
        <v>62</v>
      </c>
      <c r="AE15" s="19" t="s">
        <v>62</v>
      </c>
      <c r="AF15" s="19" t="s">
        <v>62</v>
      </c>
      <c r="AG15" s="19" t="s">
        <v>62</v>
      </c>
      <c r="AH15" s="19" t="s">
        <v>62</v>
      </c>
      <c r="AI15" s="19" t="s">
        <v>62</v>
      </c>
      <c r="AJ15" s="19" t="s">
        <v>62</v>
      </c>
      <c r="AK15" s="19" t="s">
        <v>63</v>
      </c>
      <c r="AL15" s="19" t="s">
        <v>63</v>
      </c>
      <c r="AM15" s="19" t="s">
        <v>63</v>
      </c>
      <c r="AN15" s="19" t="s">
        <v>63</v>
      </c>
      <c r="AO15" s="19" t="s">
        <v>63</v>
      </c>
      <c r="AP15" s="19" t="s">
        <v>63</v>
      </c>
      <c r="AQ15" s="19" t="s">
        <v>63</v>
      </c>
      <c r="AR15" s="19" t="s">
        <v>63</v>
      </c>
      <c r="AS15" s="19" t="s">
        <v>63</v>
      </c>
      <c r="AT15" s="19" t="s">
        <v>63</v>
      </c>
      <c r="AU15" s="19" t="s">
        <v>63</v>
      </c>
      <c r="AV15" s="19" t="s">
        <v>63</v>
      </c>
      <c r="AW15" s="19" t="s">
        <v>62</v>
      </c>
      <c r="AX15" s="19" t="s">
        <v>63</v>
      </c>
      <c r="AY15" s="19" t="s">
        <v>63</v>
      </c>
      <c r="AZ15" s="19" t="s">
        <v>63</v>
      </c>
      <c r="BA15" s="19" t="s">
        <v>63</v>
      </c>
      <c r="BB15" s="19"/>
      <c r="BC15" s="19" t="s">
        <v>64</v>
      </c>
    </row>
    <row r="16" spans="1:55" ht="25.5">
      <c r="A16">
        <v>3555</v>
      </c>
      <c r="B16" t="s">
        <v>646</v>
      </c>
      <c r="C16">
        <v>4.5599999999999996</v>
      </c>
      <c r="J16" s="51">
        <f t="shared" si="0"/>
        <v>2.6812146249929691</v>
      </c>
      <c r="K16">
        <v>1</v>
      </c>
      <c r="L16"/>
      <c r="M16" s="15" t="s">
        <v>55</v>
      </c>
      <c r="N16" s="1">
        <v>1223</v>
      </c>
      <c r="O16" s="16">
        <v>2.8</v>
      </c>
      <c r="P16" s="20" t="s">
        <v>91</v>
      </c>
      <c r="Q16" s="17" t="s">
        <v>57</v>
      </c>
      <c r="R16" s="17" t="s">
        <v>57</v>
      </c>
      <c r="S16" s="17" t="s">
        <v>59</v>
      </c>
      <c r="T16" s="18">
        <v>1</v>
      </c>
      <c r="U16" s="17"/>
      <c r="V16" s="17"/>
      <c r="W16" s="17"/>
      <c r="X16" s="19" t="s">
        <v>62</v>
      </c>
      <c r="Y16" s="19" t="s">
        <v>63</v>
      </c>
      <c r="Z16" s="19" t="s">
        <v>63</v>
      </c>
      <c r="AA16" s="19" t="s">
        <v>63</v>
      </c>
      <c r="AB16" s="19" t="s">
        <v>63</v>
      </c>
      <c r="AC16" s="19" t="s">
        <v>63</v>
      </c>
      <c r="AD16" s="19" t="s">
        <v>62</v>
      </c>
      <c r="AE16" s="19" t="s">
        <v>62</v>
      </c>
      <c r="AF16" s="19" t="s">
        <v>62</v>
      </c>
      <c r="AG16" s="19" t="s">
        <v>62</v>
      </c>
      <c r="AH16" s="19" t="s">
        <v>62</v>
      </c>
      <c r="AI16" s="19" t="s">
        <v>63</v>
      </c>
      <c r="AJ16" s="19" t="s">
        <v>63</v>
      </c>
      <c r="AK16" s="19" t="s">
        <v>63</v>
      </c>
      <c r="AL16" s="19" t="s">
        <v>63</v>
      </c>
      <c r="AM16" s="19" t="s">
        <v>63</v>
      </c>
      <c r="AN16" s="19" t="s">
        <v>63</v>
      </c>
      <c r="AO16" s="19" t="s">
        <v>63</v>
      </c>
      <c r="AP16" s="19" t="s">
        <v>63</v>
      </c>
      <c r="AQ16" s="19" t="s">
        <v>62</v>
      </c>
      <c r="AR16" s="19" t="s">
        <v>63</v>
      </c>
      <c r="AS16" s="19" t="s">
        <v>63</v>
      </c>
      <c r="AT16" s="19" t="s">
        <v>63</v>
      </c>
      <c r="AU16" s="19" t="s">
        <v>63</v>
      </c>
      <c r="AV16" s="19" t="s">
        <v>63</v>
      </c>
      <c r="AW16" s="19" t="s">
        <v>63</v>
      </c>
      <c r="AX16" s="19" t="s">
        <v>63</v>
      </c>
      <c r="AY16" s="19" t="s">
        <v>63</v>
      </c>
      <c r="AZ16" s="19" t="s">
        <v>63</v>
      </c>
      <c r="BA16" s="19" t="s">
        <v>62</v>
      </c>
      <c r="BB16" s="19"/>
      <c r="BC16" s="19" t="s">
        <v>64</v>
      </c>
    </row>
    <row r="17" spans="1:55">
      <c r="A17">
        <v>3767</v>
      </c>
      <c r="B17" t="s">
        <v>3057</v>
      </c>
      <c r="C17">
        <v>51.3</v>
      </c>
      <c r="J17" s="51">
        <f t="shared" si="0"/>
        <v>30.163664531170905</v>
      </c>
      <c r="K17">
        <v>1</v>
      </c>
      <c r="L17" t="s">
        <v>3058</v>
      </c>
      <c r="M17" s="15" t="s">
        <v>55</v>
      </c>
      <c r="N17" s="1">
        <v>1224.0999999999999</v>
      </c>
      <c r="O17" s="16">
        <v>61</v>
      </c>
      <c r="P17" s="20" t="s">
        <v>92</v>
      </c>
      <c r="Q17" s="17" t="s">
        <v>57</v>
      </c>
      <c r="R17" s="17" t="s">
        <v>93</v>
      </c>
      <c r="S17" s="17" t="s">
        <v>59</v>
      </c>
      <c r="T17" s="18">
        <v>1</v>
      </c>
      <c r="U17" s="17"/>
      <c r="V17" s="17"/>
      <c r="W17" s="17"/>
      <c r="X17" s="19" t="s">
        <v>62</v>
      </c>
      <c r="Y17" s="19" t="s">
        <v>63</v>
      </c>
      <c r="Z17" s="19" t="s">
        <v>63</v>
      </c>
      <c r="AA17" s="19" t="s">
        <v>63</v>
      </c>
      <c r="AB17" s="19" t="s">
        <v>63</v>
      </c>
      <c r="AC17" s="19" t="s">
        <v>62</v>
      </c>
      <c r="AD17" s="19" t="s">
        <v>63</v>
      </c>
      <c r="AE17" s="19" t="s">
        <v>62</v>
      </c>
      <c r="AF17" s="19" t="s">
        <v>62</v>
      </c>
      <c r="AG17" s="19" t="s">
        <v>62</v>
      </c>
      <c r="AH17" s="19" t="s">
        <v>62</v>
      </c>
      <c r="AI17" s="19" t="s">
        <v>63</v>
      </c>
      <c r="AJ17" s="19" t="s">
        <v>63</v>
      </c>
      <c r="AK17" s="19" t="s">
        <v>63</v>
      </c>
      <c r="AL17" s="19" t="s">
        <v>63</v>
      </c>
      <c r="AM17" s="19" t="s">
        <v>63</v>
      </c>
      <c r="AN17" s="19" t="s">
        <v>63</v>
      </c>
      <c r="AO17" s="19" t="s">
        <v>63</v>
      </c>
      <c r="AP17" s="19" t="s">
        <v>63</v>
      </c>
      <c r="AQ17" s="19" t="s">
        <v>63</v>
      </c>
      <c r="AR17" s="19" t="s">
        <v>63</v>
      </c>
      <c r="AS17" s="19" t="s">
        <v>63</v>
      </c>
      <c r="AT17" s="19" t="s">
        <v>63</v>
      </c>
      <c r="AU17" s="19" t="s">
        <v>63</v>
      </c>
      <c r="AV17" s="19" t="s">
        <v>63</v>
      </c>
      <c r="AW17" s="19" t="s">
        <v>63</v>
      </c>
      <c r="AX17" s="19" t="s">
        <v>63</v>
      </c>
      <c r="AY17" s="19" t="s">
        <v>63</v>
      </c>
      <c r="AZ17" s="19" t="s">
        <v>63</v>
      </c>
      <c r="BA17" s="19" t="s">
        <v>63</v>
      </c>
      <c r="BB17" s="19"/>
      <c r="BC17" s="19" t="s">
        <v>64</v>
      </c>
    </row>
    <row r="18" spans="1:55">
      <c r="A18">
        <v>3562</v>
      </c>
      <c r="B18" t="s">
        <v>94</v>
      </c>
      <c r="C18">
        <v>4.5599999999999996</v>
      </c>
      <c r="J18" s="51">
        <f t="shared" si="0"/>
        <v>2.6812146249929691</v>
      </c>
      <c r="K18">
        <v>1</v>
      </c>
      <c r="L18"/>
      <c r="M18" s="15" t="s">
        <v>55</v>
      </c>
      <c r="N18" s="1">
        <v>1230</v>
      </c>
      <c r="O18" s="16">
        <v>2.5</v>
      </c>
      <c r="P18" s="20" t="s">
        <v>94</v>
      </c>
      <c r="Q18" s="17" t="s">
        <v>57</v>
      </c>
      <c r="R18" s="17" t="s">
        <v>57</v>
      </c>
      <c r="S18" s="17" t="s">
        <v>57</v>
      </c>
      <c r="T18" s="18">
        <v>1</v>
      </c>
      <c r="U18" s="17"/>
      <c r="V18" s="17"/>
      <c r="W18" s="17"/>
      <c r="X18" s="19" t="s">
        <v>62</v>
      </c>
      <c r="Y18" s="19" t="s">
        <v>63</v>
      </c>
      <c r="Z18" s="19" t="s">
        <v>63</v>
      </c>
      <c r="AA18" s="19" t="s">
        <v>63</v>
      </c>
      <c r="AB18" s="19" t="s">
        <v>63</v>
      </c>
      <c r="AC18" s="19" t="s">
        <v>63</v>
      </c>
      <c r="AD18" s="19" t="s">
        <v>62</v>
      </c>
      <c r="AE18" s="19" t="s">
        <v>62</v>
      </c>
      <c r="AF18" s="19" t="s">
        <v>62</v>
      </c>
      <c r="AG18" s="19" t="s">
        <v>62</v>
      </c>
      <c r="AH18" s="19" t="s">
        <v>62</v>
      </c>
      <c r="AI18" s="19" t="s">
        <v>62</v>
      </c>
      <c r="AJ18" s="19" t="s">
        <v>62</v>
      </c>
      <c r="AK18" s="19" t="s">
        <v>62</v>
      </c>
      <c r="AL18" s="19" t="s">
        <v>63</v>
      </c>
      <c r="AM18" s="19" t="s">
        <v>63</v>
      </c>
      <c r="AN18" s="19" t="s">
        <v>63</v>
      </c>
      <c r="AO18" s="19" t="s">
        <v>63</v>
      </c>
      <c r="AP18" s="19" t="s">
        <v>63</v>
      </c>
      <c r="AQ18" s="19" t="s">
        <v>63</v>
      </c>
      <c r="AR18" s="19" t="s">
        <v>63</v>
      </c>
      <c r="AS18" s="19" t="s">
        <v>63</v>
      </c>
      <c r="AT18" s="19" t="s">
        <v>63</v>
      </c>
      <c r="AU18" s="19" t="s">
        <v>63</v>
      </c>
      <c r="AV18" s="19" t="s">
        <v>63</v>
      </c>
      <c r="AW18" s="19" t="s">
        <v>63</v>
      </c>
      <c r="AX18" s="19" t="s">
        <v>63</v>
      </c>
      <c r="AY18" s="19" t="s">
        <v>63</v>
      </c>
      <c r="AZ18" s="19" t="s">
        <v>63</v>
      </c>
      <c r="BA18" s="19" t="s">
        <v>63</v>
      </c>
      <c r="BB18" s="19"/>
      <c r="BC18" s="19" t="s">
        <v>64</v>
      </c>
    </row>
    <row r="19" spans="1:55">
      <c r="A19">
        <v>3524</v>
      </c>
      <c r="B19" t="s">
        <v>647</v>
      </c>
      <c r="C19">
        <v>11.4</v>
      </c>
      <c r="J19" s="51">
        <f t="shared" si="0"/>
        <v>6.7030365624824242</v>
      </c>
      <c r="K19">
        <v>1</v>
      </c>
      <c r="L19"/>
      <c r="M19" s="15" t="s">
        <v>55</v>
      </c>
      <c r="N19" s="1">
        <v>1245</v>
      </c>
      <c r="O19" s="16">
        <v>10</v>
      </c>
      <c r="P19" s="20" t="s">
        <v>95</v>
      </c>
      <c r="Q19" s="17" t="s">
        <v>57</v>
      </c>
      <c r="R19" s="17" t="s">
        <v>58</v>
      </c>
      <c r="S19" s="17" t="s">
        <v>59</v>
      </c>
      <c r="T19" s="18">
        <v>1</v>
      </c>
      <c r="U19" s="17"/>
      <c r="V19" s="17"/>
      <c r="W19" s="17"/>
      <c r="X19" s="19" t="s">
        <v>62</v>
      </c>
      <c r="Y19" s="19" t="s">
        <v>62</v>
      </c>
      <c r="Z19" s="19" t="s">
        <v>62</v>
      </c>
      <c r="AA19" s="19" t="s">
        <v>63</v>
      </c>
      <c r="AB19" s="19" t="s">
        <v>62</v>
      </c>
      <c r="AC19" s="19" t="s">
        <v>63</v>
      </c>
      <c r="AD19" s="19" t="s">
        <v>62</v>
      </c>
      <c r="AE19" s="19" t="s">
        <v>62</v>
      </c>
      <c r="AF19" s="19" t="s">
        <v>62</v>
      </c>
      <c r="AG19" s="19" t="s">
        <v>62</v>
      </c>
      <c r="AH19" s="19" t="s">
        <v>62</v>
      </c>
      <c r="AI19" s="19" t="s">
        <v>62</v>
      </c>
      <c r="AJ19" s="19" t="s">
        <v>62</v>
      </c>
      <c r="AK19" s="19" t="s">
        <v>62</v>
      </c>
      <c r="AL19" s="19" t="s">
        <v>63</v>
      </c>
      <c r="AM19" s="19" t="s">
        <v>63</v>
      </c>
      <c r="AN19" s="19" t="s">
        <v>63</v>
      </c>
      <c r="AO19" s="19" t="s">
        <v>63</v>
      </c>
      <c r="AP19" s="19" t="s">
        <v>63</v>
      </c>
      <c r="AQ19" s="19" t="s">
        <v>63</v>
      </c>
      <c r="AR19" s="19" t="s">
        <v>63</v>
      </c>
      <c r="AS19" s="19" t="s">
        <v>63</v>
      </c>
      <c r="AT19" s="19" t="s">
        <v>63</v>
      </c>
      <c r="AU19" s="19" t="s">
        <v>63</v>
      </c>
      <c r="AV19" s="19" t="s">
        <v>63</v>
      </c>
      <c r="AW19" s="19" t="s">
        <v>63</v>
      </c>
      <c r="AX19" s="19" t="s">
        <v>63</v>
      </c>
      <c r="AY19" s="19" t="s">
        <v>63</v>
      </c>
      <c r="AZ19" s="19" t="s">
        <v>62</v>
      </c>
      <c r="BA19" s="19" t="s">
        <v>62</v>
      </c>
      <c r="BB19" s="19"/>
      <c r="BC19" s="19" t="s">
        <v>64</v>
      </c>
    </row>
    <row r="20" spans="1:55">
      <c r="A20">
        <v>3938</v>
      </c>
      <c r="B20" t="s">
        <v>648</v>
      </c>
      <c r="C20">
        <v>41.04</v>
      </c>
      <c r="J20" s="51">
        <f t="shared" si="0"/>
        <v>24.130931624936728</v>
      </c>
      <c r="K20">
        <v>1</v>
      </c>
      <c r="L20"/>
      <c r="M20" s="15" t="s">
        <v>55</v>
      </c>
      <c r="N20" s="1">
        <v>1260</v>
      </c>
      <c r="O20" s="16">
        <v>32</v>
      </c>
      <c r="P20" s="20" t="s">
        <v>96</v>
      </c>
      <c r="Q20" s="17" t="s">
        <v>57</v>
      </c>
      <c r="R20" s="17" t="s">
        <v>71</v>
      </c>
      <c r="S20" s="17" t="s">
        <v>59</v>
      </c>
      <c r="T20" s="18">
        <v>1</v>
      </c>
      <c r="U20" s="17"/>
      <c r="V20" s="21"/>
      <c r="W20" s="17"/>
      <c r="X20" s="19" t="s">
        <v>63</v>
      </c>
      <c r="Y20" s="19" t="s">
        <v>62</v>
      </c>
      <c r="Z20" s="19" t="s">
        <v>63</v>
      </c>
      <c r="AA20" s="19" t="s">
        <v>63</v>
      </c>
      <c r="AB20" s="19" t="s">
        <v>63</v>
      </c>
      <c r="AC20" s="19" t="s">
        <v>63</v>
      </c>
      <c r="AD20" s="19" t="s">
        <v>62</v>
      </c>
      <c r="AE20" s="19" t="s">
        <v>62</v>
      </c>
      <c r="AF20" s="19" t="s">
        <v>62</v>
      </c>
      <c r="AG20" s="19" t="s">
        <v>62</v>
      </c>
      <c r="AH20" s="19" t="s">
        <v>62</v>
      </c>
      <c r="AI20" s="19" t="s">
        <v>62</v>
      </c>
      <c r="AJ20" s="19" t="s">
        <v>62</v>
      </c>
      <c r="AK20" s="19" t="s">
        <v>62</v>
      </c>
      <c r="AL20" s="19" t="s">
        <v>63</v>
      </c>
      <c r="AM20" s="19" t="s">
        <v>63</v>
      </c>
      <c r="AN20" s="19" t="s">
        <v>63</v>
      </c>
      <c r="AO20" s="19" t="s">
        <v>63</v>
      </c>
      <c r="AP20" s="19" t="s">
        <v>63</v>
      </c>
      <c r="AQ20" s="19" t="s">
        <v>63</v>
      </c>
      <c r="AR20" s="19" t="s">
        <v>63</v>
      </c>
      <c r="AS20" s="19" t="s">
        <v>63</v>
      </c>
      <c r="AT20" s="19" t="s">
        <v>63</v>
      </c>
      <c r="AU20" s="19" t="s">
        <v>63</v>
      </c>
      <c r="AV20" s="19" t="s">
        <v>63</v>
      </c>
      <c r="AW20" s="19" t="s">
        <v>63</v>
      </c>
      <c r="AX20" s="19" t="s">
        <v>63</v>
      </c>
      <c r="AY20" s="19" t="s">
        <v>63</v>
      </c>
      <c r="AZ20" s="19" t="s">
        <v>63</v>
      </c>
      <c r="BA20" s="19" t="s">
        <v>63</v>
      </c>
      <c r="BB20" s="19"/>
      <c r="BC20" s="19" t="s">
        <v>64</v>
      </c>
    </row>
    <row r="21" spans="1:55">
      <c r="A21">
        <v>3502</v>
      </c>
      <c r="B21" t="s">
        <v>649</v>
      </c>
      <c r="C21">
        <v>13.68</v>
      </c>
      <c r="J21" s="51">
        <f t="shared" si="0"/>
        <v>8.0436438749789083</v>
      </c>
      <c r="K21">
        <v>1</v>
      </c>
      <c r="L21"/>
      <c r="M21" s="15" t="s">
        <v>55</v>
      </c>
      <c r="N21" s="1">
        <v>1266</v>
      </c>
      <c r="O21" s="16">
        <v>26</v>
      </c>
      <c r="P21" s="20" t="s">
        <v>97</v>
      </c>
      <c r="Q21" s="17" t="s">
        <v>98</v>
      </c>
      <c r="R21" s="17" t="s">
        <v>66</v>
      </c>
      <c r="S21" s="17" t="s">
        <v>59</v>
      </c>
      <c r="T21" s="18">
        <v>1</v>
      </c>
      <c r="U21" s="17" t="s">
        <v>99</v>
      </c>
      <c r="V21" s="17"/>
      <c r="W21" s="17"/>
      <c r="X21" s="19" t="s">
        <v>63</v>
      </c>
      <c r="Y21" s="19" t="s">
        <v>62</v>
      </c>
      <c r="Z21" s="19" t="s">
        <v>63</v>
      </c>
      <c r="AA21" s="19" t="s">
        <v>63</v>
      </c>
      <c r="AB21" s="19" t="s">
        <v>63</v>
      </c>
      <c r="AC21" s="19" t="s">
        <v>63</v>
      </c>
      <c r="AD21" s="19" t="s">
        <v>62</v>
      </c>
      <c r="AE21" s="19" t="s">
        <v>62</v>
      </c>
      <c r="AF21" s="19" t="s">
        <v>62</v>
      </c>
      <c r="AG21" s="19" t="s">
        <v>62</v>
      </c>
      <c r="AH21" s="19" t="s">
        <v>62</v>
      </c>
      <c r="AI21" s="19" t="s">
        <v>62</v>
      </c>
      <c r="AJ21" s="19" t="s">
        <v>62</v>
      </c>
      <c r="AK21" s="19" t="s">
        <v>63</v>
      </c>
      <c r="AL21" s="19" t="s">
        <v>62</v>
      </c>
      <c r="AM21" s="19" t="s">
        <v>63</v>
      </c>
      <c r="AN21" s="19" t="s">
        <v>63</v>
      </c>
      <c r="AO21" s="19" t="s">
        <v>62</v>
      </c>
      <c r="AP21" s="19" t="s">
        <v>62</v>
      </c>
      <c r="AQ21" s="19" t="s">
        <v>62</v>
      </c>
      <c r="AR21" s="19" t="s">
        <v>62</v>
      </c>
      <c r="AS21" s="19" t="s">
        <v>62</v>
      </c>
      <c r="AT21" s="19" t="s">
        <v>62</v>
      </c>
      <c r="AU21" s="19" t="s">
        <v>62</v>
      </c>
      <c r="AV21" s="19" t="s">
        <v>62</v>
      </c>
      <c r="AW21" s="19" t="s">
        <v>62</v>
      </c>
      <c r="AX21" s="19" t="s">
        <v>62</v>
      </c>
      <c r="AY21" s="19" t="s">
        <v>62</v>
      </c>
      <c r="AZ21" s="19" t="s">
        <v>63</v>
      </c>
      <c r="BA21" s="19" t="s">
        <v>63</v>
      </c>
      <c r="BB21" s="19"/>
      <c r="BC21" s="19" t="s">
        <v>64</v>
      </c>
    </row>
    <row r="22" spans="1:55" ht="51">
      <c r="A22">
        <v>3988</v>
      </c>
      <c r="B22" t="s">
        <v>650</v>
      </c>
      <c r="C22">
        <v>22.8</v>
      </c>
      <c r="J22" s="51">
        <f t="shared" si="0"/>
        <v>13.406073124964848</v>
      </c>
      <c r="K22">
        <v>2</v>
      </c>
      <c r="L22" t="s">
        <v>704</v>
      </c>
      <c r="M22" s="15" t="s">
        <v>55</v>
      </c>
      <c r="N22" s="1">
        <v>1288</v>
      </c>
      <c r="O22" s="16">
        <v>33</v>
      </c>
      <c r="P22" s="20" t="s">
        <v>100</v>
      </c>
      <c r="Q22" s="17" t="s">
        <v>57</v>
      </c>
      <c r="R22" s="17" t="s">
        <v>58</v>
      </c>
      <c r="S22" s="17" t="s">
        <v>57</v>
      </c>
      <c r="T22" s="18">
        <v>1</v>
      </c>
      <c r="U22" s="17" t="s">
        <v>101</v>
      </c>
      <c r="V22" s="17" t="s">
        <v>102</v>
      </c>
      <c r="W22" s="17"/>
      <c r="X22" s="19" t="s">
        <v>63</v>
      </c>
      <c r="Y22" s="19" t="s">
        <v>62</v>
      </c>
      <c r="Z22" s="19" t="s">
        <v>63</v>
      </c>
      <c r="AA22" s="19" t="s">
        <v>63</v>
      </c>
      <c r="AB22" s="19" t="s">
        <v>63</v>
      </c>
      <c r="AC22" s="19" t="s">
        <v>63</v>
      </c>
      <c r="AD22" s="19" t="s">
        <v>62</v>
      </c>
      <c r="AE22" s="19" t="s">
        <v>62</v>
      </c>
      <c r="AF22" s="19" t="s">
        <v>62</v>
      </c>
      <c r="AG22" s="19" t="s">
        <v>62</v>
      </c>
      <c r="AH22" s="19" t="s">
        <v>62</v>
      </c>
      <c r="AI22" s="19" t="s">
        <v>62</v>
      </c>
      <c r="AJ22" s="19" t="s">
        <v>62</v>
      </c>
      <c r="AK22" s="19" t="s">
        <v>63</v>
      </c>
      <c r="AL22" s="19" t="s">
        <v>63</v>
      </c>
      <c r="AM22" s="19" t="s">
        <v>63</v>
      </c>
      <c r="AN22" s="19" t="s">
        <v>63</v>
      </c>
      <c r="AO22" s="19" t="s">
        <v>63</v>
      </c>
      <c r="AP22" s="19" t="s">
        <v>63</v>
      </c>
      <c r="AQ22" s="19" t="s">
        <v>63</v>
      </c>
      <c r="AR22" s="19" t="s">
        <v>63</v>
      </c>
      <c r="AS22" s="19" t="s">
        <v>63</v>
      </c>
      <c r="AT22" s="19" t="s">
        <v>62</v>
      </c>
      <c r="AU22" s="19" t="s">
        <v>63</v>
      </c>
      <c r="AV22" s="19" t="s">
        <v>63</v>
      </c>
      <c r="AW22" s="19" t="s">
        <v>63</v>
      </c>
      <c r="AX22" s="19" t="s">
        <v>63</v>
      </c>
      <c r="AY22" s="19" t="s">
        <v>63</v>
      </c>
      <c r="AZ22" s="19" t="s">
        <v>62</v>
      </c>
      <c r="BA22" s="19" t="s">
        <v>63</v>
      </c>
      <c r="BB22" s="19"/>
      <c r="BC22" s="19" t="s">
        <v>64</v>
      </c>
    </row>
    <row r="23" spans="1:55">
      <c r="A23">
        <v>4039</v>
      </c>
      <c r="B23" t="s">
        <v>651</v>
      </c>
      <c r="C23">
        <v>39.9</v>
      </c>
      <c r="J23" s="51">
        <f t="shared" si="0"/>
        <v>23.460627968688485</v>
      </c>
      <c r="K23">
        <v>1</v>
      </c>
      <c r="L23"/>
      <c r="M23" s="15" t="s">
        <v>55</v>
      </c>
      <c r="N23" s="1">
        <v>1307</v>
      </c>
      <c r="O23" s="16">
        <v>19.3</v>
      </c>
      <c r="P23" s="20" t="s">
        <v>103</v>
      </c>
      <c r="Q23" s="17" t="s">
        <v>57</v>
      </c>
      <c r="R23" s="17" t="s">
        <v>58</v>
      </c>
      <c r="S23" s="17" t="s">
        <v>57</v>
      </c>
      <c r="T23" s="18">
        <v>1</v>
      </c>
      <c r="U23" s="17"/>
      <c r="V23" s="17"/>
      <c r="W23" s="17"/>
      <c r="X23" s="19" t="s">
        <v>62</v>
      </c>
      <c r="Y23" s="19" t="s">
        <v>63</v>
      </c>
      <c r="Z23" s="19" t="s">
        <v>63</v>
      </c>
      <c r="AA23" s="19" t="s">
        <v>63</v>
      </c>
      <c r="AB23" s="19" t="s">
        <v>63</v>
      </c>
      <c r="AC23" s="19" t="s">
        <v>62</v>
      </c>
      <c r="AD23" s="19" t="s">
        <v>63</v>
      </c>
      <c r="AE23" s="19" t="s">
        <v>62</v>
      </c>
      <c r="AF23" s="19" t="s">
        <v>62</v>
      </c>
      <c r="AG23" s="19" t="s">
        <v>62</v>
      </c>
      <c r="AH23" s="19" t="s">
        <v>62</v>
      </c>
      <c r="AI23" s="19" t="s">
        <v>63</v>
      </c>
      <c r="AJ23" s="19" t="s">
        <v>63</v>
      </c>
      <c r="AK23" s="19" t="s">
        <v>63</v>
      </c>
      <c r="AL23" s="19" t="s">
        <v>63</v>
      </c>
      <c r="AM23" s="19" t="s">
        <v>63</v>
      </c>
      <c r="AN23" s="19" t="s">
        <v>63</v>
      </c>
      <c r="AO23" s="19" t="s">
        <v>63</v>
      </c>
      <c r="AP23" s="19" t="s">
        <v>63</v>
      </c>
      <c r="AQ23" s="19" t="s">
        <v>63</v>
      </c>
      <c r="AR23" s="19" t="s">
        <v>63</v>
      </c>
      <c r="AS23" s="19" t="s">
        <v>63</v>
      </c>
      <c r="AT23" s="19" t="s">
        <v>63</v>
      </c>
      <c r="AU23" s="19" t="s">
        <v>63</v>
      </c>
      <c r="AV23" s="19" t="s">
        <v>63</v>
      </c>
      <c r="AW23" s="19" t="s">
        <v>63</v>
      </c>
      <c r="AX23" s="19" t="s">
        <v>63</v>
      </c>
      <c r="AY23" s="19" t="s">
        <v>63</v>
      </c>
      <c r="AZ23" s="19" t="s">
        <v>63</v>
      </c>
      <c r="BA23" s="19" t="s">
        <v>63</v>
      </c>
      <c r="BB23" s="19"/>
      <c r="BC23" s="19" t="s">
        <v>64</v>
      </c>
    </row>
    <row r="24" spans="1:55">
      <c r="A24">
        <v>3742</v>
      </c>
      <c r="B24" t="s">
        <v>652</v>
      </c>
      <c r="C24">
        <v>28.5</v>
      </c>
      <c r="J24" s="51">
        <f t="shared" si="0"/>
        <v>16.75759140620606</v>
      </c>
      <c r="K24">
        <v>1</v>
      </c>
      <c r="L24"/>
      <c r="M24" s="15" t="s">
        <v>55</v>
      </c>
      <c r="N24" s="1">
        <v>1314</v>
      </c>
      <c r="O24" s="16">
        <v>7.9</v>
      </c>
      <c r="P24" s="20" t="s">
        <v>104</v>
      </c>
      <c r="Q24" s="17" t="s">
        <v>57</v>
      </c>
      <c r="R24" s="17" t="s">
        <v>58</v>
      </c>
      <c r="S24" s="17" t="s">
        <v>59</v>
      </c>
      <c r="T24" s="18">
        <v>1</v>
      </c>
      <c r="U24" s="17"/>
      <c r="V24" s="21"/>
      <c r="W24" s="17"/>
      <c r="X24" s="19" t="s">
        <v>62</v>
      </c>
      <c r="Y24" s="19" t="s">
        <v>62</v>
      </c>
      <c r="Z24" s="19" t="s">
        <v>63</v>
      </c>
      <c r="AA24" s="19" t="s">
        <v>63</v>
      </c>
      <c r="AB24" s="19" t="s">
        <v>63</v>
      </c>
      <c r="AC24" s="19" t="s">
        <v>63</v>
      </c>
      <c r="AD24" s="19" t="s">
        <v>62</v>
      </c>
      <c r="AE24" s="19" t="s">
        <v>62</v>
      </c>
      <c r="AF24" s="19" t="s">
        <v>62</v>
      </c>
      <c r="AG24" s="19" t="s">
        <v>62</v>
      </c>
      <c r="AH24" s="19" t="s">
        <v>62</v>
      </c>
      <c r="AI24" s="19" t="s">
        <v>63</v>
      </c>
      <c r="AJ24" s="19" t="s">
        <v>63</v>
      </c>
      <c r="AK24" s="19" t="s">
        <v>63</v>
      </c>
      <c r="AL24" s="19" t="s">
        <v>63</v>
      </c>
      <c r="AM24" s="19" t="s">
        <v>63</v>
      </c>
      <c r="AN24" s="19" t="s">
        <v>63</v>
      </c>
      <c r="AO24" s="19" t="s">
        <v>63</v>
      </c>
      <c r="AP24" s="19" t="s">
        <v>63</v>
      </c>
      <c r="AQ24" s="19" t="s">
        <v>63</v>
      </c>
      <c r="AR24" s="19" t="s">
        <v>63</v>
      </c>
      <c r="AS24" s="19" t="s">
        <v>63</v>
      </c>
      <c r="AT24" s="19" t="s">
        <v>63</v>
      </c>
      <c r="AU24" s="19" t="s">
        <v>63</v>
      </c>
      <c r="AV24" s="19" t="s">
        <v>63</v>
      </c>
      <c r="AW24" s="19" t="s">
        <v>63</v>
      </c>
      <c r="AX24" s="19" t="s">
        <v>63</v>
      </c>
      <c r="AY24" s="19" t="s">
        <v>63</v>
      </c>
      <c r="AZ24" s="19" t="s">
        <v>63</v>
      </c>
      <c r="BA24" s="19" t="s">
        <v>63</v>
      </c>
      <c r="BB24" s="19"/>
      <c r="BC24" s="19" t="s">
        <v>64</v>
      </c>
    </row>
    <row r="25" spans="1:55">
      <c r="A25">
        <v>4140</v>
      </c>
      <c r="B25" t="s">
        <v>653</v>
      </c>
      <c r="C25">
        <v>28.5</v>
      </c>
      <c r="J25" s="51">
        <f t="shared" si="0"/>
        <v>16.75759140620606</v>
      </c>
      <c r="K25">
        <v>1</v>
      </c>
      <c r="L25" t="s">
        <v>3024</v>
      </c>
      <c r="M25" s="15" t="s">
        <v>55</v>
      </c>
      <c r="N25" s="1">
        <v>1329</v>
      </c>
      <c r="O25" s="16">
        <v>13.1</v>
      </c>
      <c r="P25" s="20" t="s">
        <v>105</v>
      </c>
      <c r="Q25" s="17" t="s">
        <v>57</v>
      </c>
      <c r="R25" s="17" t="s">
        <v>58</v>
      </c>
      <c r="S25" s="17" t="s">
        <v>59</v>
      </c>
      <c r="T25" s="18">
        <v>1</v>
      </c>
      <c r="U25" s="17"/>
      <c r="V25" s="17"/>
      <c r="W25" s="17"/>
      <c r="X25" s="19" t="s">
        <v>62</v>
      </c>
      <c r="Y25" s="19" t="s">
        <v>62</v>
      </c>
      <c r="Z25" s="19" t="s">
        <v>63</v>
      </c>
      <c r="AA25" s="19" t="s">
        <v>63</v>
      </c>
      <c r="AB25" s="19" t="s">
        <v>63</v>
      </c>
      <c r="AC25" s="19" t="s">
        <v>62</v>
      </c>
      <c r="AD25" s="19" t="s">
        <v>63</v>
      </c>
      <c r="AE25" s="19" t="s">
        <v>62</v>
      </c>
      <c r="AF25" s="19" t="s">
        <v>62</v>
      </c>
      <c r="AG25" s="19" t="s">
        <v>62</v>
      </c>
      <c r="AH25" s="19" t="s">
        <v>62</v>
      </c>
      <c r="AI25" s="19" t="s">
        <v>63</v>
      </c>
      <c r="AJ25" s="19" t="s">
        <v>63</v>
      </c>
      <c r="AK25" s="19" t="s">
        <v>63</v>
      </c>
      <c r="AL25" s="19" t="s">
        <v>63</v>
      </c>
      <c r="AM25" s="19" t="s">
        <v>63</v>
      </c>
      <c r="AN25" s="19" t="s">
        <v>63</v>
      </c>
      <c r="AO25" s="19" t="s">
        <v>63</v>
      </c>
      <c r="AP25" s="19" t="s">
        <v>63</v>
      </c>
      <c r="AQ25" s="19" t="s">
        <v>63</v>
      </c>
      <c r="AR25" s="19" t="s">
        <v>63</v>
      </c>
      <c r="AS25" s="19" t="s">
        <v>63</v>
      </c>
      <c r="AT25" s="19" t="s">
        <v>63</v>
      </c>
      <c r="AU25" s="19" t="s">
        <v>63</v>
      </c>
      <c r="AV25" s="19" t="s">
        <v>63</v>
      </c>
      <c r="AW25" s="19" t="s">
        <v>63</v>
      </c>
      <c r="AX25" s="19" t="s">
        <v>63</v>
      </c>
      <c r="AY25" s="19" t="s">
        <v>63</v>
      </c>
      <c r="AZ25" s="19" t="s">
        <v>63</v>
      </c>
      <c r="BA25" s="19" t="s">
        <v>63</v>
      </c>
      <c r="BB25" s="19"/>
      <c r="BC25" s="19" t="s">
        <v>64</v>
      </c>
    </row>
    <row r="26" spans="1:55">
      <c r="A26">
        <v>3592</v>
      </c>
      <c r="B26" t="s">
        <v>654</v>
      </c>
      <c r="C26">
        <v>4.5599999999999996</v>
      </c>
      <c r="J26" s="51">
        <f t="shared" si="0"/>
        <v>2.6812146249929691</v>
      </c>
      <c r="K26">
        <v>1</v>
      </c>
      <c r="L26"/>
      <c r="M26" s="15" t="s">
        <v>55</v>
      </c>
      <c r="N26" s="1">
        <v>1341</v>
      </c>
      <c r="O26" s="16">
        <v>2.5</v>
      </c>
      <c r="P26" s="20" t="s">
        <v>106</v>
      </c>
      <c r="Q26" s="17" t="s">
        <v>57</v>
      </c>
      <c r="R26" s="17" t="s">
        <v>58</v>
      </c>
      <c r="S26" s="17" t="s">
        <v>57</v>
      </c>
      <c r="T26" s="18">
        <v>1</v>
      </c>
      <c r="U26" s="17"/>
      <c r="V26" s="17"/>
      <c r="W26" s="17"/>
      <c r="X26" s="19" t="s">
        <v>62</v>
      </c>
      <c r="Y26" s="19" t="s">
        <v>63</v>
      </c>
      <c r="Z26" s="19" t="s">
        <v>63</v>
      </c>
      <c r="AA26" s="19" t="s">
        <v>63</v>
      </c>
      <c r="AB26" s="19" t="s">
        <v>63</v>
      </c>
      <c r="AC26" s="19" t="s">
        <v>63</v>
      </c>
      <c r="AD26" s="19" t="s">
        <v>62</v>
      </c>
      <c r="AE26" s="19" t="s">
        <v>62</v>
      </c>
      <c r="AF26" s="19" t="s">
        <v>62</v>
      </c>
      <c r="AG26" s="19" t="s">
        <v>62</v>
      </c>
      <c r="AH26" s="19" t="s">
        <v>62</v>
      </c>
      <c r="AI26" s="19" t="s">
        <v>62</v>
      </c>
      <c r="AJ26" s="19" t="s">
        <v>62</v>
      </c>
      <c r="AK26" s="19" t="s">
        <v>62</v>
      </c>
      <c r="AL26" s="19" t="s">
        <v>63</v>
      </c>
      <c r="AM26" s="19" t="s">
        <v>63</v>
      </c>
      <c r="AN26" s="19" t="s">
        <v>63</v>
      </c>
      <c r="AO26" s="19" t="s">
        <v>63</v>
      </c>
      <c r="AP26" s="19" t="s">
        <v>63</v>
      </c>
      <c r="AQ26" s="19" t="s">
        <v>63</v>
      </c>
      <c r="AR26" s="19" t="s">
        <v>63</v>
      </c>
      <c r="AS26" s="19" t="s">
        <v>63</v>
      </c>
      <c r="AT26" s="19" t="s">
        <v>63</v>
      </c>
      <c r="AU26" s="19" t="s">
        <v>63</v>
      </c>
      <c r="AV26" s="19" t="s">
        <v>63</v>
      </c>
      <c r="AW26" s="19" t="s">
        <v>63</v>
      </c>
      <c r="AX26" s="19" t="s">
        <v>63</v>
      </c>
      <c r="AY26" s="19" t="s">
        <v>63</v>
      </c>
      <c r="AZ26" s="19" t="s">
        <v>63</v>
      </c>
      <c r="BA26" s="19" t="s">
        <v>63</v>
      </c>
      <c r="BB26" s="19"/>
      <c r="BC26" s="19" t="s">
        <v>64</v>
      </c>
    </row>
    <row r="27" spans="1:55">
      <c r="A27">
        <v>3514</v>
      </c>
      <c r="B27" t="s">
        <v>655</v>
      </c>
      <c r="C27">
        <v>7.98</v>
      </c>
      <c r="J27" s="51">
        <f t="shared" si="0"/>
        <v>4.6921255937376971</v>
      </c>
      <c r="K27">
        <v>1</v>
      </c>
      <c r="L27"/>
      <c r="M27" s="15" t="s">
        <v>55</v>
      </c>
      <c r="N27" s="1">
        <v>1356</v>
      </c>
      <c r="O27" s="16">
        <v>2.5</v>
      </c>
      <c r="P27" s="20" t="s">
        <v>107</v>
      </c>
      <c r="Q27" s="17" t="s">
        <v>57</v>
      </c>
      <c r="R27" s="17" t="s">
        <v>57</v>
      </c>
      <c r="S27" s="17" t="s">
        <v>59</v>
      </c>
      <c r="T27" s="18">
        <v>1</v>
      </c>
      <c r="U27" s="17"/>
      <c r="V27" s="17"/>
      <c r="W27" s="17"/>
      <c r="X27" s="19" t="s">
        <v>62</v>
      </c>
      <c r="Y27" s="19" t="s">
        <v>63</v>
      </c>
      <c r="Z27" s="19" t="s">
        <v>63</v>
      </c>
      <c r="AA27" s="19" t="s">
        <v>63</v>
      </c>
      <c r="AB27" s="19" t="s">
        <v>63</v>
      </c>
      <c r="AC27" s="19" t="s">
        <v>63</v>
      </c>
      <c r="AD27" s="19" t="s">
        <v>62</v>
      </c>
      <c r="AE27" s="19" t="s">
        <v>62</v>
      </c>
      <c r="AF27" s="19" t="s">
        <v>62</v>
      </c>
      <c r="AG27" s="19" t="s">
        <v>62</v>
      </c>
      <c r="AH27" s="19" t="s">
        <v>62</v>
      </c>
      <c r="AI27" s="19" t="s">
        <v>62</v>
      </c>
      <c r="AJ27" s="19" t="s">
        <v>62</v>
      </c>
      <c r="AK27" s="19" t="s">
        <v>62</v>
      </c>
      <c r="AL27" s="19" t="s">
        <v>63</v>
      </c>
      <c r="AM27" s="19" t="s">
        <v>63</v>
      </c>
      <c r="AN27" s="19" t="s">
        <v>63</v>
      </c>
      <c r="AO27" s="19" t="s">
        <v>63</v>
      </c>
      <c r="AP27" s="19" t="s">
        <v>63</v>
      </c>
      <c r="AQ27" s="19" t="s">
        <v>63</v>
      </c>
      <c r="AR27" s="19" t="s">
        <v>63</v>
      </c>
      <c r="AS27" s="19" t="s">
        <v>63</v>
      </c>
      <c r="AT27" s="19" t="s">
        <v>63</v>
      </c>
      <c r="AU27" s="19" t="s">
        <v>63</v>
      </c>
      <c r="AV27" s="19" t="s">
        <v>63</v>
      </c>
      <c r="AW27" s="19" t="s">
        <v>63</v>
      </c>
      <c r="AX27" s="19" t="s">
        <v>63</v>
      </c>
      <c r="AY27" s="19" t="s">
        <v>63</v>
      </c>
      <c r="AZ27" s="19" t="s">
        <v>62</v>
      </c>
      <c r="BA27" s="19" t="s">
        <v>62</v>
      </c>
      <c r="BB27" s="19"/>
      <c r="BC27" s="19" t="s">
        <v>64</v>
      </c>
    </row>
    <row r="28" spans="1:55">
      <c r="A28">
        <v>3561</v>
      </c>
      <c r="B28" t="s">
        <v>656</v>
      </c>
      <c r="C28">
        <v>22.8</v>
      </c>
      <c r="J28" s="51">
        <f t="shared" si="0"/>
        <v>13.406073124964848</v>
      </c>
      <c r="K28">
        <v>1</v>
      </c>
      <c r="L28"/>
      <c r="M28" s="15" t="s">
        <v>55</v>
      </c>
      <c r="N28" s="1">
        <v>1363</v>
      </c>
      <c r="O28" s="16">
        <v>17.8</v>
      </c>
      <c r="P28" s="20" t="s">
        <v>108</v>
      </c>
      <c r="Q28" s="17" t="s">
        <v>57</v>
      </c>
      <c r="R28" s="17" t="s">
        <v>66</v>
      </c>
      <c r="S28" s="17" t="s">
        <v>57</v>
      </c>
      <c r="T28" s="18">
        <v>1</v>
      </c>
      <c r="U28" s="17"/>
      <c r="V28" s="17"/>
      <c r="W28" s="17"/>
      <c r="X28" s="19" t="s">
        <v>62</v>
      </c>
      <c r="Y28" s="19" t="s">
        <v>63</v>
      </c>
      <c r="Z28" s="19" t="s">
        <v>63</v>
      </c>
      <c r="AA28" s="19" t="s">
        <v>63</v>
      </c>
      <c r="AB28" s="19" t="s">
        <v>63</v>
      </c>
      <c r="AC28" s="19" t="s">
        <v>63</v>
      </c>
      <c r="AD28" s="19" t="s">
        <v>62</v>
      </c>
      <c r="AE28" s="19" t="s">
        <v>62</v>
      </c>
      <c r="AF28" s="19" t="s">
        <v>62</v>
      </c>
      <c r="AG28" s="19" t="s">
        <v>62</v>
      </c>
      <c r="AH28" s="19" t="s">
        <v>62</v>
      </c>
      <c r="AI28" s="19" t="s">
        <v>62</v>
      </c>
      <c r="AJ28" s="19" t="s">
        <v>62</v>
      </c>
      <c r="AK28" s="19" t="s">
        <v>62</v>
      </c>
      <c r="AL28" s="19" t="s">
        <v>63</v>
      </c>
      <c r="AM28" s="19" t="s">
        <v>63</v>
      </c>
      <c r="AN28" s="19" t="s">
        <v>63</v>
      </c>
      <c r="AO28" s="19" t="s">
        <v>63</v>
      </c>
      <c r="AP28" s="19" t="s">
        <v>63</v>
      </c>
      <c r="AQ28" s="19" t="s">
        <v>63</v>
      </c>
      <c r="AR28" s="19" t="s">
        <v>63</v>
      </c>
      <c r="AS28" s="19" t="s">
        <v>63</v>
      </c>
      <c r="AT28" s="19" t="s">
        <v>63</v>
      </c>
      <c r="AU28" s="19" t="s">
        <v>63</v>
      </c>
      <c r="AV28" s="19" t="s">
        <v>63</v>
      </c>
      <c r="AW28" s="19" t="s">
        <v>63</v>
      </c>
      <c r="AX28" s="19" t="s">
        <v>63</v>
      </c>
      <c r="AY28" s="19" t="s">
        <v>63</v>
      </c>
      <c r="AZ28" s="19" t="s">
        <v>63</v>
      </c>
      <c r="BA28" s="19" t="s">
        <v>63</v>
      </c>
      <c r="BB28" s="19"/>
      <c r="BC28" s="19" t="s">
        <v>64</v>
      </c>
    </row>
    <row r="29" spans="1:55">
      <c r="A29">
        <v>3550</v>
      </c>
      <c r="B29" t="s">
        <v>657</v>
      </c>
      <c r="C29">
        <v>6.84</v>
      </c>
      <c r="J29" s="51">
        <f t="shared" si="0"/>
        <v>4.0218219374894542</v>
      </c>
      <c r="K29">
        <v>1</v>
      </c>
      <c r="L29" t="s">
        <v>705</v>
      </c>
      <c r="M29" s="15" t="s">
        <v>55</v>
      </c>
      <c r="N29" s="1">
        <v>1371</v>
      </c>
      <c r="O29" s="16">
        <v>9</v>
      </c>
      <c r="P29" s="20" t="s">
        <v>109</v>
      </c>
      <c r="Q29" s="17" t="s">
        <v>110</v>
      </c>
      <c r="R29" s="17" t="s">
        <v>66</v>
      </c>
      <c r="S29" s="17" t="s">
        <v>59</v>
      </c>
      <c r="T29" s="18">
        <v>1</v>
      </c>
      <c r="U29" s="17" t="s">
        <v>99</v>
      </c>
      <c r="V29" s="17"/>
      <c r="W29" s="17"/>
      <c r="X29" s="19" t="s">
        <v>63</v>
      </c>
      <c r="Y29" s="19" t="s">
        <v>62</v>
      </c>
      <c r="Z29" s="19" t="s">
        <v>63</v>
      </c>
      <c r="AA29" s="19" t="s">
        <v>63</v>
      </c>
      <c r="AB29" s="19" t="s">
        <v>63</v>
      </c>
      <c r="AC29" s="19" t="s">
        <v>63</v>
      </c>
      <c r="AD29" s="19" t="s">
        <v>62</v>
      </c>
      <c r="AE29" s="19" t="s">
        <v>62</v>
      </c>
      <c r="AF29" s="19" t="s">
        <v>62</v>
      </c>
      <c r="AG29" s="19" t="s">
        <v>62</v>
      </c>
      <c r="AH29" s="19" t="s">
        <v>62</v>
      </c>
      <c r="AI29" s="19" t="s">
        <v>62</v>
      </c>
      <c r="AJ29" s="19" t="s">
        <v>62</v>
      </c>
      <c r="AK29" s="19" t="s">
        <v>63</v>
      </c>
      <c r="AL29" s="19" t="s">
        <v>62</v>
      </c>
      <c r="AM29" s="19" t="s">
        <v>63</v>
      </c>
      <c r="AN29" s="19" t="s">
        <v>63</v>
      </c>
      <c r="AO29" s="19" t="s">
        <v>62</v>
      </c>
      <c r="AP29" s="19" t="s">
        <v>62</v>
      </c>
      <c r="AQ29" s="19" t="s">
        <v>62</v>
      </c>
      <c r="AR29" s="19" t="s">
        <v>62</v>
      </c>
      <c r="AS29" s="19" t="s">
        <v>62</v>
      </c>
      <c r="AT29" s="19" t="s">
        <v>62</v>
      </c>
      <c r="AU29" s="19" t="s">
        <v>62</v>
      </c>
      <c r="AV29" s="19" t="s">
        <v>62</v>
      </c>
      <c r="AW29" s="19" t="s">
        <v>62</v>
      </c>
      <c r="AX29" s="19" t="s">
        <v>62</v>
      </c>
      <c r="AY29" s="19" t="s">
        <v>62</v>
      </c>
      <c r="AZ29" s="19" t="s">
        <v>62</v>
      </c>
      <c r="BA29" s="19" t="s">
        <v>62</v>
      </c>
      <c r="BB29" s="19"/>
      <c r="BC29" s="19" t="s">
        <v>64</v>
      </c>
    </row>
    <row r="30" spans="1:55" ht="28.5">
      <c r="A30">
        <v>3550</v>
      </c>
      <c r="B30" t="s">
        <v>657</v>
      </c>
      <c r="C30">
        <v>6.84</v>
      </c>
      <c r="D30">
        <v>3551</v>
      </c>
      <c r="E30" t="s">
        <v>696</v>
      </c>
      <c r="F30">
        <v>2.2799999999999998</v>
      </c>
      <c r="J30" s="51">
        <f t="shared" si="0"/>
        <v>5.3624292499859383</v>
      </c>
      <c r="K30">
        <v>2</v>
      </c>
      <c r="L30" s="33" t="s">
        <v>706</v>
      </c>
      <c r="M30" s="15" t="s">
        <v>55</v>
      </c>
      <c r="N30" s="1">
        <v>1372</v>
      </c>
      <c r="O30" s="16">
        <v>10</v>
      </c>
      <c r="P30" s="20" t="s">
        <v>111</v>
      </c>
      <c r="Q30" s="17" t="s">
        <v>110</v>
      </c>
      <c r="R30" s="17" t="s">
        <v>66</v>
      </c>
      <c r="S30" s="17" t="s">
        <v>59</v>
      </c>
      <c r="T30" s="18">
        <v>1</v>
      </c>
      <c r="U30" s="17" t="s">
        <v>99</v>
      </c>
      <c r="W30" s="17"/>
      <c r="X30" s="19" t="s">
        <v>63</v>
      </c>
      <c r="Y30" s="19" t="s">
        <v>62</v>
      </c>
      <c r="Z30" s="19" t="s">
        <v>63</v>
      </c>
      <c r="AA30" s="19" t="s">
        <v>63</v>
      </c>
      <c r="AB30" s="19" t="s">
        <v>63</v>
      </c>
      <c r="AC30" s="19" t="s">
        <v>63</v>
      </c>
      <c r="AD30" s="19" t="s">
        <v>62</v>
      </c>
      <c r="AE30" s="19" t="s">
        <v>62</v>
      </c>
      <c r="AF30" s="19" t="s">
        <v>62</v>
      </c>
      <c r="AG30" s="19" t="s">
        <v>62</v>
      </c>
      <c r="AH30" s="19" t="s">
        <v>62</v>
      </c>
      <c r="AI30" s="19" t="s">
        <v>62</v>
      </c>
      <c r="AJ30" s="19" t="s">
        <v>62</v>
      </c>
      <c r="AK30" s="19" t="s">
        <v>62</v>
      </c>
      <c r="AL30" s="19" t="s">
        <v>63</v>
      </c>
      <c r="AM30" s="19" t="s">
        <v>63</v>
      </c>
      <c r="AN30" s="19" t="s">
        <v>63</v>
      </c>
      <c r="AO30" s="19" t="s">
        <v>63</v>
      </c>
      <c r="AP30" s="19" t="s">
        <v>63</v>
      </c>
      <c r="AQ30" s="19" t="s">
        <v>63</v>
      </c>
      <c r="AR30" s="19" t="s">
        <v>63</v>
      </c>
      <c r="AS30" s="19" t="s">
        <v>63</v>
      </c>
      <c r="AT30" s="19" t="s">
        <v>63</v>
      </c>
      <c r="AU30" s="19" t="s">
        <v>63</v>
      </c>
      <c r="AV30" s="19" t="s">
        <v>63</v>
      </c>
      <c r="AW30" s="19" t="s">
        <v>63</v>
      </c>
      <c r="AX30" s="19" t="s">
        <v>63</v>
      </c>
      <c r="AY30" s="19" t="s">
        <v>63</v>
      </c>
      <c r="AZ30" s="19" t="s">
        <v>63</v>
      </c>
      <c r="BA30" s="19" t="s">
        <v>62</v>
      </c>
      <c r="BB30" s="19"/>
      <c r="BC30" s="19" t="s">
        <v>64</v>
      </c>
    </row>
    <row r="31" spans="1:55" ht="28.5">
      <c r="A31">
        <v>3550</v>
      </c>
      <c r="B31" t="s">
        <v>657</v>
      </c>
      <c r="C31">
        <v>6.84</v>
      </c>
      <c r="D31">
        <v>3551</v>
      </c>
      <c r="E31" t="s">
        <v>696</v>
      </c>
      <c r="F31">
        <v>2.2799999999999998</v>
      </c>
      <c r="G31">
        <v>3552</v>
      </c>
      <c r="H31" t="s">
        <v>697</v>
      </c>
      <c r="I31">
        <v>7.98</v>
      </c>
      <c r="J31" s="51">
        <f>SUM(C31,F31,I31)*$D$1/$B$1</f>
        <v>10.054554843723636</v>
      </c>
      <c r="K31">
        <v>2</v>
      </c>
      <c r="L31" s="33" t="s">
        <v>706</v>
      </c>
      <c r="M31" s="15" t="s">
        <v>55</v>
      </c>
      <c r="N31" s="1">
        <v>1374</v>
      </c>
      <c r="O31" s="16">
        <v>14.6</v>
      </c>
      <c r="P31" s="20" t="s">
        <v>112</v>
      </c>
      <c r="Q31" s="17" t="s">
        <v>110</v>
      </c>
      <c r="R31" s="17" t="s">
        <v>66</v>
      </c>
      <c r="S31" s="17" t="s">
        <v>59</v>
      </c>
      <c r="T31" s="18">
        <v>1</v>
      </c>
      <c r="U31" s="17"/>
      <c r="V31" s="17"/>
      <c r="W31" s="17"/>
      <c r="X31" s="19" t="s">
        <v>63</v>
      </c>
      <c r="Y31" s="19" t="s">
        <v>62</v>
      </c>
      <c r="Z31" s="19" t="s">
        <v>63</v>
      </c>
      <c r="AA31" s="19" t="s">
        <v>63</v>
      </c>
      <c r="AB31" s="19" t="s">
        <v>63</v>
      </c>
      <c r="AC31" s="19" t="s">
        <v>63</v>
      </c>
      <c r="AD31" s="19" t="s">
        <v>62</v>
      </c>
      <c r="AE31" s="19" t="s">
        <v>62</v>
      </c>
      <c r="AF31" s="19" t="s">
        <v>62</v>
      </c>
      <c r="AG31" s="19" t="s">
        <v>62</v>
      </c>
      <c r="AH31" s="19" t="s">
        <v>62</v>
      </c>
      <c r="AI31" s="19" t="s">
        <v>63</v>
      </c>
      <c r="AJ31" s="19" t="s">
        <v>63</v>
      </c>
      <c r="AK31" s="19" t="s">
        <v>63</v>
      </c>
      <c r="AL31" s="19" t="s">
        <v>63</v>
      </c>
      <c r="AM31" s="19" t="s">
        <v>63</v>
      </c>
      <c r="AN31" s="19" t="s">
        <v>63</v>
      </c>
      <c r="AO31" s="19" t="s">
        <v>63</v>
      </c>
      <c r="AP31" s="19" t="s">
        <v>63</v>
      </c>
      <c r="AQ31" s="19" t="s">
        <v>63</v>
      </c>
      <c r="AR31" s="19" t="s">
        <v>63</v>
      </c>
      <c r="AS31" s="19" t="s">
        <v>63</v>
      </c>
      <c r="AT31" s="19" t="s">
        <v>62</v>
      </c>
      <c r="AU31" s="19" t="s">
        <v>63</v>
      </c>
      <c r="AV31" s="19" t="s">
        <v>63</v>
      </c>
      <c r="AW31" s="19" t="s">
        <v>63</v>
      </c>
      <c r="AX31" s="19" t="s">
        <v>63</v>
      </c>
      <c r="AY31" s="19" t="s">
        <v>63</v>
      </c>
      <c r="AZ31" s="19" t="s">
        <v>63</v>
      </c>
      <c r="BA31" s="19" t="s">
        <v>62</v>
      </c>
      <c r="BB31" s="19"/>
      <c r="BC31" s="19" t="s">
        <v>64</v>
      </c>
    </row>
    <row r="32" spans="1:55">
      <c r="A32">
        <v>3584</v>
      </c>
      <c r="B32" t="s">
        <v>658</v>
      </c>
      <c r="C32">
        <v>4.5599999999999996</v>
      </c>
      <c r="J32" s="51">
        <f t="shared" si="0"/>
        <v>2.6812146249929691</v>
      </c>
      <c r="K32">
        <v>1</v>
      </c>
      <c r="L32"/>
      <c r="M32" s="15" t="s">
        <v>55</v>
      </c>
      <c r="N32" s="1">
        <v>1406</v>
      </c>
      <c r="O32" s="16">
        <v>2.5</v>
      </c>
      <c r="P32" s="20" t="s">
        <v>113</v>
      </c>
      <c r="Q32" s="17" t="s">
        <v>57</v>
      </c>
      <c r="R32" s="17" t="s">
        <v>57</v>
      </c>
      <c r="S32" s="17" t="s">
        <v>59</v>
      </c>
      <c r="T32" s="18">
        <v>1</v>
      </c>
      <c r="U32" s="17"/>
      <c r="V32" s="17"/>
      <c r="W32" s="17"/>
      <c r="X32" s="19" t="s">
        <v>62</v>
      </c>
      <c r="Y32" s="19" t="s">
        <v>63</v>
      </c>
      <c r="Z32" s="19" t="s">
        <v>63</v>
      </c>
      <c r="AA32" s="19" t="s">
        <v>63</v>
      </c>
      <c r="AB32" s="19" t="s">
        <v>63</v>
      </c>
      <c r="AC32" s="19" t="s">
        <v>63</v>
      </c>
      <c r="AD32" s="19" t="s">
        <v>62</v>
      </c>
      <c r="AE32" s="19" t="s">
        <v>62</v>
      </c>
      <c r="AF32" s="19" t="s">
        <v>62</v>
      </c>
      <c r="AG32" s="19" t="s">
        <v>62</v>
      </c>
      <c r="AH32" s="19" t="s">
        <v>62</v>
      </c>
      <c r="AI32" s="19" t="s">
        <v>62</v>
      </c>
      <c r="AJ32" s="19" t="s">
        <v>62</v>
      </c>
      <c r="AK32" s="19" t="s">
        <v>62</v>
      </c>
      <c r="AL32" s="19" t="s">
        <v>63</v>
      </c>
      <c r="AM32" s="19" t="s">
        <v>63</v>
      </c>
      <c r="AN32" s="19" t="s">
        <v>63</v>
      </c>
      <c r="AO32" s="19" t="s">
        <v>63</v>
      </c>
      <c r="AP32" s="19" t="s">
        <v>63</v>
      </c>
      <c r="AQ32" s="19" t="s">
        <v>63</v>
      </c>
      <c r="AR32" s="19" t="s">
        <v>63</v>
      </c>
      <c r="AS32" s="19" t="s">
        <v>63</v>
      </c>
      <c r="AT32" s="19" t="s">
        <v>63</v>
      </c>
      <c r="AU32" s="19" t="s">
        <v>63</v>
      </c>
      <c r="AV32" s="19" t="s">
        <v>63</v>
      </c>
      <c r="AW32" s="19" t="s">
        <v>63</v>
      </c>
      <c r="AX32" s="19" t="s">
        <v>63</v>
      </c>
      <c r="AY32" s="19" t="s">
        <v>63</v>
      </c>
      <c r="AZ32" s="19" t="s">
        <v>63</v>
      </c>
      <c r="BA32" s="19" t="s">
        <v>63</v>
      </c>
      <c r="BB32" s="19"/>
      <c r="BC32" s="19" t="s">
        <v>64</v>
      </c>
    </row>
    <row r="33" spans="1:55">
      <c r="A33">
        <v>3563</v>
      </c>
      <c r="B33" t="s">
        <v>114</v>
      </c>
      <c r="C33">
        <v>4.5599999999999996</v>
      </c>
      <c r="J33" s="51">
        <f t="shared" si="0"/>
        <v>2.6812146249929691</v>
      </c>
      <c r="K33">
        <v>1</v>
      </c>
      <c r="L33"/>
      <c r="M33" s="15" t="s">
        <v>55</v>
      </c>
      <c r="N33" s="1">
        <v>1410.1</v>
      </c>
      <c r="O33" s="16">
        <v>3.2</v>
      </c>
      <c r="P33" s="20" t="s">
        <v>114</v>
      </c>
      <c r="Q33" s="17" t="s">
        <v>57</v>
      </c>
      <c r="R33" s="17" t="s">
        <v>58</v>
      </c>
      <c r="S33" s="17" t="s">
        <v>59</v>
      </c>
      <c r="T33" s="18">
        <v>1</v>
      </c>
      <c r="U33" s="17"/>
      <c r="V33" s="17"/>
      <c r="W33" s="17"/>
      <c r="X33" s="19" t="s">
        <v>62</v>
      </c>
      <c r="Y33" s="19" t="s">
        <v>63</v>
      </c>
      <c r="Z33" s="19" t="s">
        <v>63</v>
      </c>
      <c r="AA33" s="19" t="s">
        <v>63</v>
      </c>
      <c r="AB33" s="19" t="s">
        <v>63</v>
      </c>
      <c r="AC33" s="19" t="s">
        <v>63</v>
      </c>
      <c r="AD33" s="19" t="s">
        <v>62</v>
      </c>
      <c r="AE33" s="19" t="s">
        <v>62</v>
      </c>
      <c r="AF33" s="19" t="s">
        <v>62</v>
      </c>
      <c r="AG33" s="19" t="s">
        <v>62</v>
      </c>
      <c r="AH33" s="19" t="s">
        <v>62</v>
      </c>
      <c r="AI33" s="19" t="s">
        <v>62</v>
      </c>
      <c r="AJ33" s="19" t="s">
        <v>62</v>
      </c>
      <c r="AK33" s="19" t="s">
        <v>62</v>
      </c>
      <c r="AL33" s="19" t="s">
        <v>63</v>
      </c>
      <c r="AM33" s="19" t="s">
        <v>63</v>
      </c>
      <c r="AN33" s="19" t="s">
        <v>63</v>
      </c>
      <c r="AO33" s="19" t="s">
        <v>63</v>
      </c>
      <c r="AP33" s="19" t="s">
        <v>63</v>
      </c>
      <c r="AQ33" s="19" t="s">
        <v>63</v>
      </c>
      <c r="AR33" s="19" t="s">
        <v>63</v>
      </c>
      <c r="AS33" s="19" t="s">
        <v>63</v>
      </c>
      <c r="AT33" s="19" t="s">
        <v>63</v>
      </c>
      <c r="AU33" s="19" t="s">
        <v>63</v>
      </c>
      <c r="AV33" s="19" t="s">
        <v>63</v>
      </c>
      <c r="AW33" s="19" t="s">
        <v>63</v>
      </c>
      <c r="AX33" s="19" t="s">
        <v>63</v>
      </c>
      <c r="AY33" s="19" t="s">
        <v>63</v>
      </c>
      <c r="AZ33" s="19" t="s">
        <v>63</v>
      </c>
      <c r="BA33" s="19" t="s">
        <v>63</v>
      </c>
      <c r="BB33" s="19"/>
      <c r="BC33" s="19" t="s">
        <v>64</v>
      </c>
    </row>
    <row r="34" spans="1:55">
      <c r="A34">
        <v>4004</v>
      </c>
      <c r="B34" t="s">
        <v>659</v>
      </c>
      <c r="C34">
        <v>85.5</v>
      </c>
      <c r="J34" s="51">
        <f t="shared" si="0"/>
        <v>50.272774218618174</v>
      </c>
      <c r="K34">
        <v>2</v>
      </c>
      <c r="L34" t="s">
        <v>707</v>
      </c>
      <c r="M34" s="15" t="s">
        <v>55</v>
      </c>
      <c r="N34" s="1">
        <v>1418</v>
      </c>
      <c r="O34" s="16">
        <v>135</v>
      </c>
      <c r="P34" s="20" t="s">
        <v>115</v>
      </c>
      <c r="Q34" s="17" t="s">
        <v>57</v>
      </c>
      <c r="R34" s="17" t="s">
        <v>66</v>
      </c>
      <c r="S34" s="17" t="s">
        <v>116</v>
      </c>
      <c r="T34" s="18" t="s">
        <v>86</v>
      </c>
      <c r="U34" s="17"/>
      <c r="V34" s="17"/>
      <c r="W34" s="17" t="s">
        <v>117</v>
      </c>
      <c r="X34" s="19" t="s">
        <v>63</v>
      </c>
      <c r="Y34" s="19" t="s">
        <v>62</v>
      </c>
      <c r="Z34" s="19" t="s">
        <v>62</v>
      </c>
      <c r="AA34" s="19" t="s">
        <v>63</v>
      </c>
      <c r="AB34" s="19" t="s">
        <v>63</v>
      </c>
      <c r="AC34" s="19" t="s">
        <v>62</v>
      </c>
      <c r="AD34" s="19" t="s">
        <v>63</v>
      </c>
      <c r="AE34" s="19" t="s">
        <v>62</v>
      </c>
      <c r="AF34" s="19" t="s">
        <v>62</v>
      </c>
      <c r="AG34" s="19" t="s">
        <v>62</v>
      </c>
      <c r="AH34" s="19" t="s">
        <v>62</v>
      </c>
      <c r="AI34" s="19" t="s">
        <v>63</v>
      </c>
      <c r="AJ34" s="19" t="s">
        <v>63</v>
      </c>
      <c r="AK34" s="19" t="s">
        <v>63</v>
      </c>
      <c r="AL34" s="19" t="s">
        <v>63</v>
      </c>
      <c r="AM34" s="19" t="s">
        <v>63</v>
      </c>
      <c r="AN34" s="19" t="s">
        <v>63</v>
      </c>
      <c r="AO34" s="19" t="s">
        <v>63</v>
      </c>
      <c r="AP34" s="19" t="s">
        <v>63</v>
      </c>
      <c r="AQ34" s="19" t="s">
        <v>63</v>
      </c>
      <c r="AR34" s="19" t="s">
        <v>63</v>
      </c>
      <c r="AS34" s="19" t="s">
        <v>63</v>
      </c>
      <c r="AT34" s="19" t="s">
        <v>63</v>
      </c>
      <c r="AU34" s="19" t="s">
        <v>63</v>
      </c>
      <c r="AV34" s="19" t="s">
        <v>63</v>
      </c>
      <c r="AW34" s="19" t="s">
        <v>63</v>
      </c>
      <c r="AX34" s="19" t="s">
        <v>63</v>
      </c>
      <c r="AY34" s="19" t="s">
        <v>63</v>
      </c>
      <c r="AZ34" s="19" t="s">
        <v>63</v>
      </c>
      <c r="BA34" s="19" t="s">
        <v>62</v>
      </c>
      <c r="BB34" s="19"/>
      <c r="BC34" s="19" t="s">
        <v>64</v>
      </c>
    </row>
    <row r="35" spans="1:55">
      <c r="A35">
        <v>3749</v>
      </c>
      <c r="B35" t="s">
        <v>660</v>
      </c>
      <c r="C35">
        <v>22.8</v>
      </c>
      <c r="J35" s="51">
        <f t="shared" si="0"/>
        <v>13.406073124964848</v>
      </c>
      <c r="K35">
        <v>2</v>
      </c>
      <c r="L35" t="s">
        <v>708</v>
      </c>
      <c r="M35" s="15" t="s">
        <v>55</v>
      </c>
      <c r="N35" s="1">
        <v>1438.1</v>
      </c>
      <c r="O35" s="16">
        <v>53</v>
      </c>
      <c r="P35" s="20" t="s">
        <v>118</v>
      </c>
      <c r="Q35" s="17" t="s">
        <v>57</v>
      </c>
      <c r="R35" s="17" t="s">
        <v>119</v>
      </c>
      <c r="S35" s="17" t="s">
        <v>116</v>
      </c>
      <c r="T35" s="17" t="s">
        <v>120</v>
      </c>
      <c r="U35" s="17"/>
      <c r="W35" s="17"/>
      <c r="X35" s="19" t="s">
        <v>62</v>
      </c>
      <c r="Y35" s="19" t="s">
        <v>63</v>
      </c>
      <c r="Z35" s="19" t="s">
        <v>62</v>
      </c>
      <c r="AA35" s="19" t="s">
        <v>63</v>
      </c>
      <c r="AB35" s="19" t="s">
        <v>63</v>
      </c>
      <c r="AC35" s="19" t="s">
        <v>63</v>
      </c>
      <c r="AD35" s="19" t="s">
        <v>62</v>
      </c>
      <c r="AE35" s="19" t="s">
        <v>62</v>
      </c>
      <c r="AF35" s="19" t="s">
        <v>62</v>
      </c>
      <c r="AG35" s="19" t="s">
        <v>62</v>
      </c>
      <c r="AH35" s="19" t="s">
        <v>62</v>
      </c>
      <c r="AI35" s="19" t="s">
        <v>63</v>
      </c>
      <c r="AJ35" s="19" t="s">
        <v>63</v>
      </c>
      <c r="AK35" s="19" t="s">
        <v>63</v>
      </c>
      <c r="AL35" s="19" t="s">
        <v>63</v>
      </c>
      <c r="AM35" s="19" t="s">
        <v>63</v>
      </c>
      <c r="AN35" s="19" t="s">
        <v>63</v>
      </c>
      <c r="AO35" s="19" t="s">
        <v>63</v>
      </c>
      <c r="AP35" s="19" t="s">
        <v>63</v>
      </c>
      <c r="AQ35" s="19" t="s">
        <v>63</v>
      </c>
      <c r="AR35" s="19" t="s">
        <v>63</v>
      </c>
      <c r="AS35" s="19" t="s">
        <v>63</v>
      </c>
      <c r="AT35" s="19" t="s">
        <v>63</v>
      </c>
      <c r="AU35" s="19" t="s">
        <v>63</v>
      </c>
      <c r="AV35" s="19" t="s">
        <v>63</v>
      </c>
      <c r="AW35" s="19" t="s">
        <v>63</v>
      </c>
      <c r="AX35" s="19" t="s">
        <v>63</v>
      </c>
      <c r="AY35" s="19" t="s">
        <v>63</v>
      </c>
      <c r="AZ35" s="19" t="s">
        <v>63</v>
      </c>
      <c r="BA35" s="19" t="s">
        <v>63</v>
      </c>
      <c r="BB35" s="19"/>
      <c r="BC35" s="19" t="s">
        <v>64</v>
      </c>
    </row>
    <row r="36" spans="1:55" ht="25.5">
      <c r="A36">
        <v>3891</v>
      </c>
      <c r="B36" t="s">
        <v>661</v>
      </c>
      <c r="C36">
        <v>28.5</v>
      </c>
      <c r="J36" s="51">
        <f t="shared" si="0"/>
        <v>16.75759140620606</v>
      </c>
      <c r="K36">
        <v>1</v>
      </c>
      <c r="L36" t="s">
        <v>709</v>
      </c>
      <c r="M36" s="15" t="s">
        <v>55</v>
      </c>
      <c r="N36" s="1">
        <v>1444.1</v>
      </c>
      <c r="O36" s="16">
        <v>21</v>
      </c>
      <c r="P36" s="20" t="s">
        <v>121</v>
      </c>
      <c r="Q36" s="17" t="s">
        <v>57</v>
      </c>
      <c r="R36" s="17" t="s">
        <v>58</v>
      </c>
      <c r="S36" s="17" t="s">
        <v>59</v>
      </c>
      <c r="T36" s="17" t="s">
        <v>122</v>
      </c>
      <c r="U36" s="17" t="s">
        <v>123</v>
      </c>
      <c r="V36" s="17"/>
      <c r="W36" s="17" t="s">
        <v>124</v>
      </c>
      <c r="X36" s="19" t="s">
        <v>63</v>
      </c>
      <c r="Y36" s="19" t="s">
        <v>63</v>
      </c>
      <c r="Z36" s="19" t="s">
        <v>62</v>
      </c>
      <c r="AA36" s="19" t="s">
        <v>63</v>
      </c>
      <c r="AB36" s="19" t="s">
        <v>63</v>
      </c>
      <c r="AC36" s="19" t="s">
        <v>62</v>
      </c>
      <c r="AD36" s="19" t="s">
        <v>63</v>
      </c>
      <c r="AE36" s="19" t="s">
        <v>62</v>
      </c>
      <c r="AF36" s="19" t="s">
        <v>62</v>
      </c>
      <c r="AG36" s="19" t="s">
        <v>62</v>
      </c>
      <c r="AH36" s="19" t="s">
        <v>62</v>
      </c>
      <c r="AI36" s="19" t="s">
        <v>63</v>
      </c>
      <c r="AJ36" s="19" t="s">
        <v>63</v>
      </c>
      <c r="AK36" s="19" t="s">
        <v>63</v>
      </c>
      <c r="AL36" s="19" t="s">
        <v>63</v>
      </c>
      <c r="AM36" s="19" t="s">
        <v>63</v>
      </c>
      <c r="AN36" s="19" t="s">
        <v>63</v>
      </c>
      <c r="AO36" s="19" t="s">
        <v>62</v>
      </c>
      <c r="AP36" s="19" t="s">
        <v>63</v>
      </c>
      <c r="AQ36" s="19" t="s">
        <v>63</v>
      </c>
      <c r="AR36" s="19" t="s">
        <v>63</v>
      </c>
      <c r="AS36" s="19" t="s">
        <v>63</v>
      </c>
      <c r="AT36" s="19" t="s">
        <v>63</v>
      </c>
      <c r="AU36" s="19" t="s">
        <v>63</v>
      </c>
      <c r="AV36" s="19" t="s">
        <v>63</v>
      </c>
      <c r="AW36" s="19" t="s">
        <v>63</v>
      </c>
      <c r="AX36" s="19" t="s">
        <v>63</v>
      </c>
      <c r="AY36" s="19" t="s">
        <v>63</v>
      </c>
      <c r="AZ36" s="19" t="s">
        <v>63</v>
      </c>
      <c r="BA36" s="19" t="s">
        <v>63</v>
      </c>
      <c r="BB36" s="19"/>
      <c r="BC36" s="19" t="s">
        <v>64</v>
      </c>
    </row>
    <row r="37" spans="1:55" ht="25.5">
      <c r="A37">
        <v>3892</v>
      </c>
      <c r="B37" t="s">
        <v>662</v>
      </c>
      <c r="C37">
        <v>22.8</v>
      </c>
      <c r="J37" s="51">
        <f t="shared" si="0"/>
        <v>13.406073124964848</v>
      </c>
      <c r="K37">
        <v>2</v>
      </c>
      <c r="L37" t="s">
        <v>710</v>
      </c>
      <c r="M37" s="15" t="s">
        <v>55</v>
      </c>
      <c r="N37" s="1">
        <v>1446.1</v>
      </c>
      <c r="O37" s="16">
        <v>36</v>
      </c>
      <c r="P37" s="20" t="s">
        <v>125</v>
      </c>
      <c r="Q37" s="17" t="s">
        <v>57</v>
      </c>
      <c r="R37" s="17" t="s">
        <v>58</v>
      </c>
      <c r="S37" s="17" t="s">
        <v>59</v>
      </c>
      <c r="T37" s="17" t="s">
        <v>126</v>
      </c>
      <c r="U37" s="17" t="s">
        <v>127</v>
      </c>
      <c r="V37" s="17"/>
      <c r="W37" s="17"/>
      <c r="X37" s="19" t="s">
        <v>63</v>
      </c>
      <c r="Y37" s="19" t="s">
        <v>63</v>
      </c>
      <c r="Z37" s="19" t="s">
        <v>62</v>
      </c>
      <c r="AA37" s="19" t="s">
        <v>63</v>
      </c>
      <c r="AB37" s="19" t="s">
        <v>63</v>
      </c>
      <c r="AC37" s="19" t="s">
        <v>62</v>
      </c>
      <c r="AD37" s="19" t="s">
        <v>63</v>
      </c>
      <c r="AE37" s="19" t="s">
        <v>62</v>
      </c>
      <c r="AF37" s="19" t="s">
        <v>62</v>
      </c>
      <c r="AG37" s="19" t="s">
        <v>62</v>
      </c>
      <c r="AH37" s="19" t="s">
        <v>62</v>
      </c>
      <c r="AI37" s="19" t="s">
        <v>63</v>
      </c>
      <c r="AJ37" s="19" t="s">
        <v>63</v>
      </c>
      <c r="AK37" s="19" t="s">
        <v>63</v>
      </c>
      <c r="AL37" s="19" t="s">
        <v>63</v>
      </c>
      <c r="AM37" s="19" t="s">
        <v>63</v>
      </c>
      <c r="AN37" s="19" t="s">
        <v>63</v>
      </c>
      <c r="AO37" s="19" t="s">
        <v>62</v>
      </c>
      <c r="AP37" s="19" t="s">
        <v>63</v>
      </c>
      <c r="AQ37" s="19" t="s">
        <v>63</v>
      </c>
      <c r="AR37" s="19" t="s">
        <v>63</v>
      </c>
      <c r="AS37" s="19" t="s">
        <v>63</v>
      </c>
      <c r="AT37" s="19" t="s">
        <v>63</v>
      </c>
      <c r="AU37" s="19" t="s">
        <v>63</v>
      </c>
      <c r="AV37" s="19" t="s">
        <v>63</v>
      </c>
      <c r="AW37" s="19" t="s">
        <v>63</v>
      </c>
      <c r="AX37" s="19" t="s">
        <v>63</v>
      </c>
      <c r="AY37" s="19" t="s">
        <v>63</v>
      </c>
      <c r="AZ37" s="19" t="s">
        <v>63</v>
      </c>
      <c r="BA37" s="19" t="s">
        <v>63</v>
      </c>
      <c r="BB37" s="19"/>
      <c r="BC37" s="19" t="s">
        <v>64</v>
      </c>
    </row>
    <row r="38" spans="1:55" ht="256.5">
      <c r="A38">
        <v>3741</v>
      </c>
      <c r="B38" t="s">
        <v>678</v>
      </c>
      <c r="C38">
        <v>22.8</v>
      </c>
      <c r="J38" s="51">
        <f t="shared" si="0"/>
        <v>13.406073124964848</v>
      </c>
      <c r="K38">
        <v>1</v>
      </c>
      <c r="L38" s="308" t="s">
        <v>3025</v>
      </c>
      <c r="M38" s="15" t="s">
        <v>55</v>
      </c>
      <c r="N38" s="1">
        <v>1459</v>
      </c>
      <c r="O38" s="16">
        <v>37</v>
      </c>
      <c r="P38" s="20" t="s">
        <v>128</v>
      </c>
      <c r="Q38" s="17" t="s">
        <v>57</v>
      </c>
      <c r="R38" s="17" t="s">
        <v>129</v>
      </c>
      <c r="S38" s="17" t="s">
        <v>59</v>
      </c>
      <c r="T38" s="18">
        <v>1</v>
      </c>
      <c r="U38" s="17"/>
      <c r="V38" s="17"/>
      <c r="W38" s="17"/>
      <c r="X38" s="19" t="s">
        <v>62</v>
      </c>
      <c r="Y38" s="19" t="s">
        <v>63</v>
      </c>
      <c r="Z38" s="19" t="s">
        <v>62</v>
      </c>
      <c r="AA38" s="19" t="s">
        <v>63</v>
      </c>
      <c r="AB38" s="19" t="s">
        <v>63</v>
      </c>
      <c r="AC38" s="19" t="s">
        <v>63</v>
      </c>
      <c r="AD38" s="19" t="s">
        <v>62</v>
      </c>
      <c r="AE38" s="19" t="s">
        <v>62</v>
      </c>
      <c r="AF38" s="19" t="s">
        <v>62</v>
      </c>
      <c r="AG38" s="19" t="s">
        <v>62</v>
      </c>
      <c r="AH38" s="19" t="s">
        <v>62</v>
      </c>
      <c r="AI38" s="19" t="s">
        <v>63</v>
      </c>
      <c r="AJ38" s="19" t="s">
        <v>63</v>
      </c>
      <c r="AK38" s="19" t="s">
        <v>63</v>
      </c>
      <c r="AL38" s="19" t="s">
        <v>63</v>
      </c>
      <c r="AM38" s="19" t="s">
        <v>63</v>
      </c>
      <c r="AN38" s="19" t="s">
        <v>63</v>
      </c>
      <c r="AO38" s="19" t="s">
        <v>63</v>
      </c>
      <c r="AP38" s="19" t="s">
        <v>63</v>
      </c>
      <c r="AQ38" s="19" t="s">
        <v>63</v>
      </c>
      <c r="AR38" s="19" t="s">
        <v>63</v>
      </c>
      <c r="AS38" s="19" t="s">
        <v>63</v>
      </c>
      <c r="AT38" s="19" t="s">
        <v>63</v>
      </c>
      <c r="AU38" s="19" t="s">
        <v>63</v>
      </c>
      <c r="AV38" s="19" t="s">
        <v>63</v>
      </c>
      <c r="AW38" s="19" t="s">
        <v>63</v>
      </c>
      <c r="AX38" s="19" t="s">
        <v>63</v>
      </c>
      <c r="AY38" s="19" t="s">
        <v>63</v>
      </c>
      <c r="AZ38" s="19" t="s">
        <v>63</v>
      </c>
      <c r="BA38" s="19" t="s">
        <v>63</v>
      </c>
      <c r="BB38" s="19"/>
      <c r="BC38" s="19" t="s">
        <v>64</v>
      </c>
    </row>
    <row r="39" spans="1:55" ht="256.5">
      <c r="A39">
        <v>3741</v>
      </c>
      <c r="B39" t="s">
        <v>678</v>
      </c>
      <c r="C39">
        <v>22.8</v>
      </c>
      <c r="J39" s="51">
        <f t="shared" si="0"/>
        <v>13.406073124964848</v>
      </c>
      <c r="K39">
        <v>1</v>
      </c>
      <c r="L39" s="308" t="s">
        <v>3025</v>
      </c>
      <c r="M39" s="15" t="s">
        <v>55</v>
      </c>
      <c r="N39" s="1">
        <v>1460</v>
      </c>
      <c r="O39" s="16">
        <v>37</v>
      </c>
      <c r="P39" s="20" t="s">
        <v>130</v>
      </c>
      <c r="Q39" s="17" t="s">
        <v>57</v>
      </c>
      <c r="R39" s="17" t="s">
        <v>129</v>
      </c>
      <c r="S39" s="17" t="s">
        <v>59</v>
      </c>
      <c r="T39" s="18">
        <v>1</v>
      </c>
      <c r="U39" s="17"/>
      <c r="V39" s="17"/>
      <c r="W39" s="17"/>
      <c r="X39" s="19" t="s">
        <v>62</v>
      </c>
      <c r="Y39" s="19" t="s">
        <v>63</v>
      </c>
      <c r="Z39" s="19" t="s">
        <v>62</v>
      </c>
      <c r="AA39" s="19" t="s">
        <v>63</v>
      </c>
      <c r="AB39" s="19" t="s">
        <v>63</v>
      </c>
      <c r="AC39" s="19" t="s">
        <v>63</v>
      </c>
      <c r="AD39" s="19" t="s">
        <v>62</v>
      </c>
      <c r="AE39" s="19" t="s">
        <v>62</v>
      </c>
      <c r="AF39" s="19" t="s">
        <v>62</v>
      </c>
      <c r="AG39" s="19" t="s">
        <v>62</v>
      </c>
      <c r="AH39" s="19" t="s">
        <v>62</v>
      </c>
      <c r="AI39" s="19" t="s">
        <v>63</v>
      </c>
      <c r="AJ39" s="19" t="s">
        <v>63</v>
      </c>
      <c r="AK39" s="19" t="s">
        <v>63</v>
      </c>
      <c r="AL39" s="19" t="s">
        <v>63</v>
      </c>
      <c r="AM39" s="19" t="s">
        <v>63</v>
      </c>
      <c r="AN39" s="19" t="s">
        <v>63</v>
      </c>
      <c r="AO39" s="19" t="s">
        <v>63</v>
      </c>
      <c r="AP39" s="19" t="s">
        <v>63</v>
      </c>
      <c r="AQ39" s="19" t="s">
        <v>63</v>
      </c>
      <c r="AR39" s="19" t="s">
        <v>63</v>
      </c>
      <c r="AS39" s="19" t="s">
        <v>63</v>
      </c>
      <c r="AT39" s="19" t="s">
        <v>63</v>
      </c>
      <c r="AU39" s="19" t="s">
        <v>63</v>
      </c>
      <c r="AV39" s="19" t="s">
        <v>63</v>
      </c>
      <c r="AW39" s="19" t="s">
        <v>63</v>
      </c>
      <c r="AX39" s="19" t="s">
        <v>63</v>
      </c>
      <c r="AY39" s="19" t="s">
        <v>63</v>
      </c>
      <c r="AZ39" s="19" t="s">
        <v>63</v>
      </c>
      <c r="BA39" s="19" t="s">
        <v>63</v>
      </c>
      <c r="BB39" s="19"/>
      <c r="BC39" s="19" t="s">
        <v>64</v>
      </c>
    </row>
    <row r="40" spans="1:55">
      <c r="B40"/>
      <c r="J40" s="51">
        <f t="shared" si="0"/>
        <v>0</v>
      </c>
      <c r="K40">
        <v>0</v>
      </c>
      <c r="L40" t="s">
        <v>711</v>
      </c>
      <c r="M40" s="15" t="s">
        <v>55</v>
      </c>
      <c r="N40" s="1">
        <v>1469</v>
      </c>
      <c r="O40" s="16">
        <v>150</v>
      </c>
      <c r="P40" s="20" t="s">
        <v>131</v>
      </c>
      <c r="Q40" s="17" t="s">
        <v>77</v>
      </c>
      <c r="R40" s="17" t="s">
        <v>58</v>
      </c>
      <c r="S40" s="17" t="s">
        <v>57</v>
      </c>
      <c r="T40" s="18" t="s">
        <v>132</v>
      </c>
      <c r="U40" s="17"/>
      <c r="V40" s="17"/>
      <c r="W40" s="17"/>
      <c r="X40" s="19" t="s">
        <v>62</v>
      </c>
      <c r="Y40" s="19" t="s">
        <v>63</v>
      </c>
      <c r="Z40" s="19" t="s">
        <v>63</v>
      </c>
      <c r="AA40" s="19" t="s">
        <v>63</v>
      </c>
      <c r="AB40" s="19" t="s">
        <v>63</v>
      </c>
      <c r="AC40" s="19" t="s">
        <v>62</v>
      </c>
      <c r="AD40" s="19" t="s">
        <v>63</v>
      </c>
      <c r="AE40" s="19" t="s">
        <v>62</v>
      </c>
      <c r="AF40" s="19" t="s">
        <v>62</v>
      </c>
      <c r="AG40" s="19" t="s">
        <v>62</v>
      </c>
      <c r="AH40" s="19" t="s">
        <v>62</v>
      </c>
      <c r="AI40" s="19" t="s">
        <v>63</v>
      </c>
      <c r="AJ40" s="19" t="s">
        <v>63</v>
      </c>
      <c r="AK40" s="19" t="s">
        <v>63</v>
      </c>
      <c r="AL40" s="19" t="s">
        <v>63</v>
      </c>
      <c r="AM40" s="19" t="s">
        <v>63</v>
      </c>
      <c r="AN40" s="19" t="s">
        <v>63</v>
      </c>
      <c r="AO40" s="19" t="s">
        <v>63</v>
      </c>
      <c r="AP40" s="19" t="s">
        <v>63</v>
      </c>
      <c r="AQ40" s="19" t="s">
        <v>63</v>
      </c>
      <c r="AR40" s="19" t="s">
        <v>63</v>
      </c>
      <c r="AS40" s="19" t="s">
        <v>63</v>
      </c>
      <c r="AT40" s="19" t="s">
        <v>63</v>
      </c>
      <c r="AU40" s="19" t="s">
        <v>63</v>
      </c>
      <c r="AV40" s="19" t="s">
        <v>63</v>
      </c>
      <c r="AW40" s="19" t="s">
        <v>63</v>
      </c>
      <c r="AX40" s="19" t="s">
        <v>63</v>
      </c>
      <c r="AY40" s="19" t="s">
        <v>63</v>
      </c>
      <c r="AZ40" s="19" t="s">
        <v>63</v>
      </c>
      <c r="BA40" s="19" t="s">
        <v>63</v>
      </c>
      <c r="BB40" s="19"/>
      <c r="BC40" s="19" t="s">
        <v>64</v>
      </c>
    </row>
    <row r="41" spans="1:55">
      <c r="B41"/>
      <c r="J41" s="51">
        <f t="shared" si="0"/>
        <v>0</v>
      </c>
      <c r="K41">
        <v>0</v>
      </c>
      <c r="L41" t="s">
        <v>712</v>
      </c>
      <c r="M41" s="15" t="s">
        <v>55</v>
      </c>
      <c r="N41" s="1">
        <v>1474.1</v>
      </c>
      <c r="O41" s="16">
        <v>87</v>
      </c>
      <c r="P41" s="20" t="s">
        <v>133</v>
      </c>
      <c r="Q41" s="17" t="s">
        <v>57</v>
      </c>
      <c r="R41" s="17" t="s">
        <v>57</v>
      </c>
      <c r="S41" s="17" t="s">
        <v>59</v>
      </c>
      <c r="T41" s="17" t="s">
        <v>86</v>
      </c>
      <c r="U41" s="17"/>
      <c r="V41" s="17" t="s">
        <v>88</v>
      </c>
      <c r="W41" s="17" t="s">
        <v>134</v>
      </c>
      <c r="X41" s="19" t="s">
        <v>63</v>
      </c>
      <c r="Y41" s="19" t="s">
        <v>63</v>
      </c>
      <c r="Z41" s="19" t="s">
        <v>62</v>
      </c>
      <c r="AA41" s="19" t="s">
        <v>63</v>
      </c>
      <c r="AB41" s="19" t="s">
        <v>63</v>
      </c>
      <c r="AC41" s="19" t="s">
        <v>62</v>
      </c>
      <c r="AD41" s="19" t="s">
        <v>63</v>
      </c>
      <c r="AE41" s="19" t="s">
        <v>62</v>
      </c>
      <c r="AF41" s="19" t="s">
        <v>62</v>
      </c>
      <c r="AG41" s="19" t="s">
        <v>62</v>
      </c>
      <c r="AH41" s="19" t="s">
        <v>62</v>
      </c>
      <c r="AI41" s="19" t="s">
        <v>63</v>
      </c>
      <c r="AJ41" s="19" t="s">
        <v>63</v>
      </c>
      <c r="AK41" s="19" t="s">
        <v>63</v>
      </c>
      <c r="AL41" s="19" t="s">
        <v>63</v>
      </c>
      <c r="AM41" s="19" t="s">
        <v>63</v>
      </c>
      <c r="AN41" s="19" t="s">
        <v>63</v>
      </c>
      <c r="AO41" s="19" t="s">
        <v>63</v>
      </c>
      <c r="AP41" s="19" t="s">
        <v>63</v>
      </c>
      <c r="AQ41" s="19" t="s">
        <v>63</v>
      </c>
      <c r="AR41" s="19" t="s">
        <v>63</v>
      </c>
      <c r="AS41" s="19" t="s">
        <v>63</v>
      </c>
      <c r="AT41" s="19" t="s">
        <v>63</v>
      </c>
      <c r="AU41" s="19" t="s">
        <v>63</v>
      </c>
      <c r="AV41" s="19" t="s">
        <v>63</v>
      </c>
      <c r="AW41" s="19" t="s">
        <v>63</v>
      </c>
      <c r="AX41" s="19" t="s">
        <v>63</v>
      </c>
      <c r="AY41" s="19" t="s">
        <v>63</v>
      </c>
      <c r="AZ41" s="19" t="s">
        <v>63</v>
      </c>
      <c r="BA41" s="19" t="s">
        <v>63</v>
      </c>
      <c r="BB41" s="19"/>
      <c r="BC41" s="19" t="s">
        <v>64</v>
      </c>
    </row>
    <row r="42" spans="1:55">
      <c r="A42">
        <v>3557</v>
      </c>
      <c r="B42" t="s">
        <v>135</v>
      </c>
      <c r="C42">
        <v>3.42</v>
      </c>
      <c r="J42" s="51">
        <f t="shared" si="0"/>
        <v>2.0109109687447271</v>
      </c>
      <c r="K42">
        <v>1</v>
      </c>
      <c r="L42"/>
      <c r="M42" s="15" t="s">
        <v>55</v>
      </c>
      <c r="N42" s="1">
        <v>1479</v>
      </c>
      <c r="O42" s="16">
        <v>2.8</v>
      </c>
      <c r="P42" s="20" t="s">
        <v>135</v>
      </c>
      <c r="Q42" s="17" t="s">
        <v>57</v>
      </c>
      <c r="R42" s="22" t="s">
        <v>57</v>
      </c>
      <c r="S42" s="17" t="s">
        <v>59</v>
      </c>
      <c r="T42" s="18">
        <v>1</v>
      </c>
      <c r="U42" s="17"/>
      <c r="V42" s="17"/>
      <c r="W42" s="17"/>
      <c r="X42" s="19" t="s">
        <v>62</v>
      </c>
      <c r="Y42" s="19" t="s">
        <v>63</v>
      </c>
      <c r="Z42" s="19" t="s">
        <v>63</v>
      </c>
      <c r="AA42" s="19" t="s">
        <v>63</v>
      </c>
      <c r="AB42" s="19" t="s">
        <v>63</v>
      </c>
      <c r="AC42" s="19" t="s">
        <v>63</v>
      </c>
      <c r="AD42" s="19" t="s">
        <v>62</v>
      </c>
      <c r="AE42" s="19" t="s">
        <v>62</v>
      </c>
      <c r="AF42" s="19" t="s">
        <v>62</v>
      </c>
      <c r="AG42" s="19" t="s">
        <v>62</v>
      </c>
      <c r="AH42" s="19" t="s">
        <v>62</v>
      </c>
      <c r="AI42" s="19" t="s">
        <v>62</v>
      </c>
      <c r="AJ42" s="19" t="s">
        <v>62</v>
      </c>
      <c r="AK42" s="19" t="s">
        <v>62</v>
      </c>
      <c r="AL42" s="19" t="s">
        <v>63</v>
      </c>
      <c r="AM42" s="19" t="s">
        <v>63</v>
      </c>
      <c r="AN42" s="19" t="s">
        <v>63</v>
      </c>
      <c r="AO42" s="19" t="s">
        <v>63</v>
      </c>
      <c r="AP42" s="19" t="s">
        <v>63</v>
      </c>
      <c r="AQ42" s="19" t="s">
        <v>63</v>
      </c>
      <c r="AR42" s="19" t="s">
        <v>63</v>
      </c>
      <c r="AS42" s="19" t="s">
        <v>63</v>
      </c>
      <c r="AT42" s="19" t="s">
        <v>63</v>
      </c>
      <c r="AU42" s="19" t="s">
        <v>63</v>
      </c>
      <c r="AV42" s="19" t="s">
        <v>63</v>
      </c>
      <c r="AW42" s="19" t="s">
        <v>63</v>
      </c>
      <c r="AX42" s="19" t="s">
        <v>63</v>
      </c>
      <c r="AY42" s="19" t="s">
        <v>63</v>
      </c>
      <c r="AZ42" s="19" t="s">
        <v>63</v>
      </c>
      <c r="BA42" s="19" t="s">
        <v>63</v>
      </c>
      <c r="BB42" s="19"/>
      <c r="BC42" s="19" t="s">
        <v>64</v>
      </c>
    </row>
    <row r="43" spans="1:55">
      <c r="A43">
        <v>3585</v>
      </c>
      <c r="B43" t="s">
        <v>136</v>
      </c>
      <c r="C43">
        <v>4.5599999999999996</v>
      </c>
      <c r="J43" s="51">
        <f t="shared" si="0"/>
        <v>2.6812146249929691</v>
      </c>
      <c r="K43">
        <v>1</v>
      </c>
      <c r="L43"/>
      <c r="M43" s="15" t="s">
        <v>55</v>
      </c>
      <c r="N43" s="1">
        <v>1509</v>
      </c>
      <c r="O43" s="16">
        <v>2.5</v>
      </c>
      <c r="P43" s="20" t="s">
        <v>136</v>
      </c>
      <c r="Q43" s="17" t="s">
        <v>57</v>
      </c>
      <c r="R43" s="17" t="s">
        <v>57</v>
      </c>
      <c r="S43" s="17" t="s">
        <v>57</v>
      </c>
      <c r="T43" s="18">
        <v>1</v>
      </c>
      <c r="U43" s="17"/>
      <c r="V43" s="17"/>
      <c r="W43" s="17"/>
      <c r="X43" s="19" t="s">
        <v>62</v>
      </c>
      <c r="Y43" s="19" t="s">
        <v>63</v>
      </c>
      <c r="Z43" s="19" t="s">
        <v>63</v>
      </c>
      <c r="AA43" s="19" t="s">
        <v>63</v>
      </c>
      <c r="AB43" s="19" t="s">
        <v>63</v>
      </c>
      <c r="AC43" s="19" t="s">
        <v>63</v>
      </c>
      <c r="AD43" s="19" t="s">
        <v>62</v>
      </c>
      <c r="AE43" s="19" t="s">
        <v>62</v>
      </c>
      <c r="AF43" s="19" t="s">
        <v>62</v>
      </c>
      <c r="AG43" s="19" t="s">
        <v>62</v>
      </c>
      <c r="AH43" s="19" t="s">
        <v>62</v>
      </c>
      <c r="AI43" s="19" t="s">
        <v>62</v>
      </c>
      <c r="AJ43" s="19" t="s">
        <v>62</v>
      </c>
      <c r="AK43" s="19" t="s">
        <v>62</v>
      </c>
      <c r="AL43" s="19" t="s">
        <v>63</v>
      </c>
      <c r="AM43" s="19" t="s">
        <v>63</v>
      </c>
      <c r="AN43" s="19" t="s">
        <v>63</v>
      </c>
      <c r="AO43" s="19" t="s">
        <v>63</v>
      </c>
      <c r="AP43" s="19" t="s">
        <v>63</v>
      </c>
      <c r="AQ43" s="19" t="s">
        <v>63</v>
      </c>
      <c r="AR43" s="19" t="s">
        <v>63</v>
      </c>
      <c r="AS43" s="19" t="s">
        <v>63</v>
      </c>
      <c r="AT43" s="19" t="s">
        <v>63</v>
      </c>
      <c r="AU43" s="19" t="s">
        <v>63</v>
      </c>
      <c r="AV43" s="19" t="s">
        <v>63</v>
      </c>
      <c r="AW43" s="19" t="s">
        <v>63</v>
      </c>
      <c r="AX43" s="19" t="s">
        <v>63</v>
      </c>
      <c r="AY43" s="19" t="s">
        <v>63</v>
      </c>
      <c r="AZ43" s="19" t="s">
        <v>63</v>
      </c>
      <c r="BA43" s="19" t="s">
        <v>62</v>
      </c>
      <c r="BB43" s="19"/>
      <c r="BC43" s="19" t="s">
        <v>64</v>
      </c>
    </row>
    <row r="44" spans="1:55">
      <c r="A44">
        <v>3781</v>
      </c>
      <c r="B44" t="s">
        <v>663</v>
      </c>
      <c r="C44">
        <v>25.08</v>
      </c>
      <c r="J44" s="51">
        <f t="shared" si="0"/>
        <v>14.746680437461331</v>
      </c>
      <c r="K44">
        <v>1</v>
      </c>
      <c r="L44"/>
      <c r="M44" s="15" t="s">
        <v>55</v>
      </c>
      <c r="N44" s="1">
        <v>1517</v>
      </c>
      <c r="O44" s="16">
        <v>23</v>
      </c>
      <c r="P44" s="20" t="s">
        <v>137</v>
      </c>
      <c r="Q44" s="17" t="s">
        <v>57</v>
      </c>
      <c r="R44" s="17" t="s">
        <v>57</v>
      </c>
      <c r="S44" s="17" t="s">
        <v>57</v>
      </c>
      <c r="T44" s="18">
        <v>1</v>
      </c>
      <c r="U44" s="17"/>
      <c r="V44" s="17"/>
      <c r="W44" s="17"/>
      <c r="X44" s="19" t="s">
        <v>62</v>
      </c>
      <c r="Y44" s="19" t="s">
        <v>63</v>
      </c>
      <c r="Z44" s="19" t="s">
        <v>63</v>
      </c>
      <c r="AA44" s="19" t="s">
        <v>63</v>
      </c>
      <c r="AB44" s="19" t="s">
        <v>63</v>
      </c>
      <c r="AC44" s="19" t="s">
        <v>63</v>
      </c>
      <c r="AD44" s="19" t="s">
        <v>62</v>
      </c>
      <c r="AE44" s="19" t="s">
        <v>62</v>
      </c>
      <c r="AF44" s="19" t="s">
        <v>62</v>
      </c>
      <c r="AG44" s="19" t="s">
        <v>62</v>
      </c>
      <c r="AH44" s="19" t="s">
        <v>62</v>
      </c>
      <c r="AI44" s="19" t="s">
        <v>63</v>
      </c>
      <c r="AJ44" s="19" t="s">
        <v>63</v>
      </c>
      <c r="AK44" s="19" t="s">
        <v>63</v>
      </c>
      <c r="AL44" s="19" t="s">
        <v>63</v>
      </c>
      <c r="AM44" s="19" t="s">
        <v>63</v>
      </c>
      <c r="AN44" s="19" t="s">
        <v>63</v>
      </c>
      <c r="AO44" s="19" t="s">
        <v>63</v>
      </c>
      <c r="AP44" s="19" t="s">
        <v>63</v>
      </c>
      <c r="AQ44" s="19" t="s">
        <v>63</v>
      </c>
      <c r="AR44" s="19" t="s">
        <v>63</v>
      </c>
      <c r="AS44" s="19" t="s">
        <v>63</v>
      </c>
      <c r="AT44" s="19" t="s">
        <v>63</v>
      </c>
      <c r="AU44" s="19" t="s">
        <v>63</v>
      </c>
      <c r="AV44" s="19" t="s">
        <v>63</v>
      </c>
      <c r="AW44" s="19" t="s">
        <v>63</v>
      </c>
      <c r="AX44" s="19" t="s">
        <v>63</v>
      </c>
      <c r="AY44" s="19" t="s">
        <v>63</v>
      </c>
      <c r="AZ44" s="19" t="s">
        <v>63</v>
      </c>
      <c r="BA44" s="19" t="s">
        <v>63</v>
      </c>
      <c r="BB44" s="19"/>
      <c r="BC44" s="19" t="s">
        <v>64</v>
      </c>
    </row>
    <row r="45" spans="1:55">
      <c r="A45">
        <v>3696</v>
      </c>
      <c r="B45" t="s">
        <v>664</v>
      </c>
      <c r="C45">
        <v>64.98</v>
      </c>
      <c r="J45" s="51">
        <f t="shared" si="0"/>
        <v>38.207308406149821</v>
      </c>
      <c r="K45">
        <v>2</v>
      </c>
      <c r="L45" t="s">
        <v>706</v>
      </c>
      <c r="M45" s="15" t="s">
        <v>55</v>
      </c>
      <c r="N45" s="1">
        <v>1524</v>
      </c>
      <c r="O45" s="16">
        <v>18</v>
      </c>
      <c r="P45" s="20" t="s">
        <v>138</v>
      </c>
      <c r="Q45" s="17" t="s">
        <v>139</v>
      </c>
      <c r="R45" s="17" t="s">
        <v>57</v>
      </c>
      <c r="S45" s="17" t="s">
        <v>59</v>
      </c>
      <c r="T45" s="17" t="s">
        <v>140</v>
      </c>
      <c r="U45" s="17"/>
      <c r="V45" s="21"/>
      <c r="W45" s="17"/>
      <c r="X45" s="19" t="s">
        <v>63</v>
      </c>
      <c r="Y45" s="19" t="s">
        <v>62</v>
      </c>
      <c r="Z45" s="19" t="s">
        <v>62</v>
      </c>
      <c r="AA45" s="19" t="s">
        <v>63</v>
      </c>
      <c r="AB45" s="19" t="s">
        <v>63</v>
      </c>
      <c r="AC45" s="19" t="s">
        <v>62</v>
      </c>
      <c r="AD45" s="19" t="s">
        <v>63</v>
      </c>
      <c r="AE45" s="19" t="s">
        <v>62</v>
      </c>
      <c r="AF45" s="19" t="s">
        <v>62</v>
      </c>
      <c r="AG45" s="19" t="s">
        <v>62</v>
      </c>
      <c r="AH45" s="19" t="s">
        <v>62</v>
      </c>
      <c r="AI45" s="19" t="s">
        <v>63</v>
      </c>
      <c r="AJ45" s="19" t="s">
        <v>63</v>
      </c>
      <c r="AK45" s="19" t="s">
        <v>63</v>
      </c>
      <c r="AL45" s="19" t="s">
        <v>63</v>
      </c>
      <c r="AM45" s="19" t="s">
        <v>63</v>
      </c>
      <c r="AN45" s="19" t="s">
        <v>63</v>
      </c>
      <c r="AO45" s="19" t="s">
        <v>63</v>
      </c>
      <c r="AP45" s="19" t="s">
        <v>63</v>
      </c>
      <c r="AQ45" s="19" t="s">
        <v>63</v>
      </c>
      <c r="AR45" s="19" t="s">
        <v>63</v>
      </c>
      <c r="AS45" s="19" t="s">
        <v>63</v>
      </c>
      <c r="AT45" s="19" t="s">
        <v>63</v>
      </c>
      <c r="AU45" s="19" t="s">
        <v>63</v>
      </c>
      <c r="AV45" s="19" t="s">
        <v>63</v>
      </c>
      <c r="AW45" s="19" t="s">
        <v>63</v>
      </c>
      <c r="AX45" s="19" t="s">
        <v>63</v>
      </c>
      <c r="AY45" s="19" t="s">
        <v>63</v>
      </c>
      <c r="AZ45" s="19" t="s">
        <v>63</v>
      </c>
      <c r="BA45" s="19" t="s">
        <v>63</v>
      </c>
      <c r="BB45" s="19"/>
      <c r="BC45" s="19" t="s">
        <v>64</v>
      </c>
    </row>
    <row r="46" spans="1:55">
      <c r="A46">
        <v>3621</v>
      </c>
      <c r="B46" t="s">
        <v>141</v>
      </c>
      <c r="C46">
        <v>4.5599999999999996</v>
      </c>
      <c r="J46" s="51">
        <f t="shared" si="0"/>
        <v>2.6812146249929691</v>
      </c>
      <c r="K46">
        <v>1</v>
      </c>
      <c r="L46"/>
      <c r="M46" s="15" t="s">
        <v>55</v>
      </c>
      <c r="N46" s="1">
        <v>1556</v>
      </c>
      <c r="O46" s="16">
        <v>8.6999999999999993</v>
      </c>
      <c r="P46" s="20" t="s">
        <v>141</v>
      </c>
      <c r="Q46" s="17" t="s">
        <v>57</v>
      </c>
      <c r="R46" s="17" t="s">
        <v>57</v>
      </c>
      <c r="S46" s="17" t="s">
        <v>59</v>
      </c>
      <c r="T46" s="18">
        <v>1</v>
      </c>
      <c r="U46" s="17"/>
      <c r="V46" s="17"/>
      <c r="W46" s="17"/>
      <c r="X46" s="19" t="s">
        <v>62</v>
      </c>
      <c r="Y46" s="19" t="s">
        <v>63</v>
      </c>
      <c r="Z46" s="19" t="s">
        <v>63</v>
      </c>
      <c r="AA46" s="19" t="s">
        <v>63</v>
      </c>
      <c r="AB46" s="19" t="s">
        <v>63</v>
      </c>
      <c r="AC46" s="19" t="s">
        <v>63</v>
      </c>
      <c r="AD46" s="19" t="s">
        <v>62</v>
      </c>
      <c r="AE46" s="19" t="s">
        <v>62</v>
      </c>
      <c r="AF46" s="19" t="s">
        <v>62</v>
      </c>
      <c r="AG46" s="19" t="s">
        <v>62</v>
      </c>
      <c r="AH46" s="19" t="s">
        <v>62</v>
      </c>
      <c r="AI46" s="19" t="s">
        <v>63</v>
      </c>
      <c r="AJ46" s="19" t="s">
        <v>63</v>
      </c>
      <c r="AK46" s="19" t="s">
        <v>63</v>
      </c>
      <c r="AL46" s="19" t="s">
        <v>63</v>
      </c>
      <c r="AM46" s="19" t="s">
        <v>63</v>
      </c>
      <c r="AN46" s="19" t="s">
        <v>63</v>
      </c>
      <c r="AO46" s="19" t="s">
        <v>63</v>
      </c>
      <c r="AP46" s="19" t="s">
        <v>63</v>
      </c>
      <c r="AQ46" s="19" t="s">
        <v>63</v>
      </c>
      <c r="AR46" s="19" t="s">
        <v>63</v>
      </c>
      <c r="AS46" s="19" t="s">
        <v>63</v>
      </c>
      <c r="AT46" s="19" t="s">
        <v>63</v>
      </c>
      <c r="AU46" s="19" t="s">
        <v>63</v>
      </c>
      <c r="AV46" s="19" t="s">
        <v>63</v>
      </c>
      <c r="AW46" s="19" t="s">
        <v>63</v>
      </c>
      <c r="AX46" s="19" t="s">
        <v>63</v>
      </c>
      <c r="AY46" s="19" t="s">
        <v>63</v>
      </c>
      <c r="AZ46" s="19" t="s">
        <v>63</v>
      </c>
      <c r="BA46" s="19" t="s">
        <v>63</v>
      </c>
      <c r="BB46" s="19"/>
      <c r="BC46" s="19" t="s">
        <v>64</v>
      </c>
    </row>
    <row r="47" spans="1:55">
      <c r="A47">
        <v>3558</v>
      </c>
      <c r="B47" t="s">
        <v>142</v>
      </c>
      <c r="C47">
        <v>3.42</v>
      </c>
      <c r="J47" s="51">
        <f t="shared" si="0"/>
        <v>2.0109109687447271</v>
      </c>
      <c r="K47">
        <v>1</v>
      </c>
      <c r="L47"/>
      <c r="M47" s="15" t="s">
        <v>55</v>
      </c>
      <c r="N47" s="1">
        <v>1574</v>
      </c>
      <c r="O47" s="16">
        <v>2.5</v>
      </c>
      <c r="P47" s="20" t="s">
        <v>142</v>
      </c>
      <c r="Q47" s="17" t="s">
        <v>57</v>
      </c>
      <c r="R47" s="17" t="s">
        <v>57</v>
      </c>
      <c r="S47" s="17" t="s">
        <v>59</v>
      </c>
      <c r="T47" s="18">
        <v>1</v>
      </c>
      <c r="U47" s="17"/>
      <c r="V47" s="17"/>
      <c r="W47" s="17"/>
      <c r="X47" s="19" t="s">
        <v>62</v>
      </c>
      <c r="Y47" s="19" t="s">
        <v>63</v>
      </c>
      <c r="Z47" s="19" t="s">
        <v>63</v>
      </c>
      <c r="AA47" s="19" t="s">
        <v>63</v>
      </c>
      <c r="AB47" s="19" t="s">
        <v>63</v>
      </c>
      <c r="AC47" s="19" t="s">
        <v>63</v>
      </c>
      <c r="AD47" s="19" t="s">
        <v>62</v>
      </c>
      <c r="AE47" s="19" t="s">
        <v>62</v>
      </c>
      <c r="AF47" s="19" t="s">
        <v>62</v>
      </c>
      <c r="AG47" s="19" t="s">
        <v>62</v>
      </c>
      <c r="AH47" s="19" t="s">
        <v>62</v>
      </c>
      <c r="AI47" s="19" t="s">
        <v>62</v>
      </c>
      <c r="AJ47" s="19" t="s">
        <v>62</v>
      </c>
      <c r="AK47" s="19" t="s">
        <v>63</v>
      </c>
      <c r="AL47" s="19" t="s">
        <v>63</v>
      </c>
      <c r="AM47" s="19" t="s">
        <v>63</v>
      </c>
      <c r="AN47" s="19" t="s">
        <v>63</v>
      </c>
      <c r="AO47" s="19" t="s">
        <v>63</v>
      </c>
      <c r="AP47" s="19" t="s">
        <v>63</v>
      </c>
      <c r="AQ47" s="19" t="s">
        <v>62</v>
      </c>
      <c r="AR47" s="19" t="s">
        <v>63</v>
      </c>
      <c r="AS47" s="19" t="s">
        <v>63</v>
      </c>
      <c r="AT47" s="19" t="s">
        <v>63</v>
      </c>
      <c r="AU47" s="19" t="s">
        <v>63</v>
      </c>
      <c r="AV47" s="19" t="s">
        <v>63</v>
      </c>
      <c r="AW47" s="19" t="s">
        <v>63</v>
      </c>
      <c r="AX47" s="19" t="s">
        <v>63</v>
      </c>
      <c r="AY47" s="19" t="s">
        <v>63</v>
      </c>
      <c r="AZ47" s="19" t="s">
        <v>63</v>
      </c>
      <c r="BA47" s="19" t="s">
        <v>63</v>
      </c>
      <c r="BB47" s="19"/>
      <c r="BC47" s="19" t="s">
        <v>64</v>
      </c>
    </row>
    <row r="48" spans="1:55" ht="213.75">
      <c r="A48">
        <v>4062</v>
      </c>
      <c r="B48" s="33" t="s">
        <v>665</v>
      </c>
      <c r="C48">
        <v>54.72</v>
      </c>
      <c r="J48" s="51">
        <f t="shared" si="0"/>
        <v>32.174575499915633</v>
      </c>
      <c r="K48">
        <v>1</v>
      </c>
      <c r="L48" t="s">
        <v>713</v>
      </c>
      <c r="M48" s="15" t="s">
        <v>55</v>
      </c>
      <c r="N48" s="1">
        <v>1576</v>
      </c>
      <c r="O48" s="16">
        <v>70</v>
      </c>
      <c r="P48" s="20" t="s">
        <v>143</v>
      </c>
      <c r="Q48" s="17" t="s">
        <v>57</v>
      </c>
      <c r="R48" s="17" t="s">
        <v>58</v>
      </c>
      <c r="S48" s="17" t="s">
        <v>57</v>
      </c>
      <c r="T48" s="18">
        <v>1</v>
      </c>
      <c r="U48" s="17" t="s">
        <v>144</v>
      </c>
      <c r="V48" s="17"/>
      <c r="W48" s="17"/>
      <c r="X48" s="19" t="s">
        <v>62</v>
      </c>
      <c r="Y48" s="19" t="s">
        <v>63</v>
      </c>
      <c r="Z48" s="19" t="s">
        <v>63</v>
      </c>
      <c r="AA48" s="19" t="s">
        <v>63</v>
      </c>
      <c r="AB48" s="19" t="s">
        <v>63</v>
      </c>
      <c r="AC48" s="19" t="s">
        <v>63</v>
      </c>
      <c r="AD48" s="19" t="s">
        <v>62</v>
      </c>
      <c r="AE48" s="19" t="s">
        <v>62</v>
      </c>
      <c r="AF48" s="19" t="s">
        <v>62</v>
      </c>
      <c r="AG48" s="19" t="s">
        <v>62</v>
      </c>
      <c r="AH48" s="19" t="s">
        <v>62</v>
      </c>
      <c r="AI48" s="19" t="s">
        <v>62</v>
      </c>
      <c r="AJ48" s="19" t="s">
        <v>62</v>
      </c>
      <c r="AK48" s="19" t="s">
        <v>62</v>
      </c>
      <c r="AL48" s="19" t="s">
        <v>63</v>
      </c>
      <c r="AM48" s="19" t="s">
        <v>63</v>
      </c>
      <c r="AN48" s="19" t="s">
        <v>63</v>
      </c>
      <c r="AO48" s="19" t="s">
        <v>63</v>
      </c>
      <c r="AP48" s="19" t="s">
        <v>63</v>
      </c>
      <c r="AQ48" s="19" t="s">
        <v>63</v>
      </c>
      <c r="AR48" s="19" t="s">
        <v>63</v>
      </c>
      <c r="AS48" s="19" t="s">
        <v>63</v>
      </c>
      <c r="AT48" s="19" t="s">
        <v>63</v>
      </c>
      <c r="AU48" s="19" t="s">
        <v>63</v>
      </c>
      <c r="AV48" s="19" t="s">
        <v>63</v>
      </c>
      <c r="AW48" s="19" t="s">
        <v>63</v>
      </c>
      <c r="AX48" s="19" t="s">
        <v>63</v>
      </c>
      <c r="AY48" s="19" t="s">
        <v>63</v>
      </c>
      <c r="AZ48" s="19" t="s">
        <v>63</v>
      </c>
      <c r="BA48" s="19" t="s">
        <v>63</v>
      </c>
      <c r="BB48" s="19"/>
      <c r="BC48" s="19" t="s">
        <v>64</v>
      </c>
    </row>
    <row r="49" spans="1:55">
      <c r="B49"/>
      <c r="J49" s="51">
        <f t="shared" si="0"/>
        <v>0</v>
      </c>
      <c r="K49">
        <v>0</v>
      </c>
      <c r="L49" t="s">
        <v>711</v>
      </c>
      <c r="M49" s="15" t="s">
        <v>55</v>
      </c>
      <c r="N49" s="1">
        <v>1579</v>
      </c>
      <c r="O49" s="16">
        <v>140</v>
      </c>
      <c r="P49" s="20" t="s">
        <v>145</v>
      </c>
      <c r="Q49" s="17" t="s">
        <v>77</v>
      </c>
      <c r="R49" s="17" t="s">
        <v>58</v>
      </c>
      <c r="S49" s="17" t="s">
        <v>57</v>
      </c>
      <c r="T49" s="18" t="s">
        <v>146</v>
      </c>
      <c r="U49" s="17"/>
      <c r="V49" s="17"/>
      <c r="W49" s="17"/>
      <c r="X49" s="19" t="s">
        <v>62</v>
      </c>
      <c r="Y49" s="19" t="s">
        <v>63</v>
      </c>
      <c r="Z49" s="19" t="s">
        <v>63</v>
      </c>
      <c r="AA49" s="19" t="s">
        <v>63</v>
      </c>
      <c r="AB49" s="19" t="s">
        <v>63</v>
      </c>
      <c r="AC49" s="19" t="s">
        <v>62</v>
      </c>
      <c r="AD49" s="19" t="s">
        <v>63</v>
      </c>
      <c r="AE49" s="19" t="s">
        <v>62</v>
      </c>
      <c r="AF49" s="19" t="s">
        <v>62</v>
      </c>
      <c r="AG49" s="19" t="s">
        <v>62</v>
      </c>
      <c r="AH49" s="19" t="s">
        <v>62</v>
      </c>
      <c r="AI49" s="19" t="s">
        <v>63</v>
      </c>
      <c r="AJ49" s="19" t="s">
        <v>63</v>
      </c>
      <c r="AK49" s="19" t="s">
        <v>63</v>
      </c>
      <c r="AL49" s="19" t="s">
        <v>63</v>
      </c>
      <c r="AM49" s="19" t="s">
        <v>63</v>
      </c>
      <c r="AN49" s="19" t="s">
        <v>63</v>
      </c>
      <c r="AO49" s="19" t="s">
        <v>63</v>
      </c>
      <c r="AP49" s="19" t="s">
        <v>63</v>
      </c>
      <c r="AQ49" s="19" t="s">
        <v>63</v>
      </c>
      <c r="AR49" s="19" t="s">
        <v>63</v>
      </c>
      <c r="AS49" s="19" t="s">
        <v>63</v>
      </c>
      <c r="AT49" s="19" t="s">
        <v>63</v>
      </c>
      <c r="AU49" s="19" t="s">
        <v>63</v>
      </c>
      <c r="AV49" s="19" t="s">
        <v>63</v>
      </c>
      <c r="AW49" s="19" t="s">
        <v>63</v>
      </c>
      <c r="AX49" s="19" t="s">
        <v>63</v>
      </c>
      <c r="AY49" s="19" t="s">
        <v>63</v>
      </c>
      <c r="AZ49" s="19" t="s">
        <v>63</v>
      </c>
      <c r="BA49" s="19" t="s">
        <v>63</v>
      </c>
      <c r="BB49" s="19"/>
      <c r="BC49" s="19" t="s">
        <v>64</v>
      </c>
    </row>
    <row r="50" spans="1:55">
      <c r="A50">
        <v>3692</v>
      </c>
      <c r="B50" t="s">
        <v>666</v>
      </c>
      <c r="C50">
        <v>6.84</v>
      </c>
      <c r="J50" s="51">
        <f t="shared" si="0"/>
        <v>4.0218219374894542</v>
      </c>
      <c r="K50">
        <v>1</v>
      </c>
      <c r="L50"/>
      <c r="M50" s="15" t="s">
        <v>55</v>
      </c>
      <c r="N50" s="1">
        <v>1591</v>
      </c>
      <c r="O50" s="16">
        <v>42</v>
      </c>
      <c r="P50" s="20" t="s">
        <v>147</v>
      </c>
      <c r="Q50" s="17" t="s">
        <v>57</v>
      </c>
      <c r="R50" s="17" t="s">
        <v>58</v>
      </c>
      <c r="S50" s="17" t="s">
        <v>59</v>
      </c>
      <c r="T50" s="18">
        <v>1</v>
      </c>
      <c r="U50" s="17"/>
      <c r="V50" s="21"/>
      <c r="W50" s="17"/>
      <c r="X50" s="19" t="s">
        <v>62</v>
      </c>
      <c r="Y50" s="19" t="s">
        <v>62</v>
      </c>
      <c r="Z50" s="19" t="s">
        <v>63</v>
      </c>
      <c r="AA50" s="19" t="s">
        <v>63</v>
      </c>
      <c r="AB50" s="19" t="s">
        <v>63</v>
      </c>
      <c r="AC50" s="19" t="s">
        <v>63</v>
      </c>
      <c r="AD50" s="19" t="s">
        <v>62</v>
      </c>
      <c r="AE50" s="19" t="s">
        <v>62</v>
      </c>
      <c r="AF50" s="19" t="s">
        <v>62</v>
      </c>
      <c r="AG50" s="19" t="s">
        <v>62</v>
      </c>
      <c r="AH50" s="19" t="s">
        <v>62</v>
      </c>
      <c r="AI50" s="19" t="s">
        <v>62</v>
      </c>
      <c r="AJ50" s="19" t="s">
        <v>62</v>
      </c>
      <c r="AK50" s="19" t="s">
        <v>63</v>
      </c>
      <c r="AL50" s="19" t="s">
        <v>63</v>
      </c>
      <c r="AM50" s="19" t="s">
        <v>63</v>
      </c>
      <c r="AN50" s="19" t="s">
        <v>63</v>
      </c>
      <c r="AO50" s="19" t="s">
        <v>63</v>
      </c>
      <c r="AP50" s="19" t="s">
        <v>63</v>
      </c>
      <c r="AQ50" s="19" t="s">
        <v>63</v>
      </c>
      <c r="AR50" s="19" t="s">
        <v>63</v>
      </c>
      <c r="AS50" s="19" t="s">
        <v>63</v>
      </c>
      <c r="AT50" s="19" t="s">
        <v>62</v>
      </c>
      <c r="AU50" s="19" t="s">
        <v>63</v>
      </c>
      <c r="AV50" s="19" t="s">
        <v>63</v>
      </c>
      <c r="AW50" s="19" t="s">
        <v>62</v>
      </c>
      <c r="AX50" s="19" t="s">
        <v>63</v>
      </c>
      <c r="AY50" s="19" t="s">
        <v>63</v>
      </c>
      <c r="AZ50" s="19" t="s">
        <v>63</v>
      </c>
      <c r="BA50" s="19" t="s">
        <v>63</v>
      </c>
      <c r="BB50" s="19"/>
      <c r="BC50" s="19" t="s">
        <v>64</v>
      </c>
    </row>
    <row r="51" spans="1:55">
      <c r="A51">
        <v>4056</v>
      </c>
      <c r="B51" t="s">
        <v>667</v>
      </c>
      <c r="C51">
        <v>54.72</v>
      </c>
      <c r="J51" s="51">
        <f t="shared" si="0"/>
        <v>32.174575499915633</v>
      </c>
      <c r="K51">
        <v>1</v>
      </c>
      <c r="L51"/>
      <c r="M51" s="15" t="s">
        <v>55</v>
      </c>
      <c r="N51" s="1">
        <v>1595</v>
      </c>
      <c r="O51" s="16">
        <v>37</v>
      </c>
      <c r="P51" s="20" t="s">
        <v>148</v>
      </c>
      <c r="Q51" s="17" t="s">
        <v>57</v>
      </c>
      <c r="R51" s="17" t="s">
        <v>58</v>
      </c>
      <c r="S51" s="17" t="s">
        <v>57</v>
      </c>
      <c r="T51" s="18">
        <v>1</v>
      </c>
      <c r="U51" s="17"/>
      <c r="V51" s="17"/>
      <c r="W51" s="17"/>
      <c r="X51" s="19" t="s">
        <v>62</v>
      </c>
      <c r="Y51" s="19" t="s">
        <v>63</v>
      </c>
      <c r="Z51" s="19" t="s">
        <v>63</v>
      </c>
      <c r="AA51" s="19" t="s">
        <v>63</v>
      </c>
      <c r="AB51" s="19" t="s">
        <v>63</v>
      </c>
      <c r="AC51" s="19" t="s">
        <v>62</v>
      </c>
      <c r="AD51" s="19" t="s">
        <v>63</v>
      </c>
      <c r="AE51" s="19" t="s">
        <v>62</v>
      </c>
      <c r="AF51" s="19" t="s">
        <v>62</v>
      </c>
      <c r="AG51" s="19" t="s">
        <v>62</v>
      </c>
      <c r="AH51" s="19" t="s">
        <v>62</v>
      </c>
      <c r="AI51" s="19" t="s">
        <v>63</v>
      </c>
      <c r="AJ51" s="19" t="s">
        <v>63</v>
      </c>
      <c r="AK51" s="19" t="s">
        <v>63</v>
      </c>
      <c r="AL51" s="19" t="s">
        <v>63</v>
      </c>
      <c r="AM51" s="19" t="s">
        <v>63</v>
      </c>
      <c r="AN51" s="19" t="s">
        <v>63</v>
      </c>
      <c r="AO51" s="19" t="s">
        <v>63</v>
      </c>
      <c r="AP51" s="19" t="s">
        <v>63</v>
      </c>
      <c r="AQ51" s="19" t="s">
        <v>63</v>
      </c>
      <c r="AR51" s="19" t="s">
        <v>63</v>
      </c>
      <c r="AS51" s="19" t="s">
        <v>63</v>
      </c>
      <c r="AT51" s="19" t="s">
        <v>63</v>
      </c>
      <c r="AU51" s="19" t="s">
        <v>63</v>
      </c>
      <c r="AV51" s="19" t="s">
        <v>63</v>
      </c>
      <c r="AW51" s="19" t="s">
        <v>63</v>
      </c>
      <c r="AX51" s="19" t="s">
        <v>63</v>
      </c>
      <c r="AY51" s="19" t="s">
        <v>63</v>
      </c>
      <c r="AZ51" s="19" t="s">
        <v>63</v>
      </c>
      <c r="BA51" s="19" t="s">
        <v>63</v>
      </c>
      <c r="BB51" s="19"/>
      <c r="BC51" s="19" t="s">
        <v>64</v>
      </c>
    </row>
    <row r="52" spans="1:55">
      <c r="A52">
        <v>3908</v>
      </c>
      <c r="B52" t="s">
        <v>668</v>
      </c>
      <c r="C52">
        <v>34.200000000000003</v>
      </c>
      <c r="J52" s="51">
        <f t="shared" si="0"/>
        <v>20.109109687447273</v>
      </c>
      <c r="K52">
        <v>1</v>
      </c>
      <c r="L52"/>
      <c r="M52" s="15" t="s">
        <v>55</v>
      </c>
      <c r="N52" s="1">
        <v>1626</v>
      </c>
      <c r="O52" s="16">
        <v>11.8</v>
      </c>
      <c r="P52" s="20" t="s">
        <v>149</v>
      </c>
      <c r="Q52" s="17" t="s">
        <v>57</v>
      </c>
      <c r="R52" s="17" t="s">
        <v>58</v>
      </c>
      <c r="S52" s="17" t="s">
        <v>59</v>
      </c>
      <c r="T52" s="18">
        <v>1</v>
      </c>
      <c r="U52" s="17"/>
      <c r="V52" s="17"/>
      <c r="W52" s="17"/>
      <c r="X52" s="19" t="s">
        <v>62</v>
      </c>
      <c r="Y52" s="19" t="s">
        <v>63</v>
      </c>
      <c r="Z52" s="19" t="s">
        <v>62</v>
      </c>
      <c r="AA52" s="19" t="s">
        <v>63</v>
      </c>
      <c r="AB52" s="19" t="s">
        <v>63</v>
      </c>
      <c r="AC52" s="19" t="s">
        <v>62</v>
      </c>
      <c r="AD52" s="19" t="s">
        <v>63</v>
      </c>
      <c r="AE52" s="19" t="s">
        <v>62</v>
      </c>
      <c r="AF52" s="19" t="s">
        <v>62</v>
      </c>
      <c r="AG52" s="19" t="s">
        <v>62</v>
      </c>
      <c r="AH52" s="19" t="s">
        <v>62</v>
      </c>
      <c r="AI52" s="19" t="s">
        <v>63</v>
      </c>
      <c r="AJ52" s="19" t="s">
        <v>63</v>
      </c>
      <c r="AK52" s="19" t="s">
        <v>63</v>
      </c>
      <c r="AL52" s="19" t="s">
        <v>63</v>
      </c>
      <c r="AM52" s="19" t="s">
        <v>63</v>
      </c>
      <c r="AN52" s="19" t="s">
        <v>63</v>
      </c>
      <c r="AO52" s="19" t="s">
        <v>63</v>
      </c>
      <c r="AP52" s="19" t="s">
        <v>63</v>
      </c>
      <c r="AQ52" s="19" t="s">
        <v>63</v>
      </c>
      <c r="AR52" s="19" t="s">
        <v>63</v>
      </c>
      <c r="AS52" s="19" t="s">
        <v>63</v>
      </c>
      <c r="AT52" s="19" t="s">
        <v>63</v>
      </c>
      <c r="AU52" s="19" t="s">
        <v>63</v>
      </c>
      <c r="AV52" s="19" t="s">
        <v>63</v>
      </c>
      <c r="AW52" s="19" t="s">
        <v>63</v>
      </c>
      <c r="AX52" s="19" t="s">
        <v>63</v>
      </c>
      <c r="AY52" s="19" t="s">
        <v>63</v>
      </c>
      <c r="AZ52" s="19" t="s">
        <v>63</v>
      </c>
      <c r="BA52" s="19" t="s">
        <v>63</v>
      </c>
      <c r="BB52" s="19"/>
      <c r="BC52" s="19" t="s">
        <v>64</v>
      </c>
    </row>
    <row r="53" spans="1:55">
      <c r="A53">
        <v>3574</v>
      </c>
      <c r="B53" t="s">
        <v>669</v>
      </c>
      <c r="C53">
        <v>22.8</v>
      </c>
      <c r="J53" s="51">
        <f t="shared" si="0"/>
        <v>13.406073124964848</v>
      </c>
      <c r="K53">
        <v>1</v>
      </c>
      <c r="L53"/>
      <c r="M53" s="15" t="s">
        <v>55</v>
      </c>
      <c r="N53" s="1">
        <v>1636</v>
      </c>
      <c r="O53" s="16">
        <v>31</v>
      </c>
      <c r="P53" s="20" t="s">
        <v>150</v>
      </c>
      <c r="Q53" s="17" t="s">
        <v>151</v>
      </c>
      <c r="R53" s="17" t="s">
        <v>57</v>
      </c>
      <c r="S53" s="17" t="s">
        <v>57</v>
      </c>
      <c r="T53" s="18">
        <v>1</v>
      </c>
      <c r="U53" s="17"/>
      <c r="V53" s="17"/>
      <c r="W53" s="17"/>
      <c r="X53" s="19" t="s">
        <v>62</v>
      </c>
      <c r="Y53" s="19" t="s">
        <v>63</v>
      </c>
      <c r="Z53" s="19" t="s">
        <v>62</v>
      </c>
      <c r="AA53" s="19" t="s">
        <v>63</v>
      </c>
      <c r="AB53" s="19" t="s">
        <v>63</v>
      </c>
      <c r="AC53" s="19" t="s">
        <v>62</v>
      </c>
      <c r="AD53" s="19" t="s">
        <v>63</v>
      </c>
      <c r="AE53" s="19" t="s">
        <v>62</v>
      </c>
      <c r="AF53" s="19" t="s">
        <v>62</v>
      </c>
      <c r="AG53" s="19" t="s">
        <v>62</v>
      </c>
      <c r="AH53" s="19" t="s">
        <v>62</v>
      </c>
      <c r="AI53" s="19" t="s">
        <v>63</v>
      </c>
      <c r="AJ53" s="19" t="s">
        <v>63</v>
      </c>
      <c r="AK53" s="19" t="s">
        <v>63</v>
      </c>
      <c r="AL53" s="19" t="s">
        <v>63</v>
      </c>
      <c r="AM53" s="19" t="s">
        <v>63</v>
      </c>
      <c r="AN53" s="19" t="s">
        <v>63</v>
      </c>
      <c r="AO53" s="19" t="s">
        <v>63</v>
      </c>
      <c r="AP53" s="19" t="s">
        <v>63</v>
      </c>
      <c r="AQ53" s="19" t="s">
        <v>63</v>
      </c>
      <c r="AR53" s="19" t="s">
        <v>63</v>
      </c>
      <c r="AS53" s="19" t="s">
        <v>63</v>
      </c>
      <c r="AT53" s="19" t="s">
        <v>63</v>
      </c>
      <c r="AU53" s="19" t="s">
        <v>63</v>
      </c>
      <c r="AV53" s="19" t="s">
        <v>63</v>
      </c>
      <c r="AW53" s="19" t="s">
        <v>63</v>
      </c>
      <c r="AX53" s="19" t="s">
        <v>63</v>
      </c>
      <c r="AY53" s="19" t="s">
        <v>63</v>
      </c>
      <c r="AZ53" s="19" t="s">
        <v>63</v>
      </c>
      <c r="BA53" s="19" t="s">
        <v>62</v>
      </c>
      <c r="BB53" s="19"/>
      <c r="BC53" s="19" t="s">
        <v>64</v>
      </c>
    </row>
    <row r="54" spans="1:55" ht="156.75">
      <c r="A54">
        <v>3983</v>
      </c>
      <c r="B54" t="s">
        <v>670</v>
      </c>
      <c r="C54">
        <v>57</v>
      </c>
      <c r="D54">
        <v>3985</v>
      </c>
      <c r="E54" s="33" t="s">
        <v>3026</v>
      </c>
      <c r="F54" s="33">
        <v>22.8</v>
      </c>
      <c r="J54" s="51">
        <f t="shared" si="0"/>
        <v>46.921255937376969</v>
      </c>
      <c r="K54">
        <v>1</v>
      </c>
      <c r="L54"/>
      <c r="M54" s="15" t="s">
        <v>55</v>
      </c>
      <c r="N54" s="1">
        <v>1653</v>
      </c>
      <c r="O54" s="16">
        <v>27</v>
      </c>
      <c r="P54" s="20" t="s">
        <v>152</v>
      </c>
      <c r="Q54" s="17" t="s">
        <v>57</v>
      </c>
      <c r="R54" s="17" t="s">
        <v>66</v>
      </c>
      <c r="S54" s="17" t="s">
        <v>153</v>
      </c>
      <c r="T54" s="18">
        <v>1</v>
      </c>
      <c r="U54" s="17" t="s">
        <v>154</v>
      </c>
      <c r="V54" s="17" t="s">
        <v>68</v>
      </c>
      <c r="W54" s="17"/>
      <c r="X54" s="19" t="s">
        <v>63</v>
      </c>
      <c r="Y54" s="19" t="s">
        <v>62</v>
      </c>
      <c r="Z54" s="19" t="s">
        <v>63</v>
      </c>
      <c r="AA54" s="19" t="s">
        <v>63</v>
      </c>
      <c r="AB54" s="19" t="s">
        <v>63</v>
      </c>
      <c r="AC54" s="19" t="s">
        <v>63</v>
      </c>
      <c r="AD54" s="19" t="s">
        <v>62</v>
      </c>
      <c r="AE54" s="19" t="s">
        <v>62</v>
      </c>
      <c r="AF54" s="19" t="s">
        <v>62</v>
      </c>
      <c r="AG54" s="19" t="s">
        <v>62</v>
      </c>
      <c r="AH54" s="19" t="s">
        <v>62</v>
      </c>
      <c r="AI54" s="19" t="s">
        <v>63</v>
      </c>
      <c r="AJ54" s="19" t="s">
        <v>63</v>
      </c>
      <c r="AK54" s="19" t="s">
        <v>63</v>
      </c>
      <c r="AL54" s="19" t="s">
        <v>63</v>
      </c>
      <c r="AM54" s="19" t="s">
        <v>63</v>
      </c>
      <c r="AN54" s="19" t="s">
        <v>63</v>
      </c>
      <c r="AO54" s="19" t="s">
        <v>63</v>
      </c>
      <c r="AP54" s="19" t="s">
        <v>63</v>
      </c>
      <c r="AQ54" s="19" t="s">
        <v>63</v>
      </c>
      <c r="AR54" s="19" t="s">
        <v>63</v>
      </c>
      <c r="AS54" s="19" t="s">
        <v>63</v>
      </c>
      <c r="AT54" s="19" t="s">
        <v>62</v>
      </c>
      <c r="AU54" s="19" t="s">
        <v>63</v>
      </c>
      <c r="AV54" s="19" t="s">
        <v>63</v>
      </c>
      <c r="AW54" s="19" t="s">
        <v>63</v>
      </c>
      <c r="AX54" s="19" t="s">
        <v>63</v>
      </c>
      <c r="AY54" s="19" t="s">
        <v>63</v>
      </c>
      <c r="AZ54" s="19" t="s">
        <v>63</v>
      </c>
      <c r="BA54" s="19" t="s">
        <v>63</v>
      </c>
      <c r="BB54" s="19"/>
      <c r="BC54" s="19" t="s">
        <v>64</v>
      </c>
    </row>
    <row r="55" spans="1:55">
      <c r="A55">
        <v>3653</v>
      </c>
      <c r="B55" t="s">
        <v>671</v>
      </c>
      <c r="C55">
        <v>5.7</v>
      </c>
      <c r="J55" s="51">
        <f t="shared" si="0"/>
        <v>3.3515182812412121</v>
      </c>
      <c r="K55">
        <v>1</v>
      </c>
      <c r="L55"/>
      <c r="M55" s="15" t="s">
        <v>55</v>
      </c>
      <c r="N55" s="1">
        <v>1664</v>
      </c>
      <c r="O55" s="16">
        <v>14.6</v>
      </c>
      <c r="P55" s="20" t="s">
        <v>155</v>
      </c>
      <c r="Q55" s="17" t="s">
        <v>98</v>
      </c>
      <c r="R55" s="17" t="s">
        <v>156</v>
      </c>
      <c r="S55" s="17" t="s">
        <v>57</v>
      </c>
      <c r="T55" s="18">
        <v>1</v>
      </c>
      <c r="U55" s="17"/>
      <c r="V55" s="17"/>
      <c r="W55" s="17"/>
      <c r="X55" s="19" t="s">
        <v>62</v>
      </c>
      <c r="Y55" s="19" t="s">
        <v>63</v>
      </c>
      <c r="Z55" s="19" t="s">
        <v>63</v>
      </c>
      <c r="AA55" s="19" t="s">
        <v>63</v>
      </c>
      <c r="AB55" s="19" t="s">
        <v>63</v>
      </c>
      <c r="AC55" s="19" t="s">
        <v>62</v>
      </c>
      <c r="AD55" s="19" t="s">
        <v>63</v>
      </c>
      <c r="AE55" s="19" t="s">
        <v>62</v>
      </c>
      <c r="AF55" s="19" t="s">
        <v>62</v>
      </c>
      <c r="AG55" s="19" t="s">
        <v>62</v>
      </c>
      <c r="AH55" s="19" t="s">
        <v>62</v>
      </c>
      <c r="AI55" s="19" t="s">
        <v>62</v>
      </c>
      <c r="AJ55" s="19" t="s">
        <v>62</v>
      </c>
      <c r="AK55" s="19" t="s">
        <v>62</v>
      </c>
      <c r="AL55" s="19" t="s">
        <v>63</v>
      </c>
      <c r="AM55" s="19" t="s">
        <v>63</v>
      </c>
      <c r="AN55" s="19" t="s">
        <v>63</v>
      </c>
      <c r="AO55" s="19" t="s">
        <v>63</v>
      </c>
      <c r="AP55" s="19" t="s">
        <v>63</v>
      </c>
      <c r="AQ55" s="19" t="s">
        <v>63</v>
      </c>
      <c r="AR55" s="19" t="s">
        <v>63</v>
      </c>
      <c r="AS55" s="19" t="s">
        <v>63</v>
      </c>
      <c r="AT55" s="19" t="s">
        <v>63</v>
      </c>
      <c r="AU55" s="19" t="s">
        <v>63</v>
      </c>
      <c r="AV55" s="19" t="s">
        <v>63</v>
      </c>
      <c r="AW55" s="19" t="s">
        <v>63</v>
      </c>
      <c r="AX55" s="19" t="s">
        <v>63</v>
      </c>
      <c r="AY55" s="19" t="s">
        <v>63</v>
      </c>
      <c r="AZ55" s="19" t="s">
        <v>63</v>
      </c>
      <c r="BA55" s="19" t="s">
        <v>63</v>
      </c>
      <c r="BB55" s="19"/>
      <c r="BC55" s="19" t="s">
        <v>64</v>
      </c>
    </row>
    <row r="56" spans="1:55">
      <c r="A56">
        <v>4134</v>
      </c>
      <c r="B56" t="s">
        <v>672</v>
      </c>
      <c r="C56">
        <v>46.74</v>
      </c>
      <c r="J56" s="51">
        <f t="shared" si="0"/>
        <v>27.482449906177941</v>
      </c>
      <c r="K56">
        <v>1</v>
      </c>
      <c r="L56"/>
      <c r="M56" s="15" t="s">
        <v>55</v>
      </c>
      <c r="N56" s="1">
        <v>1665</v>
      </c>
      <c r="O56" s="16">
        <v>105</v>
      </c>
      <c r="P56" s="20" t="s">
        <v>157</v>
      </c>
      <c r="Q56" s="17" t="s">
        <v>158</v>
      </c>
      <c r="R56" s="17" t="s">
        <v>57</v>
      </c>
      <c r="S56" s="17" t="s">
        <v>57</v>
      </c>
      <c r="T56" s="18">
        <v>1</v>
      </c>
      <c r="U56" s="17"/>
      <c r="W56" s="17"/>
      <c r="X56" s="19" t="s">
        <v>62</v>
      </c>
      <c r="Y56" s="19" t="s">
        <v>63</v>
      </c>
      <c r="Z56" s="19" t="s">
        <v>63</v>
      </c>
      <c r="AA56" s="19" t="s">
        <v>63</v>
      </c>
      <c r="AB56" s="19" t="s">
        <v>63</v>
      </c>
      <c r="AC56" s="19" t="s">
        <v>62</v>
      </c>
      <c r="AD56" s="19" t="s">
        <v>63</v>
      </c>
      <c r="AE56" s="19" t="s">
        <v>62</v>
      </c>
      <c r="AF56" s="19" t="s">
        <v>62</v>
      </c>
      <c r="AG56" s="19" t="s">
        <v>62</v>
      </c>
      <c r="AH56" s="19" t="s">
        <v>62</v>
      </c>
      <c r="AI56" s="19" t="s">
        <v>63</v>
      </c>
      <c r="AJ56" s="19" t="s">
        <v>63</v>
      </c>
      <c r="AK56" s="19" t="s">
        <v>63</v>
      </c>
      <c r="AL56" s="19" t="s">
        <v>63</v>
      </c>
      <c r="AM56" s="19" t="s">
        <v>63</v>
      </c>
      <c r="AN56" s="19" t="s">
        <v>63</v>
      </c>
      <c r="AO56" s="19" t="s">
        <v>63</v>
      </c>
      <c r="AP56" s="19" t="s">
        <v>63</v>
      </c>
      <c r="AQ56" s="19" t="s">
        <v>63</v>
      </c>
      <c r="AR56" s="19" t="s">
        <v>63</v>
      </c>
      <c r="AS56" s="19" t="s">
        <v>63</v>
      </c>
      <c r="AT56" s="19" t="s">
        <v>63</v>
      </c>
      <c r="AU56" s="19" t="s">
        <v>63</v>
      </c>
      <c r="AV56" s="19" t="s">
        <v>63</v>
      </c>
      <c r="AW56" s="19" t="s">
        <v>63</v>
      </c>
      <c r="AX56" s="19" t="s">
        <v>63</v>
      </c>
      <c r="AY56" s="19" t="s">
        <v>63</v>
      </c>
      <c r="AZ56" s="19" t="s">
        <v>63</v>
      </c>
      <c r="BA56" s="19" t="s">
        <v>63</v>
      </c>
      <c r="BB56" s="19"/>
      <c r="BC56" s="19" t="s">
        <v>64</v>
      </c>
    </row>
    <row r="57" spans="1:55">
      <c r="A57">
        <v>3508</v>
      </c>
      <c r="B57" t="s">
        <v>673</v>
      </c>
      <c r="C57">
        <v>9.1199999999999992</v>
      </c>
      <c r="J57" s="51">
        <f t="shared" si="0"/>
        <v>5.3624292499859383</v>
      </c>
      <c r="K57">
        <v>2</v>
      </c>
      <c r="L57" t="s">
        <v>714</v>
      </c>
      <c r="M57" s="15" t="s">
        <v>55</v>
      </c>
      <c r="N57" s="1">
        <v>1675</v>
      </c>
      <c r="O57" s="16">
        <v>11.7</v>
      </c>
      <c r="P57" s="20" t="s">
        <v>159</v>
      </c>
      <c r="Q57" s="17" t="s">
        <v>160</v>
      </c>
      <c r="R57" s="17" t="s">
        <v>161</v>
      </c>
      <c r="S57" s="17" t="s">
        <v>59</v>
      </c>
      <c r="T57" s="18">
        <v>1</v>
      </c>
      <c r="U57" s="17"/>
      <c r="V57" s="21"/>
      <c r="W57" s="17"/>
      <c r="X57" s="19" t="s">
        <v>62</v>
      </c>
      <c r="Y57" s="19" t="s">
        <v>62</v>
      </c>
      <c r="Z57" s="19" t="s">
        <v>63</v>
      </c>
      <c r="AA57" s="19" t="s">
        <v>63</v>
      </c>
      <c r="AB57" s="19" t="s">
        <v>62</v>
      </c>
      <c r="AC57" s="19" t="s">
        <v>62</v>
      </c>
      <c r="AD57" s="19" t="s">
        <v>63</v>
      </c>
      <c r="AE57" s="19" t="s">
        <v>62</v>
      </c>
      <c r="AF57" s="19" t="s">
        <v>62</v>
      </c>
      <c r="AG57" s="19" t="s">
        <v>62</v>
      </c>
      <c r="AH57" s="19" t="s">
        <v>62</v>
      </c>
      <c r="AI57" s="19" t="s">
        <v>62</v>
      </c>
      <c r="AJ57" s="19" t="s">
        <v>62</v>
      </c>
      <c r="AK57" s="19" t="s">
        <v>62</v>
      </c>
      <c r="AL57" s="19" t="s">
        <v>63</v>
      </c>
      <c r="AM57" s="19" t="s">
        <v>63</v>
      </c>
      <c r="AN57" s="19" t="s">
        <v>63</v>
      </c>
      <c r="AO57" s="19" t="s">
        <v>63</v>
      </c>
      <c r="AP57" s="19" t="s">
        <v>63</v>
      </c>
      <c r="AQ57" s="19" t="s">
        <v>63</v>
      </c>
      <c r="AR57" s="19" t="s">
        <v>63</v>
      </c>
      <c r="AS57" s="19" t="s">
        <v>63</v>
      </c>
      <c r="AT57" s="19" t="s">
        <v>63</v>
      </c>
      <c r="AU57" s="19" t="s">
        <v>63</v>
      </c>
      <c r="AV57" s="19" t="s">
        <v>63</v>
      </c>
      <c r="AW57" s="19" t="s">
        <v>63</v>
      </c>
      <c r="AX57" s="19" t="s">
        <v>63</v>
      </c>
      <c r="AY57" s="19" t="s">
        <v>63</v>
      </c>
      <c r="AZ57" s="19" t="s">
        <v>63</v>
      </c>
      <c r="BA57" s="19" t="s">
        <v>63</v>
      </c>
      <c r="BB57" s="19"/>
      <c r="BC57" s="19" t="s">
        <v>64</v>
      </c>
    </row>
    <row r="58" spans="1:55">
      <c r="A58">
        <v>3530</v>
      </c>
      <c r="B58" t="s">
        <v>674</v>
      </c>
      <c r="C58">
        <v>13.68</v>
      </c>
      <c r="J58" s="51">
        <f t="shared" si="0"/>
        <v>8.0436438749789083</v>
      </c>
      <c r="K58">
        <v>1</v>
      </c>
      <c r="L58"/>
      <c r="M58" s="15" t="s">
        <v>55</v>
      </c>
      <c r="N58" s="1">
        <v>1700</v>
      </c>
      <c r="O58" s="16">
        <v>6</v>
      </c>
      <c r="P58" s="20" t="s">
        <v>162</v>
      </c>
      <c r="Q58" s="17" t="s">
        <v>163</v>
      </c>
      <c r="R58" s="17" t="s">
        <v>71</v>
      </c>
      <c r="S58" s="17" t="s">
        <v>59</v>
      </c>
      <c r="T58" s="18">
        <v>1</v>
      </c>
      <c r="U58" s="17"/>
      <c r="V58" s="17"/>
      <c r="W58" s="17"/>
      <c r="X58" s="19" t="s">
        <v>63</v>
      </c>
      <c r="Y58" s="19" t="s">
        <v>62</v>
      </c>
      <c r="Z58" s="19" t="s">
        <v>63</v>
      </c>
      <c r="AA58" s="19" t="s">
        <v>63</v>
      </c>
      <c r="AB58" s="19" t="s">
        <v>63</v>
      </c>
      <c r="AC58" s="19" t="s">
        <v>62</v>
      </c>
      <c r="AD58" s="19" t="s">
        <v>63</v>
      </c>
      <c r="AE58" s="19" t="s">
        <v>62</v>
      </c>
      <c r="AF58" s="19" t="s">
        <v>62</v>
      </c>
      <c r="AG58" s="19" t="s">
        <v>62</v>
      </c>
      <c r="AH58" s="19" t="s">
        <v>62</v>
      </c>
      <c r="AI58" s="19" t="s">
        <v>62</v>
      </c>
      <c r="AJ58" s="19" t="s">
        <v>62</v>
      </c>
      <c r="AK58" s="19" t="s">
        <v>62</v>
      </c>
      <c r="AL58" s="19" t="s">
        <v>63</v>
      </c>
      <c r="AM58" s="19" t="s">
        <v>63</v>
      </c>
      <c r="AN58" s="19" t="s">
        <v>63</v>
      </c>
      <c r="AO58" s="19" t="s">
        <v>63</v>
      </c>
      <c r="AP58" s="19" t="s">
        <v>63</v>
      </c>
      <c r="AQ58" s="19" t="s">
        <v>63</v>
      </c>
      <c r="AR58" s="19" t="s">
        <v>63</v>
      </c>
      <c r="AS58" s="19" t="s">
        <v>63</v>
      </c>
      <c r="AT58" s="19" t="s">
        <v>63</v>
      </c>
      <c r="AU58" s="19" t="s">
        <v>63</v>
      </c>
      <c r="AV58" s="19" t="s">
        <v>63</v>
      </c>
      <c r="AW58" s="19" t="s">
        <v>63</v>
      </c>
      <c r="AX58" s="19" t="s">
        <v>63</v>
      </c>
      <c r="AY58" s="19" t="s">
        <v>63</v>
      </c>
      <c r="AZ58" s="19" t="s">
        <v>63</v>
      </c>
      <c r="BA58" s="19" t="s">
        <v>63</v>
      </c>
      <c r="BB58" s="19"/>
      <c r="BC58" s="19" t="s">
        <v>64</v>
      </c>
    </row>
    <row r="59" spans="1:55">
      <c r="A59">
        <v>4030</v>
      </c>
      <c r="B59" t="s">
        <v>675</v>
      </c>
      <c r="C59">
        <v>28.5</v>
      </c>
      <c r="J59" s="51">
        <f t="shared" si="0"/>
        <v>16.75759140620606</v>
      </c>
      <c r="K59">
        <v>1</v>
      </c>
      <c r="L59"/>
      <c r="M59" s="15" t="s">
        <v>55</v>
      </c>
      <c r="N59" s="1">
        <v>1718.1</v>
      </c>
      <c r="O59" s="16">
        <v>9</v>
      </c>
      <c r="P59" s="20" t="s">
        <v>164</v>
      </c>
      <c r="Q59" s="17" t="s">
        <v>57</v>
      </c>
      <c r="R59" s="17" t="s">
        <v>58</v>
      </c>
      <c r="S59" s="17" t="s">
        <v>57</v>
      </c>
      <c r="T59" s="18">
        <v>1</v>
      </c>
      <c r="U59" s="17"/>
      <c r="V59" s="17" t="s">
        <v>165</v>
      </c>
      <c r="W59" s="17"/>
      <c r="X59" s="19" t="s">
        <v>62</v>
      </c>
      <c r="Y59" s="19" t="s">
        <v>63</v>
      </c>
      <c r="Z59" s="19" t="s">
        <v>63</v>
      </c>
      <c r="AA59" s="19" t="s">
        <v>63</v>
      </c>
      <c r="AB59" s="19" t="s">
        <v>63</v>
      </c>
      <c r="AC59" s="19" t="s">
        <v>63</v>
      </c>
      <c r="AD59" s="19" t="s">
        <v>62</v>
      </c>
      <c r="AE59" s="19" t="s">
        <v>62</v>
      </c>
      <c r="AF59" s="19" t="s">
        <v>62</v>
      </c>
      <c r="AG59" s="19" t="s">
        <v>62</v>
      </c>
      <c r="AH59" s="19" t="s">
        <v>62</v>
      </c>
      <c r="AI59" s="19" t="s">
        <v>63</v>
      </c>
      <c r="AJ59" s="19" t="s">
        <v>63</v>
      </c>
      <c r="AK59" s="19" t="s">
        <v>63</v>
      </c>
      <c r="AL59" s="19" t="s">
        <v>63</v>
      </c>
      <c r="AM59" s="19" t="s">
        <v>63</v>
      </c>
      <c r="AN59" s="19" t="s">
        <v>63</v>
      </c>
      <c r="AO59" s="19" t="s">
        <v>63</v>
      </c>
      <c r="AP59" s="19" t="s">
        <v>63</v>
      </c>
      <c r="AQ59" s="19" t="s">
        <v>62</v>
      </c>
      <c r="AR59" s="19" t="s">
        <v>63</v>
      </c>
      <c r="AS59" s="19" t="s">
        <v>63</v>
      </c>
      <c r="AT59" s="19" t="s">
        <v>63</v>
      </c>
      <c r="AU59" s="19" t="s">
        <v>63</v>
      </c>
      <c r="AV59" s="19" t="s">
        <v>63</v>
      </c>
      <c r="AW59" s="19" t="s">
        <v>63</v>
      </c>
      <c r="AX59" s="19" t="s">
        <v>63</v>
      </c>
      <c r="AY59" s="19" t="s">
        <v>63</v>
      </c>
      <c r="AZ59" s="19" t="s">
        <v>63</v>
      </c>
      <c r="BA59" s="19" t="s">
        <v>63</v>
      </c>
      <c r="BB59" s="19"/>
      <c r="BC59" s="19" t="s">
        <v>64</v>
      </c>
    </row>
    <row r="60" spans="1:55">
      <c r="A60">
        <v>4023</v>
      </c>
      <c r="B60" t="s">
        <v>552</v>
      </c>
      <c r="C60">
        <v>28.5</v>
      </c>
      <c r="J60" s="51">
        <f t="shared" si="0"/>
        <v>16.75759140620606</v>
      </c>
      <c r="K60">
        <v>1</v>
      </c>
      <c r="L60"/>
      <c r="M60" s="15" t="s">
        <v>55</v>
      </c>
      <c r="N60" s="1">
        <v>1720</v>
      </c>
      <c r="O60" s="16">
        <v>9</v>
      </c>
      <c r="P60" s="20" t="s">
        <v>166</v>
      </c>
      <c r="Q60" s="17" t="s">
        <v>57</v>
      </c>
      <c r="R60" s="17" t="s">
        <v>58</v>
      </c>
      <c r="S60" s="17" t="s">
        <v>57</v>
      </c>
      <c r="T60" s="18">
        <v>1</v>
      </c>
      <c r="U60" s="17"/>
      <c r="V60" s="17"/>
      <c r="W60" s="17"/>
      <c r="X60" s="19" t="s">
        <v>62</v>
      </c>
      <c r="Y60" s="19" t="s">
        <v>63</v>
      </c>
      <c r="Z60" s="19" t="s">
        <v>63</v>
      </c>
      <c r="AA60" s="19" t="s">
        <v>63</v>
      </c>
      <c r="AB60" s="19" t="s">
        <v>63</v>
      </c>
      <c r="AC60" s="19" t="s">
        <v>62</v>
      </c>
      <c r="AD60" s="19" t="s">
        <v>63</v>
      </c>
      <c r="AE60" s="19" t="s">
        <v>62</v>
      </c>
      <c r="AF60" s="19" t="s">
        <v>62</v>
      </c>
      <c r="AG60" s="19" t="s">
        <v>62</v>
      </c>
      <c r="AH60" s="19" t="s">
        <v>62</v>
      </c>
      <c r="AI60" s="19" t="s">
        <v>63</v>
      </c>
      <c r="AJ60" s="19" t="s">
        <v>63</v>
      </c>
      <c r="AK60" s="19" t="s">
        <v>63</v>
      </c>
      <c r="AL60" s="19" t="s">
        <v>63</v>
      </c>
      <c r="AM60" s="19" t="s">
        <v>63</v>
      </c>
      <c r="AN60" s="19" t="s">
        <v>63</v>
      </c>
      <c r="AO60" s="19" t="s">
        <v>63</v>
      </c>
      <c r="AP60" s="19" t="s">
        <v>63</v>
      </c>
      <c r="AQ60" s="19" t="s">
        <v>62</v>
      </c>
      <c r="AR60" s="19" t="s">
        <v>63</v>
      </c>
      <c r="AS60" s="19" t="s">
        <v>63</v>
      </c>
      <c r="AT60" s="19" t="s">
        <v>63</v>
      </c>
      <c r="AU60" s="19" t="s">
        <v>63</v>
      </c>
      <c r="AV60" s="19" t="s">
        <v>63</v>
      </c>
      <c r="AW60" s="19" t="s">
        <v>63</v>
      </c>
      <c r="AX60" s="19" t="s">
        <v>63</v>
      </c>
      <c r="AY60" s="19" t="s">
        <v>63</v>
      </c>
      <c r="AZ60" s="19" t="s">
        <v>63</v>
      </c>
      <c r="BA60" s="19" t="s">
        <v>63</v>
      </c>
      <c r="BB60" s="19"/>
      <c r="BC60" s="19" t="s">
        <v>64</v>
      </c>
    </row>
    <row r="61" spans="1:55">
      <c r="A61">
        <v>4140</v>
      </c>
      <c r="B61" t="s">
        <v>676</v>
      </c>
      <c r="C61">
        <v>28.5</v>
      </c>
      <c r="J61" s="51">
        <f t="shared" si="0"/>
        <v>16.75759140620606</v>
      </c>
      <c r="K61">
        <v>2</v>
      </c>
      <c r="L61" t="s">
        <v>715</v>
      </c>
      <c r="M61" s="15" t="s">
        <v>55</v>
      </c>
      <c r="N61" s="1">
        <v>1727.1</v>
      </c>
      <c r="O61" s="16">
        <v>61</v>
      </c>
      <c r="P61" s="20" t="s">
        <v>167</v>
      </c>
      <c r="Q61" s="17" t="s">
        <v>74</v>
      </c>
      <c r="R61" s="17" t="s">
        <v>58</v>
      </c>
      <c r="S61" s="17" t="s">
        <v>59</v>
      </c>
      <c r="T61" s="18">
        <v>1</v>
      </c>
      <c r="U61" s="17"/>
      <c r="V61" s="21"/>
      <c r="W61" s="17"/>
      <c r="X61" s="19" t="s">
        <v>62</v>
      </c>
      <c r="Y61" s="19" t="s">
        <v>62</v>
      </c>
      <c r="Z61" s="19" t="s">
        <v>63</v>
      </c>
      <c r="AA61" s="19" t="s">
        <v>63</v>
      </c>
      <c r="AB61" s="19" t="s">
        <v>63</v>
      </c>
      <c r="AC61" s="19" t="s">
        <v>62</v>
      </c>
      <c r="AD61" s="19" t="s">
        <v>63</v>
      </c>
      <c r="AE61" s="19" t="s">
        <v>62</v>
      </c>
      <c r="AF61" s="19" t="s">
        <v>62</v>
      </c>
      <c r="AG61" s="19" t="s">
        <v>62</v>
      </c>
      <c r="AH61" s="19" t="s">
        <v>62</v>
      </c>
      <c r="AI61" s="19" t="s">
        <v>63</v>
      </c>
      <c r="AJ61" s="19" t="s">
        <v>63</v>
      </c>
      <c r="AK61" s="19" t="s">
        <v>63</v>
      </c>
      <c r="AL61" s="19" t="s">
        <v>63</v>
      </c>
      <c r="AM61" s="19" t="s">
        <v>63</v>
      </c>
      <c r="AN61" s="19" t="s">
        <v>63</v>
      </c>
      <c r="AO61" s="19" t="s">
        <v>63</v>
      </c>
      <c r="AP61" s="19" t="s">
        <v>63</v>
      </c>
      <c r="AQ61" s="19" t="s">
        <v>63</v>
      </c>
      <c r="AR61" s="19" t="s">
        <v>63</v>
      </c>
      <c r="AS61" s="19" t="s">
        <v>63</v>
      </c>
      <c r="AT61" s="19" t="s">
        <v>63</v>
      </c>
      <c r="AU61" s="19" t="s">
        <v>63</v>
      </c>
      <c r="AV61" s="19" t="s">
        <v>63</v>
      </c>
      <c r="AW61" s="19" t="s">
        <v>63</v>
      </c>
      <c r="AX61" s="19" t="s">
        <v>63</v>
      </c>
      <c r="AY61" s="19" t="s">
        <v>63</v>
      </c>
      <c r="AZ61" s="19" t="s">
        <v>63</v>
      </c>
      <c r="BA61" s="19" t="s">
        <v>63</v>
      </c>
      <c r="BB61" s="19"/>
      <c r="BC61" s="19" t="s">
        <v>64</v>
      </c>
    </row>
    <row r="62" spans="1:55">
      <c r="A62">
        <v>3565</v>
      </c>
      <c r="B62" t="s">
        <v>677</v>
      </c>
      <c r="C62">
        <v>4.5599999999999996</v>
      </c>
      <c r="J62" s="51">
        <f t="shared" si="0"/>
        <v>2.6812146249929691</v>
      </c>
      <c r="K62">
        <v>1</v>
      </c>
      <c r="L62"/>
      <c r="M62" s="15" t="s">
        <v>55</v>
      </c>
      <c r="N62" s="1">
        <v>1731</v>
      </c>
      <c r="O62" s="16">
        <v>2.8</v>
      </c>
      <c r="P62" s="20" t="s">
        <v>168</v>
      </c>
      <c r="Q62" s="17" t="s">
        <v>57</v>
      </c>
      <c r="R62" s="17" t="s">
        <v>57</v>
      </c>
      <c r="S62" s="17" t="s">
        <v>57</v>
      </c>
      <c r="T62" s="18">
        <v>1</v>
      </c>
      <c r="U62" s="17"/>
      <c r="V62" s="17"/>
      <c r="W62" s="17"/>
      <c r="X62" s="19" t="s">
        <v>62</v>
      </c>
      <c r="Y62" s="19" t="s">
        <v>63</v>
      </c>
      <c r="Z62" s="19" t="s">
        <v>63</v>
      </c>
      <c r="AA62" s="19" t="s">
        <v>63</v>
      </c>
      <c r="AB62" s="19" t="s">
        <v>63</v>
      </c>
      <c r="AC62" s="19" t="s">
        <v>63</v>
      </c>
      <c r="AD62" s="19" t="s">
        <v>62</v>
      </c>
      <c r="AE62" s="19" t="s">
        <v>62</v>
      </c>
      <c r="AF62" s="19" t="s">
        <v>62</v>
      </c>
      <c r="AG62" s="19" t="s">
        <v>62</v>
      </c>
      <c r="AH62" s="19" t="s">
        <v>62</v>
      </c>
      <c r="AI62" s="19" t="s">
        <v>62</v>
      </c>
      <c r="AJ62" s="19" t="s">
        <v>62</v>
      </c>
      <c r="AK62" s="19" t="s">
        <v>62</v>
      </c>
      <c r="AL62" s="19" t="s">
        <v>63</v>
      </c>
      <c r="AM62" s="19" t="s">
        <v>63</v>
      </c>
      <c r="AN62" s="19" t="s">
        <v>63</v>
      </c>
      <c r="AO62" s="19" t="s">
        <v>63</v>
      </c>
      <c r="AP62" s="19" t="s">
        <v>63</v>
      </c>
      <c r="AQ62" s="19" t="s">
        <v>63</v>
      </c>
      <c r="AR62" s="19" t="s">
        <v>63</v>
      </c>
      <c r="AS62" s="19" t="s">
        <v>63</v>
      </c>
      <c r="AT62" s="19" t="s">
        <v>63</v>
      </c>
      <c r="AU62" s="19" t="s">
        <v>63</v>
      </c>
      <c r="AV62" s="19" t="s">
        <v>63</v>
      </c>
      <c r="AW62" s="19" t="s">
        <v>63</v>
      </c>
      <c r="AX62" s="19" t="s">
        <v>63</v>
      </c>
      <c r="AY62" s="19" t="s">
        <v>63</v>
      </c>
      <c r="AZ62" s="19" t="s">
        <v>63</v>
      </c>
      <c r="BA62" s="19" t="s">
        <v>63</v>
      </c>
      <c r="BB62" s="19"/>
      <c r="BC62" s="19" t="s">
        <v>64</v>
      </c>
    </row>
    <row r="63" spans="1:55">
      <c r="A63">
        <v>4022</v>
      </c>
      <c r="B63" t="s">
        <v>553</v>
      </c>
      <c r="C63">
        <v>28.5</v>
      </c>
      <c r="J63" s="51">
        <f t="shared" si="0"/>
        <v>16.75759140620606</v>
      </c>
      <c r="K63">
        <v>1</v>
      </c>
      <c r="L63"/>
      <c r="M63" s="15" t="s">
        <v>55</v>
      </c>
      <c r="N63" s="1">
        <v>1732</v>
      </c>
      <c r="O63" s="16">
        <v>10.4</v>
      </c>
      <c r="P63" s="20" t="s">
        <v>169</v>
      </c>
      <c r="Q63" s="17" t="s">
        <v>57</v>
      </c>
      <c r="R63" s="17" t="s">
        <v>58</v>
      </c>
      <c r="S63" s="17" t="s">
        <v>57</v>
      </c>
      <c r="T63" s="18">
        <v>1</v>
      </c>
      <c r="U63" s="17"/>
      <c r="V63" s="17"/>
      <c r="W63" s="17"/>
      <c r="X63" s="19" t="s">
        <v>62</v>
      </c>
      <c r="Y63" s="19" t="s">
        <v>63</v>
      </c>
      <c r="Z63" s="19" t="s">
        <v>63</v>
      </c>
      <c r="AA63" s="19" t="s">
        <v>63</v>
      </c>
      <c r="AB63" s="19" t="s">
        <v>63</v>
      </c>
      <c r="AC63" s="19" t="s">
        <v>62</v>
      </c>
      <c r="AD63" s="19" t="s">
        <v>63</v>
      </c>
      <c r="AE63" s="19" t="s">
        <v>62</v>
      </c>
      <c r="AF63" s="19" t="s">
        <v>62</v>
      </c>
      <c r="AG63" s="19" t="s">
        <v>62</v>
      </c>
      <c r="AH63" s="19" t="s">
        <v>62</v>
      </c>
      <c r="AI63" s="19" t="s">
        <v>63</v>
      </c>
      <c r="AJ63" s="19" t="s">
        <v>63</v>
      </c>
      <c r="AK63" s="19" t="s">
        <v>63</v>
      </c>
      <c r="AL63" s="19" t="s">
        <v>63</v>
      </c>
      <c r="AM63" s="19" t="s">
        <v>63</v>
      </c>
      <c r="AN63" s="19" t="s">
        <v>63</v>
      </c>
      <c r="AO63" s="19" t="s">
        <v>63</v>
      </c>
      <c r="AP63" s="19" t="s">
        <v>63</v>
      </c>
      <c r="AQ63" s="19" t="s">
        <v>62</v>
      </c>
      <c r="AR63" s="19" t="s">
        <v>63</v>
      </c>
      <c r="AS63" s="19" t="s">
        <v>63</v>
      </c>
      <c r="AT63" s="19" t="s">
        <v>63</v>
      </c>
      <c r="AU63" s="19" t="s">
        <v>63</v>
      </c>
      <c r="AV63" s="19" t="s">
        <v>63</v>
      </c>
      <c r="AW63" s="19" t="s">
        <v>63</v>
      </c>
      <c r="AX63" s="19" t="s">
        <v>63</v>
      </c>
      <c r="AY63" s="19" t="s">
        <v>63</v>
      </c>
      <c r="AZ63" s="19" t="s">
        <v>63</v>
      </c>
      <c r="BA63" s="19" t="s">
        <v>63</v>
      </c>
      <c r="BB63" s="19"/>
      <c r="BC63" s="19" t="s">
        <v>64</v>
      </c>
    </row>
    <row r="64" spans="1:55" ht="127.5">
      <c r="A64">
        <v>3741</v>
      </c>
      <c r="B64" t="s">
        <v>678</v>
      </c>
      <c r="C64">
        <v>22.8</v>
      </c>
      <c r="J64" s="51">
        <f t="shared" si="0"/>
        <v>13.406073124964848</v>
      </c>
      <c r="K64">
        <v>1</v>
      </c>
      <c r="L64" t="s">
        <v>716</v>
      </c>
      <c r="M64" s="15" t="s">
        <v>55</v>
      </c>
      <c r="N64" s="1">
        <v>1734</v>
      </c>
      <c r="O64" s="16">
        <v>23</v>
      </c>
      <c r="P64" s="20" t="s">
        <v>170</v>
      </c>
      <c r="Q64" s="17" t="s">
        <v>171</v>
      </c>
      <c r="R64" s="17" t="s">
        <v>58</v>
      </c>
      <c r="S64" s="17" t="s">
        <v>59</v>
      </c>
      <c r="T64" s="18">
        <v>1</v>
      </c>
      <c r="U64" s="18" t="s">
        <v>172</v>
      </c>
      <c r="V64" s="17"/>
      <c r="W64" s="17" t="s">
        <v>173</v>
      </c>
      <c r="X64" s="19" t="s">
        <v>62</v>
      </c>
      <c r="Y64" s="19" t="s">
        <v>63</v>
      </c>
      <c r="Z64" s="19" t="s">
        <v>63</v>
      </c>
      <c r="AA64" s="19" t="s">
        <v>63</v>
      </c>
      <c r="AB64" s="19" t="s">
        <v>63</v>
      </c>
      <c r="AC64" s="19" t="s">
        <v>63</v>
      </c>
      <c r="AD64" s="19" t="s">
        <v>62</v>
      </c>
      <c r="AE64" s="19" t="s">
        <v>62</v>
      </c>
      <c r="AF64" s="19" t="s">
        <v>62</v>
      </c>
      <c r="AG64" s="19" t="s">
        <v>62</v>
      </c>
      <c r="AH64" s="19" t="s">
        <v>62</v>
      </c>
      <c r="AI64" s="19" t="s">
        <v>62</v>
      </c>
      <c r="AJ64" s="19" t="s">
        <v>62</v>
      </c>
      <c r="AK64" s="19" t="s">
        <v>62</v>
      </c>
      <c r="AL64" s="19" t="s">
        <v>63</v>
      </c>
      <c r="AM64" s="19" t="s">
        <v>63</v>
      </c>
      <c r="AN64" s="19" t="s">
        <v>63</v>
      </c>
      <c r="AO64" s="19" t="s">
        <v>63</v>
      </c>
      <c r="AP64" s="19" t="s">
        <v>63</v>
      </c>
      <c r="AQ64" s="19" t="s">
        <v>63</v>
      </c>
      <c r="AR64" s="19" t="s">
        <v>63</v>
      </c>
      <c r="AS64" s="19" t="s">
        <v>63</v>
      </c>
      <c r="AT64" s="19" t="s">
        <v>63</v>
      </c>
      <c r="AU64" s="19" t="s">
        <v>63</v>
      </c>
      <c r="AV64" s="19" t="s">
        <v>63</v>
      </c>
      <c r="AW64" s="19" t="s">
        <v>63</v>
      </c>
      <c r="AX64" s="19" t="s">
        <v>63</v>
      </c>
      <c r="AY64" s="19" t="s">
        <v>63</v>
      </c>
      <c r="AZ64" s="19" t="s">
        <v>63</v>
      </c>
      <c r="BA64" s="19" t="s">
        <v>63</v>
      </c>
      <c r="BB64" s="19"/>
      <c r="BC64" s="19" t="s">
        <v>64</v>
      </c>
    </row>
    <row r="65" spans="1:55">
      <c r="A65">
        <v>3583</v>
      </c>
      <c r="B65" t="s">
        <v>174</v>
      </c>
      <c r="C65">
        <v>4.5599999999999996</v>
      </c>
      <c r="J65" s="51">
        <f t="shared" si="0"/>
        <v>2.6812146249929691</v>
      </c>
      <c r="K65">
        <v>1</v>
      </c>
      <c r="L65"/>
      <c r="M65" s="15" t="s">
        <v>55</v>
      </c>
      <c r="N65" s="1">
        <v>1738</v>
      </c>
      <c r="O65" s="16">
        <v>2.8</v>
      </c>
      <c r="P65" s="22" t="s">
        <v>174</v>
      </c>
      <c r="Q65" s="17" t="s">
        <v>57</v>
      </c>
      <c r="R65" s="17" t="s">
        <v>57</v>
      </c>
      <c r="S65" s="17" t="s">
        <v>57</v>
      </c>
      <c r="T65" s="18">
        <v>1</v>
      </c>
      <c r="U65" s="17"/>
      <c r="V65" s="17"/>
      <c r="W65" s="17"/>
      <c r="X65" s="19" t="s">
        <v>62</v>
      </c>
      <c r="Y65" s="19" t="s">
        <v>63</v>
      </c>
      <c r="Z65" s="19" t="s">
        <v>63</v>
      </c>
      <c r="AA65" s="19" t="s">
        <v>63</v>
      </c>
      <c r="AB65" s="19" t="s">
        <v>63</v>
      </c>
      <c r="AC65" s="19" t="s">
        <v>63</v>
      </c>
      <c r="AD65" s="19" t="s">
        <v>62</v>
      </c>
      <c r="AE65" s="19" t="s">
        <v>62</v>
      </c>
      <c r="AF65" s="19" t="s">
        <v>62</v>
      </c>
      <c r="AG65" s="19" t="s">
        <v>62</v>
      </c>
      <c r="AH65" s="19" t="s">
        <v>62</v>
      </c>
      <c r="AI65" s="19" t="s">
        <v>62</v>
      </c>
      <c r="AJ65" s="19" t="s">
        <v>62</v>
      </c>
      <c r="AK65" s="19" t="s">
        <v>62</v>
      </c>
      <c r="AL65" s="19" t="s">
        <v>63</v>
      </c>
      <c r="AM65" s="19" t="s">
        <v>63</v>
      </c>
      <c r="AN65" s="19" t="s">
        <v>63</v>
      </c>
      <c r="AO65" s="19" t="s">
        <v>63</v>
      </c>
      <c r="AP65" s="19" t="s">
        <v>63</v>
      </c>
      <c r="AQ65" s="19" t="s">
        <v>63</v>
      </c>
      <c r="AR65" s="19" t="s">
        <v>63</v>
      </c>
      <c r="AS65" s="19" t="s">
        <v>63</v>
      </c>
      <c r="AT65" s="19" t="s">
        <v>63</v>
      </c>
      <c r="AU65" s="19" t="s">
        <v>63</v>
      </c>
      <c r="AV65" s="19" t="s">
        <v>63</v>
      </c>
      <c r="AW65" s="19" t="s">
        <v>63</v>
      </c>
      <c r="AX65" s="19" t="s">
        <v>63</v>
      </c>
      <c r="AY65" s="19" t="s">
        <v>63</v>
      </c>
      <c r="AZ65" s="19" t="s">
        <v>63</v>
      </c>
      <c r="BA65" s="19" t="s">
        <v>62</v>
      </c>
      <c r="BB65" s="19"/>
      <c r="BC65" s="19" t="s">
        <v>64</v>
      </c>
    </row>
    <row r="66" spans="1:55">
      <c r="B66"/>
      <c r="J66" s="51">
        <f t="shared" si="0"/>
        <v>0</v>
      </c>
      <c r="K66">
        <v>0</v>
      </c>
      <c r="L66" t="s">
        <v>717</v>
      </c>
      <c r="M66" s="15" t="s">
        <v>55</v>
      </c>
      <c r="N66" s="1">
        <v>1739</v>
      </c>
      <c r="O66" s="16">
        <v>20</v>
      </c>
      <c r="P66" s="20" t="s">
        <v>175</v>
      </c>
      <c r="Q66" s="17" t="s">
        <v>176</v>
      </c>
      <c r="R66" s="17" t="s">
        <v>156</v>
      </c>
      <c r="S66" s="17" t="s">
        <v>57</v>
      </c>
      <c r="T66" s="18">
        <v>1</v>
      </c>
      <c r="U66" s="17"/>
      <c r="V66" s="17"/>
      <c r="W66" s="17"/>
      <c r="X66" s="19" t="s">
        <v>62</v>
      </c>
      <c r="Y66" s="19" t="s">
        <v>63</v>
      </c>
      <c r="Z66" s="19" t="s">
        <v>63</v>
      </c>
      <c r="AA66" s="19" t="s">
        <v>63</v>
      </c>
      <c r="AB66" s="19" t="s">
        <v>63</v>
      </c>
      <c r="AC66" s="19" t="s">
        <v>63</v>
      </c>
      <c r="AD66" s="19" t="s">
        <v>62</v>
      </c>
      <c r="AE66" s="19" t="s">
        <v>62</v>
      </c>
      <c r="AF66" s="19" t="s">
        <v>62</v>
      </c>
      <c r="AG66" s="19" t="s">
        <v>62</v>
      </c>
      <c r="AH66" s="19" t="s">
        <v>62</v>
      </c>
      <c r="AI66" s="19" t="s">
        <v>62</v>
      </c>
      <c r="AJ66" s="19" t="s">
        <v>62</v>
      </c>
      <c r="AK66" s="19" t="s">
        <v>63</v>
      </c>
      <c r="AL66" s="19" t="s">
        <v>62</v>
      </c>
      <c r="AM66" s="19" t="s">
        <v>63</v>
      </c>
      <c r="AN66" s="19" t="s">
        <v>63</v>
      </c>
      <c r="AO66" s="19" t="s">
        <v>62</v>
      </c>
      <c r="AP66" s="19" t="s">
        <v>62</v>
      </c>
      <c r="AQ66" s="19" t="s">
        <v>62</v>
      </c>
      <c r="AR66" s="19" t="s">
        <v>62</v>
      </c>
      <c r="AS66" s="19" t="s">
        <v>62</v>
      </c>
      <c r="AT66" s="19" t="s">
        <v>62</v>
      </c>
      <c r="AU66" s="19" t="s">
        <v>62</v>
      </c>
      <c r="AV66" s="19" t="s">
        <v>62</v>
      </c>
      <c r="AW66" s="19" t="s">
        <v>62</v>
      </c>
      <c r="AX66" s="19" t="s">
        <v>62</v>
      </c>
      <c r="AY66" s="19" t="s">
        <v>62</v>
      </c>
      <c r="AZ66" s="19" t="s">
        <v>63</v>
      </c>
      <c r="BA66" s="19" t="s">
        <v>62</v>
      </c>
      <c r="BB66" s="19"/>
      <c r="BC66" s="19" t="s">
        <v>64</v>
      </c>
    </row>
    <row r="67" spans="1:55">
      <c r="B67"/>
      <c r="J67" s="51">
        <f t="shared" si="0"/>
        <v>0</v>
      </c>
      <c r="K67">
        <v>0</v>
      </c>
      <c r="L67" t="s">
        <v>717</v>
      </c>
      <c r="M67" s="15" t="s">
        <v>55</v>
      </c>
      <c r="N67" s="1">
        <v>1740</v>
      </c>
      <c r="O67" s="16">
        <v>1</v>
      </c>
      <c r="P67" s="20" t="s">
        <v>177</v>
      </c>
      <c r="Q67" s="17" t="s">
        <v>57</v>
      </c>
      <c r="R67" s="17" t="s">
        <v>156</v>
      </c>
      <c r="S67" s="17" t="s">
        <v>57</v>
      </c>
      <c r="T67" s="18">
        <v>1</v>
      </c>
      <c r="U67" s="17"/>
      <c r="V67" s="17"/>
      <c r="W67" s="17"/>
      <c r="X67" s="19" t="s">
        <v>62</v>
      </c>
      <c r="Y67" s="19" t="s">
        <v>63</v>
      </c>
      <c r="Z67" s="19" t="s">
        <v>63</v>
      </c>
      <c r="AA67" s="19" t="s">
        <v>63</v>
      </c>
      <c r="AB67" s="19" t="s">
        <v>63</v>
      </c>
      <c r="AC67" s="19" t="s">
        <v>63</v>
      </c>
      <c r="AD67" s="19" t="s">
        <v>62</v>
      </c>
      <c r="AE67" s="19" t="s">
        <v>62</v>
      </c>
      <c r="AF67" s="19" t="s">
        <v>62</v>
      </c>
      <c r="AG67" s="19" t="s">
        <v>62</v>
      </c>
      <c r="AH67" s="19" t="s">
        <v>62</v>
      </c>
      <c r="AI67" s="19" t="s">
        <v>62</v>
      </c>
      <c r="AJ67" s="19" t="s">
        <v>62</v>
      </c>
      <c r="AK67" s="19" t="s">
        <v>62</v>
      </c>
      <c r="AL67" s="19" t="s">
        <v>63</v>
      </c>
      <c r="AM67" s="19" t="s">
        <v>63</v>
      </c>
      <c r="AN67" s="19" t="s">
        <v>63</v>
      </c>
      <c r="AO67" s="19" t="s">
        <v>63</v>
      </c>
      <c r="AP67" s="19" t="s">
        <v>63</v>
      </c>
      <c r="AQ67" s="19" t="s">
        <v>63</v>
      </c>
      <c r="AR67" s="19" t="s">
        <v>63</v>
      </c>
      <c r="AS67" s="19" t="s">
        <v>63</v>
      </c>
      <c r="AT67" s="19" t="s">
        <v>63</v>
      </c>
      <c r="AU67" s="19" t="s">
        <v>63</v>
      </c>
      <c r="AV67" s="19" t="s">
        <v>63</v>
      </c>
      <c r="AW67" s="19" t="s">
        <v>63</v>
      </c>
      <c r="AX67" s="19" t="s">
        <v>63</v>
      </c>
      <c r="AY67" s="19" t="s">
        <v>63</v>
      </c>
      <c r="AZ67" s="19" t="s">
        <v>62</v>
      </c>
      <c r="BA67" s="19" t="s">
        <v>63</v>
      </c>
      <c r="BB67" s="19"/>
      <c r="BC67" s="19" t="s">
        <v>64</v>
      </c>
    </row>
    <row r="68" spans="1:55">
      <c r="A68">
        <v>4145</v>
      </c>
      <c r="B68" t="s">
        <v>679</v>
      </c>
      <c r="C68">
        <v>64.98</v>
      </c>
      <c r="J68" s="51">
        <f t="shared" ref="J68:J127" si="1">SUM(C68,F68,I68)*$D$1/$B$1</f>
        <v>38.207308406149821</v>
      </c>
      <c r="K68">
        <v>1</v>
      </c>
      <c r="L68"/>
      <c r="M68" s="15" t="s">
        <v>55</v>
      </c>
      <c r="N68" s="1">
        <v>1748</v>
      </c>
      <c r="O68" s="16">
        <v>76</v>
      </c>
      <c r="P68" s="20" t="s">
        <v>178</v>
      </c>
      <c r="Q68" s="17" t="s">
        <v>57</v>
      </c>
      <c r="R68" s="17" t="s">
        <v>58</v>
      </c>
      <c r="S68" s="17" t="s">
        <v>57</v>
      </c>
      <c r="T68" s="18">
        <v>1</v>
      </c>
      <c r="U68" s="17"/>
      <c r="V68" s="17"/>
      <c r="W68" s="17"/>
      <c r="X68" s="19" t="s">
        <v>62</v>
      </c>
      <c r="Y68" s="19" t="s">
        <v>63</v>
      </c>
      <c r="Z68" s="19" t="s">
        <v>63</v>
      </c>
      <c r="AA68" s="19" t="s">
        <v>63</v>
      </c>
      <c r="AB68" s="19" t="s">
        <v>63</v>
      </c>
      <c r="AC68" s="19" t="s">
        <v>62</v>
      </c>
      <c r="AD68" s="19" t="s">
        <v>63</v>
      </c>
      <c r="AE68" s="19" t="s">
        <v>62</v>
      </c>
      <c r="AF68" s="19" t="s">
        <v>62</v>
      </c>
      <c r="AG68" s="19" t="s">
        <v>62</v>
      </c>
      <c r="AH68" s="19" t="s">
        <v>62</v>
      </c>
      <c r="AI68" s="19" t="s">
        <v>63</v>
      </c>
      <c r="AJ68" s="19" t="s">
        <v>63</v>
      </c>
      <c r="AK68" s="19" t="s">
        <v>63</v>
      </c>
      <c r="AL68" s="19" t="s">
        <v>63</v>
      </c>
      <c r="AM68" s="19" t="s">
        <v>63</v>
      </c>
      <c r="AN68" s="19" t="s">
        <v>63</v>
      </c>
      <c r="AO68" s="19" t="s">
        <v>63</v>
      </c>
      <c r="AP68" s="19" t="s">
        <v>63</v>
      </c>
      <c r="AQ68" s="19" t="s">
        <v>63</v>
      </c>
      <c r="AR68" s="19" t="s">
        <v>63</v>
      </c>
      <c r="AS68" s="19" t="s">
        <v>63</v>
      </c>
      <c r="AT68" s="19" t="s">
        <v>63</v>
      </c>
      <c r="AU68" s="19" t="s">
        <v>63</v>
      </c>
      <c r="AV68" s="19" t="s">
        <v>63</v>
      </c>
      <c r="AW68" s="19" t="s">
        <v>63</v>
      </c>
      <c r="AX68" s="19" t="s">
        <v>63</v>
      </c>
      <c r="AY68" s="19" t="s">
        <v>63</v>
      </c>
      <c r="AZ68" s="19" t="s">
        <v>63</v>
      </c>
      <c r="BA68" s="19" t="s">
        <v>63</v>
      </c>
      <c r="BB68" s="19"/>
      <c r="BC68" s="19" t="s">
        <v>64</v>
      </c>
    </row>
    <row r="69" spans="1:55">
      <c r="A69">
        <v>4140</v>
      </c>
      <c r="B69" t="s">
        <v>676</v>
      </c>
      <c r="C69">
        <v>28.5</v>
      </c>
      <c r="J69" s="51">
        <f t="shared" si="1"/>
        <v>16.75759140620606</v>
      </c>
      <c r="K69">
        <v>1</v>
      </c>
      <c r="L69"/>
      <c r="M69" s="15" t="s">
        <v>55</v>
      </c>
      <c r="N69" s="1">
        <v>1749</v>
      </c>
      <c r="O69" s="16">
        <v>25</v>
      </c>
      <c r="P69" s="20" t="s">
        <v>179</v>
      </c>
      <c r="Q69" s="17" t="s">
        <v>74</v>
      </c>
      <c r="R69" s="17" t="s">
        <v>58</v>
      </c>
      <c r="S69" s="17" t="s">
        <v>59</v>
      </c>
      <c r="T69" s="18">
        <v>1</v>
      </c>
      <c r="U69" s="17"/>
      <c r="V69" s="21"/>
      <c r="W69" s="17"/>
      <c r="X69" s="19" t="s">
        <v>62</v>
      </c>
      <c r="Y69" s="19" t="s">
        <v>62</v>
      </c>
      <c r="Z69" s="19" t="s">
        <v>63</v>
      </c>
      <c r="AA69" s="19" t="s">
        <v>63</v>
      </c>
      <c r="AB69" s="19" t="s">
        <v>63</v>
      </c>
      <c r="AC69" s="19" t="s">
        <v>62</v>
      </c>
      <c r="AD69" s="19" t="s">
        <v>63</v>
      </c>
      <c r="AE69" s="19" t="s">
        <v>62</v>
      </c>
      <c r="AF69" s="19" t="s">
        <v>62</v>
      </c>
      <c r="AG69" s="19" t="s">
        <v>62</v>
      </c>
      <c r="AH69" s="19" t="s">
        <v>62</v>
      </c>
      <c r="AI69" s="19" t="s">
        <v>63</v>
      </c>
      <c r="AJ69" s="19" t="s">
        <v>63</v>
      </c>
      <c r="AK69" s="19" t="s">
        <v>63</v>
      </c>
      <c r="AL69" s="19" t="s">
        <v>63</v>
      </c>
      <c r="AM69" s="19" t="s">
        <v>63</v>
      </c>
      <c r="AN69" s="19" t="s">
        <v>63</v>
      </c>
      <c r="AO69" s="19" t="s">
        <v>63</v>
      </c>
      <c r="AP69" s="19" t="s">
        <v>63</v>
      </c>
      <c r="AQ69" s="19" t="s">
        <v>63</v>
      </c>
      <c r="AR69" s="19" t="s">
        <v>63</v>
      </c>
      <c r="AS69" s="19" t="s">
        <v>63</v>
      </c>
      <c r="AT69" s="19" t="s">
        <v>63</v>
      </c>
      <c r="AU69" s="19" t="s">
        <v>63</v>
      </c>
      <c r="AV69" s="19" t="s">
        <v>63</v>
      </c>
      <c r="AW69" s="19" t="s">
        <v>63</v>
      </c>
      <c r="AX69" s="19" t="s">
        <v>63</v>
      </c>
      <c r="AY69" s="19" t="s">
        <v>63</v>
      </c>
      <c r="AZ69" s="19" t="s">
        <v>63</v>
      </c>
      <c r="BA69" s="19" t="s">
        <v>63</v>
      </c>
      <c r="BB69" s="19"/>
      <c r="BC69" s="19" t="s">
        <v>64</v>
      </c>
    </row>
    <row r="70" spans="1:55">
      <c r="A70">
        <v>4146</v>
      </c>
      <c r="B70" t="s">
        <v>680</v>
      </c>
      <c r="C70">
        <v>64.98</v>
      </c>
      <c r="J70" s="51">
        <f t="shared" si="1"/>
        <v>38.207308406149821</v>
      </c>
      <c r="K70">
        <v>1</v>
      </c>
      <c r="L70" t="s">
        <v>3027</v>
      </c>
      <c r="M70" s="15" t="s">
        <v>55</v>
      </c>
      <c r="N70" s="1">
        <v>1751</v>
      </c>
      <c r="O70" s="16">
        <v>68</v>
      </c>
      <c r="P70" s="20" t="s">
        <v>180</v>
      </c>
      <c r="Q70" s="17" t="s">
        <v>181</v>
      </c>
      <c r="R70" s="17" t="s">
        <v>58</v>
      </c>
      <c r="S70" s="17" t="s">
        <v>57</v>
      </c>
      <c r="T70" s="18">
        <v>1</v>
      </c>
      <c r="U70" s="17"/>
      <c r="V70" s="17"/>
      <c r="W70" s="17"/>
      <c r="X70" s="19" t="s">
        <v>62</v>
      </c>
      <c r="Y70" s="19" t="s">
        <v>63</v>
      </c>
      <c r="Z70" s="19" t="s">
        <v>63</v>
      </c>
      <c r="AA70" s="19" t="s">
        <v>63</v>
      </c>
      <c r="AB70" s="19" t="s">
        <v>63</v>
      </c>
      <c r="AC70" s="19" t="s">
        <v>62</v>
      </c>
      <c r="AD70" s="19" t="s">
        <v>63</v>
      </c>
      <c r="AE70" s="19" t="s">
        <v>62</v>
      </c>
      <c r="AF70" s="19" t="s">
        <v>62</v>
      </c>
      <c r="AG70" s="19" t="s">
        <v>62</v>
      </c>
      <c r="AH70" s="19" t="s">
        <v>62</v>
      </c>
      <c r="AI70" s="19" t="s">
        <v>63</v>
      </c>
      <c r="AJ70" s="19" t="s">
        <v>63</v>
      </c>
      <c r="AK70" s="19" t="s">
        <v>63</v>
      </c>
      <c r="AL70" s="19" t="s">
        <v>63</v>
      </c>
      <c r="AM70" s="19" t="s">
        <v>63</v>
      </c>
      <c r="AN70" s="19" t="s">
        <v>63</v>
      </c>
      <c r="AO70" s="19" t="s">
        <v>63</v>
      </c>
      <c r="AP70" s="19" t="s">
        <v>63</v>
      </c>
      <c r="AQ70" s="19" t="s">
        <v>63</v>
      </c>
      <c r="AR70" s="19" t="s">
        <v>63</v>
      </c>
      <c r="AS70" s="19" t="s">
        <v>63</v>
      </c>
      <c r="AT70" s="19" t="s">
        <v>63</v>
      </c>
      <c r="AU70" s="19" t="s">
        <v>63</v>
      </c>
      <c r="AV70" s="19" t="s">
        <v>63</v>
      </c>
      <c r="AW70" s="19" t="s">
        <v>63</v>
      </c>
      <c r="AX70" s="19" t="s">
        <v>63</v>
      </c>
      <c r="AY70" s="19" t="s">
        <v>63</v>
      </c>
      <c r="AZ70" s="19" t="s">
        <v>63</v>
      </c>
      <c r="BA70" s="19" t="s">
        <v>63</v>
      </c>
      <c r="BB70" s="19"/>
      <c r="BC70" s="19" t="s">
        <v>64</v>
      </c>
    </row>
    <row r="71" spans="1:55">
      <c r="A71">
        <v>4135</v>
      </c>
      <c r="B71" t="s">
        <v>681</v>
      </c>
      <c r="C71">
        <v>10.26</v>
      </c>
      <c r="J71" s="51">
        <f t="shared" si="1"/>
        <v>6.0327329062341821</v>
      </c>
      <c r="K71">
        <v>1</v>
      </c>
      <c r="L71"/>
      <c r="M71" s="15" t="s">
        <v>55</v>
      </c>
      <c r="N71" s="1">
        <v>1767</v>
      </c>
      <c r="O71" s="16">
        <v>44</v>
      </c>
      <c r="P71" s="20" t="s">
        <v>182</v>
      </c>
      <c r="Q71" s="17" t="s">
        <v>158</v>
      </c>
      <c r="R71" s="17" t="s">
        <v>57</v>
      </c>
      <c r="S71" s="17" t="s">
        <v>57</v>
      </c>
      <c r="T71" s="18">
        <v>1</v>
      </c>
      <c r="U71" s="17"/>
      <c r="V71" s="17"/>
      <c r="W71" s="17"/>
      <c r="X71" s="19" t="s">
        <v>62</v>
      </c>
      <c r="Y71" s="19" t="s">
        <v>63</v>
      </c>
      <c r="Z71" s="19" t="s">
        <v>63</v>
      </c>
      <c r="AA71" s="19" t="s">
        <v>63</v>
      </c>
      <c r="AB71" s="19" t="s">
        <v>63</v>
      </c>
      <c r="AC71" s="19" t="s">
        <v>62</v>
      </c>
      <c r="AD71" s="19" t="s">
        <v>63</v>
      </c>
      <c r="AE71" s="19" t="s">
        <v>62</v>
      </c>
      <c r="AF71" s="19" t="s">
        <v>62</v>
      </c>
      <c r="AG71" s="19" t="s">
        <v>62</v>
      </c>
      <c r="AH71" s="19" t="s">
        <v>62</v>
      </c>
      <c r="AI71" s="19" t="s">
        <v>63</v>
      </c>
      <c r="AJ71" s="19" t="s">
        <v>63</v>
      </c>
      <c r="AK71" s="19" t="s">
        <v>63</v>
      </c>
      <c r="AL71" s="19" t="s">
        <v>63</v>
      </c>
      <c r="AM71" s="19" t="s">
        <v>63</v>
      </c>
      <c r="AN71" s="19" t="s">
        <v>63</v>
      </c>
      <c r="AO71" s="19" t="s">
        <v>63</v>
      </c>
      <c r="AP71" s="19" t="s">
        <v>63</v>
      </c>
      <c r="AQ71" s="19" t="s">
        <v>63</v>
      </c>
      <c r="AR71" s="19" t="s">
        <v>63</v>
      </c>
      <c r="AS71" s="19" t="s">
        <v>63</v>
      </c>
      <c r="AT71" s="19" t="s">
        <v>63</v>
      </c>
      <c r="AU71" s="19" t="s">
        <v>63</v>
      </c>
      <c r="AV71" s="19" t="s">
        <v>63</v>
      </c>
      <c r="AW71" s="19" t="s">
        <v>63</v>
      </c>
      <c r="AX71" s="19" t="s">
        <v>63</v>
      </c>
      <c r="AY71" s="19" t="s">
        <v>63</v>
      </c>
      <c r="AZ71" s="19" t="s">
        <v>63</v>
      </c>
      <c r="BA71" s="19" t="s">
        <v>63</v>
      </c>
      <c r="BB71" s="19"/>
      <c r="BC71" s="19" t="s">
        <v>64</v>
      </c>
    </row>
    <row r="72" spans="1:55" ht="76.5">
      <c r="A72">
        <v>4383</v>
      </c>
      <c r="B72" t="s">
        <v>682</v>
      </c>
      <c r="C72">
        <v>57</v>
      </c>
      <c r="J72" s="51">
        <f t="shared" si="1"/>
        <v>33.515182812412121</v>
      </c>
      <c r="K72">
        <v>1</v>
      </c>
      <c r="L72"/>
      <c r="M72" s="15" t="s">
        <v>183</v>
      </c>
      <c r="N72" s="1">
        <v>3018</v>
      </c>
      <c r="O72" s="16">
        <v>133</v>
      </c>
      <c r="P72" s="23" t="s">
        <v>184</v>
      </c>
      <c r="Q72" s="19" t="s">
        <v>185</v>
      </c>
      <c r="R72" s="17" t="s">
        <v>57</v>
      </c>
      <c r="S72" s="19" t="s">
        <v>59</v>
      </c>
      <c r="T72" s="18">
        <v>1</v>
      </c>
      <c r="U72" s="19" t="s">
        <v>186</v>
      </c>
      <c r="V72" s="19"/>
      <c r="W72" s="19" t="s">
        <v>187</v>
      </c>
      <c r="X72" s="19" t="s">
        <v>63</v>
      </c>
      <c r="Y72" s="19" t="s">
        <v>63</v>
      </c>
      <c r="Z72" s="19" t="s">
        <v>63</v>
      </c>
      <c r="AA72" s="19" t="s">
        <v>63</v>
      </c>
      <c r="AB72" s="19" t="s">
        <v>62</v>
      </c>
      <c r="AC72" s="19" t="s">
        <v>62</v>
      </c>
      <c r="AD72" s="19" t="s">
        <v>63</v>
      </c>
      <c r="AE72" s="19" t="s">
        <v>62</v>
      </c>
      <c r="AF72" s="19" t="s">
        <v>62</v>
      </c>
      <c r="AG72" s="19" t="s">
        <v>62</v>
      </c>
      <c r="AH72" s="19" t="s">
        <v>62</v>
      </c>
      <c r="AI72" s="19" t="s">
        <v>63</v>
      </c>
      <c r="AJ72" s="19" t="s">
        <v>63</v>
      </c>
      <c r="AK72" s="19" t="s">
        <v>63</v>
      </c>
      <c r="AL72" s="19" t="s">
        <v>63</v>
      </c>
      <c r="AM72" s="19" t="s">
        <v>63</v>
      </c>
      <c r="AN72" s="19" t="s">
        <v>63</v>
      </c>
      <c r="AO72" s="19" t="s">
        <v>63</v>
      </c>
      <c r="AP72" s="19" t="s">
        <v>63</v>
      </c>
      <c r="AQ72" s="19" t="s">
        <v>63</v>
      </c>
      <c r="AR72" s="19" t="s">
        <v>63</v>
      </c>
      <c r="AS72" s="19" t="s">
        <v>63</v>
      </c>
      <c r="AT72" s="19" t="s">
        <v>63</v>
      </c>
      <c r="AU72" s="19" t="s">
        <v>63</v>
      </c>
      <c r="AV72" s="19" t="s">
        <v>63</v>
      </c>
      <c r="AW72" s="19" t="s">
        <v>63</v>
      </c>
      <c r="AX72" s="19" t="s">
        <v>63</v>
      </c>
      <c r="AY72" s="19" t="s">
        <v>63</v>
      </c>
      <c r="AZ72" s="19" t="s">
        <v>63</v>
      </c>
      <c r="BA72" s="19" t="s">
        <v>63</v>
      </c>
      <c r="BB72" s="19"/>
      <c r="BC72" s="19" t="s">
        <v>64</v>
      </c>
    </row>
    <row r="73" spans="1:55" ht="63.75">
      <c r="B73"/>
      <c r="J73" s="51">
        <f t="shared" si="1"/>
        <v>0</v>
      </c>
      <c r="K73">
        <v>0</v>
      </c>
      <c r="L73" t="s">
        <v>718</v>
      </c>
      <c r="M73" s="15" t="s">
        <v>183</v>
      </c>
      <c r="N73" s="1">
        <v>3018.1</v>
      </c>
      <c r="O73" s="16">
        <v>53</v>
      </c>
      <c r="P73" s="23" t="s">
        <v>188</v>
      </c>
      <c r="Q73" s="19" t="s">
        <v>185</v>
      </c>
      <c r="R73" s="17" t="s">
        <v>57</v>
      </c>
      <c r="S73" s="19" t="s">
        <v>59</v>
      </c>
      <c r="T73" s="18">
        <v>1</v>
      </c>
      <c r="U73" s="19" t="s">
        <v>189</v>
      </c>
      <c r="V73" s="19"/>
      <c r="W73" s="19" t="s">
        <v>190</v>
      </c>
      <c r="X73" s="19" t="s">
        <v>63</v>
      </c>
      <c r="Y73" s="19" t="s">
        <v>63</v>
      </c>
      <c r="Z73" s="19" t="s">
        <v>63</v>
      </c>
      <c r="AA73" s="19" t="s">
        <v>63</v>
      </c>
      <c r="AB73" s="19" t="s">
        <v>62</v>
      </c>
      <c r="AC73" s="19" t="s">
        <v>62</v>
      </c>
      <c r="AD73" s="19" t="s">
        <v>63</v>
      </c>
      <c r="AE73" s="19" t="s">
        <v>62</v>
      </c>
      <c r="AF73" s="19" t="s">
        <v>62</v>
      </c>
      <c r="AG73" s="19" t="s">
        <v>62</v>
      </c>
      <c r="AH73" s="19" t="s">
        <v>62</v>
      </c>
      <c r="AI73" s="19" t="s">
        <v>63</v>
      </c>
      <c r="AJ73" s="19" t="s">
        <v>63</v>
      </c>
      <c r="AK73" s="19" t="s">
        <v>63</v>
      </c>
      <c r="AL73" s="19" t="s">
        <v>63</v>
      </c>
      <c r="AM73" s="19" t="s">
        <v>63</v>
      </c>
      <c r="AN73" s="19" t="s">
        <v>63</v>
      </c>
      <c r="AO73" s="19" t="s">
        <v>63</v>
      </c>
      <c r="AP73" s="19" t="s">
        <v>63</v>
      </c>
      <c r="AQ73" s="19" t="s">
        <v>63</v>
      </c>
      <c r="AR73" s="19" t="s">
        <v>63</v>
      </c>
      <c r="AS73" s="19" t="s">
        <v>63</v>
      </c>
      <c r="AT73" s="19" t="s">
        <v>63</v>
      </c>
      <c r="AU73" s="19" t="s">
        <v>63</v>
      </c>
      <c r="AV73" s="19" t="s">
        <v>63</v>
      </c>
      <c r="AW73" s="19" t="s">
        <v>63</v>
      </c>
      <c r="AX73" s="19" t="s">
        <v>63</v>
      </c>
      <c r="AY73" s="19" t="s">
        <v>63</v>
      </c>
      <c r="AZ73" s="19" t="s">
        <v>63</v>
      </c>
      <c r="BA73" s="19" t="s">
        <v>63</v>
      </c>
      <c r="BB73" s="19" t="s">
        <v>191</v>
      </c>
      <c r="BC73" s="19" t="s">
        <v>64</v>
      </c>
    </row>
    <row r="74" spans="1:55">
      <c r="A74">
        <v>4643</v>
      </c>
      <c r="B74" t="s">
        <v>683</v>
      </c>
      <c r="C74">
        <v>28.5</v>
      </c>
      <c r="J74" s="51">
        <f t="shared" si="1"/>
        <v>16.75759140620606</v>
      </c>
      <c r="K74">
        <v>1</v>
      </c>
      <c r="L74"/>
      <c r="M74" s="15" t="s">
        <v>183</v>
      </c>
      <c r="N74" s="1">
        <v>3057</v>
      </c>
      <c r="O74" s="16">
        <v>20</v>
      </c>
      <c r="P74" s="23" t="s">
        <v>192</v>
      </c>
      <c r="Q74" s="17" t="s">
        <v>57</v>
      </c>
      <c r="R74" s="17" t="s">
        <v>57</v>
      </c>
      <c r="S74" s="19" t="s">
        <v>59</v>
      </c>
      <c r="T74" s="18">
        <v>1</v>
      </c>
      <c r="U74" s="19"/>
      <c r="V74" s="19"/>
      <c r="W74" s="19"/>
      <c r="X74" s="19" t="s">
        <v>63</v>
      </c>
      <c r="Y74" s="19" t="s">
        <v>63</v>
      </c>
      <c r="Z74" s="19" t="s">
        <v>62</v>
      </c>
      <c r="AA74" s="19" t="s">
        <v>63</v>
      </c>
      <c r="AB74" s="19" t="s">
        <v>62</v>
      </c>
      <c r="AC74" s="19" t="s">
        <v>63</v>
      </c>
      <c r="AD74" s="19" t="s">
        <v>62</v>
      </c>
      <c r="AE74" s="19" t="s">
        <v>62</v>
      </c>
      <c r="AF74" s="19" t="s">
        <v>62</v>
      </c>
      <c r="AG74" s="19" t="s">
        <v>62</v>
      </c>
      <c r="AH74" s="19" t="s">
        <v>62</v>
      </c>
      <c r="AI74" s="19" t="s">
        <v>63</v>
      </c>
      <c r="AJ74" s="19" t="s">
        <v>63</v>
      </c>
      <c r="AK74" s="19" t="s">
        <v>63</v>
      </c>
      <c r="AL74" s="19" t="s">
        <v>63</v>
      </c>
      <c r="AM74" s="19" t="s">
        <v>63</v>
      </c>
      <c r="AN74" s="19" t="s">
        <v>63</v>
      </c>
      <c r="AO74" s="19" t="s">
        <v>63</v>
      </c>
      <c r="AP74" s="19" t="s">
        <v>63</v>
      </c>
      <c r="AQ74" s="19" t="s">
        <v>63</v>
      </c>
      <c r="AR74" s="19" t="s">
        <v>63</v>
      </c>
      <c r="AS74" s="19" t="s">
        <v>63</v>
      </c>
      <c r="AT74" s="19" t="s">
        <v>63</v>
      </c>
      <c r="AU74" s="19" t="s">
        <v>63</v>
      </c>
      <c r="AV74" s="19" t="s">
        <v>63</v>
      </c>
      <c r="AW74" s="19" t="s">
        <v>63</v>
      </c>
      <c r="AX74" s="19" t="s">
        <v>63</v>
      </c>
      <c r="AY74" s="19" t="s">
        <v>63</v>
      </c>
      <c r="AZ74" s="19" t="s">
        <v>63</v>
      </c>
      <c r="BA74" s="19" t="s">
        <v>63</v>
      </c>
      <c r="BB74" s="19"/>
      <c r="BC74" s="19" t="s">
        <v>64</v>
      </c>
    </row>
    <row r="75" spans="1:55" ht="76.5">
      <c r="A75">
        <v>4783</v>
      </c>
      <c r="B75" t="s">
        <v>682</v>
      </c>
      <c r="C75">
        <v>57</v>
      </c>
      <c r="J75" s="51">
        <f t="shared" si="1"/>
        <v>33.515182812412121</v>
      </c>
      <c r="K75">
        <v>1</v>
      </c>
      <c r="L75"/>
      <c r="M75" s="15" t="s">
        <v>183</v>
      </c>
      <c r="N75" s="1">
        <v>3062</v>
      </c>
      <c r="O75" s="16">
        <v>133</v>
      </c>
      <c r="P75" s="23" t="s">
        <v>193</v>
      </c>
      <c r="Q75" s="19" t="s">
        <v>185</v>
      </c>
      <c r="R75" s="17" t="s">
        <v>57</v>
      </c>
      <c r="S75" s="19" t="s">
        <v>59</v>
      </c>
      <c r="T75" s="18">
        <v>1</v>
      </c>
      <c r="U75" s="19" t="s">
        <v>194</v>
      </c>
      <c r="V75" s="19"/>
      <c r="W75" s="19" t="s">
        <v>195</v>
      </c>
      <c r="X75" s="19" t="s">
        <v>63</v>
      </c>
      <c r="Y75" s="19" t="s">
        <v>63</v>
      </c>
      <c r="Z75" s="19" t="s">
        <v>62</v>
      </c>
      <c r="AA75" s="19" t="s">
        <v>63</v>
      </c>
      <c r="AB75" s="19" t="s">
        <v>62</v>
      </c>
      <c r="AC75" s="19" t="s">
        <v>62</v>
      </c>
      <c r="AD75" s="19" t="s">
        <v>63</v>
      </c>
      <c r="AE75" s="19" t="s">
        <v>62</v>
      </c>
      <c r="AF75" s="19" t="s">
        <v>62</v>
      </c>
      <c r="AG75" s="19" t="s">
        <v>62</v>
      </c>
      <c r="AH75" s="19" t="s">
        <v>62</v>
      </c>
      <c r="AI75" s="19" t="s">
        <v>63</v>
      </c>
      <c r="AJ75" s="19" t="s">
        <v>63</v>
      </c>
      <c r="AK75" s="19" t="s">
        <v>63</v>
      </c>
      <c r="AL75" s="19" t="s">
        <v>63</v>
      </c>
      <c r="AM75" s="19" t="s">
        <v>63</v>
      </c>
      <c r="AN75" s="19" t="s">
        <v>63</v>
      </c>
      <c r="AO75" s="19" t="s">
        <v>63</v>
      </c>
      <c r="AP75" s="19" t="s">
        <v>63</v>
      </c>
      <c r="AQ75" s="19" t="s">
        <v>63</v>
      </c>
      <c r="AR75" s="19" t="s">
        <v>63</v>
      </c>
      <c r="AS75" s="19" t="s">
        <v>63</v>
      </c>
      <c r="AT75" s="19" t="s">
        <v>63</v>
      </c>
      <c r="AU75" s="19" t="s">
        <v>63</v>
      </c>
      <c r="AV75" s="19" t="s">
        <v>63</v>
      </c>
      <c r="AW75" s="19" t="s">
        <v>63</v>
      </c>
      <c r="AX75" s="19" t="s">
        <v>63</v>
      </c>
      <c r="AY75" s="19" t="s">
        <v>63</v>
      </c>
      <c r="AZ75" s="19" t="s">
        <v>63</v>
      </c>
      <c r="BA75" s="19" t="s">
        <v>63</v>
      </c>
      <c r="BB75" s="19"/>
      <c r="BC75" s="19" t="s">
        <v>64</v>
      </c>
    </row>
    <row r="76" spans="1:55" ht="63.75">
      <c r="B76"/>
      <c r="J76" s="51">
        <f t="shared" si="1"/>
        <v>0</v>
      </c>
      <c r="K76">
        <v>0</v>
      </c>
      <c r="L76" t="s">
        <v>718</v>
      </c>
      <c r="M76" s="15" t="s">
        <v>183</v>
      </c>
      <c r="N76" s="1">
        <v>3062.1</v>
      </c>
      <c r="O76" s="16">
        <v>53</v>
      </c>
      <c r="P76" s="23" t="s">
        <v>196</v>
      </c>
      <c r="Q76" s="19" t="s">
        <v>185</v>
      </c>
      <c r="R76" s="17" t="s">
        <v>57</v>
      </c>
      <c r="S76" s="19" t="s">
        <v>59</v>
      </c>
      <c r="T76" s="18">
        <v>1</v>
      </c>
      <c r="U76" s="19" t="s">
        <v>189</v>
      </c>
      <c r="V76" s="19"/>
      <c r="W76" s="19" t="s">
        <v>197</v>
      </c>
      <c r="X76" s="19" t="s">
        <v>63</v>
      </c>
      <c r="Y76" s="19" t="s">
        <v>63</v>
      </c>
      <c r="Z76" s="19" t="s">
        <v>62</v>
      </c>
      <c r="AA76" s="19" t="s">
        <v>63</v>
      </c>
      <c r="AB76" s="19" t="s">
        <v>62</v>
      </c>
      <c r="AC76" s="19" t="s">
        <v>62</v>
      </c>
      <c r="AD76" s="19" t="s">
        <v>63</v>
      </c>
      <c r="AE76" s="19" t="s">
        <v>62</v>
      </c>
      <c r="AF76" s="19" t="s">
        <v>62</v>
      </c>
      <c r="AG76" s="19" t="s">
        <v>62</v>
      </c>
      <c r="AH76" s="19" t="s">
        <v>62</v>
      </c>
      <c r="AI76" s="19" t="s">
        <v>63</v>
      </c>
      <c r="AJ76" s="19" t="s">
        <v>63</v>
      </c>
      <c r="AK76" s="19" t="s">
        <v>63</v>
      </c>
      <c r="AL76" s="19" t="s">
        <v>63</v>
      </c>
      <c r="AM76" s="19" t="s">
        <v>63</v>
      </c>
      <c r="AN76" s="19" t="s">
        <v>63</v>
      </c>
      <c r="AO76" s="19" t="s">
        <v>63</v>
      </c>
      <c r="AP76" s="19" t="s">
        <v>63</v>
      </c>
      <c r="AQ76" s="19" t="s">
        <v>63</v>
      </c>
      <c r="AR76" s="19" t="s">
        <v>63</v>
      </c>
      <c r="AS76" s="19" t="s">
        <v>63</v>
      </c>
      <c r="AT76" s="19" t="s">
        <v>63</v>
      </c>
      <c r="AU76" s="19" t="s">
        <v>63</v>
      </c>
      <c r="AV76" s="19" t="s">
        <v>63</v>
      </c>
      <c r="AW76" s="19" t="s">
        <v>63</v>
      </c>
      <c r="AX76" s="19" t="s">
        <v>63</v>
      </c>
      <c r="AY76" s="19" t="s">
        <v>63</v>
      </c>
      <c r="AZ76" s="19" t="s">
        <v>63</v>
      </c>
      <c r="BA76" s="19" t="s">
        <v>63</v>
      </c>
      <c r="BB76" s="19" t="s">
        <v>191</v>
      </c>
      <c r="BC76" s="19" t="s">
        <v>64</v>
      </c>
    </row>
    <row r="77" spans="1:55">
      <c r="A77">
        <v>4406</v>
      </c>
      <c r="B77" t="s">
        <v>684</v>
      </c>
      <c r="C77">
        <v>45.6</v>
      </c>
      <c r="J77" s="51">
        <f t="shared" si="1"/>
        <v>26.812146249929697</v>
      </c>
      <c r="K77">
        <v>1</v>
      </c>
      <c r="L77"/>
      <c r="M77" s="15" t="s">
        <v>183</v>
      </c>
      <c r="N77" s="1">
        <v>3069</v>
      </c>
      <c r="O77" s="16">
        <v>25</v>
      </c>
      <c r="P77" s="23" t="s">
        <v>198</v>
      </c>
      <c r="Q77" s="17" t="s">
        <v>57</v>
      </c>
      <c r="R77" s="17" t="s">
        <v>57</v>
      </c>
      <c r="S77" s="19" t="s">
        <v>59</v>
      </c>
      <c r="T77" s="18">
        <v>1</v>
      </c>
      <c r="U77" s="19"/>
      <c r="V77" s="19"/>
      <c r="W77" s="19"/>
      <c r="X77" s="19" t="s">
        <v>63</v>
      </c>
      <c r="Y77" s="19" t="s">
        <v>63</v>
      </c>
      <c r="Z77" s="19" t="s">
        <v>62</v>
      </c>
      <c r="AA77" s="19" t="s">
        <v>63</v>
      </c>
      <c r="AB77" s="19" t="s">
        <v>62</v>
      </c>
      <c r="AC77" s="19" t="s">
        <v>63</v>
      </c>
      <c r="AD77" s="19" t="s">
        <v>62</v>
      </c>
      <c r="AE77" s="19" t="s">
        <v>62</v>
      </c>
      <c r="AF77" s="19" t="s">
        <v>62</v>
      </c>
      <c r="AG77" s="19" t="s">
        <v>62</v>
      </c>
      <c r="AH77" s="19" t="s">
        <v>62</v>
      </c>
      <c r="AI77" s="19" t="s">
        <v>63</v>
      </c>
      <c r="AJ77" s="19" t="s">
        <v>63</v>
      </c>
      <c r="AK77" s="19" t="s">
        <v>63</v>
      </c>
      <c r="AL77" s="19" t="s">
        <v>63</v>
      </c>
      <c r="AM77" s="19" t="s">
        <v>63</v>
      </c>
      <c r="AN77" s="19" t="s">
        <v>63</v>
      </c>
      <c r="AO77" s="19" t="s">
        <v>63</v>
      </c>
      <c r="AP77" s="19" t="s">
        <v>63</v>
      </c>
      <c r="AQ77" s="19" t="s">
        <v>63</v>
      </c>
      <c r="AR77" s="19" t="s">
        <v>63</v>
      </c>
      <c r="AS77" s="19" t="s">
        <v>63</v>
      </c>
      <c r="AT77" s="19" t="s">
        <v>63</v>
      </c>
      <c r="AU77" s="19" t="s">
        <v>63</v>
      </c>
      <c r="AV77" s="19" t="s">
        <v>63</v>
      </c>
      <c r="AW77" s="19" t="s">
        <v>63</v>
      </c>
      <c r="AX77" s="19" t="s">
        <v>63</v>
      </c>
      <c r="AY77" s="19" t="s">
        <v>63</v>
      </c>
      <c r="AZ77" s="19" t="s">
        <v>63</v>
      </c>
      <c r="BA77" s="19" t="s">
        <v>63</v>
      </c>
      <c r="BB77" s="19"/>
      <c r="BC77" s="19" t="s">
        <v>64</v>
      </c>
    </row>
    <row r="78" spans="1:55" ht="76.5">
      <c r="A78">
        <v>4783</v>
      </c>
      <c r="B78" t="s">
        <v>682</v>
      </c>
      <c r="C78">
        <v>57</v>
      </c>
      <c r="J78" s="51">
        <f t="shared" si="1"/>
        <v>33.515182812412121</v>
      </c>
      <c r="K78">
        <v>1</v>
      </c>
      <c r="L78"/>
      <c r="M78" s="15" t="s">
        <v>183</v>
      </c>
      <c r="N78" s="1">
        <v>3073</v>
      </c>
      <c r="O78" s="16">
        <v>133</v>
      </c>
      <c r="P78" s="23" t="s">
        <v>199</v>
      </c>
      <c r="Q78" s="19" t="s">
        <v>200</v>
      </c>
      <c r="R78" s="17" t="s">
        <v>57</v>
      </c>
      <c r="S78" s="19" t="s">
        <v>59</v>
      </c>
      <c r="T78" s="18">
        <v>1</v>
      </c>
      <c r="U78" s="19" t="s">
        <v>194</v>
      </c>
      <c r="V78" s="19"/>
      <c r="W78" s="19" t="s">
        <v>201</v>
      </c>
      <c r="X78" s="19" t="s">
        <v>63</v>
      </c>
      <c r="Y78" s="19" t="s">
        <v>63</v>
      </c>
      <c r="Z78" s="19" t="s">
        <v>62</v>
      </c>
      <c r="AA78" s="19" t="s">
        <v>63</v>
      </c>
      <c r="AB78" s="19" t="s">
        <v>62</v>
      </c>
      <c r="AC78" s="19" t="s">
        <v>62</v>
      </c>
      <c r="AD78" s="19" t="s">
        <v>63</v>
      </c>
      <c r="AE78" s="19" t="s">
        <v>62</v>
      </c>
      <c r="AF78" s="19" t="s">
        <v>62</v>
      </c>
      <c r="AG78" s="19" t="s">
        <v>62</v>
      </c>
      <c r="AH78" s="19" t="s">
        <v>62</v>
      </c>
      <c r="AI78" s="19" t="s">
        <v>63</v>
      </c>
      <c r="AJ78" s="19" t="s">
        <v>63</v>
      </c>
      <c r="AK78" s="19" t="s">
        <v>63</v>
      </c>
      <c r="AL78" s="19" t="s">
        <v>63</v>
      </c>
      <c r="AM78" s="19" t="s">
        <v>63</v>
      </c>
      <c r="AN78" s="19" t="s">
        <v>63</v>
      </c>
      <c r="AO78" s="19" t="s">
        <v>63</v>
      </c>
      <c r="AP78" s="19" t="s">
        <v>63</v>
      </c>
      <c r="AQ78" s="19" t="s">
        <v>63</v>
      </c>
      <c r="AR78" s="19" t="s">
        <v>63</v>
      </c>
      <c r="AS78" s="19" t="s">
        <v>63</v>
      </c>
      <c r="AT78" s="19" t="s">
        <v>63</v>
      </c>
      <c r="AU78" s="19" t="s">
        <v>63</v>
      </c>
      <c r="AV78" s="19" t="s">
        <v>63</v>
      </c>
      <c r="AW78" s="19" t="s">
        <v>63</v>
      </c>
      <c r="AX78" s="19" t="s">
        <v>63</v>
      </c>
      <c r="AY78" s="19" t="s">
        <v>63</v>
      </c>
      <c r="AZ78" s="19" t="s">
        <v>63</v>
      </c>
      <c r="BA78" s="19" t="s">
        <v>63</v>
      </c>
      <c r="BB78" s="19"/>
      <c r="BC78" s="19" t="s">
        <v>64</v>
      </c>
    </row>
    <row r="79" spans="1:55" ht="63.75">
      <c r="B79"/>
      <c r="J79" s="51">
        <f t="shared" si="1"/>
        <v>0</v>
      </c>
      <c r="K79">
        <v>0</v>
      </c>
      <c r="L79" t="s">
        <v>718</v>
      </c>
      <c r="M79" s="15" t="s">
        <v>183</v>
      </c>
      <c r="N79" s="1">
        <v>3073.1</v>
      </c>
      <c r="O79" s="16">
        <v>53</v>
      </c>
      <c r="P79" s="23" t="s">
        <v>202</v>
      </c>
      <c r="Q79" s="19" t="s">
        <v>200</v>
      </c>
      <c r="R79" s="17" t="s">
        <v>57</v>
      </c>
      <c r="S79" s="19" t="s">
        <v>59</v>
      </c>
      <c r="T79" s="18">
        <v>1</v>
      </c>
      <c r="U79" s="19" t="s">
        <v>189</v>
      </c>
      <c r="V79" s="19"/>
      <c r="W79" s="19" t="s">
        <v>203</v>
      </c>
      <c r="X79" s="19" t="s">
        <v>63</v>
      </c>
      <c r="Y79" s="19" t="s">
        <v>63</v>
      </c>
      <c r="Z79" s="19" t="s">
        <v>62</v>
      </c>
      <c r="AA79" s="19" t="s">
        <v>63</v>
      </c>
      <c r="AB79" s="19" t="s">
        <v>62</v>
      </c>
      <c r="AC79" s="19" t="s">
        <v>62</v>
      </c>
      <c r="AD79" s="19" t="s">
        <v>63</v>
      </c>
      <c r="AE79" s="19" t="s">
        <v>62</v>
      </c>
      <c r="AF79" s="19" t="s">
        <v>62</v>
      </c>
      <c r="AG79" s="19" t="s">
        <v>62</v>
      </c>
      <c r="AH79" s="19" t="s">
        <v>62</v>
      </c>
      <c r="AI79" s="19" t="s">
        <v>63</v>
      </c>
      <c r="AJ79" s="19" t="s">
        <v>63</v>
      </c>
      <c r="AK79" s="19" t="s">
        <v>63</v>
      </c>
      <c r="AL79" s="19" t="s">
        <v>63</v>
      </c>
      <c r="AM79" s="19" t="s">
        <v>63</v>
      </c>
      <c r="AN79" s="19" t="s">
        <v>63</v>
      </c>
      <c r="AO79" s="19" t="s">
        <v>63</v>
      </c>
      <c r="AP79" s="19" t="s">
        <v>63</v>
      </c>
      <c r="AQ79" s="19" t="s">
        <v>63</v>
      </c>
      <c r="AR79" s="19" t="s">
        <v>63</v>
      </c>
      <c r="AS79" s="19" t="s">
        <v>63</v>
      </c>
      <c r="AT79" s="19" t="s">
        <v>63</v>
      </c>
      <c r="AU79" s="19" t="s">
        <v>63</v>
      </c>
      <c r="AV79" s="19" t="s">
        <v>63</v>
      </c>
      <c r="AW79" s="19" t="s">
        <v>63</v>
      </c>
      <c r="AX79" s="19" t="s">
        <v>63</v>
      </c>
      <c r="AY79" s="19" t="s">
        <v>63</v>
      </c>
      <c r="AZ79" s="19" t="s">
        <v>63</v>
      </c>
      <c r="BA79" s="19" t="s">
        <v>63</v>
      </c>
      <c r="BB79" s="19" t="s">
        <v>191</v>
      </c>
      <c r="BC79" s="19" t="s">
        <v>64</v>
      </c>
    </row>
    <row r="80" spans="1:55" ht="76.5">
      <c r="A80">
        <v>4783</v>
      </c>
      <c r="B80" t="s">
        <v>682</v>
      </c>
      <c r="C80">
        <v>57</v>
      </c>
      <c r="J80" s="51">
        <f t="shared" si="1"/>
        <v>33.515182812412121</v>
      </c>
      <c r="K80">
        <v>1</v>
      </c>
      <c r="L80"/>
      <c r="M80" s="15" t="s">
        <v>183</v>
      </c>
      <c r="N80" s="1">
        <v>3087</v>
      </c>
      <c r="O80" s="16">
        <v>133</v>
      </c>
      <c r="P80" s="23" t="s">
        <v>204</v>
      </c>
      <c r="Q80" s="19" t="s">
        <v>185</v>
      </c>
      <c r="R80" s="17" t="s">
        <v>57</v>
      </c>
      <c r="S80" s="19" t="s">
        <v>116</v>
      </c>
      <c r="T80" s="18">
        <v>1</v>
      </c>
      <c r="U80" s="19" t="s">
        <v>194</v>
      </c>
      <c r="V80" s="19"/>
      <c r="W80" s="19"/>
      <c r="X80" s="19" t="s">
        <v>63</v>
      </c>
      <c r="Y80" s="19" t="s">
        <v>63</v>
      </c>
      <c r="Z80" s="19" t="s">
        <v>63</v>
      </c>
      <c r="AA80" s="19" t="s">
        <v>63</v>
      </c>
      <c r="AB80" s="19" t="s">
        <v>62</v>
      </c>
      <c r="AC80" s="19" t="s">
        <v>62</v>
      </c>
      <c r="AD80" s="19" t="s">
        <v>63</v>
      </c>
      <c r="AE80" s="19" t="s">
        <v>62</v>
      </c>
      <c r="AF80" s="19" t="s">
        <v>62</v>
      </c>
      <c r="AG80" s="19" t="s">
        <v>62</v>
      </c>
      <c r="AH80" s="19" t="s">
        <v>62</v>
      </c>
      <c r="AI80" s="19" t="s">
        <v>63</v>
      </c>
      <c r="AJ80" s="19" t="s">
        <v>63</v>
      </c>
      <c r="AK80" s="19" t="s">
        <v>63</v>
      </c>
      <c r="AL80" s="19" t="s">
        <v>63</v>
      </c>
      <c r="AM80" s="19" t="s">
        <v>63</v>
      </c>
      <c r="AN80" s="19" t="s">
        <v>63</v>
      </c>
      <c r="AO80" s="19" t="s">
        <v>63</v>
      </c>
      <c r="AP80" s="19" t="s">
        <v>63</v>
      </c>
      <c r="AQ80" s="19" t="s">
        <v>63</v>
      </c>
      <c r="AR80" s="19" t="s">
        <v>63</v>
      </c>
      <c r="AS80" s="19" t="s">
        <v>63</v>
      </c>
      <c r="AT80" s="19" t="s">
        <v>63</v>
      </c>
      <c r="AU80" s="19" t="s">
        <v>63</v>
      </c>
      <c r="AV80" s="19" t="s">
        <v>63</v>
      </c>
      <c r="AW80" s="19" t="s">
        <v>63</v>
      </c>
      <c r="AX80" s="19" t="s">
        <v>63</v>
      </c>
      <c r="AY80" s="19" t="s">
        <v>63</v>
      </c>
      <c r="AZ80" s="19" t="s">
        <v>63</v>
      </c>
      <c r="BA80" s="19" t="s">
        <v>63</v>
      </c>
      <c r="BB80" s="19"/>
      <c r="BC80" s="19" t="s">
        <v>64</v>
      </c>
    </row>
    <row r="81" spans="1:55" ht="63.75">
      <c r="B81"/>
      <c r="J81" s="51">
        <f t="shared" si="1"/>
        <v>0</v>
      </c>
      <c r="K81">
        <v>0</v>
      </c>
      <c r="L81" t="s">
        <v>718</v>
      </c>
      <c r="M81" s="15" t="s">
        <v>183</v>
      </c>
      <c r="N81" s="1">
        <v>3087.1</v>
      </c>
      <c r="O81" s="16">
        <v>53</v>
      </c>
      <c r="P81" s="23" t="s">
        <v>205</v>
      </c>
      <c r="Q81" s="19" t="s">
        <v>185</v>
      </c>
      <c r="R81" s="17" t="s">
        <v>57</v>
      </c>
      <c r="S81" s="19" t="s">
        <v>116</v>
      </c>
      <c r="T81" s="18" t="s">
        <v>206</v>
      </c>
      <c r="U81" s="19" t="s">
        <v>207</v>
      </c>
      <c r="V81" s="19"/>
      <c r="W81" s="19"/>
      <c r="X81" s="19" t="s">
        <v>63</v>
      </c>
      <c r="Y81" s="19" t="s">
        <v>63</v>
      </c>
      <c r="Z81" s="19" t="s">
        <v>63</v>
      </c>
      <c r="AA81" s="19" t="s">
        <v>63</v>
      </c>
      <c r="AB81" s="19" t="s">
        <v>62</v>
      </c>
      <c r="AC81" s="19" t="s">
        <v>62</v>
      </c>
      <c r="AD81" s="19" t="s">
        <v>63</v>
      </c>
      <c r="AE81" s="19" t="s">
        <v>62</v>
      </c>
      <c r="AF81" s="19" t="s">
        <v>62</v>
      </c>
      <c r="AG81" s="19" t="s">
        <v>62</v>
      </c>
      <c r="AH81" s="19" t="s">
        <v>62</v>
      </c>
      <c r="AI81" s="19" t="s">
        <v>63</v>
      </c>
      <c r="AJ81" s="19" t="s">
        <v>63</v>
      </c>
      <c r="AK81" s="19" t="s">
        <v>63</v>
      </c>
      <c r="AL81" s="19" t="s">
        <v>63</v>
      </c>
      <c r="AM81" s="19" t="s">
        <v>63</v>
      </c>
      <c r="AN81" s="19" t="s">
        <v>63</v>
      </c>
      <c r="AO81" s="19" t="s">
        <v>63</v>
      </c>
      <c r="AP81" s="19" t="s">
        <v>63</v>
      </c>
      <c r="AQ81" s="19" t="s">
        <v>63</v>
      </c>
      <c r="AR81" s="19" t="s">
        <v>63</v>
      </c>
      <c r="AS81" s="19" t="s">
        <v>63</v>
      </c>
      <c r="AT81" s="19" t="s">
        <v>63</v>
      </c>
      <c r="AU81" s="19" t="s">
        <v>63</v>
      </c>
      <c r="AV81" s="19" t="s">
        <v>63</v>
      </c>
      <c r="AW81" s="19" t="s">
        <v>63</v>
      </c>
      <c r="AX81" s="19" t="s">
        <v>63</v>
      </c>
      <c r="AY81" s="19" t="s">
        <v>63</v>
      </c>
      <c r="AZ81" s="19" t="s">
        <v>63</v>
      </c>
      <c r="BA81" s="19" t="s">
        <v>63</v>
      </c>
      <c r="BB81" s="19" t="s">
        <v>191</v>
      </c>
      <c r="BC81" s="19" t="s">
        <v>64</v>
      </c>
    </row>
    <row r="82" spans="1:55">
      <c r="A82">
        <v>4395</v>
      </c>
      <c r="B82" t="s">
        <v>3059</v>
      </c>
      <c r="C82">
        <v>34.200000000000003</v>
      </c>
      <c r="J82" s="51">
        <f t="shared" si="1"/>
        <v>20.109109687447273</v>
      </c>
      <c r="K82">
        <v>1</v>
      </c>
      <c r="L82" s="309" t="s">
        <v>3060</v>
      </c>
      <c r="M82" s="15" t="s">
        <v>183</v>
      </c>
      <c r="N82" s="1">
        <v>3094</v>
      </c>
      <c r="O82" s="16">
        <v>20</v>
      </c>
      <c r="P82" s="23" t="s">
        <v>208</v>
      </c>
      <c r="Q82" s="19" t="s">
        <v>209</v>
      </c>
      <c r="R82" s="17" t="s">
        <v>57</v>
      </c>
      <c r="S82" s="19" t="s">
        <v>116</v>
      </c>
      <c r="T82" s="18">
        <v>1</v>
      </c>
      <c r="U82" s="19"/>
      <c r="V82" s="19"/>
      <c r="W82" s="19"/>
      <c r="X82" s="19" t="s">
        <v>63</v>
      </c>
      <c r="Y82" s="19" t="s">
        <v>63</v>
      </c>
      <c r="Z82" s="19" t="s">
        <v>62</v>
      </c>
      <c r="AA82" s="19" t="s">
        <v>63</v>
      </c>
      <c r="AB82" s="19" t="s">
        <v>62</v>
      </c>
      <c r="AC82" s="19" t="s">
        <v>63</v>
      </c>
      <c r="AD82" s="19" t="s">
        <v>62</v>
      </c>
      <c r="AE82" s="19" t="s">
        <v>62</v>
      </c>
      <c r="AF82" s="19" t="s">
        <v>62</v>
      </c>
      <c r="AG82" s="19" t="s">
        <v>62</v>
      </c>
      <c r="AH82" s="19" t="s">
        <v>62</v>
      </c>
      <c r="AI82" s="19" t="s">
        <v>63</v>
      </c>
      <c r="AJ82" s="19" t="s">
        <v>63</v>
      </c>
      <c r="AK82" s="19" t="s">
        <v>63</v>
      </c>
      <c r="AL82" s="19" t="s">
        <v>63</v>
      </c>
      <c r="AM82" s="19" t="s">
        <v>63</v>
      </c>
      <c r="AN82" s="19" t="s">
        <v>63</v>
      </c>
      <c r="AO82" s="19" t="s">
        <v>63</v>
      </c>
      <c r="AP82" s="19" t="s">
        <v>63</v>
      </c>
      <c r="AQ82" s="19" t="s">
        <v>63</v>
      </c>
      <c r="AR82" s="19" t="s">
        <v>63</v>
      </c>
      <c r="AS82" s="19" t="s">
        <v>63</v>
      </c>
      <c r="AT82" s="19" t="s">
        <v>63</v>
      </c>
      <c r="AU82" s="19" t="s">
        <v>63</v>
      </c>
      <c r="AV82" s="19" t="s">
        <v>63</v>
      </c>
      <c r="AW82" s="19" t="s">
        <v>63</v>
      </c>
      <c r="AX82" s="19" t="s">
        <v>63</v>
      </c>
      <c r="AY82" s="19" t="s">
        <v>63</v>
      </c>
      <c r="AZ82" s="19" t="s">
        <v>63</v>
      </c>
      <c r="BA82" s="19" t="s">
        <v>63</v>
      </c>
      <c r="BB82" s="19"/>
      <c r="BC82" s="19" t="s">
        <v>64</v>
      </c>
    </row>
    <row r="83" spans="1:55" ht="76.5">
      <c r="A83">
        <v>4783</v>
      </c>
      <c r="B83" t="s">
        <v>682</v>
      </c>
      <c r="C83">
        <v>57</v>
      </c>
      <c r="J83" s="51">
        <f t="shared" si="1"/>
        <v>33.515182812412121</v>
      </c>
      <c r="K83">
        <v>1</v>
      </c>
      <c r="L83"/>
      <c r="M83" s="15" t="s">
        <v>183</v>
      </c>
      <c r="N83" s="1">
        <v>3101</v>
      </c>
      <c r="O83" s="16">
        <v>133</v>
      </c>
      <c r="P83" s="23" t="s">
        <v>210</v>
      </c>
      <c r="Q83" s="19" t="s">
        <v>200</v>
      </c>
      <c r="R83" s="17" t="s">
        <v>57</v>
      </c>
      <c r="S83" s="19" t="s">
        <v>59</v>
      </c>
      <c r="T83" s="18">
        <v>1</v>
      </c>
      <c r="U83" s="19" t="s">
        <v>194</v>
      </c>
      <c r="V83" s="19"/>
      <c r="W83" s="19" t="s">
        <v>211</v>
      </c>
      <c r="X83" s="19" t="s">
        <v>63</v>
      </c>
      <c r="Y83" s="19" t="s">
        <v>63</v>
      </c>
      <c r="Z83" s="19" t="s">
        <v>62</v>
      </c>
      <c r="AA83" s="19" t="s">
        <v>63</v>
      </c>
      <c r="AB83" s="19" t="s">
        <v>62</v>
      </c>
      <c r="AC83" s="19" t="s">
        <v>62</v>
      </c>
      <c r="AD83" s="19" t="s">
        <v>63</v>
      </c>
      <c r="AE83" s="19" t="s">
        <v>62</v>
      </c>
      <c r="AF83" s="19" t="s">
        <v>62</v>
      </c>
      <c r="AG83" s="19" t="s">
        <v>62</v>
      </c>
      <c r="AH83" s="19" t="s">
        <v>62</v>
      </c>
      <c r="AI83" s="19" t="s">
        <v>63</v>
      </c>
      <c r="AJ83" s="19" t="s">
        <v>63</v>
      </c>
      <c r="AK83" s="19" t="s">
        <v>63</v>
      </c>
      <c r="AL83" s="19" t="s">
        <v>63</v>
      </c>
      <c r="AM83" s="19" t="s">
        <v>63</v>
      </c>
      <c r="AN83" s="19" t="s">
        <v>63</v>
      </c>
      <c r="AO83" s="19" t="s">
        <v>63</v>
      </c>
      <c r="AP83" s="19" t="s">
        <v>63</v>
      </c>
      <c r="AQ83" s="19" t="s">
        <v>63</v>
      </c>
      <c r="AR83" s="19" t="s">
        <v>63</v>
      </c>
      <c r="AS83" s="19" t="s">
        <v>63</v>
      </c>
      <c r="AT83" s="19" t="s">
        <v>63</v>
      </c>
      <c r="AU83" s="19" t="s">
        <v>63</v>
      </c>
      <c r="AV83" s="19" t="s">
        <v>63</v>
      </c>
      <c r="AW83" s="19" t="s">
        <v>63</v>
      </c>
      <c r="AX83" s="19" t="s">
        <v>63</v>
      </c>
      <c r="AY83" s="19" t="s">
        <v>63</v>
      </c>
      <c r="AZ83" s="19" t="s">
        <v>63</v>
      </c>
      <c r="BA83" s="19" t="s">
        <v>63</v>
      </c>
      <c r="BB83" s="19"/>
      <c r="BC83" s="19" t="s">
        <v>64</v>
      </c>
    </row>
    <row r="84" spans="1:55" ht="63.75">
      <c r="B84"/>
      <c r="J84" s="51">
        <f t="shared" si="1"/>
        <v>0</v>
      </c>
      <c r="K84">
        <v>0</v>
      </c>
      <c r="L84" t="s">
        <v>718</v>
      </c>
      <c r="M84" s="15" t="s">
        <v>183</v>
      </c>
      <c r="N84" s="1">
        <v>3101.1</v>
      </c>
      <c r="O84" s="16">
        <v>53</v>
      </c>
      <c r="P84" s="23" t="s">
        <v>212</v>
      </c>
      <c r="Q84" s="19" t="s">
        <v>200</v>
      </c>
      <c r="R84" s="17" t="s">
        <v>57</v>
      </c>
      <c r="S84" s="19" t="s">
        <v>59</v>
      </c>
      <c r="T84" s="18">
        <v>1</v>
      </c>
      <c r="U84" s="19" t="s">
        <v>189</v>
      </c>
      <c r="V84" s="19"/>
      <c r="W84" s="19" t="s">
        <v>213</v>
      </c>
      <c r="X84" s="19" t="s">
        <v>63</v>
      </c>
      <c r="Y84" s="19" t="s">
        <v>63</v>
      </c>
      <c r="Z84" s="19" t="s">
        <v>62</v>
      </c>
      <c r="AA84" s="19" t="s">
        <v>63</v>
      </c>
      <c r="AB84" s="19" t="s">
        <v>62</v>
      </c>
      <c r="AC84" s="19" t="s">
        <v>62</v>
      </c>
      <c r="AD84" s="19" t="s">
        <v>63</v>
      </c>
      <c r="AE84" s="19" t="s">
        <v>62</v>
      </c>
      <c r="AF84" s="19" t="s">
        <v>62</v>
      </c>
      <c r="AG84" s="19" t="s">
        <v>62</v>
      </c>
      <c r="AH84" s="19" t="s">
        <v>62</v>
      </c>
      <c r="AI84" s="19" t="s">
        <v>63</v>
      </c>
      <c r="AJ84" s="19" t="s">
        <v>63</v>
      </c>
      <c r="AK84" s="19" t="s">
        <v>63</v>
      </c>
      <c r="AL84" s="19" t="s">
        <v>63</v>
      </c>
      <c r="AM84" s="19" t="s">
        <v>63</v>
      </c>
      <c r="AN84" s="19" t="s">
        <v>63</v>
      </c>
      <c r="AO84" s="19" t="s">
        <v>63</v>
      </c>
      <c r="AP84" s="19" t="s">
        <v>63</v>
      </c>
      <c r="AQ84" s="19" t="s">
        <v>63</v>
      </c>
      <c r="AR84" s="19" t="s">
        <v>63</v>
      </c>
      <c r="AS84" s="19" t="s">
        <v>63</v>
      </c>
      <c r="AT84" s="19" t="s">
        <v>63</v>
      </c>
      <c r="AU84" s="19" t="s">
        <v>63</v>
      </c>
      <c r="AV84" s="19" t="s">
        <v>63</v>
      </c>
      <c r="AW84" s="19" t="s">
        <v>63</v>
      </c>
      <c r="AX84" s="19" t="s">
        <v>63</v>
      </c>
      <c r="AY84" s="19" t="s">
        <v>63</v>
      </c>
      <c r="AZ84" s="19" t="s">
        <v>63</v>
      </c>
      <c r="BA84" s="19" t="s">
        <v>63</v>
      </c>
      <c r="BB84" s="19" t="s">
        <v>191</v>
      </c>
      <c r="BC84" s="19" t="s">
        <v>64</v>
      </c>
    </row>
    <row r="85" spans="1:55" ht="76.5">
      <c r="A85">
        <v>4783</v>
      </c>
      <c r="B85" t="s">
        <v>682</v>
      </c>
      <c r="C85">
        <v>57</v>
      </c>
      <c r="J85" s="51">
        <f t="shared" si="1"/>
        <v>33.515182812412121</v>
      </c>
      <c r="K85">
        <v>1</v>
      </c>
      <c r="L85"/>
      <c r="M85" s="15" t="s">
        <v>183</v>
      </c>
      <c r="N85" s="1">
        <v>3120</v>
      </c>
      <c r="O85" s="16">
        <v>133</v>
      </c>
      <c r="P85" s="23" t="s">
        <v>214</v>
      </c>
      <c r="Q85" s="19" t="s">
        <v>200</v>
      </c>
      <c r="R85" s="17" t="s">
        <v>57</v>
      </c>
      <c r="S85" s="19" t="s">
        <v>116</v>
      </c>
      <c r="T85" s="18">
        <v>1</v>
      </c>
      <c r="U85" s="19" t="s">
        <v>194</v>
      </c>
      <c r="V85" s="19"/>
      <c r="W85" s="19"/>
      <c r="X85" s="19" t="s">
        <v>63</v>
      </c>
      <c r="Y85" s="19" t="s">
        <v>63</v>
      </c>
      <c r="Z85" s="19" t="s">
        <v>63</v>
      </c>
      <c r="AA85" s="19" t="s">
        <v>63</v>
      </c>
      <c r="AB85" s="19" t="s">
        <v>62</v>
      </c>
      <c r="AC85" s="19" t="s">
        <v>63</v>
      </c>
      <c r="AD85" s="19" t="s">
        <v>62</v>
      </c>
      <c r="AE85" s="19" t="s">
        <v>62</v>
      </c>
      <c r="AF85" s="19" t="s">
        <v>62</v>
      </c>
      <c r="AG85" s="19" t="s">
        <v>62</v>
      </c>
      <c r="AH85" s="19" t="s">
        <v>62</v>
      </c>
      <c r="AI85" s="19" t="s">
        <v>63</v>
      </c>
      <c r="AJ85" s="19" t="s">
        <v>63</v>
      </c>
      <c r="AK85" s="19" t="s">
        <v>63</v>
      </c>
      <c r="AL85" s="19" t="s">
        <v>63</v>
      </c>
      <c r="AM85" s="19" t="s">
        <v>63</v>
      </c>
      <c r="AN85" s="19" t="s">
        <v>63</v>
      </c>
      <c r="AO85" s="19" t="s">
        <v>63</v>
      </c>
      <c r="AP85" s="19" t="s">
        <v>63</v>
      </c>
      <c r="AQ85" s="19" t="s">
        <v>63</v>
      </c>
      <c r="AR85" s="19" t="s">
        <v>63</v>
      </c>
      <c r="AS85" s="19" t="s">
        <v>63</v>
      </c>
      <c r="AT85" s="19" t="s">
        <v>63</v>
      </c>
      <c r="AU85" s="19" t="s">
        <v>63</v>
      </c>
      <c r="AV85" s="19" t="s">
        <v>63</v>
      </c>
      <c r="AW85" s="19" t="s">
        <v>63</v>
      </c>
      <c r="AX85" s="19" t="s">
        <v>63</v>
      </c>
      <c r="AY85" s="19" t="s">
        <v>63</v>
      </c>
      <c r="AZ85" s="19" t="s">
        <v>63</v>
      </c>
      <c r="BA85" s="19" t="s">
        <v>63</v>
      </c>
      <c r="BB85" s="19"/>
      <c r="BC85" s="19" t="s">
        <v>64</v>
      </c>
    </row>
    <row r="86" spans="1:55" ht="63.75">
      <c r="B86"/>
      <c r="J86" s="51">
        <f t="shared" si="1"/>
        <v>0</v>
      </c>
      <c r="K86">
        <v>0</v>
      </c>
      <c r="L86" t="s">
        <v>718</v>
      </c>
      <c r="M86" s="15" t="s">
        <v>183</v>
      </c>
      <c r="N86" s="1">
        <v>3120.1</v>
      </c>
      <c r="O86" s="16">
        <v>53</v>
      </c>
      <c r="P86" s="23" t="s">
        <v>215</v>
      </c>
      <c r="Q86" s="19" t="s">
        <v>200</v>
      </c>
      <c r="R86" s="17" t="s">
        <v>57</v>
      </c>
      <c r="S86" s="19" t="s">
        <v>116</v>
      </c>
      <c r="T86" s="18" t="s">
        <v>206</v>
      </c>
      <c r="U86" s="19" t="s">
        <v>189</v>
      </c>
      <c r="V86" s="19"/>
      <c r="W86" s="19"/>
      <c r="X86" s="19" t="s">
        <v>63</v>
      </c>
      <c r="Y86" s="19" t="s">
        <v>63</v>
      </c>
      <c r="Z86" s="19" t="s">
        <v>63</v>
      </c>
      <c r="AA86" s="19" t="s">
        <v>63</v>
      </c>
      <c r="AB86" s="19" t="s">
        <v>62</v>
      </c>
      <c r="AC86" s="19" t="s">
        <v>63</v>
      </c>
      <c r="AD86" s="19" t="s">
        <v>62</v>
      </c>
      <c r="AE86" s="19" t="s">
        <v>62</v>
      </c>
      <c r="AF86" s="19" t="s">
        <v>62</v>
      </c>
      <c r="AG86" s="19" t="s">
        <v>62</v>
      </c>
      <c r="AH86" s="19" t="s">
        <v>62</v>
      </c>
      <c r="AI86" s="19" t="s">
        <v>63</v>
      </c>
      <c r="AJ86" s="19" t="s">
        <v>63</v>
      </c>
      <c r="AK86" s="19" t="s">
        <v>63</v>
      </c>
      <c r="AL86" s="19" t="s">
        <v>63</v>
      </c>
      <c r="AM86" s="19" t="s">
        <v>63</v>
      </c>
      <c r="AN86" s="19" t="s">
        <v>63</v>
      </c>
      <c r="AO86" s="19" t="s">
        <v>63</v>
      </c>
      <c r="AP86" s="19" t="s">
        <v>63</v>
      </c>
      <c r="AQ86" s="19" t="s">
        <v>63</v>
      </c>
      <c r="AR86" s="19" t="s">
        <v>63</v>
      </c>
      <c r="AS86" s="19" t="s">
        <v>63</v>
      </c>
      <c r="AT86" s="19" t="s">
        <v>63</v>
      </c>
      <c r="AU86" s="19" t="s">
        <v>63</v>
      </c>
      <c r="AV86" s="19" t="s">
        <v>63</v>
      </c>
      <c r="AW86" s="19" t="s">
        <v>63</v>
      </c>
      <c r="AX86" s="19" t="s">
        <v>63</v>
      </c>
      <c r="AY86" s="19" t="s">
        <v>63</v>
      </c>
      <c r="AZ86" s="19" t="s">
        <v>63</v>
      </c>
      <c r="BA86" s="19" t="s">
        <v>63</v>
      </c>
      <c r="BB86" s="19" t="s">
        <v>191</v>
      </c>
      <c r="BC86" s="19" t="s">
        <v>64</v>
      </c>
    </row>
    <row r="87" spans="1:55">
      <c r="A87">
        <v>4388</v>
      </c>
      <c r="B87" t="s">
        <v>685</v>
      </c>
      <c r="C87">
        <v>27.36</v>
      </c>
      <c r="J87" s="51">
        <f t="shared" si="1"/>
        <v>16.087287749957817</v>
      </c>
      <c r="K87">
        <v>1</v>
      </c>
      <c r="L87"/>
      <c r="M87" s="15" t="s">
        <v>183</v>
      </c>
      <c r="N87" s="1">
        <v>3178</v>
      </c>
      <c r="O87" s="16">
        <v>42</v>
      </c>
      <c r="P87" s="23" t="s">
        <v>216</v>
      </c>
      <c r="Q87" s="17" t="s">
        <v>57</v>
      </c>
      <c r="R87" s="19" t="s">
        <v>57</v>
      </c>
      <c r="S87" s="19" t="s">
        <v>59</v>
      </c>
      <c r="T87" s="18">
        <v>1</v>
      </c>
      <c r="U87" s="19"/>
      <c r="V87" s="19"/>
      <c r="W87" s="19"/>
      <c r="X87" s="19" t="s">
        <v>63</v>
      </c>
      <c r="Y87" s="19" t="s">
        <v>63</v>
      </c>
      <c r="Z87" s="19" t="s">
        <v>63</v>
      </c>
      <c r="AA87" s="19" t="s">
        <v>63</v>
      </c>
      <c r="AB87" s="19" t="s">
        <v>62</v>
      </c>
      <c r="AC87" s="19" t="s">
        <v>63</v>
      </c>
      <c r="AD87" s="19" t="s">
        <v>62</v>
      </c>
      <c r="AE87" s="19" t="s">
        <v>62</v>
      </c>
      <c r="AF87" s="19" t="s">
        <v>62</v>
      </c>
      <c r="AG87" s="19" t="s">
        <v>62</v>
      </c>
      <c r="AH87" s="19" t="s">
        <v>62</v>
      </c>
      <c r="AI87" s="19" t="s">
        <v>63</v>
      </c>
      <c r="AJ87" s="19" t="s">
        <v>63</v>
      </c>
      <c r="AK87" s="19" t="s">
        <v>63</v>
      </c>
      <c r="AL87" s="19" t="s">
        <v>63</v>
      </c>
      <c r="AM87" s="19" t="s">
        <v>63</v>
      </c>
      <c r="AN87" s="19" t="s">
        <v>63</v>
      </c>
      <c r="AO87" s="19" t="s">
        <v>63</v>
      </c>
      <c r="AP87" s="19" t="s">
        <v>63</v>
      </c>
      <c r="AQ87" s="19" t="s">
        <v>63</v>
      </c>
      <c r="AR87" s="19" t="s">
        <v>63</v>
      </c>
      <c r="AS87" s="19" t="s">
        <v>63</v>
      </c>
      <c r="AT87" s="19" t="s">
        <v>63</v>
      </c>
      <c r="AU87" s="19" t="s">
        <v>63</v>
      </c>
      <c r="AV87" s="19" t="s">
        <v>63</v>
      </c>
      <c r="AW87" s="19" t="s">
        <v>63</v>
      </c>
      <c r="AX87" s="19" t="s">
        <v>63</v>
      </c>
      <c r="AY87" s="19" t="s">
        <v>63</v>
      </c>
      <c r="AZ87" s="19" t="s">
        <v>63</v>
      </c>
      <c r="BA87" s="19" t="s">
        <v>63</v>
      </c>
      <c r="BB87" s="19"/>
      <c r="BC87" s="19" t="s">
        <v>64</v>
      </c>
    </row>
    <row r="88" spans="1:55">
      <c r="B88"/>
      <c r="J88" s="51">
        <f t="shared" si="1"/>
        <v>0</v>
      </c>
      <c r="K88">
        <v>0</v>
      </c>
      <c r="L88" t="s">
        <v>719</v>
      </c>
      <c r="M88" s="19" t="s">
        <v>217</v>
      </c>
      <c r="N88" s="1">
        <v>3326</v>
      </c>
      <c r="O88" s="16">
        <v>78</v>
      </c>
      <c r="P88" s="23" t="s">
        <v>218</v>
      </c>
      <c r="Q88" s="17" t="s">
        <v>57</v>
      </c>
      <c r="R88" s="19" t="s">
        <v>57</v>
      </c>
      <c r="S88" s="19" t="s">
        <v>219</v>
      </c>
      <c r="T88" s="18">
        <v>1</v>
      </c>
      <c r="U88" s="19"/>
      <c r="V88" s="19"/>
      <c r="W88" s="19"/>
      <c r="X88" s="19" t="s">
        <v>63</v>
      </c>
      <c r="Y88" s="19" t="s">
        <v>63</v>
      </c>
      <c r="Z88" s="19" t="s">
        <v>63</v>
      </c>
      <c r="AA88" s="19" t="s">
        <v>63</v>
      </c>
      <c r="AB88" s="19" t="s">
        <v>62</v>
      </c>
      <c r="AC88" s="19" t="s">
        <v>62</v>
      </c>
      <c r="AD88" s="19" t="s">
        <v>63</v>
      </c>
      <c r="AE88" s="19" t="s">
        <v>62</v>
      </c>
      <c r="AF88" s="19" t="s">
        <v>62</v>
      </c>
      <c r="AG88" s="19" t="s">
        <v>62</v>
      </c>
      <c r="AH88" s="19" t="s">
        <v>62</v>
      </c>
      <c r="AI88" s="19" t="s">
        <v>63</v>
      </c>
      <c r="AJ88" s="19" t="s">
        <v>63</v>
      </c>
      <c r="AK88" s="19" t="s">
        <v>63</v>
      </c>
      <c r="AL88" s="19" t="s">
        <v>63</v>
      </c>
      <c r="AM88" s="19" t="s">
        <v>63</v>
      </c>
      <c r="AN88" s="19" t="s">
        <v>63</v>
      </c>
      <c r="AO88" s="19" t="s">
        <v>63</v>
      </c>
      <c r="AP88" s="19" t="s">
        <v>63</v>
      </c>
      <c r="AQ88" s="19" t="s">
        <v>63</v>
      </c>
      <c r="AR88" s="19" t="s">
        <v>63</v>
      </c>
      <c r="AS88" s="19" t="s">
        <v>63</v>
      </c>
      <c r="AT88" s="19" t="s">
        <v>63</v>
      </c>
      <c r="AU88" s="19" t="s">
        <v>63</v>
      </c>
      <c r="AV88" s="19" t="s">
        <v>63</v>
      </c>
      <c r="AW88" s="19" t="s">
        <v>63</v>
      </c>
      <c r="AX88" s="19" t="s">
        <v>63</v>
      </c>
      <c r="AY88" s="19" t="s">
        <v>63</v>
      </c>
      <c r="AZ88" s="19" t="s">
        <v>63</v>
      </c>
      <c r="BA88" s="19" t="s">
        <v>63</v>
      </c>
      <c r="BB88" s="19"/>
      <c r="BC88" s="19" t="s">
        <v>64</v>
      </c>
    </row>
    <row r="89" spans="1:55">
      <c r="A89">
        <v>4605</v>
      </c>
      <c r="B89" t="s">
        <v>686</v>
      </c>
      <c r="C89">
        <v>6.84</v>
      </c>
      <c r="J89" s="51">
        <f t="shared" si="1"/>
        <v>4.0218219374894542</v>
      </c>
      <c r="K89">
        <v>2</v>
      </c>
      <c r="L89" t="s">
        <v>720</v>
      </c>
      <c r="M89" s="19" t="s">
        <v>217</v>
      </c>
      <c r="N89" s="1">
        <v>3331</v>
      </c>
      <c r="O89" s="16">
        <v>86</v>
      </c>
      <c r="P89" s="23" t="s">
        <v>220</v>
      </c>
      <c r="Q89" s="19" t="s">
        <v>221</v>
      </c>
      <c r="R89" s="19" t="s">
        <v>156</v>
      </c>
      <c r="S89" s="17" t="s">
        <v>57</v>
      </c>
      <c r="T89" s="18">
        <v>1</v>
      </c>
      <c r="U89" s="19"/>
      <c r="V89" s="19"/>
      <c r="W89" s="19"/>
      <c r="X89" s="19" t="s">
        <v>63</v>
      </c>
      <c r="Y89" s="19" t="s">
        <v>63</v>
      </c>
      <c r="Z89" s="19" t="s">
        <v>63</v>
      </c>
      <c r="AA89" s="19" t="s">
        <v>63</v>
      </c>
      <c r="AB89" s="19" t="s">
        <v>62</v>
      </c>
      <c r="AC89" s="19" t="s">
        <v>62</v>
      </c>
      <c r="AD89" s="19" t="s">
        <v>63</v>
      </c>
      <c r="AE89" s="19" t="s">
        <v>62</v>
      </c>
      <c r="AF89" s="19" t="s">
        <v>62</v>
      </c>
      <c r="AG89" s="19" t="s">
        <v>62</v>
      </c>
      <c r="AH89" s="19" t="s">
        <v>62</v>
      </c>
      <c r="AI89" s="19" t="s">
        <v>63</v>
      </c>
      <c r="AJ89" s="19" t="s">
        <v>63</v>
      </c>
      <c r="AK89" s="19" t="s">
        <v>63</v>
      </c>
      <c r="AL89" s="19" t="s">
        <v>63</v>
      </c>
      <c r="AM89" s="19" t="s">
        <v>63</v>
      </c>
      <c r="AN89" s="19" t="s">
        <v>63</v>
      </c>
      <c r="AO89" s="19" t="s">
        <v>63</v>
      </c>
      <c r="AP89" s="19" t="s">
        <v>63</v>
      </c>
      <c r="AQ89" s="19" t="s">
        <v>63</v>
      </c>
      <c r="AR89" s="19" t="s">
        <v>63</v>
      </c>
      <c r="AS89" s="19" t="s">
        <v>63</v>
      </c>
      <c r="AT89" s="19" t="s">
        <v>63</v>
      </c>
      <c r="AU89" s="19" t="s">
        <v>63</v>
      </c>
      <c r="AV89" s="19" t="s">
        <v>63</v>
      </c>
      <c r="AW89" s="19" t="s">
        <v>63</v>
      </c>
      <c r="AX89" s="19" t="s">
        <v>63</v>
      </c>
      <c r="AY89" s="19" t="s">
        <v>63</v>
      </c>
      <c r="AZ89" s="19" t="s">
        <v>63</v>
      </c>
      <c r="BA89" s="19" t="s">
        <v>63</v>
      </c>
      <c r="BB89" s="19"/>
      <c r="BC89" s="19" t="s">
        <v>64</v>
      </c>
    </row>
    <row r="90" spans="1:55">
      <c r="A90">
        <v>4606</v>
      </c>
      <c r="B90" t="s">
        <v>687</v>
      </c>
      <c r="C90">
        <v>28.5</v>
      </c>
      <c r="J90" s="51">
        <f t="shared" si="1"/>
        <v>16.75759140620606</v>
      </c>
      <c r="K90">
        <v>2</v>
      </c>
      <c r="L90" t="s">
        <v>706</v>
      </c>
      <c r="M90" s="19" t="s">
        <v>217</v>
      </c>
      <c r="N90" s="1">
        <v>3332</v>
      </c>
      <c r="O90" s="16">
        <v>34</v>
      </c>
      <c r="P90" s="23" t="s">
        <v>222</v>
      </c>
      <c r="Q90" s="17" t="s">
        <v>57</v>
      </c>
      <c r="R90" s="19" t="s">
        <v>156</v>
      </c>
      <c r="S90" s="19" t="s">
        <v>219</v>
      </c>
      <c r="T90" s="18">
        <v>1</v>
      </c>
      <c r="U90" s="19"/>
      <c r="V90" s="19"/>
      <c r="W90" s="19"/>
      <c r="X90" s="19" t="s">
        <v>63</v>
      </c>
      <c r="Y90" s="19" t="s">
        <v>63</v>
      </c>
      <c r="Z90" s="19" t="s">
        <v>63</v>
      </c>
      <c r="AA90" s="19" t="s">
        <v>63</v>
      </c>
      <c r="AB90" s="19" t="s">
        <v>62</v>
      </c>
      <c r="AC90" s="19" t="s">
        <v>62</v>
      </c>
      <c r="AD90" s="19" t="s">
        <v>63</v>
      </c>
      <c r="AE90" s="19" t="s">
        <v>62</v>
      </c>
      <c r="AF90" s="19" t="s">
        <v>62</v>
      </c>
      <c r="AG90" s="19" t="s">
        <v>62</v>
      </c>
      <c r="AH90" s="19" t="s">
        <v>62</v>
      </c>
      <c r="AI90" s="19" t="s">
        <v>63</v>
      </c>
      <c r="AJ90" s="19" t="s">
        <v>63</v>
      </c>
      <c r="AK90" s="19" t="s">
        <v>63</v>
      </c>
      <c r="AL90" s="19" t="s">
        <v>63</v>
      </c>
      <c r="AM90" s="19" t="s">
        <v>63</v>
      </c>
      <c r="AN90" s="19" t="s">
        <v>63</v>
      </c>
      <c r="AO90" s="19" t="s">
        <v>63</v>
      </c>
      <c r="AP90" s="19" t="s">
        <v>63</v>
      </c>
      <c r="AQ90" s="19" t="s">
        <v>63</v>
      </c>
      <c r="AR90" s="19" t="s">
        <v>63</v>
      </c>
      <c r="AS90" s="19" t="s">
        <v>63</v>
      </c>
      <c r="AT90" s="19" t="s">
        <v>63</v>
      </c>
      <c r="AU90" s="19" t="s">
        <v>63</v>
      </c>
      <c r="AV90" s="19" t="s">
        <v>63</v>
      </c>
      <c r="AW90" s="19" t="s">
        <v>63</v>
      </c>
      <c r="AX90" s="19" t="s">
        <v>63</v>
      </c>
      <c r="AY90" s="19" t="s">
        <v>63</v>
      </c>
      <c r="AZ90" s="19" t="s">
        <v>63</v>
      </c>
      <c r="BA90" s="19" t="s">
        <v>63</v>
      </c>
      <c r="BB90" s="19"/>
      <c r="BC90" s="19" t="s">
        <v>64</v>
      </c>
    </row>
    <row r="91" spans="1:55">
      <c r="B91"/>
      <c r="J91" s="51">
        <f t="shared" si="1"/>
        <v>0</v>
      </c>
      <c r="K91">
        <v>0</v>
      </c>
      <c r="L91" t="s">
        <v>721</v>
      </c>
      <c r="M91" s="19" t="s">
        <v>217</v>
      </c>
      <c r="N91" s="1">
        <v>3333</v>
      </c>
      <c r="O91" s="16">
        <v>110</v>
      </c>
      <c r="P91" s="23" t="s">
        <v>222</v>
      </c>
      <c r="Q91" s="17" t="s">
        <v>57</v>
      </c>
      <c r="R91" s="19" t="s">
        <v>156</v>
      </c>
      <c r="S91" s="19" t="s">
        <v>223</v>
      </c>
      <c r="T91" s="18">
        <v>1</v>
      </c>
      <c r="U91" s="19"/>
      <c r="V91" s="19"/>
      <c r="W91" s="19"/>
      <c r="X91" s="19" t="s">
        <v>63</v>
      </c>
      <c r="Y91" s="19" t="s">
        <v>63</v>
      </c>
      <c r="Z91" s="19" t="s">
        <v>63</v>
      </c>
      <c r="AA91" s="19" t="s">
        <v>63</v>
      </c>
      <c r="AB91" s="19" t="s">
        <v>62</v>
      </c>
      <c r="AC91" s="19" t="s">
        <v>62</v>
      </c>
      <c r="AD91" s="19" t="s">
        <v>63</v>
      </c>
      <c r="AE91" s="19" t="s">
        <v>62</v>
      </c>
      <c r="AF91" s="19" t="s">
        <v>62</v>
      </c>
      <c r="AG91" s="19" t="s">
        <v>62</v>
      </c>
      <c r="AH91" s="19" t="s">
        <v>62</v>
      </c>
      <c r="AI91" s="19" t="s">
        <v>63</v>
      </c>
      <c r="AJ91" s="19" t="s">
        <v>63</v>
      </c>
      <c r="AK91" s="19" t="s">
        <v>63</v>
      </c>
      <c r="AL91" s="19" t="s">
        <v>63</v>
      </c>
      <c r="AM91" s="19" t="s">
        <v>63</v>
      </c>
      <c r="AN91" s="19" t="s">
        <v>63</v>
      </c>
      <c r="AO91" s="19" t="s">
        <v>63</v>
      </c>
      <c r="AP91" s="19" t="s">
        <v>63</v>
      </c>
      <c r="AQ91" s="19" t="s">
        <v>63</v>
      </c>
      <c r="AR91" s="19" t="s">
        <v>63</v>
      </c>
      <c r="AS91" s="19" t="s">
        <v>63</v>
      </c>
      <c r="AT91" s="19" t="s">
        <v>63</v>
      </c>
      <c r="AU91" s="19" t="s">
        <v>63</v>
      </c>
      <c r="AV91" s="19" t="s">
        <v>63</v>
      </c>
      <c r="AW91" s="19" t="s">
        <v>63</v>
      </c>
      <c r="AX91" s="19" t="s">
        <v>63</v>
      </c>
      <c r="AY91" s="19" t="s">
        <v>63</v>
      </c>
      <c r="AZ91" s="19" t="s">
        <v>63</v>
      </c>
      <c r="BA91" s="19" t="s">
        <v>63</v>
      </c>
      <c r="BB91" s="19"/>
      <c r="BC91" s="19" t="s">
        <v>64</v>
      </c>
    </row>
    <row r="92" spans="1:55">
      <c r="B92"/>
      <c r="J92" s="51">
        <f t="shared" si="1"/>
        <v>0</v>
      </c>
      <c r="K92">
        <v>0</v>
      </c>
      <c r="L92" t="s">
        <v>719</v>
      </c>
      <c r="M92" s="19" t="s">
        <v>217</v>
      </c>
      <c r="N92" s="1">
        <v>3334</v>
      </c>
      <c r="O92" s="16">
        <v>63</v>
      </c>
      <c r="P92" s="23" t="s">
        <v>224</v>
      </c>
      <c r="Q92" s="17" t="s">
        <v>57</v>
      </c>
      <c r="R92" s="19" t="s">
        <v>57</v>
      </c>
      <c r="S92" s="19" t="s">
        <v>219</v>
      </c>
      <c r="T92" s="18">
        <v>1</v>
      </c>
      <c r="U92" s="19"/>
      <c r="V92" s="19"/>
      <c r="W92" s="19"/>
      <c r="X92" s="19" t="s">
        <v>63</v>
      </c>
      <c r="Y92" s="19" t="s">
        <v>63</v>
      </c>
      <c r="Z92" s="19" t="s">
        <v>63</v>
      </c>
      <c r="AA92" s="19" t="s">
        <v>63</v>
      </c>
      <c r="AB92" s="19" t="s">
        <v>62</v>
      </c>
      <c r="AC92" s="19" t="s">
        <v>62</v>
      </c>
      <c r="AD92" s="19" t="s">
        <v>63</v>
      </c>
      <c r="AE92" s="19" t="s">
        <v>62</v>
      </c>
      <c r="AF92" s="19" t="s">
        <v>62</v>
      </c>
      <c r="AG92" s="19" t="s">
        <v>62</v>
      </c>
      <c r="AH92" s="19" t="s">
        <v>62</v>
      </c>
      <c r="AI92" s="19" t="s">
        <v>63</v>
      </c>
      <c r="AJ92" s="19" t="s">
        <v>63</v>
      </c>
      <c r="AK92" s="19" t="s">
        <v>63</v>
      </c>
      <c r="AL92" s="19" t="s">
        <v>63</v>
      </c>
      <c r="AM92" s="19" t="s">
        <v>63</v>
      </c>
      <c r="AN92" s="19" t="s">
        <v>63</v>
      </c>
      <c r="AO92" s="19" t="s">
        <v>63</v>
      </c>
      <c r="AP92" s="19" t="s">
        <v>63</v>
      </c>
      <c r="AQ92" s="19" t="s">
        <v>63</v>
      </c>
      <c r="AR92" s="19" t="s">
        <v>63</v>
      </c>
      <c r="AS92" s="19" t="s">
        <v>63</v>
      </c>
      <c r="AT92" s="19" t="s">
        <v>63</v>
      </c>
      <c r="AU92" s="19" t="s">
        <v>63</v>
      </c>
      <c r="AV92" s="19" t="s">
        <v>63</v>
      </c>
      <c r="AW92" s="19" t="s">
        <v>63</v>
      </c>
      <c r="AX92" s="19" t="s">
        <v>63</v>
      </c>
      <c r="AY92" s="19" t="s">
        <v>63</v>
      </c>
      <c r="AZ92" s="19" t="s">
        <v>63</v>
      </c>
      <c r="BA92" s="19" t="s">
        <v>63</v>
      </c>
      <c r="BB92" s="19"/>
      <c r="BC92" s="19" t="s">
        <v>64</v>
      </c>
    </row>
    <row r="93" spans="1:55">
      <c r="B93"/>
      <c r="J93" s="51">
        <f t="shared" si="1"/>
        <v>0</v>
      </c>
      <c r="K93">
        <v>0</v>
      </c>
      <c r="L93" t="s">
        <v>719</v>
      </c>
      <c r="M93" s="19" t="s">
        <v>217</v>
      </c>
      <c r="N93" s="1">
        <v>3335</v>
      </c>
      <c r="O93" s="16">
        <v>70</v>
      </c>
      <c r="P93" s="23" t="s">
        <v>224</v>
      </c>
      <c r="Q93" s="17" t="s">
        <v>57</v>
      </c>
      <c r="R93" s="19" t="s">
        <v>57</v>
      </c>
      <c r="S93" s="19" t="s">
        <v>223</v>
      </c>
      <c r="T93" s="18">
        <v>1</v>
      </c>
      <c r="U93" s="19"/>
      <c r="V93" s="19"/>
      <c r="W93" s="19"/>
      <c r="X93" s="19" t="s">
        <v>63</v>
      </c>
      <c r="Y93" s="19" t="s">
        <v>63</v>
      </c>
      <c r="Z93" s="19" t="s">
        <v>63</v>
      </c>
      <c r="AA93" s="19" t="s">
        <v>63</v>
      </c>
      <c r="AB93" s="19" t="s">
        <v>62</v>
      </c>
      <c r="AC93" s="19" t="s">
        <v>62</v>
      </c>
      <c r="AD93" s="19" t="s">
        <v>63</v>
      </c>
      <c r="AE93" s="19" t="s">
        <v>62</v>
      </c>
      <c r="AF93" s="19" t="s">
        <v>62</v>
      </c>
      <c r="AG93" s="19" t="s">
        <v>62</v>
      </c>
      <c r="AH93" s="19" t="s">
        <v>62</v>
      </c>
      <c r="AI93" s="19" t="s">
        <v>63</v>
      </c>
      <c r="AJ93" s="19" t="s">
        <v>63</v>
      </c>
      <c r="AK93" s="19" t="s">
        <v>63</v>
      </c>
      <c r="AL93" s="19" t="s">
        <v>63</v>
      </c>
      <c r="AM93" s="19" t="s">
        <v>63</v>
      </c>
      <c r="AN93" s="19" t="s">
        <v>63</v>
      </c>
      <c r="AO93" s="19" t="s">
        <v>63</v>
      </c>
      <c r="AP93" s="19" t="s">
        <v>63</v>
      </c>
      <c r="AQ93" s="19" t="s">
        <v>63</v>
      </c>
      <c r="AR93" s="19" t="s">
        <v>63</v>
      </c>
      <c r="AS93" s="19" t="s">
        <v>63</v>
      </c>
      <c r="AT93" s="19" t="s">
        <v>63</v>
      </c>
      <c r="AU93" s="19" t="s">
        <v>63</v>
      </c>
      <c r="AV93" s="19" t="s">
        <v>63</v>
      </c>
      <c r="AW93" s="19" t="s">
        <v>63</v>
      </c>
      <c r="AX93" s="19" t="s">
        <v>63</v>
      </c>
      <c r="AY93" s="19" t="s">
        <v>63</v>
      </c>
      <c r="AZ93" s="19" t="s">
        <v>63</v>
      </c>
      <c r="BA93" s="19" t="s">
        <v>63</v>
      </c>
      <c r="BB93" s="19"/>
      <c r="BC93" s="19" t="s">
        <v>64</v>
      </c>
    </row>
    <row r="94" spans="1:55">
      <c r="A94">
        <v>4567</v>
      </c>
      <c r="B94" t="s">
        <v>688</v>
      </c>
      <c r="C94">
        <v>46.74</v>
      </c>
      <c r="J94" s="51">
        <f t="shared" si="1"/>
        <v>27.482449906177941</v>
      </c>
      <c r="K94">
        <v>2</v>
      </c>
      <c r="L94" t="s">
        <v>722</v>
      </c>
      <c r="M94" s="19" t="s">
        <v>217</v>
      </c>
      <c r="N94" s="1">
        <v>3339</v>
      </c>
      <c r="O94" s="16">
        <v>200</v>
      </c>
      <c r="P94" s="23" t="s">
        <v>225</v>
      </c>
      <c r="Q94" s="17" t="s">
        <v>57</v>
      </c>
      <c r="R94" s="19" t="s">
        <v>57</v>
      </c>
      <c r="S94" s="19" t="s">
        <v>223</v>
      </c>
      <c r="T94" s="18">
        <v>1</v>
      </c>
      <c r="U94" s="19"/>
      <c r="V94" s="19"/>
      <c r="W94" s="19"/>
      <c r="X94" s="19" t="s">
        <v>63</v>
      </c>
      <c r="Y94" s="19" t="s">
        <v>63</v>
      </c>
      <c r="Z94" s="19" t="s">
        <v>63</v>
      </c>
      <c r="AA94" s="19" t="s">
        <v>63</v>
      </c>
      <c r="AB94" s="19" t="s">
        <v>62</v>
      </c>
      <c r="AC94" s="19" t="s">
        <v>62</v>
      </c>
      <c r="AD94" s="19" t="s">
        <v>63</v>
      </c>
      <c r="AE94" s="19" t="s">
        <v>62</v>
      </c>
      <c r="AF94" s="19" t="s">
        <v>62</v>
      </c>
      <c r="AG94" s="19" t="s">
        <v>62</v>
      </c>
      <c r="AH94" s="19" t="s">
        <v>62</v>
      </c>
      <c r="AI94" s="19" t="s">
        <v>63</v>
      </c>
      <c r="AJ94" s="19" t="s">
        <v>63</v>
      </c>
      <c r="AK94" s="19" t="s">
        <v>63</v>
      </c>
      <c r="AL94" s="19" t="s">
        <v>63</v>
      </c>
      <c r="AM94" s="19" t="s">
        <v>63</v>
      </c>
      <c r="AN94" s="19" t="s">
        <v>63</v>
      </c>
      <c r="AO94" s="19" t="s">
        <v>63</v>
      </c>
      <c r="AP94" s="19" t="s">
        <v>63</v>
      </c>
      <c r="AQ94" s="19" t="s">
        <v>63</v>
      </c>
      <c r="AR94" s="19" t="s">
        <v>63</v>
      </c>
      <c r="AS94" s="19" t="s">
        <v>63</v>
      </c>
      <c r="AT94" s="19" t="s">
        <v>63</v>
      </c>
      <c r="AU94" s="19" t="s">
        <v>63</v>
      </c>
      <c r="AV94" s="19" t="s">
        <v>63</v>
      </c>
      <c r="AW94" s="19" t="s">
        <v>63</v>
      </c>
      <c r="AX94" s="19" t="s">
        <v>63</v>
      </c>
      <c r="AY94" s="19" t="s">
        <v>63</v>
      </c>
      <c r="AZ94" s="19" t="s">
        <v>63</v>
      </c>
      <c r="BA94" s="19" t="s">
        <v>63</v>
      </c>
      <c r="BB94" s="19"/>
      <c r="BC94" s="19" t="s">
        <v>64</v>
      </c>
    </row>
    <row r="95" spans="1:55" ht="102">
      <c r="A95">
        <v>4783</v>
      </c>
      <c r="B95" t="s">
        <v>682</v>
      </c>
      <c r="C95">
        <v>57</v>
      </c>
      <c r="J95" s="51">
        <f t="shared" si="1"/>
        <v>33.515182812412121</v>
      </c>
      <c r="K95">
        <v>1</v>
      </c>
      <c r="L95"/>
      <c r="M95" s="19" t="s">
        <v>217</v>
      </c>
      <c r="N95" s="1">
        <v>3349</v>
      </c>
      <c r="O95" s="16">
        <v>133</v>
      </c>
      <c r="P95" s="23" t="s">
        <v>226</v>
      </c>
      <c r="Q95" s="19" t="s">
        <v>227</v>
      </c>
      <c r="R95" s="19" t="s">
        <v>57</v>
      </c>
      <c r="S95" s="17" t="s">
        <v>57</v>
      </c>
      <c r="T95" s="18">
        <v>1</v>
      </c>
      <c r="U95" s="19" t="s">
        <v>228</v>
      </c>
      <c r="V95" s="19"/>
      <c r="W95" s="19"/>
      <c r="X95" s="19" t="s">
        <v>63</v>
      </c>
      <c r="Y95" s="19" t="s">
        <v>63</v>
      </c>
      <c r="Z95" s="19" t="s">
        <v>63</v>
      </c>
      <c r="AA95" s="19" t="s">
        <v>63</v>
      </c>
      <c r="AB95" s="19" t="s">
        <v>62</v>
      </c>
      <c r="AC95" s="19" t="s">
        <v>63</v>
      </c>
      <c r="AD95" s="19" t="s">
        <v>62</v>
      </c>
      <c r="AE95" s="19" t="s">
        <v>62</v>
      </c>
      <c r="AF95" s="19" t="s">
        <v>62</v>
      </c>
      <c r="AG95" s="19" t="s">
        <v>62</v>
      </c>
      <c r="AH95" s="19" t="s">
        <v>62</v>
      </c>
      <c r="AI95" s="19" t="s">
        <v>63</v>
      </c>
      <c r="AJ95" s="19" t="s">
        <v>63</v>
      </c>
      <c r="AK95" s="19" t="s">
        <v>63</v>
      </c>
      <c r="AL95" s="19" t="s">
        <v>63</v>
      </c>
      <c r="AM95" s="19" t="s">
        <v>63</v>
      </c>
      <c r="AN95" s="19" t="s">
        <v>63</v>
      </c>
      <c r="AO95" s="19" t="s">
        <v>63</v>
      </c>
      <c r="AP95" s="19" t="s">
        <v>63</v>
      </c>
      <c r="AQ95" s="19" t="s">
        <v>63</v>
      </c>
      <c r="AR95" s="19" t="s">
        <v>63</v>
      </c>
      <c r="AS95" s="19" t="s">
        <v>63</v>
      </c>
      <c r="AT95" s="19" t="s">
        <v>63</v>
      </c>
      <c r="AU95" s="19" t="s">
        <v>63</v>
      </c>
      <c r="AV95" s="19" t="s">
        <v>63</v>
      </c>
      <c r="AW95" s="19" t="s">
        <v>63</v>
      </c>
      <c r="AX95" s="19" t="s">
        <v>63</v>
      </c>
      <c r="AY95" s="19" t="s">
        <v>63</v>
      </c>
      <c r="AZ95" s="19" t="s">
        <v>63</v>
      </c>
      <c r="BA95" s="19" t="s">
        <v>63</v>
      </c>
      <c r="BB95" s="24"/>
      <c r="BC95" s="19" t="s">
        <v>64</v>
      </c>
    </row>
    <row r="96" spans="1:55" ht="76.5">
      <c r="B96"/>
      <c r="J96" s="51">
        <f t="shared" si="1"/>
        <v>0</v>
      </c>
      <c r="K96">
        <v>0</v>
      </c>
      <c r="L96" t="s">
        <v>712</v>
      </c>
      <c r="M96" s="19" t="s">
        <v>217</v>
      </c>
      <c r="N96" s="1">
        <v>3349.1</v>
      </c>
      <c r="O96" s="16">
        <v>53</v>
      </c>
      <c r="P96" s="23" t="s">
        <v>229</v>
      </c>
      <c r="Q96" s="19" t="s">
        <v>227</v>
      </c>
      <c r="R96" s="19" t="s">
        <v>57</v>
      </c>
      <c r="S96" s="17" t="s">
        <v>57</v>
      </c>
      <c r="T96" s="18" t="s">
        <v>230</v>
      </c>
      <c r="U96" s="19" t="s">
        <v>231</v>
      </c>
      <c r="V96" s="19"/>
      <c r="W96" s="19"/>
      <c r="X96" s="19" t="s">
        <v>63</v>
      </c>
      <c r="Y96" s="19" t="s">
        <v>63</v>
      </c>
      <c r="Z96" s="19" t="s">
        <v>63</v>
      </c>
      <c r="AA96" s="19" t="s">
        <v>63</v>
      </c>
      <c r="AB96" s="19" t="s">
        <v>62</v>
      </c>
      <c r="AC96" s="19" t="s">
        <v>63</v>
      </c>
      <c r="AD96" s="19" t="s">
        <v>62</v>
      </c>
      <c r="AE96" s="19" t="s">
        <v>62</v>
      </c>
      <c r="AF96" s="19" t="s">
        <v>62</v>
      </c>
      <c r="AG96" s="19" t="s">
        <v>62</v>
      </c>
      <c r="AH96" s="19" t="s">
        <v>62</v>
      </c>
      <c r="AI96" s="19" t="s">
        <v>63</v>
      </c>
      <c r="AJ96" s="19" t="s">
        <v>63</v>
      </c>
      <c r="AK96" s="19" t="s">
        <v>63</v>
      </c>
      <c r="AL96" s="19" t="s">
        <v>63</v>
      </c>
      <c r="AM96" s="19" t="s">
        <v>63</v>
      </c>
      <c r="AN96" s="19" t="s">
        <v>63</v>
      </c>
      <c r="AO96" s="19" t="s">
        <v>63</v>
      </c>
      <c r="AP96" s="19" t="s">
        <v>63</v>
      </c>
      <c r="AQ96" s="19" t="s">
        <v>63</v>
      </c>
      <c r="AR96" s="19" t="s">
        <v>63</v>
      </c>
      <c r="AS96" s="19" t="s">
        <v>63</v>
      </c>
      <c r="AT96" s="19" t="s">
        <v>63</v>
      </c>
      <c r="AU96" s="19" t="s">
        <v>63</v>
      </c>
      <c r="AV96" s="19" t="s">
        <v>63</v>
      </c>
      <c r="AW96" s="19" t="s">
        <v>63</v>
      </c>
      <c r="AX96" s="19" t="s">
        <v>63</v>
      </c>
      <c r="AY96" s="19" t="s">
        <v>63</v>
      </c>
      <c r="AZ96" s="19" t="s">
        <v>63</v>
      </c>
      <c r="BA96" s="19" t="s">
        <v>63</v>
      </c>
      <c r="BB96" s="19" t="s">
        <v>191</v>
      </c>
      <c r="BC96" s="19" t="s">
        <v>64</v>
      </c>
    </row>
    <row r="97" spans="1:55">
      <c r="A97">
        <v>4286</v>
      </c>
      <c r="B97" t="s">
        <v>689</v>
      </c>
      <c r="C97">
        <v>39.9</v>
      </c>
      <c r="J97" s="51">
        <f t="shared" si="1"/>
        <v>23.460627968688485</v>
      </c>
      <c r="K97">
        <v>2</v>
      </c>
      <c r="L97" t="s">
        <v>3061</v>
      </c>
      <c r="M97" s="19" t="s">
        <v>217</v>
      </c>
      <c r="N97" s="1">
        <v>3375</v>
      </c>
      <c r="O97" s="16">
        <v>47</v>
      </c>
      <c r="P97" s="23" t="s">
        <v>232</v>
      </c>
      <c r="Q97" s="17" t="s">
        <v>57</v>
      </c>
      <c r="R97" s="19" t="s">
        <v>57</v>
      </c>
      <c r="S97" s="19" t="s">
        <v>116</v>
      </c>
      <c r="T97" s="18">
        <v>1</v>
      </c>
      <c r="U97" s="19"/>
      <c r="V97" s="19"/>
      <c r="W97" s="19"/>
      <c r="X97" s="19" t="s">
        <v>63</v>
      </c>
      <c r="Y97" s="19" t="s">
        <v>63</v>
      </c>
      <c r="Z97" s="19" t="s">
        <v>63</v>
      </c>
      <c r="AA97" s="19" t="s">
        <v>63</v>
      </c>
      <c r="AB97" s="19" t="s">
        <v>62</v>
      </c>
      <c r="AC97" s="19" t="s">
        <v>63</v>
      </c>
      <c r="AD97" s="19" t="s">
        <v>62</v>
      </c>
      <c r="AE97" s="19" t="s">
        <v>62</v>
      </c>
      <c r="AF97" s="19" t="s">
        <v>62</v>
      </c>
      <c r="AG97" s="19" t="s">
        <v>62</v>
      </c>
      <c r="AH97" s="19" t="s">
        <v>62</v>
      </c>
      <c r="AI97" s="19" t="s">
        <v>63</v>
      </c>
      <c r="AJ97" s="19" t="s">
        <v>63</v>
      </c>
      <c r="AK97" s="19" t="s">
        <v>63</v>
      </c>
      <c r="AL97" s="19" t="s">
        <v>63</v>
      </c>
      <c r="AM97" s="19" t="s">
        <v>63</v>
      </c>
      <c r="AN97" s="19" t="s">
        <v>63</v>
      </c>
      <c r="AO97" s="19" t="s">
        <v>63</v>
      </c>
      <c r="AP97" s="19" t="s">
        <v>63</v>
      </c>
      <c r="AQ97" s="19" t="s">
        <v>63</v>
      </c>
      <c r="AR97" s="19" t="s">
        <v>63</v>
      </c>
      <c r="AS97" s="19" t="s">
        <v>63</v>
      </c>
      <c r="AT97" s="19" t="s">
        <v>63</v>
      </c>
      <c r="AU97" s="19" t="s">
        <v>63</v>
      </c>
      <c r="AV97" s="19" t="s">
        <v>63</v>
      </c>
      <c r="AW97" s="19" t="s">
        <v>63</v>
      </c>
      <c r="AX97" s="19" t="s">
        <v>63</v>
      </c>
      <c r="AY97" s="19" t="s">
        <v>63</v>
      </c>
      <c r="AZ97" s="19" t="s">
        <v>63</v>
      </c>
      <c r="BA97" s="19" t="s">
        <v>63</v>
      </c>
      <c r="BB97" s="19"/>
      <c r="BC97" s="19" t="s">
        <v>64</v>
      </c>
    </row>
    <row r="98" spans="1:55" ht="76.5">
      <c r="A98">
        <v>4783</v>
      </c>
      <c r="B98" t="s">
        <v>682</v>
      </c>
      <c r="C98">
        <v>57</v>
      </c>
      <c r="J98" s="51">
        <f t="shared" si="1"/>
        <v>33.515182812412121</v>
      </c>
      <c r="K98">
        <v>1</v>
      </c>
      <c r="L98"/>
      <c r="M98" s="19" t="s">
        <v>217</v>
      </c>
      <c r="N98" s="1">
        <v>3396</v>
      </c>
      <c r="O98" s="16">
        <v>53</v>
      </c>
      <c r="P98" s="23" t="s">
        <v>233</v>
      </c>
      <c r="Q98" s="19" t="s">
        <v>227</v>
      </c>
      <c r="R98" s="19" t="s">
        <v>57</v>
      </c>
      <c r="S98" s="17" t="s">
        <v>57</v>
      </c>
      <c r="T98" s="18">
        <v>1</v>
      </c>
      <c r="U98" s="19" t="s">
        <v>194</v>
      </c>
      <c r="V98" s="19"/>
      <c r="W98" s="19" t="s">
        <v>234</v>
      </c>
      <c r="X98" s="19" t="s">
        <v>63</v>
      </c>
      <c r="Y98" s="19" t="s">
        <v>63</v>
      </c>
      <c r="Z98" s="19" t="s">
        <v>63</v>
      </c>
      <c r="AA98" s="19" t="s">
        <v>63</v>
      </c>
      <c r="AB98" s="19" t="s">
        <v>62</v>
      </c>
      <c r="AC98" s="19" t="s">
        <v>63</v>
      </c>
      <c r="AD98" s="19" t="s">
        <v>62</v>
      </c>
      <c r="AE98" s="19" t="s">
        <v>62</v>
      </c>
      <c r="AF98" s="19" t="s">
        <v>62</v>
      </c>
      <c r="AG98" s="19" t="s">
        <v>62</v>
      </c>
      <c r="AH98" s="19" t="s">
        <v>62</v>
      </c>
      <c r="AI98" s="19" t="s">
        <v>63</v>
      </c>
      <c r="AJ98" s="19" t="s">
        <v>63</v>
      </c>
      <c r="AK98" s="19" t="s">
        <v>63</v>
      </c>
      <c r="AL98" s="19" t="s">
        <v>63</v>
      </c>
      <c r="AM98" s="19" t="s">
        <v>63</v>
      </c>
      <c r="AN98" s="19" t="s">
        <v>63</v>
      </c>
      <c r="AO98" s="19" t="s">
        <v>63</v>
      </c>
      <c r="AP98" s="19" t="s">
        <v>63</v>
      </c>
      <c r="AQ98" s="19" t="s">
        <v>63</v>
      </c>
      <c r="AR98" s="19" t="s">
        <v>63</v>
      </c>
      <c r="AS98" s="19" t="s">
        <v>63</v>
      </c>
      <c r="AT98" s="19" t="s">
        <v>63</v>
      </c>
      <c r="AU98" s="19" t="s">
        <v>63</v>
      </c>
      <c r="AV98" s="19" t="s">
        <v>63</v>
      </c>
      <c r="AW98" s="19" t="s">
        <v>63</v>
      </c>
      <c r="AX98" s="19" t="s">
        <v>63</v>
      </c>
      <c r="AY98" s="19" t="s">
        <v>63</v>
      </c>
      <c r="AZ98" s="19" t="s">
        <v>63</v>
      </c>
      <c r="BA98" s="19" t="s">
        <v>63</v>
      </c>
      <c r="BB98" s="19"/>
      <c r="BC98" s="19" t="s">
        <v>64</v>
      </c>
    </row>
    <row r="99" spans="1:55" ht="63.75">
      <c r="B99"/>
      <c r="J99" s="51">
        <f t="shared" si="1"/>
        <v>0</v>
      </c>
      <c r="K99">
        <v>0</v>
      </c>
      <c r="L99" t="s">
        <v>712</v>
      </c>
      <c r="M99" s="19" t="s">
        <v>217</v>
      </c>
      <c r="N99" s="1">
        <v>3396.1</v>
      </c>
      <c r="O99" s="16">
        <v>26</v>
      </c>
      <c r="P99" s="23" t="s">
        <v>235</v>
      </c>
      <c r="Q99" s="19" t="s">
        <v>227</v>
      </c>
      <c r="R99" s="19" t="s">
        <v>57</v>
      </c>
      <c r="S99" s="17" t="s">
        <v>57</v>
      </c>
      <c r="T99" s="18">
        <v>1</v>
      </c>
      <c r="U99" s="19" t="s">
        <v>207</v>
      </c>
      <c r="V99" s="19"/>
      <c r="W99" s="19" t="s">
        <v>236</v>
      </c>
      <c r="X99" s="19" t="s">
        <v>63</v>
      </c>
      <c r="Y99" s="19" t="s">
        <v>63</v>
      </c>
      <c r="Z99" s="19" t="s">
        <v>63</v>
      </c>
      <c r="AA99" s="19" t="s">
        <v>63</v>
      </c>
      <c r="AB99" s="19" t="s">
        <v>62</v>
      </c>
      <c r="AC99" s="19" t="s">
        <v>63</v>
      </c>
      <c r="AD99" s="19" t="s">
        <v>62</v>
      </c>
      <c r="AE99" s="19" t="s">
        <v>62</v>
      </c>
      <c r="AF99" s="19" t="s">
        <v>62</v>
      </c>
      <c r="AG99" s="19" t="s">
        <v>62</v>
      </c>
      <c r="AH99" s="19" t="s">
        <v>62</v>
      </c>
      <c r="AI99" s="19" t="s">
        <v>63</v>
      </c>
      <c r="AJ99" s="19" t="s">
        <v>63</v>
      </c>
      <c r="AK99" s="19" t="s">
        <v>63</v>
      </c>
      <c r="AL99" s="19" t="s">
        <v>63</v>
      </c>
      <c r="AM99" s="19" t="s">
        <v>63</v>
      </c>
      <c r="AN99" s="19" t="s">
        <v>63</v>
      </c>
      <c r="AO99" s="19" t="s">
        <v>63</v>
      </c>
      <c r="AP99" s="19" t="s">
        <v>63</v>
      </c>
      <c r="AQ99" s="19" t="s">
        <v>63</v>
      </c>
      <c r="AR99" s="19" t="s">
        <v>63</v>
      </c>
      <c r="AS99" s="19" t="s">
        <v>63</v>
      </c>
      <c r="AT99" s="19" t="s">
        <v>63</v>
      </c>
      <c r="AU99" s="19" t="s">
        <v>63</v>
      </c>
      <c r="AV99" s="19" t="s">
        <v>63</v>
      </c>
      <c r="AW99" s="19" t="s">
        <v>63</v>
      </c>
      <c r="AX99" s="19" t="s">
        <v>63</v>
      </c>
      <c r="AY99" s="19" t="s">
        <v>63</v>
      </c>
      <c r="AZ99" s="19" t="s">
        <v>63</v>
      </c>
      <c r="BA99" s="19" t="s">
        <v>63</v>
      </c>
      <c r="BB99" s="19" t="s">
        <v>191</v>
      </c>
      <c r="BC99" s="19" t="s">
        <v>64</v>
      </c>
    </row>
    <row r="100" spans="1:55">
      <c r="A100">
        <v>4585</v>
      </c>
      <c r="B100" t="s">
        <v>690</v>
      </c>
      <c r="C100">
        <v>28.5</v>
      </c>
      <c r="J100" s="51">
        <f t="shared" si="1"/>
        <v>16.75759140620606</v>
      </c>
      <c r="K100">
        <v>1</v>
      </c>
      <c r="L100"/>
      <c r="M100" s="19" t="s">
        <v>217</v>
      </c>
      <c r="N100" s="1">
        <v>3446</v>
      </c>
      <c r="O100" s="16">
        <v>180</v>
      </c>
      <c r="P100" s="23" t="s">
        <v>237</v>
      </c>
      <c r="Q100" s="19" t="s">
        <v>238</v>
      </c>
      <c r="R100" s="19" t="s">
        <v>57</v>
      </c>
      <c r="S100" s="17" t="s">
        <v>57</v>
      </c>
      <c r="T100" s="18">
        <v>1</v>
      </c>
      <c r="U100" s="19"/>
      <c r="V100" s="19"/>
      <c r="W100" s="19"/>
      <c r="X100" s="19" t="s">
        <v>63</v>
      </c>
      <c r="Y100" s="19" t="s">
        <v>63</v>
      </c>
      <c r="Z100" s="19" t="s">
        <v>63</v>
      </c>
      <c r="AA100" s="19" t="s">
        <v>63</v>
      </c>
      <c r="AB100" s="19" t="s">
        <v>62</v>
      </c>
      <c r="AC100" s="19" t="s">
        <v>62</v>
      </c>
      <c r="AD100" s="19" t="s">
        <v>63</v>
      </c>
      <c r="AE100" s="19" t="s">
        <v>62</v>
      </c>
      <c r="AF100" s="19" t="s">
        <v>62</v>
      </c>
      <c r="AG100" s="19" t="s">
        <v>62</v>
      </c>
      <c r="AH100" s="19" t="s">
        <v>62</v>
      </c>
      <c r="AI100" s="19" t="s">
        <v>63</v>
      </c>
      <c r="AJ100" s="19" t="s">
        <v>63</v>
      </c>
      <c r="AK100" s="19" t="s">
        <v>63</v>
      </c>
      <c r="AL100" s="19" t="s">
        <v>63</v>
      </c>
      <c r="AM100" s="19" t="s">
        <v>63</v>
      </c>
      <c r="AN100" s="19" t="s">
        <v>63</v>
      </c>
      <c r="AO100" s="19" t="s">
        <v>63</v>
      </c>
      <c r="AP100" s="19" t="s">
        <v>63</v>
      </c>
      <c r="AQ100" s="19" t="s">
        <v>63</v>
      </c>
      <c r="AR100" s="19" t="s">
        <v>63</v>
      </c>
      <c r="AS100" s="19" t="s">
        <v>63</v>
      </c>
      <c r="AT100" s="19" t="s">
        <v>63</v>
      </c>
      <c r="AU100" s="19" t="s">
        <v>63</v>
      </c>
      <c r="AV100" s="19" t="s">
        <v>63</v>
      </c>
      <c r="AW100" s="19" t="s">
        <v>63</v>
      </c>
      <c r="AX100" s="19" t="s">
        <v>63</v>
      </c>
      <c r="AY100" s="19" t="s">
        <v>63</v>
      </c>
      <c r="AZ100" s="19" t="s">
        <v>63</v>
      </c>
      <c r="BA100" s="19" t="s">
        <v>63</v>
      </c>
      <c r="BB100" s="19"/>
      <c r="BC100" s="19" t="s">
        <v>64</v>
      </c>
    </row>
    <row r="101" spans="1:55">
      <c r="A101">
        <v>4539</v>
      </c>
      <c r="B101" t="s">
        <v>3081</v>
      </c>
      <c r="C101">
        <v>28.5</v>
      </c>
      <c r="D101">
        <v>4539</v>
      </c>
      <c r="E101" t="s">
        <v>3081</v>
      </c>
      <c r="F101">
        <v>28.5</v>
      </c>
      <c r="J101" s="51">
        <f t="shared" si="1"/>
        <v>33.515182812412121</v>
      </c>
      <c r="K101">
        <v>1</v>
      </c>
      <c r="L101" t="s">
        <v>3065</v>
      </c>
      <c r="M101" s="19" t="s">
        <v>217</v>
      </c>
      <c r="N101" s="1">
        <v>3454</v>
      </c>
      <c r="O101" s="16">
        <v>42</v>
      </c>
      <c r="P101" s="23" t="s">
        <v>239</v>
      </c>
      <c r="Q101" s="19" t="s">
        <v>240</v>
      </c>
      <c r="R101" s="19" t="s">
        <v>57</v>
      </c>
      <c r="S101" s="17" t="s">
        <v>57</v>
      </c>
      <c r="T101" s="18">
        <v>1</v>
      </c>
      <c r="U101" s="19"/>
      <c r="V101" s="19"/>
      <c r="W101" s="19"/>
      <c r="X101" s="19" t="s">
        <v>63</v>
      </c>
      <c r="Y101" s="19" t="s">
        <v>63</v>
      </c>
      <c r="Z101" s="19" t="s">
        <v>63</v>
      </c>
      <c r="AA101" s="19" t="s">
        <v>63</v>
      </c>
      <c r="AB101" s="19" t="s">
        <v>62</v>
      </c>
      <c r="AC101" s="19" t="s">
        <v>62</v>
      </c>
      <c r="AD101" s="19" t="s">
        <v>63</v>
      </c>
      <c r="AE101" s="19" t="s">
        <v>62</v>
      </c>
      <c r="AF101" s="19" t="s">
        <v>62</v>
      </c>
      <c r="AG101" s="19" t="s">
        <v>62</v>
      </c>
      <c r="AH101" s="19" t="s">
        <v>62</v>
      </c>
      <c r="AI101" s="19" t="s">
        <v>63</v>
      </c>
      <c r="AJ101" s="19" t="s">
        <v>63</v>
      </c>
      <c r="AK101" s="19" t="s">
        <v>63</v>
      </c>
      <c r="AL101" s="19" t="s">
        <v>63</v>
      </c>
      <c r="AM101" s="19" t="s">
        <v>63</v>
      </c>
      <c r="AN101" s="19" t="s">
        <v>63</v>
      </c>
      <c r="AO101" s="19" t="s">
        <v>63</v>
      </c>
      <c r="AP101" s="19" t="s">
        <v>63</v>
      </c>
      <c r="AQ101" s="19" t="s">
        <v>63</v>
      </c>
      <c r="AR101" s="19" t="s">
        <v>63</v>
      </c>
      <c r="AS101" s="19" t="s">
        <v>63</v>
      </c>
      <c r="AT101" s="19" t="s">
        <v>63</v>
      </c>
      <c r="AU101" s="19" t="s">
        <v>63</v>
      </c>
      <c r="AV101" s="19" t="s">
        <v>63</v>
      </c>
      <c r="AW101" s="19" t="s">
        <v>63</v>
      </c>
      <c r="AX101" s="19" t="s">
        <v>63</v>
      </c>
      <c r="AY101" s="19" t="s">
        <v>63</v>
      </c>
      <c r="AZ101" s="19" t="s">
        <v>63</v>
      </c>
      <c r="BA101" s="19" t="s">
        <v>63</v>
      </c>
      <c r="BB101" s="19"/>
      <c r="BC101" s="19" t="s">
        <v>64</v>
      </c>
    </row>
    <row r="102" spans="1:55">
      <c r="B102"/>
      <c r="J102" s="51">
        <f t="shared" si="1"/>
        <v>0</v>
      </c>
      <c r="K102">
        <v>0</v>
      </c>
      <c r="L102" t="s">
        <v>723</v>
      </c>
      <c r="M102" s="19" t="s">
        <v>217</v>
      </c>
      <c r="N102" s="1">
        <v>3455</v>
      </c>
      <c r="O102" s="16">
        <v>230</v>
      </c>
      <c r="P102" s="23" t="s">
        <v>239</v>
      </c>
      <c r="Q102" s="19" t="s">
        <v>227</v>
      </c>
      <c r="R102" s="19" t="s">
        <v>57</v>
      </c>
      <c r="S102" s="17" t="s">
        <v>57</v>
      </c>
      <c r="T102" s="18">
        <v>1</v>
      </c>
      <c r="U102" s="19"/>
      <c r="V102" s="19"/>
      <c r="W102" s="19"/>
      <c r="X102" s="19" t="s">
        <v>63</v>
      </c>
      <c r="Y102" s="19" t="s">
        <v>63</v>
      </c>
      <c r="Z102" s="19" t="s">
        <v>63</v>
      </c>
      <c r="AA102" s="19" t="s">
        <v>63</v>
      </c>
      <c r="AB102" s="19" t="s">
        <v>62</v>
      </c>
      <c r="AC102" s="19" t="s">
        <v>62</v>
      </c>
      <c r="AD102" s="19" t="s">
        <v>63</v>
      </c>
      <c r="AE102" s="19" t="s">
        <v>62</v>
      </c>
      <c r="AF102" s="19" t="s">
        <v>62</v>
      </c>
      <c r="AG102" s="19" t="s">
        <v>62</v>
      </c>
      <c r="AH102" s="19" t="s">
        <v>62</v>
      </c>
      <c r="AI102" s="19" t="s">
        <v>63</v>
      </c>
      <c r="AJ102" s="19" t="s">
        <v>63</v>
      </c>
      <c r="AK102" s="19" t="s">
        <v>63</v>
      </c>
      <c r="AL102" s="19" t="s">
        <v>63</v>
      </c>
      <c r="AM102" s="19" t="s">
        <v>63</v>
      </c>
      <c r="AN102" s="19" t="s">
        <v>63</v>
      </c>
      <c r="AO102" s="19" t="s">
        <v>63</v>
      </c>
      <c r="AP102" s="19" t="s">
        <v>63</v>
      </c>
      <c r="AQ102" s="19" t="s">
        <v>63</v>
      </c>
      <c r="AR102" s="19" t="s">
        <v>63</v>
      </c>
      <c r="AS102" s="19" t="s">
        <v>63</v>
      </c>
      <c r="AT102" s="19" t="s">
        <v>63</v>
      </c>
      <c r="AU102" s="19" t="s">
        <v>63</v>
      </c>
      <c r="AV102" s="19" t="s">
        <v>63</v>
      </c>
      <c r="AW102" s="19" t="s">
        <v>63</v>
      </c>
      <c r="AX102" s="19" t="s">
        <v>63</v>
      </c>
      <c r="AY102" s="19" t="s">
        <v>63</v>
      </c>
      <c r="AZ102" s="19" t="s">
        <v>63</v>
      </c>
      <c r="BA102" s="19" t="s">
        <v>63</v>
      </c>
      <c r="BB102" s="19"/>
      <c r="BC102" s="19" t="s">
        <v>64</v>
      </c>
    </row>
    <row r="103" spans="1:55" ht="76.5">
      <c r="A103">
        <v>4783</v>
      </c>
      <c r="B103" t="s">
        <v>682</v>
      </c>
      <c r="C103">
        <v>57</v>
      </c>
      <c r="J103" s="51">
        <f t="shared" si="1"/>
        <v>33.515182812412121</v>
      </c>
      <c r="K103">
        <v>1</v>
      </c>
      <c r="L103"/>
      <c r="M103" s="19" t="s">
        <v>217</v>
      </c>
      <c r="N103" s="1">
        <v>3460</v>
      </c>
      <c r="O103" s="16">
        <v>53</v>
      </c>
      <c r="P103" s="23" t="s">
        <v>241</v>
      </c>
      <c r="Q103" s="19" t="s">
        <v>227</v>
      </c>
      <c r="R103" s="19" t="s">
        <v>57</v>
      </c>
      <c r="S103" s="17" t="s">
        <v>57</v>
      </c>
      <c r="T103" s="18">
        <v>1</v>
      </c>
      <c r="U103" s="19" t="s">
        <v>194</v>
      </c>
      <c r="V103" s="19"/>
      <c r="W103" s="19" t="s">
        <v>242</v>
      </c>
      <c r="X103" s="19" t="s">
        <v>63</v>
      </c>
      <c r="Y103" s="19" t="s">
        <v>63</v>
      </c>
      <c r="Z103" s="19" t="s">
        <v>63</v>
      </c>
      <c r="AA103" s="19" t="s">
        <v>63</v>
      </c>
      <c r="AB103" s="19" t="s">
        <v>62</v>
      </c>
      <c r="AC103" s="19" t="s">
        <v>63</v>
      </c>
      <c r="AD103" s="19" t="s">
        <v>62</v>
      </c>
      <c r="AE103" s="19" t="s">
        <v>62</v>
      </c>
      <c r="AF103" s="19" t="s">
        <v>62</v>
      </c>
      <c r="AG103" s="19" t="s">
        <v>62</v>
      </c>
      <c r="AH103" s="19" t="s">
        <v>62</v>
      </c>
      <c r="AI103" s="19" t="s">
        <v>63</v>
      </c>
      <c r="AJ103" s="19" t="s">
        <v>63</v>
      </c>
      <c r="AK103" s="19" t="s">
        <v>63</v>
      </c>
      <c r="AL103" s="19" t="s">
        <v>63</v>
      </c>
      <c r="AM103" s="19" t="s">
        <v>63</v>
      </c>
      <c r="AN103" s="19" t="s">
        <v>63</v>
      </c>
      <c r="AO103" s="19" t="s">
        <v>63</v>
      </c>
      <c r="AP103" s="19" t="s">
        <v>63</v>
      </c>
      <c r="AQ103" s="19" t="s">
        <v>63</v>
      </c>
      <c r="AR103" s="19" t="s">
        <v>63</v>
      </c>
      <c r="AS103" s="19" t="s">
        <v>63</v>
      </c>
      <c r="AT103" s="19" t="s">
        <v>63</v>
      </c>
      <c r="AU103" s="19" t="s">
        <v>63</v>
      </c>
      <c r="AV103" s="19" t="s">
        <v>63</v>
      </c>
      <c r="AW103" s="19" t="s">
        <v>63</v>
      </c>
      <c r="AX103" s="19" t="s">
        <v>63</v>
      </c>
      <c r="AY103" s="19" t="s">
        <v>63</v>
      </c>
      <c r="AZ103" s="19" t="s">
        <v>63</v>
      </c>
      <c r="BA103" s="19" t="s">
        <v>63</v>
      </c>
      <c r="BB103" s="19"/>
      <c r="BC103" s="19" t="s">
        <v>64</v>
      </c>
    </row>
    <row r="104" spans="1:55" ht="63.75">
      <c r="B104"/>
      <c r="J104" s="51">
        <f t="shared" si="1"/>
        <v>0</v>
      </c>
      <c r="K104">
        <v>0</v>
      </c>
      <c r="L104" t="s">
        <v>712</v>
      </c>
      <c r="M104" s="19" t="s">
        <v>217</v>
      </c>
      <c r="N104" s="1">
        <v>3460.1</v>
      </c>
      <c r="O104" s="16">
        <v>26</v>
      </c>
      <c r="P104" s="23" t="s">
        <v>243</v>
      </c>
      <c r="Q104" s="19" t="s">
        <v>227</v>
      </c>
      <c r="R104" s="19" t="s">
        <v>57</v>
      </c>
      <c r="S104" s="17" t="s">
        <v>57</v>
      </c>
      <c r="T104" s="18">
        <v>1</v>
      </c>
      <c r="U104" s="19" t="s">
        <v>189</v>
      </c>
      <c r="V104" s="19"/>
      <c r="W104" s="19" t="s">
        <v>244</v>
      </c>
      <c r="X104" s="19" t="s">
        <v>63</v>
      </c>
      <c r="Y104" s="19" t="s">
        <v>63</v>
      </c>
      <c r="Z104" s="19" t="s">
        <v>63</v>
      </c>
      <c r="AA104" s="19" t="s">
        <v>63</v>
      </c>
      <c r="AB104" s="19" t="s">
        <v>62</v>
      </c>
      <c r="AC104" s="19" t="s">
        <v>63</v>
      </c>
      <c r="AD104" s="19" t="s">
        <v>62</v>
      </c>
      <c r="AE104" s="19" t="s">
        <v>62</v>
      </c>
      <c r="AF104" s="19" t="s">
        <v>62</v>
      </c>
      <c r="AG104" s="19" t="s">
        <v>62</v>
      </c>
      <c r="AH104" s="19" t="s">
        <v>62</v>
      </c>
      <c r="AI104" s="19" t="s">
        <v>63</v>
      </c>
      <c r="AJ104" s="19" t="s">
        <v>63</v>
      </c>
      <c r="AK104" s="19" t="s">
        <v>63</v>
      </c>
      <c r="AL104" s="19" t="s">
        <v>63</v>
      </c>
      <c r="AM104" s="19" t="s">
        <v>63</v>
      </c>
      <c r="AN104" s="19" t="s">
        <v>63</v>
      </c>
      <c r="AO104" s="19" t="s">
        <v>63</v>
      </c>
      <c r="AP104" s="19" t="s">
        <v>63</v>
      </c>
      <c r="AQ104" s="19" t="s">
        <v>63</v>
      </c>
      <c r="AR104" s="19" t="s">
        <v>63</v>
      </c>
      <c r="AS104" s="19" t="s">
        <v>63</v>
      </c>
      <c r="AT104" s="19" t="s">
        <v>63</v>
      </c>
      <c r="AU104" s="19" t="s">
        <v>63</v>
      </c>
      <c r="AV104" s="19" t="s">
        <v>63</v>
      </c>
      <c r="AW104" s="19" t="s">
        <v>63</v>
      </c>
      <c r="AX104" s="19" t="s">
        <v>63</v>
      </c>
      <c r="AY104" s="19" t="s">
        <v>63</v>
      </c>
      <c r="AZ104" s="19" t="s">
        <v>63</v>
      </c>
      <c r="BA104" s="19" t="s">
        <v>63</v>
      </c>
      <c r="BB104" s="19" t="s">
        <v>191</v>
      </c>
      <c r="BC104" s="19" t="s">
        <v>64</v>
      </c>
    </row>
    <row r="105" spans="1:55">
      <c r="A105">
        <v>4500</v>
      </c>
      <c r="B105" t="s">
        <v>691</v>
      </c>
      <c r="C105">
        <v>14.82</v>
      </c>
      <c r="J105" s="51">
        <f t="shared" si="1"/>
        <v>8.7139475312271522</v>
      </c>
      <c r="K105">
        <v>2</v>
      </c>
      <c r="L105" t="s">
        <v>724</v>
      </c>
      <c r="M105" s="19" t="s">
        <v>217</v>
      </c>
      <c r="N105" s="1">
        <v>3469</v>
      </c>
      <c r="O105" s="16">
        <v>14.8</v>
      </c>
      <c r="P105" s="23" t="s">
        <v>245</v>
      </c>
      <c r="Q105" s="19" t="s">
        <v>246</v>
      </c>
      <c r="R105" s="19" t="s">
        <v>57</v>
      </c>
      <c r="S105" s="17" t="s">
        <v>57</v>
      </c>
      <c r="T105" s="18">
        <v>1</v>
      </c>
      <c r="U105" s="19"/>
      <c r="V105" s="19"/>
      <c r="W105" s="19"/>
      <c r="X105" s="19" t="s">
        <v>63</v>
      </c>
      <c r="Y105" s="19" t="s">
        <v>63</v>
      </c>
      <c r="Z105" s="19" t="s">
        <v>63</v>
      </c>
      <c r="AA105" s="19" t="s">
        <v>63</v>
      </c>
      <c r="AB105" s="19" t="s">
        <v>62</v>
      </c>
      <c r="AC105" s="19" t="s">
        <v>63</v>
      </c>
      <c r="AD105" s="19" t="s">
        <v>62</v>
      </c>
      <c r="AE105" s="19" t="s">
        <v>62</v>
      </c>
      <c r="AF105" s="19" t="s">
        <v>62</v>
      </c>
      <c r="AG105" s="19" t="s">
        <v>62</v>
      </c>
      <c r="AH105" s="19" t="s">
        <v>62</v>
      </c>
      <c r="AI105" s="19" t="s">
        <v>62</v>
      </c>
      <c r="AJ105" s="19" t="s">
        <v>62</v>
      </c>
      <c r="AK105" s="19" t="s">
        <v>62</v>
      </c>
      <c r="AL105" s="19" t="s">
        <v>63</v>
      </c>
      <c r="AM105" s="19" t="s">
        <v>63</v>
      </c>
      <c r="AN105" s="19" t="s">
        <v>63</v>
      </c>
      <c r="AO105" s="19" t="s">
        <v>63</v>
      </c>
      <c r="AP105" s="19" t="s">
        <v>63</v>
      </c>
      <c r="AQ105" s="19" t="s">
        <v>63</v>
      </c>
      <c r="AR105" s="19" t="s">
        <v>63</v>
      </c>
      <c r="AS105" s="19" t="s">
        <v>63</v>
      </c>
      <c r="AT105" s="19" t="s">
        <v>63</v>
      </c>
      <c r="AU105" s="19" t="s">
        <v>63</v>
      </c>
      <c r="AV105" s="19" t="s">
        <v>63</v>
      </c>
      <c r="AW105" s="19" t="s">
        <v>63</v>
      </c>
      <c r="AX105" s="19" t="s">
        <v>63</v>
      </c>
      <c r="AY105" s="19" t="s">
        <v>63</v>
      </c>
      <c r="AZ105" s="19" t="s">
        <v>63</v>
      </c>
      <c r="BA105" s="19" t="s">
        <v>63</v>
      </c>
      <c r="BB105" s="19"/>
      <c r="BC105" s="19" t="s">
        <v>64</v>
      </c>
    </row>
    <row r="106" spans="1:55">
      <c r="A106">
        <v>4270</v>
      </c>
      <c r="B106" t="s">
        <v>692</v>
      </c>
      <c r="C106">
        <v>58.14</v>
      </c>
      <c r="J106" s="51">
        <f t="shared" si="1"/>
        <v>34.185486468660358</v>
      </c>
      <c r="K106">
        <v>1</v>
      </c>
      <c r="L106"/>
      <c r="M106" s="19" t="s">
        <v>217</v>
      </c>
      <c r="N106" s="1">
        <v>3478</v>
      </c>
      <c r="O106" s="16">
        <v>42</v>
      </c>
      <c r="P106" s="23" t="s">
        <v>247</v>
      </c>
      <c r="Q106" s="19" t="s">
        <v>248</v>
      </c>
      <c r="R106" s="19" t="s">
        <v>57</v>
      </c>
      <c r="S106" s="19" t="s">
        <v>59</v>
      </c>
      <c r="T106" s="18">
        <v>1</v>
      </c>
      <c r="U106" s="19"/>
      <c r="V106" s="19"/>
      <c r="W106" s="19"/>
      <c r="X106" s="19" t="s">
        <v>63</v>
      </c>
      <c r="Y106" s="19" t="s">
        <v>63</v>
      </c>
      <c r="Z106" s="19" t="s">
        <v>63</v>
      </c>
      <c r="AA106" s="19" t="s">
        <v>63</v>
      </c>
      <c r="AB106" s="19" t="s">
        <v>62</v>
      </c>
      <c r="AC106" s="19" t="s">
        <v>63</v>
      </c>
      <c r="AD106" s="19" t="s">
        <v>62</v>
      </c>
      <c r="AE106" s="19" t="s">
        <v>62</v>
      </c>
      <c r="AF106" s="19" t="s">
        <v>62</v>
      </c>
      <c r="AG106" s="19" t="s">
        <v>62</v>
      </c>
      <c r="AH106" s="19" t="s">
        <v>62</v>
      </c>
      <c r="AI106" s="19" t="s">
        <v>63</v>
      </c>
      <c r="AJ106" s="19" t="s">
        <v>63</v>
      </c>
      <c r="AK106" s="19" t="s">
        <v>63</v>
      </c>
      <c r="AL106" s="19" t="s">
        <v>63</v>
      </c>
      <c r="AM106" s="19" t="s">
        <v>63</v>
      </c>
      <c r="AN106" s="19" t="s">
        <v>63</v>
      </c>
      <c r="AO106" s="19" t="s">
        <v>63</v>
      </c>
      <c r="AP106" s="19" t="s">
        <v>63</v>
      </c>
      <c r="AQ106" s="19" t="s">
        <v>63</v>
      </c>
      <c r="AR106" s="19" t="s">
        <v>63</v>
      </c>
      <c r="AS106" s="19" t="s">
        <v>63</v>
      </c>
      <c r="AT106" s="19" t="s">
        <v>63</v>
      </c>
      <c r="AU106" s="19" t="s">
        <v>63</v>
      </c>
      <c r="AV106" s="19" t="s">
        <v>63</v>
      </c>
      <c r="AW106" s="19" t="s">
        <v>63</v>
      </c>
      <c r="AX106" s="19" t="s">
        <v>63</v>
      </c>
      <c r="AY106" s="19" t="s">
        <v>63</v>
      </c>
      <c r="AZ106" s="19" t="s">
        <v>63</v>
      </c>
      <c r="BA106" s="19" t="s">
        <v>63</v>
      </c>
      <c r="BB106" s="19"/>
      <c r="BC106" s="19" t="s">
        <v>64</v>
      </c>
    </row>
    <row r="107" spans="1:55" ht="57">
      <c r="A107">
        <v>4740</v>
      </c>
      <c r="B107" t="s">
        <v>3062</v>
      </c>
      <c r="C107">
        <v>13.68</v>
      </c>
      <c r="D107">
        <v>4741</v>
      </c>
      <c r="E107" s="33" t="s">
        <v>3063</v>
      </c>
      <c r="F107" s="33">
        <v>13.68</v>
      </c>
      <c r="G107">
        <v>4744</v>
      </c>
      <c r="H107" s="33" t="s">
        <v>3064</v>
      </c>
      <c r="I107" s="33">
        <v>13.68</v>
      </c>
      <c r="J107" s="51">
        <f t="shared" si="1"/>
        <v>24.130931624936728</v>
      </c>
      <c r="K107">
        <v>1</v>
      </c>
      <c r="L107" t="s">
        <v>3065</v>
      </c>
      <c r="M107" s="19" t="s">
        <v>249</v>
      </c>
      <c r="N107" s="1">
        <v>3501</v>
      </c>
      <c r="O107" s="16">
        <v>91</v>
      </c>
      <c r="P107" s="23" t="s">
        <v>250</v>
      </c>
      <c r="Q107" s="19" t="s">
        <v>251</v>
      </c>
      <c r="R107" s="19" t="s">
        <v>57</v>
      </c>
      <c r="S107" s="17" t="s">
        <v>57</v>
      </c>
      <c r="T107" s="18">
        <v>1</v>
      </c>
      <c r="U107" s="19"/>
      <c r="V107" s="19"/>
      <c r="W107" s="19"/>
      <c r="X107" s="19" t="s">
        <v>63</v>
      </c>
      <c r="Y107" s="19" t="s">
        <v>63</v>
      </c>
      <c r="Z107" s="19" t="s">
        <v>63</v>
      </c>
      <c r="AA107" s="19" t="s">
        <v>63</v>
      </c>
      <c r="AB107" s="19" t="s">
        <v>62</v>
      </c>
      <c r="AC107" s="19" t="s">
        <v>62</v>
      </c>
      <c r="AD107" s="19" t="s">
        <v>63</v>
      </c>
      <c r="AE107" s="19" t="s">
        <v>62</v>
      </c>
      <c r="AF107" s="19" t="s">
        <v>62</v>
      </c>
      <c r="AG107" s="19" t="s">
        <v>62</v>
      </c>
      <c r="AH107" s="19" t="s">
        <v>62</v>
      </c>
      <c r="AI107" s="19" t="s">
        <v>63</v>
      </c>
      <c r="AJ107" s="19" t="s">
        <v>63</v>
      </c>
      <c r="AK107" s="19" t="s">
        <v>63</v>
      </c>
      <c r="AL107" s="19" t="s">
        <v>63</v>
      </c>
      <c r="AM107" s="19" t="s">
        <v>63</v>
      </c>
      <c r="AN107" s="19" t="s">
        <v>63</v>
      </c>
      <c r="AO107" s="19" t="s">
        <v>63</v>
      </c>
      <c r="AP107" s="19" t="s">
        <v>63</v>
      </c>
      <c r="AQ107" s="19" t="s">
        <v>63</v>
      </c>
      <c r="AR107" s="19" t="s">
        <v>63</v>
      </c>
      <c r="AS107" s="19" t="s">
        <v>63</v>
      </c>
      <c r="AT107" s="19" t="s">
        <v>63</v>
      </c>
      <c r="AU107" s="19" t="s">
        <v>63</v>
      </c>
      <c r="AV107" s="19" t="s">
        <v>63</v>
      </c>
      <c r="AW107" s="19" t="s">
        <v>63</v>
      </c>
      <c r="AX107" s="19" t="s">
        <v>63</v>
      </c>
      <c r="AY107" s="19" t="s">
        <v>62</v>
      </c>
      <c r="AZ107" s="19" t="s">
        <v>63</v>
      </c>
      <c r="BA107" s="19" t="s">
        <v>63</v>
      </c>
      <c r="BB107" s="19"/>
      <c r="BC107" s="19" t="s">
        <v>64</v>
      </c>
    </row>
    <row r="108" spans="1:55">
      <c r="A108">
        <v>3920</v>
      </c>
      <c r="B108" t="s">
        <v>693</v>
      </c>
      <c r="C108">
        <v>102.6</v>
      </c>
      <c r="J108" s="51">
        <f t="shared" si="1"/>
        <v>60.327329062341811</v>
      </c>
      <c r="K108">
        <v>1</v>
      </c>
      <c r="L108"/>
      <c r="M108" s="19" t="s">
        <v>252</v>
      </c>
      <c r="N108" s="1">
        <v>6001.03</v>
      </c>
      <c r="O108" s="16">
        <v>61</v>
      </c>
      <c r="P108" s="23" t="s">
        <v>253</v>
      </c>
      <c r="Q108" s="17" t="s">
        <v>254</v>
      </c>
      <c r="R108" s="17" t="s">
        <v>57</v>
      </c>
      <c r="S108" s="17" t="s">
        <v>57</v>
      </c>
      <c r="T108" s="18">
        <v>1</v>
      </c>
      <c r="U108" s="17"/>
      <c r="V108" s="17"/>
      <c r="W108" s="17"/>
      <c r="X108" s="19" t="s">
        <v>62</v>
      </c>
      <c r="Y108" s="19" t="s">
        <v>62</v>
      </c>
      <c r="Z108" s="19" t="s">
        <v>62</v>
      </c>
      <c r="AA108" s="19" t="s">
        <v>62</v>
      </c>
      <c r="AB108" s="19" t="s">
        <v>63</v>
      </c>
      <c r="AC108" s="19" t="s">
        <v>62</v>
      </c>
      <c r="AD108" s="19" t="s">
        <v>63</v>
      </c>
      <c r="AE108" s="17" t="s">
        <v>62</v>
      </c>
      <c r="AF108" s="17" t="s">
        <v>62</v>
      </c>
      <c r="AG108" s="17" t="s">
        <v>62</v>
      </c>
      <c r="AH108" s="17" t="s">
        <v>62</v>
      </c>
      <c r="AI108" s="17" t="s">
        <v>63</v>
      </c>
      <c r="AJ108" s="17" t="s">
        <v>63</v>
      </c>
      <c r="AK108" s="17" t="s">
        <v>63</v>
      </c>
      <c r="AL108" s="17" t="s">
        <v>63</v>
      </c>
      <c r="AM108" s="17" t="s">
        <v>63</v>
      </c>
      <c r="AN108" s="17" t="s">
        <v>63</v>
      </c>
      <c r="AO108" s="17" t="s">
        <v>63</v>
      </c>
      <c r="AP108" s="17" t="s">
        <v>63</v>
      </c>
      <c r="AQ108" s="17" t="s">
        <v>63</v>
      </c>
      <c r="AR108" s="17" t="s">
        <v>63</v>
      </c>
      <c r="AS108" s="17" t="s">
        <v>63</v>
      </c>
      <c r="AT108" s="17" t="s">
        <v>63</v>
      </c>
      <c r="AU108" s="17" t="s">
        <v>63</v>
      </c>
      <c r="AV108" s="17" t="s">
        <v>63</v>
      </c>
      <c r="AW108" s="17" t="s">
        <v>63</v>
      </c>
      <c r="AX108" s="17" t="s">
        <v>63</v>
      </c>
      <c r="AY108" s="17" t="s">
        <v>63</v>
      </c>
      <c r="AZ108" s="17" t="s">
        <v>63</v>
      </c>
      <c r="BA108" s="17" t="s">
        <v>63</v>
      </c>
      <c r="BB108" s="19"/>
      <c r="BC108" s="19" t="s">
        <v>64</v>
      </c>
    </row>
    <row r="109" spans="1:55" ht="51">
      <c r="B109"/>
      <c r="J109" s="51">
        <f t="shared" si="1"/>
        <v>0</v>
      </c>
      <c r="K109">
        <v>0</v>
      </c>
      <c r="L109" t="s">
        <v>725</v>
      </c>
      <c r="M109" s="19" t="s">
        <v>252</v>
      </c>
      <c r="N109" s="1">
        <v>6002.04</v>
      </c>
      <c r="O109" s="16">
        <v>305</v>
      </c>
      <c r="P109" s="23" t="s">
        <v>255</v>
      </c>
      <c r="Q109" s="17" t="s">
        <v>240</v>
      </c>
      <c r="R109" s="20" t="s">
        <v>57</v>
      </c>
      <c r="S109" s="17" t="s">
        <v>57</v>
      </c>
      <c r="T109" s="25">
        <v>1</v>
      </c>
      <c r="U109" s="15" t="s">
        <v>256</v>
      </c>
      <c r="V109" s="17"/>
      <c r="W109" s="17"/>
      <c r="X109" s="19" t="s">
        <v>63</v>
      </c>
      <c r="Y109" s="19" t="s">
        <v>63</v>
      </c>
      <c r="Z109" s="19" t="s">
        <v>63</v>
      </c>
      <c r="AA109" s="19" t="s">
        <v>62</v>
      </c>
      <c r="AB109" s="19" t="s">
        <v>63</v>
      </c>
      <c r="AC109" s="19" t="s">
        <v>62</v>
      </c>
      <c r="AD109" s="19" t="s">
        <v>63</v>
      </c>
      <c r="AE109" s="26" t="s">
        <v>62</v>
      </c>
      <c r="AF109" s="17" t="s">
        <v>62</v>
      </c>
      <c r="AG109" s="17" t="s">
        <v>62</v>
      </c>
      <c r="AH109" s="27" t="s">
        <v>62</v>
      </c>
      <c r="AI109" s="17" t="s">
        <v>63</v>
      </c>
      <c r="AJ109" s="17" t="s">
        <v>63</v>
      </c>
      <c r="AK109" s="17" t="s">
        <v>63</v>
      </c>
      <c r="AL109" s="17" t="s">
        <v>63</v>
      </c>
      <c r="AM109" s="17" t="s">
        <v>63</v>
      </c>
      <c r="AN109" s="17" t="s">
        <v>63</v>
      </c>
      <c r="AO109" s="17" t="s">
        <v>63</v>
      </c>
      <c r="AP109" s="17" t="s">
        <v>63</v>
      </c>
      <c r="AQ109" s="17" t="s">
        <v>63</v>
      </c>
      <c r="AR109" s="17" t="s">
        <v>63</v>
      </c>
      <c r="AS109" s="17" t="s">
        <v>63</v>
      </c>
      <c r="AT109" s="17" t="s">
        <v>63</v>
      </c>
      <c r="AU109" s="17" t="s">
        <v>63</v>
      </c>
      <c r="AV109" s="17" t="s">
        <v>63</v>
      </c>
      <c r="AW109" s="17" t="s">
        <v>63</v>
      </c>
      <c r="AX109" s="17" t="s">
        <v>63</v>
      </c>
      <c r="AY109" s="17" t="s">
        <v>63</v>
      </c>
      <c r="AZ109" s="17" t="s">
        <v>63</v>
      </c>
      <c r="BA109" s="17" t="s">
        <v>63</v>
      </c>
      <c r="BB109" s="19"/>
      <c r="BC109" s="19" t="s">
        <v>64</v>
      </c>
    </row>
    <row r="110" spans="1:55" ht="38.25">
      <c r="B110"/>
      <c r="J110" s="51">
        <f t="shared" si="1"/>
        <v>0</v>
      </c>
      <c r="K110">
        <v>0</v>
      </c>
      <c r="L110" t="s">
        <v>726</v>
      </c>
      <c r="M110" s="19" t="s">
        <v>252</v>
      </c>
      <c r="N110" s="1">
        <v>6008.09</v>
      </c>
      <c r="O110" s="16">
        <v>100</v>
      </c>
      <c r="P110" s="28" t="s">
        <v>257</v>
      </c>
      <c r="Q110" s="17" t="s">
        <v>57</v>
      </c>
      <c r="R110" s="20" t="s">
        <v>57</v>
      </c>
      <c r="S110" s="17" t="s">
        <v>57</v>
      </c>
      <c r="T110" s="18">
        <v>1</v>
      </c>
      <c r="U110" s="15" t="s">
        <v>258</v>
      </c>
      <c r="V110" s="17"/>
      <c r="W110" s="17" t="s">
        <v>259</v>
      </c>
      <c r="X110" s="19" t="s">
        <v>62</v>
      </c>
      <c r="Y110" s="19" t="s">
        <v>62</v>
      </c>
      <c r="Z110" s="19" t="s">
        <v>62</v>
      </c>
      <c r="AA110" s="19" t="s">
        <v>62</v>
      </c>
      <c r="AB110" s="19" t="s">
        <v>63</v>
      </c>
      <c r="AC110" s="19" t="s">
        <v>62</v>
      </c>
      <c r="AD110" s="19" t="s">
        <v>63</v>
      </c>
      <c r="AE110" s="26" t="s">
        <v>62</v>
      </c>
      <c r="AF110" s="17" t="s">
        <v>62</v>
      </c>
      <c r="AG110" s="17" t="s">
        <v>62</v>
      </c>
      <c r="AH110" s="27" t="s">
        <v>62</v>
      </c>
      <c r="AI110" s="17" t="s">
        <v>63</v>
      </c>
      <c r="AJ110" s="17" t="s">
        <v>63</v>
      </c>
      <c r="AK110" s="17" t="s">
        <v>63</v>
      </c>
      <c r="AL110" s="17" t="s">
        <v>63</v>
      </c>
      <c r="AM110" s="17" t="s">
        <v>63</v>
      </c>
      <c r="AN110" s="17" t="s">
        <v>63</v>
      </c>
      <c r="AO110" s="17" t="s">
        <v>63</v>
      </c>
      <c r="AP110" s="17" t="s">
        <v>63</v>
      </c>
      <c r="AQ110" s="17" t="s">
        <v>63</v>
      </c>
      <c r="AR110" s="17" t="s">
        <v>63</v>
      </c>
      <c r="AS110" s="17" t="s">
        <v>63</v>
      </c>
      <c r="AT110" s="17" t="s">
        <v>63</v>
      </c>
      <c r="AU110" s="17" t="s">
        <v>63</v>
      </c>
      <c r="AV110" s="17" t="s">
        <v>63</v>
      </c>
      <c r="AW110" s="17" t="s">
        <v>63</v>
      </c>
      <c r="AX110" s="17" t="s">
        <v>63</v>
      </c>
      <c r="AY110" s="17" t="s">
        <v>63</v>
      </c>
      <c r="AZ110" s="17" t="s">
        <v>63</v>
      </c>
      <c r="BA110" s="17" t="s">
        <v>63</v>
      </c>
      <c r="BB110" s="19"/>
      <c r="BC110" s="19" t="s">
        <v>64</v>
      </c>
    </row>
    <row r="111" spans="1:55">
      <c r="A111">
        <v>4872</v>
      </c>
      <c r="B111" t="s">
        <v>694</v>
      </c>
      <c r="C111">
        <v>222.3</v>
      </c>
      <c r="J111" s="51">
        <f t="shared" si="1"/>
        <v>130.70921296840726</v>
      </c>
      <c r="K111">
        <v>2</v>
      </c>
      <c r="L111" t="s">
        <v>727</v>
      </c>
      <c r="M111" s="19" t="s">
        <v>260</v>
      </c>
      <c r="N111" s="1">
        <v>6101.3</v>
      </c>
      <c r="O111" s="16">
        <v>355</v>
      </c>
      <c r="P111" s="28" t="s">
        <v>261</v>
      </c>
      <c r="Q111" s="17" t="s">
        <v>262</v>
      </c>
      <c r="R111" s="20" t="s">
        <v>57</v>
      </c>
      <c r="S111" s="17" t="s">
        <v>57</v>
      </c>
      <c r="T111" s="18">
        <v>1</v>
      </c>
      <c r="U111" s="17"/>
      <c r="V111" s="17"/>
      <c r="W111" s="17"/>
      <c r="X111" s="19" t="s">
        <v>63</v>
      </c>
      <c r="Y111" s="19" t="s">
        <v>63</v>
      </c>
      <c r="Z111" s="19" t="s">
        <v>63</v>
      </c>
      <c r="AA111" s="19" t="s">
        <v>62</v>
      </c>
      <c r="AB111" s="19" t="s">
        <v>63</v>
      </c>
      <c r="AC111" s="19" t="s">
        <v>62</v>
      </c>
      <c r="AD111" s="19" t="s">
        <v>63</v>
      </c>
      <c r="AE111" s="26" t="s">
        <v>62</v>
      </c>
      <c r="AF111" s="17" t="s">
        <v>62</v>
      </c>
      <c r="AG111" s="17" t="s">
        <v>62</v>
      </c>
      <c r="AH111" s="27" t="s">
        <v>62</v>
      </c>
      <c r="AI111" s="17" t="s">
        <v>63</v>
      </c>
      <c r="AJ111" s="17" t="s">
        <v>63</v>
      </c>
      <c r="AK111" s="17" t="s">
        <v>63</v>
      </c>
      <c r="AL111" s="17" t="s">
        <v>63</v>
      </c>
      <c r="AM111" s="17" t="s">
        <v>63</v>
      </c>
      <c r="AN111" s="17" t="s">
        <v>63</v>
      </c>
      <c r="AO111" s="17" t="s">
        <v>63</v>
      </c>
      <c r="AP111" s="17" t="s">
        <v>63</v>
      </c>
      <c r="AQ111" s="17" t="s">
        <v>63</v>
      </c>
      <c r="AR111" s="17" t="s">
        <v>63</v>
      </c>
      <c r="AS111" s="17" t="s">
        <v>63</v>
      </c>
      <c r="AT111" s="17" t="s">
        <v>63</v>
      </c>
      <c r="AU111" s="17" t="s">
        <v>63</v>
      </c>
      <c r="AV111" s="17" t="s">
        <v>63</v>
      </c>
      <c r="AW111" s="17" t="s">
        <v>63</v>
      </c>
      <c r="AX111" s="17" t="s">
        <v>63</v>
      </c>
      <c r="AY111" s="17" t="s">
        <v>63</v>
      </c>
      <c r="AZ111" s="17" t="s">
        <v>63</v>
      </c>
      <c r="BA111" s="17" t="s">
        <v>63</v>
      </c>
      <c r="BB111" s="19"/>
      <c r="BC111" s="19" t="s">
        <v>64</v>
      </c>
    </row>
    <row r="112" spans="1:55" ht="25.5">
      <c r="B112"/>
      <c r="J112" s="51">
        <f t="shared" si="1"/>
        <v>0</v>
      </c>
      <c r="K112">
        <v>0</v>
      </c>
      <c r="L112" t="s">
        <v>614</v>
      </c>
      <c r="M112" s="19" t="s">
        <v>260</v>
      </c>
      <c r="N112" s="1">
        <v>6106.34</v>
      </c>
      <c r="O112" s="16">
        <v>350</v>
      </c>
      <c r="P112" s="28" t="s">
        <v>263</v>
      </c>
      <c r="Q112" s="17" t="s">
        <v>264</v>
      </c>
      <c r="R112" s="20" t="s">
        <v>57</v>
      </c>
      <c r="S112" s="17" t="s">
        <v>57</v>
      </c>
      <c r="T112" s="17" t="s">
        <v>265</v>
      </c>
      <c r="U112" s="17"/>
      <c r="V112" s="17"/>
      <c r="W112" s="17"/>
      <c r="X112" s="19" t="s">
        <v>63</v>
      </c>
      <c r="Y112" s="19" t="s">
        <v>63</v>
      </c>
      <c r="Z112" s="19" t="s">
        <v>63</v>
      </c>
      <c r="AA112" s="19" t="s">
        <v>62</v>
      </c>
      <c r="AB112" s="19" t="s">
        <v>63</v>
      </c>
      <c r="AC112" s="19" t="s">
        <v>62</v>
      </c>
      <c r="AD112" s="19" t="s">
        <v>63</v>
      </c>
      <c r="AE112" s="26" t="s">
        <v>62</v>
      </c>
      <c r="AF112" s="17" t="s">
        <v>62</v>
      </c>
      <c r="AG112" s="17" t="s">
        <v>62</v>
      </c>
      <c r="AH112" s="27" t="s">
        <v>62</v>
      </c>
      <c r="AI112" s="17" t="s">
        <v>63</v>
      </c>
      <c r="AJ112" s="17" t="s">
        <v>63</v>
      </c>
      <c r="AK112" s="17" t="s">
        <v>63</v>
      </c>
      <c r="AL112" s="17" t="s">
        <v>63</v>
      </c>
      <c r="AM112" s="17" t="s">
        <v>63</v>
      </c>
      <c r="AN112" s="17" t="s">
        <v>63</v>
      </c>
      <c r="AO112" s="17" t="s">
        <v>63</v>
      </c>
      <c r="AP112" s="17" t="s">
        <v>63</v>
      </c>
      <c r="AQ112" s="17" t="s">
        <v>63</v>
      </c>
      <c r="AR112" s="17" t="s">
        <v>63</v>
      </c>
      <c r="AS112" s="17" t="s">
        <v>63</v>
      </c>
      <c r="AT112" s="17" t="s">
        <v>63</v>
      </c>
      <c r="AU112" s="17" t="s">
        <v>63</v>
      </c>
      <c r="AV112" s="17" t="s">
        <v>63</v>
      </c>
      <c r="AW112" s="17" t="s">
        <v>63</v>
      </c>
      <c r="AX112" s="17" t="s">
        <v>63</v>
      </c>
      <c r="AY112" s="17" t="s">
        <v>63</v>
      </c>
      <c r="AZ112" s="17" t="s">
        <v>63</v>
      </c>
      <c r="BA112" s="17" t="s">
        <v>63</v>
      </c>
      <c r="BB112" s="19"/>
      <c r="BC112" s="19" t="s">
        <v>64</v>
      </c>
    </row>
    <row r="113" spans="1:55" ht="191.25">
      <c r="B113"/>
      <c r="J113" s="51">
        <f t="shared" si="1"/>
        <v>0</v>
      </c>
      <c r="K113">
        <v>0</v>
      </c>
      <c r="L113" t="s">
        <v>614</v>
      </c>
      <c r="M113" s="19" t="s">
        <v>260</v>
      </c>
      <c r="N113" s="1">
        <v>6107.35</v>
      </c>
      <c r="O113" s="16">
        <v>1800</v>
      </c>
      <c r="P113" s="28" t="s">
        <v>266</v>
      </c>
      <c r="Q113" s="17" t="s">
        <v>267</v>
      </c>
      <c r="R113" s="20" t="s">
        <v>57</v>
      </c>
      <c r="S113" s="17" t="s">
        <v>57</v>
      </c>
      <c r="T113" s="18">
        <v>1</v>
      </c>
      <c r="U113" s="15" t="s">
        <v>268</v>
      </c>
      <c r="V113" s="17"/>
      <c r="W113" s="17"/>
      <c r="X113" s="19" t="s">
        <v>63</v>
      </c>
      <c r="Y113" s="19" t="s">
        <v>63</v>
      </c>
      <c r="Z113" s="19" t="s">
        <v>63</v>
      </c>
      <c r="AA113" s="19" t="s">
        <v>62</v>
      </c>
      <c r="AB113" s="19" t="s">
        <v>63</v>
      </c>
      <c r="AC113" s="19" t="s">
        <v>62</v>
      </c>
      <c r="AD113" s="19" t="s">
        <v>63</v>
      </c>
      <c r="AE113" s="26" t="s">
        <v>62</v>
      </c>
      <c r="AF113" s="17" t="s">
        <v>62</v>
      </c>
      <c r="AG113" s="17" t="s">
        <v>62</v>
      </c>
      <c r="AH113" s="27" t="s">
        <v>62</v>
      </c>
      <c r="AI113" s="17" t="s">
        <v>63</v>
      </c>
      <c r="AJ113" s="17" t="s">
        <v>63</v>
      </c>
      <c r="AK113" s="17" t="s">
        <v>63</v>
      </c>
      <c r="AL113" s="17" t="s">
        <v>63</v>
      </c>
      <c r="AM113" s="17" t="s">
        <v>63</v>
      </c>
      <c r="AN113" s="17" t="s">
        <v>63</v>
      </c>
      <c r="AO113" s="17" t="s">
        <v>63</v>
      </c>
      <c r="AP113" s="17" t="s">
        <v>63</v>
      </c>
      <c r="AQ113" s="17" t="s">
        <v>63</v>
      </c>
      <c r="AR113" s="17" t="s">
        <v>63</v>
      </c>
      <c r="AS113" s="17" t="s">
        <v>63</v>
      </c>
      <c r="AT113" s="17" t="s">
        <v>63</v>
      </c>
      <c r="AU113" s="17" t="s">
        <v>63</v>
      </c>
      <c r="AV113" s="17" t="s">
        <v>63</v>
      </c>
      <c r="AW113" s="17" t="s">
        <v>63</v>
      </c>
      <c r="AX113" s="17" t="s">
        <v>63</v>
      </c>
      <c r="AY113" s="17" t="s">
        <v>63</v>
      </c>
      <c r="AZ113" s="17" t="s">
        <v>63</v>
      </c>
      <c r="BA113" s="17" t="s">
        <v>63</v>
      </c>
      <c r="BB113" s="19"/>
      <c r="BC113" s="19" t="s">
        <v>64</v>
      </c>
    </row>
    <row r="114" spans="1:55" ht="51">
      <c r="B114"/>
      <c r="J114" s="51">
        <f t="shared" si="1"/>
        <v>0</v>
      </c>
      <c r="K114">
        <v>0</v>
      </c>
      <c r="L114" t="s">
        <v>718</v>
      </c>
      <c r="M114" s="19" t="s">
        <v>269</v>
      </c>
      <c r="N114" s="1">
        <v>6241.55</v>
      </c>
      <c r="O114" s="16">
        <v>350</v>
      </c>
      <c r="P114" s="28" t="s">
        <v>270</v>
      </c>
      <c r="Q114" s="17" t="s">
        <v>271</v>
      </c>
      <c r="R114" s="20" t="s">
        <v>57</v>
      </c>
      <c r="S114" s="17" t="s">
        <v>57</v>
      </c>
      <c r="T114" s="17" t="s">
        <v>272</v>
      </c>
      <c r="U114" s="15" t="s">
        <v>273</v>
      </c>
      <c r="V114" s="17"/>
      <c r="W114" s="17"/>
      <c r="X114" s="19" t="s">
        <v>63</v>
      </c>
      <c r="Y114" s="19" t="s">
        <v>63</v>
      </c>
      <c r="Z114" s="19" t="s">
        <v>63</v>
      </c>
      <c r="AA114" s="19" t="s">
        <v>62</v>
      </c>
      <c r="AB114" s="19" t="s">
        <v>63</v>
      </c>
      <c r="AC114" s="19" t="s">
        <v>62</v>
      </c>
      <c r="AD114" s="19" t="s">
        <v>63</v>
      </c>
      <c r="AE114" s="26" t="s">
        <v>62</v>
      </c>
      <c r="AF114" s="17" t="s">
        <v>62</v>
      </c>
      <c r="AG114" s="17" t="s">
        <v>62</v>
      </c>
      <c r="AH114" s="27" t="s">
        <v>62</v>
      </c>
      <c r="AI114" s="17" t="s">
        <v>63</v>
      </c>
      <c r="AJ114" s="17" t="s">
        <v>63</v>
      </c>
      <c r="AK114" s="17" t="s">
        <v>63</v>
      </c>
      <c r="AL114" s="17" t="s">
        <v>63</v>
      </c>
      <c r="AM114" s="17" t="s">
        <v>63</v>
      </c>
      <c r="AN114" s="17" t="s">
        <v>63</v>
      </c>
      <c r="AO114" s="17" t="s">
        <v>63</v>
      </c>
      <c r="AP114" s="17" t="s">
        <v>63</v>
      </c>
      <c r="AQ114" s="17" t="s">
        <v>63</v>
      </c>
      <c r="AR114" s="17" t="s">
        <v>63</v>
      </c>
      <c r="AS114" s="17" t="s">
        <v>63</v>
      </c>
      <c r="AT114" s="17" t="s">
        <v>63</v>
      </c>
      <c r="AU114" s="17" t="s">
        <v>63</v>
      </c>
      <c r="AV114" s="17" t="s">
        <v>63</v>
      </c>
      <c r="AW114" s="17" t="s">
        <v>63</v>
      </c>
      <c r="AX114" s="17" t="s">
        <v>63</v>
      </c>
      <c r="AY114" s="17" t="s">
        <v>63</v>
      </c>
      <c r="AZ114" s="17" t="s">
        <v>63</v>
      </c>
      <c r="BA114" s="17" t="s">
        <v>63</v>
      </c>
      <c r="BB114" s="17"/>
      <c r="BC114" s="19" t="s">
        <v>64</v>
      </c>
    </row>
    <row r="115" spans="1:55" ht="191.25">
      <c r="B115"/>
      <c r="J115" s="51">
        <f t="shared" si="1"/>
        <v>0</v>
      </c>
      <c r="K115">
        <v>0</v>
      </c>
      <c r="L115" t="s">
        <v>718</v>
      </c>
      <c r="M115" s="19" t="s">
        <v>269</v>
      </c>
      <c r="N115" s="1">
        <v>6241.6</v>
      </c>
      <c r="O115" s="16">
        <v>2900</v>
      </c>
      <c r="P115" s="28" t="s">
        <v>270</v>
      </c>
      <c r="Q115" s="17" t="s">
        <v>274</v>
      </c>
      <c r="R115" s="20" t="s">
        <v>57</v>
      </c>
      <c r="S115" s="17" t="s">
        <v>57</v>
      </c>
      <c r="T115" s="18">
        <v>1</v>
      </c>
      <c r="U115" s="15" t="s">
        <v>275</v>
      </c>
      <c r="V115" s="17" t="s">
        <v>276</v>
      </c>
      <c r="W115" s="17" t="s">
        <v>277</v>
      </c>
      <c r="X115" s="19" t="s">
        <v>63</v>
      </c>
      <c r="Y115" s="19" t="s">
        <v>63</v>
      </c>
      <c r="Z115" s="19" t="s">
        <v>63</v>
      </c>
      <c r="AA115" s="19" t="s">
        <v>62</v>
      </c>
      <c r="AB115" s="19" t="s">
        <v>63</v>
      </c>
      <c r="AC115" s="19" t="s">
        <v>62</v>
      </c>
      <c r="AD115" s="19" t="s">
        <v>63</v>
      </c>
      <c r="AE115" s="26" t="s">
        <v>62</v>
      </c>
      <c r="AF115" s="17" t="s">
        <v>62</v>
      </c>
      <c r="AG115" s="17" t="s">
        <v>62</v>
      </c>
      <c r="AH115" s="27" t="s">
        <v>62</v>
      </c>
      <c r="AI115" s="17" t="s">
        <v>63</v>
      </c>
      <c r="AJ115" s="17" t="s">
        <v>63</v>
      </c>
      <c r="AK115" s="17" t="s">
        <v>63</v>
      </c>
      <c r="AL115" s="17" t="s">
        <v>63</v>
      </c>
      <c r="AM115" s="17" t="s">
        <v>63</v>
      </c>
      <c r="AN115" s="17" t="s">
        <v>63</v>
      </c>
      <c r="AO115" s="17" t="s">
        <v>63</v>
      </c>
      <c r="AP115" s="17" t="s">
        <v>63</v>
      </c>
      <c r="AQ115" s="17" t="s">
        <v>63</v>
      </c>
      <c r="AR115" s="17" t="s">
        <v>63</v>
      </c>
      <c r="AS115" s="17" t="s">
        <v>63</v>
      </c>
      <c r="AT115" s="17" t="s">
        <v>63</v>
      </c>
      <c r="AU115" s="17" t="s">
        <v>63</v>
      </c>
      <c r="AV115" s="17" t="s">
        <v>63</v>
      </c>
      <c r="AW115" s="17" t="s">
        <v>63</v>
      </c>
      <c r="AX115" s="17" t="s">
        <v>63</v>
      </c>
      <c r="AY115" s="17" t="s">
        <v>63</v>
      </c>
      <c r="AZ115" s="17" t="s">
        <v>63</v>
      </c>
      <c r="BA115" s="17" t="s">
        <v>63</v>
      </c>
      <c r="BB115" s="17"/>
      <c r="BC115" s="19" t="s">
        <v>64</v>
      </c>
    </row>
    <row r="116" spans="1:55" ht="280.5">
      <c r="B116"/>
      <c r="J116" s="51">
        <f t="shared" si="1"/>
        <v>0</v>
      </c>
      <c r="K116">
        <v>0</v>
      </c>
      <c r="L116" t="s">
        <v>718</v>
      </c>
      <c r="M116" s="19" t="s">
        <v>278</v>
      </c>
      <c r="N116" s="1">
        <v>6299.6</v>
      </c>
      <c r="O116" s="16">
        <v>2900</v>
      </c>
      <c r="P116" s="28" t="s">
        <v>279</v>
      </c>
      <c r="Q116" s="17" t="s">
        <v>274</v>
      </c>
      <c r="R116" s="20" t="s">
        <v>57</v>
      </c>
      <c r="S116" s="17" t="s">
        <v>57</v>
      </c>
      <c r="T116" s="18">
        <v>1</v>
      </c>
      <c r="U116" s="15" t="s">
        <v>280</v>
      </c>
      <c r="V116" s="17" t="s">
        <v>281</v>
      </c>
      <c r="W116" s="17" t="s">
        <v>282</v>
      </c>
      <c r="X116" s="19" t="s">
        <v>63</v>
      </c>
      <c r="Y116" s="19" t="s">
        <v>63</v>
      </c>
      <c r="Z116" s="19" t="s">
        <v>63</v>
      </c>
      <c r="AA116" s="19" t="s">
        <v>62</v>
      </c>
      <c r="AB116" s="19" t="s">
        <v>63</v>
      </c>
      <c r="AC116" s="19" t="s">
        <v>62</v>
      </c>
      <c r="AD116" s="19" t="s">
        <v>63</v>
      </c>
      <c r="AE116" s="26" t="s">
        <v>62</v>
      </c>
      <c r="AF116" s="26" t="s">
        <v>62</v>
      </c>
      <c r="AG116" s="17" t="s">
        <v>62</v>
      </c>
      <c r="AH116" s="27" t="s">
        <v>62</v>
      </c>
      <c r="AI116" s="17" t="s">
        <v>63</v>
      </c>
      <c r="AJ116" s="17" t="s">
        <v>63</v>
      </c>
      <c r="AK116" s="17" t="s">
        <v>63</v>
      </c>
      <c r="AL116" s="17" t="s">
        <v>63</v>
      </c>
      <c r="AM116" s="17" t="s">
        <v>63</v>
      </c>
      <c r="AN116" s="17" t="s">
        <v>63</v>
      </c>
      <c r="AO116" s="17" t="s">
        <v>63</v>
      </c>
      <c r="AP116" s="17" t="s">
        <v>63</v>
      </c>
      <c r="AQ116" s="17" t="s">
        <v>63</v>
      </c>
      <c r="AR116" s="17" t="s">
        <v>63</v>
      </c>
      <c r="AS116" s="17" t="s">
        <v>63</v>
      </c>
      <c r="AT116" s="17" t="s">
        <v>63</v>
      </c>
      <c r="AU116" s="17" t="s">
        <v>63</v>
      </c>
      <c r="AV116" s="17" t="s">
        <v>63</v>
      </c>
      <c r="AW116" s="17" t="s">
        <v>63</v>
      </c>
      <c r="AX116" s="17" t="s">
        <v>63</v>
      </c>
      <c r="AY116" s="17" t="s">
        <v>63</v>
      </c>
      <c r="AZ116" s="17" t="s">
        <v>63</v>
      </c>
      <c r="BA116" s="17" t="s">
        <v>63</v>
      </c>
      <c r="BB116" s="17"/>
      <c r="BC116" s="19" t="s">
        <v>64</v>
      </c>
    </row>
    <row r="117" spans="1:55" ht="293.25">
      <c r="B117"/>
      <c r="J117" s="51">
        <f t="shared" si="1"/>
        <v>0</v>
      </c>
      <c r="K117">
        <v>0</v>
      </c>
      <c r="L117" t="s">
        <v>718</v>
      </c>
      <c r="M117" s="19" t="s">
        <v>278</v>
      </c>
      <c r="N117" s="1">
        <v>6299.61</v>
      </c>
      <c r="O117" s="16">
        <v>3300</v>
      </c>
      <c r="P117" s="28" t="s">
        <v>279</v>
      </c>
      <c r="Q117" s="17" t="s">
        <v>283</v>
      </c>
      <c r="R117" s="20" t="s">
        <v>57</v>
      </c>
      <c r="S117" s="17" t="s">
        <v>57</v>
      </c>
      <c r="T117" s="18">
        <v>1</v>
      </c>
      <c r="U117" s="15" t="s">
        <v>284</v>
      </c>
      <c r="V117" s="17" t="s">
        <v>285</v>
      </c>
      <c r="W117" s="17" t="s">
        <v>282</v>
      </c>
      <c r="X117" s="19" t="s">
        <v>63</v>
      </c>
      <c r="Y117" s="19" t="s">
        <v>63</v>
      </c>
      <c r="Z117" s="19" t="s">
        <v>63</v>
      </c>
      <c r="AA117" s="19" t="s">
        <v>62</v>
      </c>
      <c r="AB117" s="19" t="s">
        <v>63</v>
      </c>
      <c r="AC117" s="19" t="s">
        <v>62</v>
      </c>
      <c r="AD117" s="19" t="s">
        <v>63</v>
      </c>
      <c r="AE117" s="26" t="s">
        <v>62</v>
      </c>
      <c r="AF117" s="26" t="s">
        <v>62</v>
      </c>
      <c r="AG117" s="17" t="s">
        <v>62</v>
      </c>
      <c r="AH117" s="27" t="s">
        <v>62</v>
      </c>
      <c r="AI117" s="17" t="s">
        <v>63</v>
      </c>
      <c r="AJ117" s="17" t="s">
        <v>63</v>
      </c>
      <c r="AK117" s="17" t="s">
        <v>63</v>
      </c>
      <c r="AL117" s="17" t="s">
        <v>63</v>
      </c>
      <c r="AM117" s="17" t="s">
        <v>63</v>
      </c>
      <c r="AN117" s="17" t="s">
        <v>63</v>
      </c>
      <c r="AO117" s="17" t="s">
        <v>63</v>
      </c>
      <c r="AP117" s="17" t="s">
        <v>63</v>
      </c>
      <c r="AQ117" s="17" t="s">
        <v>63</v>
      </c>
      <c r="AR117" s="17" t="s">
        <v>63</v>
      </c>
      <c r="AS117" s="17" t="s">
        <v>63</v>
      </c>
      <c r="AT117" s="17" t="s">
        <v>63</v>
      </c>
      <c r="AU117" s="17" t="s">
        <v>63</v>
      </c>
      <c r="AV117" s="17" t="s">
        <v>63</v>
      </c>
      <c r="AW117" s="17" t="s">
        <v>63</v>
      </c>
      <c r="AX117" s="17" t="s">
        <v>63</v>
      </c>
      <c r="AY117" s="17" t="s">
        <v>63</v>
      </c>
      <c r="AZ117" s="17" t="s">
        <v>63</v>
      </c>
      <c r="BA117" s="17" t="s">
        <v>63</v>
      </c>
      <c r="BB117" s="17"/>
      <c r="BC117" s="19" t="s">
        <v>64</v>
      </c>
    </row>
    <row r="118" spans="1:55" ht="293.25">
      <c r="B118"/>
      <c r="J118" s="51">
        <f t="shared" si="1"/>
        <v>0</v>
      </c>
      <c r="K118">
        <v>0</v>
      </c>
      <c r="L118" t="s">
        <v>718</v>
      </c>
      <c r="M118" s="19" t="s">
        <v>278</v>
      </c>
      <c r="N118" s="1">
        <v>6299.62</v>
      </c>
      <c r="O118" s="16">
        <v>3800</v>
      </c>
      <c r="P118" s="28" t="s">
        <v>279</v>
      </c>
      <c r="Q118" s="17" t="s">
        <v>286</v>
      </c>
      <c r="R118" s="20" t="s">
        <v>57</v>
      </c>
      <c r="S118" s="17" t="s">
        <v>57</v>
      </c>
      <c r="T118" s="18">
        <v>1</v>
      </c>
      <c r="U118" s="15" t="s">
        <v>287</v>
      </c>
      <c r="V118" s="17" t="s">
        <v>288</v>
      </c>
      <c r="W118" s="17" t="s">
        <v>282</v>
      </c>
      <c r="X118" s="19" t="s">
        <v>63</v>
      </c>
      <c r="Y118" s="19" t="s">
        <v>63</v>
      </c>
      <c r="Z118" s="19" t="s">
        <v>63</v>
      </c>
      <c r="AA118" s="19" t="s">
        <v>62</v>
      </c>
      <c r="AB118" s="19" t="s">
        <v>63</v>
      </c>
      <c r="AC118" s="19" t="s">
        <v>62</v>
      </c>
      <c r="AD118" s="19" t="s">
        <v>63</v>
      </c>
      <c r="AE118" s="26" t="s">
        <v>62</v>
      </c>
      <c r="AF118" s="26" t="s">
        <v>62</v>
      </c>
      <c r="AG118" s="17" t="s">
        <v>62</v>
      </c>
      <c r="AH118" s="27" t="s">
        <v>62</v>
      </c>
      <c r="AI118" s="17" t="s">
        <v>63</v>
      </c>
      <c r="AJ118" s="17" t="s">
        <v>63</v>
      </c>
      <c r="AK118" s="17" t="s">
        <v>63</v>
      </c>
      <c r="AL118" s="17" t="s">
        <v>63</v>
      </c>
      <c r="AM118" s="17" t="s">
        <v>63</v>
      </c>
      <c r="AN118" s="17" t="s">
        <v>63</v>
      </c>
      <c r="AO118" s="17" t="s">
        <v>63</v>
      </c>
      <c r="AP118" s="17" t="s">
        <v>63</v>
      </c>
      <c r="AQ118" s="17" t="s">
        <v>63</v>
      </c>
      <c r="AR118" s="17" t="s">
        <v>63</v>
      </c>
      <c r="AS118" s="17" t="s">
        <v>63</v>
      </c>
      <c r="AT118" s="17" t="s">
        <v>63</v>
      </c>
      <c r="AU118" s="17" t="s">
        <v>63</v>
      </c>
      <c r="AV118" s="17" t="s">
        <v>63</v>
      </c>
      <c r="AW118" s="17" t="s">
        <v>63</v>
      </c>
      <c r="AX118" s="17" t="s">
        <v>63</v>
      </c>
      <c r="AY118" s="17" t="s">
        <v>63</v>
      </c>
      <c r="AZ118" s="17" t="s">
        <v>63</v>
      </c>
      <c r="BA118" s="17" t="s">
        <v>63</v>
      </c>
      <c r="BB118" s="17"/>
      <c r="BC118" s="19" t="s">
        <v>64</v>
      </c>
    </row>
    <row r="119" spans="1:55">
      <c r="B119"/>
      <c r="J119" s="51">
        <f t="shared" si="1"/>
        <v>0</v>
      </c>
      <c r="K119">
        <v>0</v>
      </c>
      <c r="L119" t="s">
        <v>718</v>
      </c>
      <c r="M119" s="19" t="s">
        <v>289</v>
      </c>
      <c r="N119" s="1">
        <v>6305.33</v>
      </c>
      <c r="O119" s="16">
        <v>580</v>
      </c>
      <c r="P119" s="28" t="s">
        <v>290</v>
      </c>
      <c r="Q119" s="17" t="s">
        <v>291</v>
      </c>
      <c r="R119" s="20" t="s">
        <v>57</v>
      </c>
      <c r="S119" s="17" t="s">
        <v>57</v>
      </c>
      <c r="T119" s="18">
        <v>1</v>
      </c>
      <c r="U119" s="17"/>
      <c r="V119" s="17"/>
      <c r="W119" s="17"/>
      <c r="X119" s="19" t="s">
        <v>63</v>
      </c>
      <c r="Y119" s="19" t="s">
        <v>63</v>
      </c>
      <c r="Z119" s="19" t="s">
        <v>63</v>
      </c>
      <c r="AA119" s="19" t="s">
        <v>62</v>
      </c>
      <c r="AB119" s="19" t="s">
        <v>63</v>
      </c>
      <c r="AC119" s="19" t="s">
        <v>62</v>
      </c>
      <c r="AD119" s="19" t="s">
        <v>63</v>
      </c>
      <c r="AE119" s="26" t="s">
        <v>62</v>
      </c>
      <c r="AF119" s="26" t="s">
        <v>62</v>
      </c>
      <c r="AG119" s="17" t="s">
        <v>62</v>
      </c>
      <c r="AH119" s="27" t="s">
        <v>62</v>
      </c>
      <c r="AI119" s="17" t="s">
        <v>63</v>
      </c>
      <c r="AJ119" s="17" t="s">
        <v>63</v>
      </c>
      <c r="AK119" s="17" t="s">
        <v>63</v>
      </c>
      <c r="AL119" s="17" t="s">
        <v>63</v>
      </c>
      <c r="AM119" s="17" t="s">
        <v>63</v>
      </c>
      <c r="AN119" s="17" t="s">
        <v>63</v>
      </c>
      <c r="AO119" s="17" t="s">
        <v>63</v>
      </c>
      <c r="AP119" s="17" t="s">
        <v>63</v>
      </c>
      <c r="AQ119" s="17" t="s">
        <v>63</v>
      </c>
      <c r="AR119" s="17" t="s">
        <v>63</v>
      </c>
      <c r="AS119" s="17" t="s">
        <v>63</v>
      </c>
      <c r="AT119" s="17" t="s">
        <v>63</v>
      </c>
      <c r="AU119" s="17" t="s">
        <v>63</v>
      </c>
      <c r="AV119" s="17" t="s">
        <v>63</v>
      </c>
      <c r="AW119" s="17" t="s">
        <v>63</v>
      </c>
      <c r="AX119" s="17" t="s">
        <v>63</v>
      </c>
      <c r="AY119" s="17" t="s">
        <v>63</v>
      </c>
      <c r="AZ119" s="17" t="s">
        <v>63</v>
      </c>
      <c r="BA119" s="17" t="s">
        <v>63</v>
      </c>
      <c r="BB119" s="17"/>
      <c r="BC119" s="19" t="s">
        <v>64</v>
      </c>
    </row>
    <row r="120" spans="1:55" ht="25.5">
      <c r="B120"/>
      <c r="J120" s="51">
        <f t="shared" si="1"/>
        <v>0</v>
      </c>
      <c r="K120">
        <v>0</v>
      </c>
      <c r="L120" t="s">
        <v>718</v>
      </c>
      <c r="M120" s="19" t="s">
        <v>289</v>
      </c>
      <c r="N120" s="1">
        <v>6306.33</v>
      </c>
      <c r="O120" s="16">
        <v>290</v>
      </c>
      <c r="P120" s="28" t="s">
        <v>292</v>
      </c>
      <c r="Q120" s="17" t="s">
        <v>291</v>
      </c>
      <c r="R120" s="20" t="s">
        <v>57</v>
      </c>
      <c r="S120" s="17" t="s">
        <v>57</v>
      </c>
      <c r="T120" s="18" t="s">
        <v>293</v>
      </c>
      <c r="U120" s="17"/>
      <c r="V120" s="17"/>
      <c r="W120" s="17"/>
      <c r="X120" s="19" t="s">
        <v>63</v>
      </c>
      <c r="Y120" s="19" t="s">
        <v>63</v>
      </c>
      <c r="Z120" s="19" t="s">
        <v>63</v>
      </c>
      <c r="AA120" s="19" t="s">
        <v>62</v>
      </c>
      <c r="AB120" s="19" t="s">
        <v>63</v>
      </c>
      <c r="AC120" s="19" t="s">
        <v>62</v>
      </c>
      <c r="AD120" s="19" t="s">
        <v>63</v>
      </c>
      <c r="AE120" s="26" t="s">
        <v>62</v>
      </c>
      <c r="AF120" s="26" t="s">
        <v>62</v>
      </c>
      <c r="AG120" s="17" t="s">
        <v>62</v>
      </c>
      <c r="AH120" s="27" t="s">
        <v>62</v>
      </c>
      <c r="AI120" s="17" t="s">
        <v>63</v>
      </c>
      <c r="AJ120" s="17" t="s">
        <v>63</v>
      </c>
      <c r="AK120" s="17" t="s">
        <v>63</v>
      </c>
      <c r="AL120" s="17" t="s">
        <v>63</v>
      </c>
      <c r="AM120" s="17" t="s">
        <v>63</v>
      </c>
      <c r="AN120" s="17" t="s">
        <v>63</v>
      </c>
      <c r="AO120" s="17" t="s">
        <v>63</v>
      </c>
      <c r="AP120" s="17" t="s">
        <v>63</v>
      </c>
      <c r="AQ120" s="17" t="s">
        <v>63</v>
      </c>
      <c r="AR120" s="17" t="s">
        <v>63</v>
      </c>
      <c r="AS120" s="17" t="s">
        <v>63</v>
      </c>
      <c r="AT120" s="17" t="s">
        <v>63</v>
      </c>
      <c r="AU120" s="17" t="s">
        <v>63</v>
      </c>
      <c r="AV120" s="17" t="s">
        <v>63</v>
      </c>
      <c r="AW120" s="17" t="s">
        <v>63</v>
      </c>
      <c r="AX120" s="17" t="s">
        <v>63</v>
      </c>
      <c r="AY120" s="17" t="s">
        <v>63</v>
      </c>
      <c r="AZ120" s="17" t="s">
        <v>63</v>
      </c>
      <c r="BA120" s="17" t="s">
        <v>63</v>
      </c>
      <c r="BB120" s="17"/>
      <c r="BC120" s="19" t="s">
        <v>64</v>
      </c>
    </row>
    <row r="121" spans="1:55">
      <c r="B121"/>
      <c r="J121" s="51">
        <f t="shared" si="1"/>
        <v>0</v>
      </c>
      <c r="K121">
        <v>0</v>
      </c>
      <c r="L121" t="s">
        <v>718</v>
      </c>
      <c r="M121" s="19" t="s">
        <v>289</v>
      </c>
      <c r="N121" s="1">
        <v>6310.34</v>
      </c>
      <c r="O121" s="16">
        <v>350</v>
      </c>
      <c r="P121" s="28" t="s">
        <v>294</v>
      </c>
      <c r="Q121" s="17" t="s">
        <v>264</v>
      </c>
      <c r="R121" s="20" t="s">
        <v>57</v>
      </c>
      <c r="S121" s="17" t="s">
        <v>57</v>
      </c>
      <c r="T121" s="17" t="s">
        <v>295</v>
      </c>
      <c r="U121" s="17"/>
      <c r="V121" s="17"/>
      <c r="W121" s="15" t="s">
        <v>296</v>
      </c>
      <c r="X121" s="19" t="s">
        <v>63</v>
      </c>
      <c r="Y121" s="19" t="s">
        <v>63</v>
      </c>
      <c r="Z121" s="19" t="s">
        <v>63</v>
      </c>
      <c r="AA121" s="19" t="s">
        <v>62</v>
      </c>
      <c r="AB121" s="19" t="s">
        <v>63</v>
      </c>
      <c r="AC121" s="19" t="s">
        <v>62</v>
      </c>
      <c r="AD121" s="19" t="s">
        <v>63</v>
      </c>
      <c r="AE121" s="26" t="s">
        <v>62</v>
      </c>
      <c r="AF121" s="26" t="s">
        <v>62</v>
      </c>
      <c r="AG121" s="17" t="s">
        <v>62</v>
      </c>
      <c r="AH121" s="27" t="s">
        <v>62</v>
      </c>
      <c r="AI121" s="17" t="s">
        <v>63</v>
      </c>
      <c r="AJ121" s="17" t="s">
        <v>63</v>
      </c>
      <c r="AK121" s="17" t="s">
        <v>63</v>
      </c>
      <c r="AL121" s="17" t="s">
        <v>63</v>
      </c>
      <c r="AM121" s="17" t="s">
        <v>63</v>
      </c>
      <c r="AN121" s="17" t="s">
        <v>63</v>
      </c>
      <c r="AO121" s="17" t="s">
        <v>63</v>
      </c>
      <c r="AP121" s="17" t="s">
        <v>63</v>
      </c>
      <c r="AQ121" s="17" t="s">
        <v>63</v>
      </c>
      <c r="AR121" s="17" t="s">
        <v>63</v>
      </c>
      <c r="AS121" s="17" t="s">
        <v>63</v>
      </c>
      <c r="AT121" s="17" t="s">
        <v>63</v>
      </c>
      <c r="AU121" s="17" t="s">
        <v>63</v>
      </c>
      <c r="AV121" s="17" t="s">
        <v>63</v>
      </c>
      <c r="AW121" s="17" t="s">
        <v>63</v>
      </c>
      <c r="AX121" s="17" t="s">
        <v>63</v>
      </c>
      <c r="AY121" s="17" t="s">
        <v>63</v>
      </c>
      <c r="AZ121" s="17" t="s">
        <v>63</v>
      </c>
      <c r="BA121" s="17" t="s">
        <v>63</v>
      </c>
      <c r="BB121" s="17"/>
      <c r="BC121" s="19" t="s">
        <v>64</v>
      </c>
    </row>
    <row r="122" spans="1:55" ht="25.5">
      <c r="B122"/>
      <c r="J122" s="51">
        <f t="shared" si="1"/>
        <v>0</v>
      </c>
      <c r="K122">
        <v>0</v>
      </c>
      <c r="L122" t="s">
        <v>718</v>
      </c>
      <c r="M122" s="19" t="s">
        <v>289</v>
      </c>
      <c r="N122" s="1">
        <v>6311.36</v>
      </c>
      <c r="O122" s="16">
        <v>2800</v>
      </c>
      <c r="P122" s="28" t="s">
        <v>297</v>
      </c>
      <c r="Q122" s="17" t="s">
        <v>298</v>
      </c>
      <c r="R122" s="20" t="s">
        <v>57</v>
      </c>
      <c r="S122" s="17" t="s">
        <v>57</v>
      </c>
      <c r="T122" s="18">
        <v>1</v>
      </c>
      <c r="U122" s="17"/>
      <c r="V122" s="17" t="s">
        <v>299</v>
      </c>
      <c r="W122" s="15" t="s">
        <v>300</v>
      </c>
      <c r="X122" s="19" t="s">
        <v>63</v>
      </c>
      <c r="Y122" s="19" t="s">
        <v>63</v>
      </c>
      <c r="Z122" s="19" t="s">
        <v>63</v>
      </c>
      <c r="AA122" s="19" t="s">
        <v>62</v>
      </c>
      <c r="AB122" s="19" t="s">
        <v>63</v>
      </c>
      <c r="AC122" s="19" t="s">
        <v>62</v>
      </c>
      <c r="AD122" s="19" t="s">
        <v>63</v>
      </c>
      <c r="AE122" s="26" t="s">
        <v>62</v>
      </c>
      <c r="AF122" s="26" t="s">
        <v>62</v>
      </c>
      <c r="AG122" s="17" t="s">
        <v>62</v>
      </c>
      <c r="AH122" s="27" t="s">
        <v>62</v>
      </c>
      <c r="AI122" s="17" t="s">
        <v>63</v>
      </c>
      <c r="AJ122" s="17" t="s">
        <v>63</v>
      </c>
      <c r="AK122" s="17" t="s">
        <v>63</v>
      </c>
      <c r="AL122" s="17" t="s">
        <v>63</v>
      </c>
      <c r="AM122" s="17" t="s">
        <v>63</v>
      </c>
      <c r="AN122" s="17" t="s">
        <v>63</v>
      </c>
      <c r="AO122" s="17" t="s">
        <v>63</v>
      </c>
      <c r="AP122" s="17" t="s">
        <v>63</v>
      </c>
      <c r="AQ122" s="17" t="s">
        <v>63</v>
      </c>
      <c r="AR122" s="17" t="s">
        <v>63</v>
      </c>
      <c r="AS122" s="17" t="s">
        <v>63</v>
      </c>
      <c r="AT122" s="17" t="s">
        <v>63</v>
      </c>
      <c r="AU122" s="17" t="s">
        <v>63</v>
      </c>
      <c r="AV122" s="17" t="s">
        <v>63</v>
      </c>
      <c r="AW122" s="17" t="s">
        <v>63</v>
      </c>
      <c r="AX122" s="17" t="s">
        <v>63</v>
      </c>
      <c r="AY122" s="17" t="s">
        <v>63</v>
      </c>
      <c r="AZ122" s="17" t="s">
        <v>63</v>
      </c>
      <c r="BA122" s="17" t="s">
        <v>63</v>
      </c>
      <c r="BB122" s="17"/>
      <c r="BC122" s="19" t="s">
        <v>64</v>
      </c>
    </row>
    <row r="123" spans="1:55" ht="25.5">
      <c r="B123"/>
      <c r="J123" s="51">
        <f t="shared" si="1"/>
        <v>0</v>
      </c>
      <c r="K123">
        <v>0</v>
      </c>
      <c r="L123" t="s">
        <v>718</v>
      </c>
      <c r="M123" s="19" t="s">
        <v>301</v>
      </c>
      <c r="N123" s="1">
        <v>6400.5</v>
      </c>
      <c r="O123" s="16">
        <v>93</v>
      </c>
      <c r="P123" s="28" t="s">
        <v>302</v>
      </c>
      <c r="Q123" s="17" t="s">
        <v>303</v>
      </c>
      <c r="R123" s="20" t="s">
        <v>57</v>
      </c>
      <c r="S123" s="17" t="s">
        <v>57</v>
      </c>
      <c r="T123" s="17" t="s">
        <v>304</v>
      </c>
      <c r="U123" s="17"/>
      <c r="V123" s="17"/>
      <c r="W123" s="17"/>
      <c r="X123" s="19" t="s">
        <v>63</v>
      </c>
      <c r="Y123" s="19" t="s">
        <v>62</v>
      </c>
      <c r="Z123" s="19" t="s">
        <v>63</v>
      </c>
      <c r="AA123" s="19" t="s">
        <v>62</v>
      </c>
      <c r="AB123" s="19" t="s">
        <v>63</v>
      </c>
      <c r="AC123" s="19" t="s">
        <v>62</v>
      </c>
      <c r="AD123" s="19" t="s">
        <v>63</v>
      </c>
      <c r="AE123" s="26" t="s">
        <v>62</v>
      </c>
      <c r="AF123" s="26" t="s">
        <v>62</v>
      </c>
      <c r="AG123" s="17" t="s">
        <v>62</v>
      </c>
      <c r="AH123" s="27" t="s">
        <v>62</v>
      </c>
      <c r="AI123" s="17" t="s">
        <v>63</v>
      </c>
      <c r="AJ123" s="17" t="s">
        <v>63</v>
      </c>
      <c r="AK123" s="17" t="s">
        <v>63</v>
      </c>
      <c r="AL123" s="17" t="s">
        <v>63</v>
      </c>
      <c r="AM123" s="17" t="s">
        <v>63</v>
      </c>
      <c r="AN123" s="17" t="s">
        <v>63</v>
      </c>
      <c r="AO123" s="17" t="s">
        <v>63</v>
      </c>
      <c r="AP123" s="17" t="s">
        <v>63</v>
      </c>
      <c r="AQ123" s="17" t="s">
        <v>63</v>
      </c>
      <c r="AR123" s="17" t="s">
        <v>63</v>
      </c>
      <c r="AS123" s="17" t="s">
        <v>63</v>
      </c>
      <c r="AT123" s="17" t="s">
        <v>63</v>
      </c>
      <c r="AU123" s="17" t="s">
        <v>63</v>
      </c>
      <c r="AV123" s="17" t="s">
        <v>63</v>
      </c>
      <c r="AW123" s="17" t="s">
        <v>63</v>
      </c>
      <c r="AX123" s="17" t="s">
        <v>63</v>
      </c>
      <c r="AY123" s="17" t="s">
        <v>63</v>
      </c>
      <c r="AZ123" s="17" t="s">
        <v>63</v>
      </c>
      <c r="BA123" s="17" t="s">
        <v>63</v>
      </c>
      <c r="BB123" s="17"/>
      <c r="BC123" s="19" t="s">
        <v>64</v>
      </c>
    </row>
    <row r="124" spans="1:55" ht="51">
      <c r="B124"/>
      <c r="J124" s="51">
        <f t="shared" si="1"/>
        <v>0</v>
      </c>
      <c r="K124">
        <v>0</v>
      </c>
      <c r="L124" t="s">
        <v>718</v>
      </c>
      <c r="M124" s="19" t="s">
        <v>301</v>
      </c>
      <c r="N124" s="1">
        <v>6400.58</v>
      </c>
      <c r="O124" s="16">
        <v>215</v>
      </c>
      <c r="P124" s="28" t="s">
        <v>302</v>
      </c>
      <c r="Q124" s="17" t="s">
        <v>305</v>
      </c>
      <c r="R124" s="20" t="s">
        <v>57</v>
      </c>
      <c r="S124" s="17" t="s">
        <v>57</v>
      </c>
      <c r="T124" s="17" t="s">
        <v>306</v>
      </c>
      <c r="U124" s="17"/>
      <c r="V124" s="17"/>
      <c r="W124" s="17"/>
      <c r="X124" s="19" t="s">
        <v>63</v>
      </c>
      <c r="Y124" s="19" t="s">
        <v>62</v>
      </c>
      <c r="Z124" s="19" t="s">
        <v>63</v>
      </c>
      <c r="AA124" s="19" t="s">
        <v>62</v>
      </c>
      <c r="AB124" s="19" t="s">
        <v>63</v>
      </c>
      <c r="AC124" s="19" t="s">
        <v>62</v>
      </c>
      <c r="AD124" s="19" t="s">
        <v>63</v>
      </c>
      <c r="AE124" s="26" t="s">
        <v>62</v>
      </c>
      <c r="AF124" s="26" t="s">
        <v>62</v>
      </c>
      <c r="AG124" s="17" t="s">
        <v>62</v>
      </c>
      <c r="AH124" s="27" t="s">
        <v>62</v>
      </c>
      <c r="AI124" s="17" t="s">
        <v>63</v>
      </c>
      <c r="AJ124" s="17" t="s">
        <v>63</v>
      </c>
      <c r="AK124" s="17" t="s">
        <v>63</v>
      </c>
      <c r="AL124" s="17" t="s">
        <v>63</v>
      </c>
      <c r="AM124" s="17" t="s">
        <v>63</v>
      </c>
      <c r="AN124" s="17" t="s">
        <v>63</v>
      </c>
      <c r="AO124" s="17" t="s">
        <v>63</v>
      </c>
      <c r="AP124" s="17" t="s">
        <v>63</v>
      </c>
      <c r="AQ124" s="17" t="s">
        <v>63</v>
      </c>
      <c r="AR124" s="17" t="s">
        <v>63</v>
      </c>
      <c r="AS124" s="17" t="s">
        <v>63</v>
      </c>
      <c r="AT124" s="17" t="s">
        <v>63</v>
      </c>
      <c r="AU124" s="17" t="s">
        <v>63</v>
      </c>
      <c r="AV124" s="17" t="s">
        <v>63</v>
      </c>
      <c r="AW124" s="17" t="s">
        <v>63</v>
      </c>
      <c r="AX124" s="17" t="s">
        <v>63</v>
      </c>
      <c r="AY124" s="17" t="s">
        <v>63</v>
      </c>
      <c r="AZ124" s="17" t="s">
        <v>63</v>
      </c>
      <c r="BA124" s="17" t="s">
        <v>63</v>
      </c>
      <c r="BB124" s="17"/>
      <c r="BC124" s="19" t="s">
        <v>64</v>
      </c>
    </row>
    <row r="125" spans="1:55" ht="63.75">
      <c r="B125"/>
      <c r="J125" s="51">
        <f t="shared" si="1"/>
        <v>0</v>
      </c>
      <c r="K125">
        <v>0</v>
      </c>
      <c r="L125" t="s">
        <v>718</v>
      </c>
      <c r="M125" s="19" t="s">
        <v>301</v>
      </c>
      <c r="N125" s="1">
        <v>6402.54</v>
      </c>
      <c r="O125" s="16">
        <v>185</v>
      </c>
      <c r="P125" s="28" t="s">
        <v>307</v>
      </c>
      <c r="Q125" s="17" t="s">
        <v>308</v>
      </c>
      <c r="R125" s="20" t="s">
        <v>57</v>
      </c>
      <c r="S125" s="17" t="s">
        <v>57</v>
      </c>
      <c r="T125" s="17" t="s">
        <v>309</v>
      </c>
      <c r="U125" s="17"/>
      <c r="V125" s="17"/>
      <c r="W125" s="17"/>
      <c r="X125" s="19" t="s">
        <v>63</v>
      </c>
      <c r="Y125" s="19" t="s">
        <v>62</v>
      </c>
      <c r="Z125" s="19" t="s">
        <v>63</v>
      </c>
      <c r="AA125" s="19" t="s">
        <v>62</v>
      </c>
      <c r="AB125" s="19" t="s">
        <v>63</v>
      </c>
      <c r="AC125" s="19" t="s">
        <v>62</v>
      </c>
      <c r="AD125" s="19" t="s">
        <v>63</v>
      </c>
      <c r="AE125" s="26" t="s">
        <v>62</v>
      </c>
      <c r="AF125" s="26" t="s">
        <v>62</v>
      </c>
      <c r="AG125" s="17" t="s">
        <v>62</v>
      </c>
      <c r="AH125" s="27" t="s">
        <v>62</v>
      </c>
      <c r="AI125" s="17" t="s">
        <v>63</v>
      </c>
      <c r="AJ125" s="17" t="s">
        <v>63</v>
      </c>
      <c r="AK125" s="17" t="s">
        <v>63</v>
      </c>
      <c r="AL125" s="17" t="s">
        <v>63</v>
      </c>
      <c r="AM125" s="17" t="s">
        <v>63</v>
      </c>
      <c r="AN125" s="17" t="s">
        <v>63</v>
      </c>
      <c r="AO125" s="17" t="s">
        <v>63</v>
      </c>
      <c r="AP125" s="17" t="s">
        <v>63</v>
      </c>
      <c r="AQ125" s="17" t="s">
        <v>63</v>
      </c>
      <c r="AR125" s="17" t="s">
        <v>63</v>
      </c>
      <c r="AS125" s="17" t="s">
        <v>63</v>
      </c>
      <c r="AT125" s="17" t="s">
        <v>63</v>
      </c>
      <c r="AU125" s="17" t="s">
        <v>63</v>
      </c>
      <c r="AV125" s="17" t="s">
        <v>63</v>
      </c>
      <c r="AW125" s="17" t="s">
        <v>63</v>
      </c>
      <c r="AX125" s="17" t="s">
        <v>63</v>
      </c>
      <c r="AY125" s="17" t="s">
        <v>63</v>
      </c>
      <c r="AZ125" s="17" t="s">
        <v>63</v>
      </c>
      <c r="BA125" s="17" t="s">
        <v>63</v>
      </c>
      <c r="BB125" s="17"/>
      <c r="BC125" s="19" t="s">
        <v>64</v>
      </c>
    </row>
    <row r="126" spans="1:55" ht="38.25">
      <c r="A126">
        <v>4069</v>
      </c>
      <c r="B126" t="s">
        <v>3083</v>
      </c>
      <c r="C126">
        <v>85.5</v>
      </c>
      <c r="D126">
        <v>4069</v>
      </c>
      <c r="E126" t="s">
        <v>3083</v>
      </c>
      <c r="F126">
        <v>85.5</v>
      </c>
      <c r="J126" s="51">
        <f t="shared" si="1"/>
        <v>100.54554843723635</v>
      </c>
      <c r="K126">
        <v>0</v>
      </c>
      <c r="L126" t="s">
        <v>3082</v>
      </c>
      <c r="M126" s="19" t="s">
        <v>310</v>
      </c>
      <c r="N126" s="1">
        <v>6700.9</v>
      </c>
      <c r="O126" s="16">
        <v>160</v>
      </c>
      <c r="P126" s="28" t="s">
        <v>311</v>
      </c>
      <c r="Q126" s="17" t="s">
        <v>312</v>
      </c>
      <c r="R126" s="20" t="s">
        <v>313</v>
      </c>
      <c r="S126" s="17" t="s">
        <v>57</v>
      </c>
      <c r="T126" s="18">
        <v>1</v>
      </c>
      <c r="U126" s="15" t="s">
        <v>314</v>
      </c>
      <c r="V126" s="17" t="s">
        <v>315</v>
      </c>
      <c r="W126" s="17"/>
      <c r="X126" s="19" t="s">
        <v>62</v>
      </c>
      <c r="Y126" s="19" t="s">
        <v>63</v>
      </c>
      <c r="Z126" s="19" t="s">
        <v>63</v>
      </c>
      <c r="AA126" s="19" t="s">
        <v>62</v>
      </c>
      <c r="AB126" s="19" t="s">
        <v>63</v>
      </c>
      <c r="AC126" s="19" t="s">
        <v>62</v>
      </c>
      <c r="AD126" s="19" t="s">
        <v>63</v>
      </c>
      <c r="AE126" s="26" t="s">
        <v>62</v>
      </c>
      <c r="AF126" s="26" t="s">
        <v>62</v>
      </c>
      <c r="AG126" s="17" t="s">
        <v>62</v>
      </c>
      <c r="AH126" s="27" t="s">
        <v>62</v>
      </c>
      <c r="AI126" s="17" t="s">
        <v>63</v>
      </c>
      <c r="AJ126" s="17" t="s">
        <v>63</v>
      </c>
      <c r="AK126" s="17" t="s">
        <v>63</v>
      </c>
      <c r="AL126" s="17" t="s">
        <v>63</v>
      </c>
      <c r="AM126" s="17" t="s">
        <v>63</v>
      </c>
      <c r="AN126" s="17" t="s">
        <v>63</v>
      </c>
      <c r="AO126" s="17" t="s">
        <v>63</v>
      </c>
      <c r="AP126" s="17" t="s">
        <v>63</v>
      </c>
      <c r="AQ126" s="17" t="s">
        <v>63</v>
      </c>
      <c r="AR126" s="17" t="s">
        <v>63</v>
      </c>
      <c r="AS126" s="17" t="s">
        <v>63</v>
      </c>
      <c r="AT126" s="17" t="s">
        <v>63</v>
      </c>
      <c r="AU126" s="17" t="s">
        <v>63</v>
      </c>
      <c r="AV126" s="17" t="s">
        <v>63</v>
      </c>
      <c r="AW126" s="17" t="s">
        <v>63</v>
      </c>
      <c r="AX126" s="17" t="s">
        <v>63</v>
      </c>
      <c r="AY126" s="17" t="s">
        <v>63</v>
      </c>
      <c r="AZ126" s="17" t="s">
        <v>63</v>
      </c>
      <c r="BA126" s="17" t="s">
        <v>63</v>
      </c>
      <c r="BB126" s="17"/>
      <c r="BC126" s="19" t="s">
        <v>64</v>
      </c>
    </row>
    <row r="127" spans="1:55" ht="103.5">
      <c r="B127"/>
      <c r="J127" s="51">
        <f t="shared" si="1"/>
        <v>0</v>
      </c>
      <c r="K127">
        <v>0</v>
      </c>
      <c r="L127" t="s">
        <v>718</v>
      </c>
      <c r="M127" s="19" t="s">
        <v>310</v>
      </c>
      <c r="N127" s="1">
        <v>6702.63</v>
      </c>
      <c r="O127" s="16">
        <v>510</v>
      </c>
      <c r="P127" s="28" t="s">
        <v>316</v>
      </c>
      <c r="Q127" s="17" t="s">
        <v>317</v>
      </c>
      <c r="R127" s="20" t="s">
        <v>318</v>
      </c>
      <c r="S127" s="17" t="s">
        <v>57</v>
      </c>
      <c r="T127" s="18">
        <v>1</v>
      </c>
      <c r="U127" s="15" t="s">
        <v>319</v>
      </c>
      <c r="V127" s="17" t="s">
        <v>320</v>
      </c>
      <c r="W127" s="17" t="s">
        <v>321</v>
      </c>
      <c r="X127" s="19" t="s">
        <v>63</v>
      </c>
      <c r="Y127" s="19" t="s">
        <v>63</v>
      </c>
      <c r="Z127" s="19" t="s">
        <v>63</v>
      </c>
      <c r="AA127" s="19" t="s">
        <v>62</v>
      </c>
      <c r="AB127" s="19" t="s">
        <v>63</v>
      </c>
      <c r="AC127" s="19" t="s">
        <v>62</v>
      </c>
      <c r="AD127" s="19" t="s">
        <v>63</v>
      </c>
      <c r="AE127" s="26" t="s">
        <v>62</v>
      </c>
      <c r="AF127" s="26" t="s">
        <v>62</v>
      </c>
      <c r="AG127" s="17" t="s">
        <v>62</v>
      </c>
      <c r="AH127" s="27" t="s">
        <v>62</v>
      </c>
      <c r="AI127" s="17" t="s">
        <v>63</v>
      </c>
      <c r="AJ127" s="17" t="s">
        <v>63</v>
      </c>
      <c r="AK127" s="17" t="s">
        <v>63</v>
      </c>
      <c r="AL127" s="17" t="s">
        <v>63</v>
      </c>
      <c r="AM127" s="17" t="s">
        <v>63</v>
      </c>
      <c r="AN127" s="17" t="s">
        <v>63</v>
      </c>
      <c r="AO127" s="17" t="s">
        <v>63</v>
      </c>
      <c r="AP127" s="17" t="s">
        <v>63</v>
      </c>
      <c r="AQ127" s="17" t="s">
        <v>63</v>
      </c>
      <c r="AR127" s="17" t="s">
        <v>63</v>
      </c>
      <c r="AS127" s="17" t="s">
        <v>63</v>
      </c>
      <c r="AT127" s="17" t="s">
        <v>63</v>
      </c>
      <c r="AU127" s="17" t="s">
        <v>63</v>
      </c>
      <c r="AV127" s="17" t="s">
        <v>63</v>
      </c>
      <c r="AW127" s="17" t="s">
        <v>63</v>
      </c>
      <c r="AX127" s="17" t="s">
        <v>63</v>
      </c>
      <c r="AY127" s="17" t="s">
        <v>63</v>
      </c>
      <c r="AZ127" s="17" t="s">
        <v>63</v>
      </c>
      <c r="BA127" s="17" t="s">
        <v>63</v>
      </c>
      <c r="BB127" s="17"/>
      <c r="BC127" s="19" t="s">
        <v>64</v>
      </c>
    </row>
    <row r="128" spans="1:55">
      <c r="L128"/>
    </row>
  </sheetData>
  <autoFilter ref="M2:BC127" xr:uid="{61ADF423-DECF-44E8-85B1-2D63C2CF03A4}"/>
  <mergeCells count="6">
    <mergeCell ref="BB1:BC1"/>
    <mergeCell ref="X1:AB1"/>
    <mergeCell ref="AC1:AD1"/>
    <mergeCell ref="AE1:AN1"/>
    <mergeCell ref="AO1:AY1"/>
    <mergeCell ref="AZ1:BA1"/>
  </mergeCells>
  <conditionalFormatting sqref="K2:K1048576">
    <cfRule type="cellIs" dxfId="13" priority="7" operator="equal">
      <formula>1</formula>
    </cfRule>
    <cfRule type="cellIs" dxfId="12" priority="8" operator="equal">
      <formula>2</formula>
    </cfRule>
    <cfRule type="cellIs" dxfId="11" priority="9" operator="equal">
      <formula>0</formula>
    </cfRule>
  </conditionalFormatting>
  <conditionalFormatting sqref="L38:L39">
    <cfRule type="cellIs" dxfId="10" priority="1" operator="equal">
      <formula>0</formula>
    </cfRule>
    <cfRule type="cellIs" dxfId="9" priority="2" operator="equal">
      <formula>2</formula>
    </cfRule>
    <cfRule type="cellIs" dxfId="8" priority="3" operator="equal">
      <formula>1</formula>
    </cfRule>
  </conditionalFormatting>
  <hyperlinks>
    <hyperlink ref="L82" r:id="rId1" xr:uid="{8DB739A6-86A7-4E6F-ABF9-81F0354B6E54}"/>
  </hyperlinks>
  <pageMargins left="0.7" right="0.7" top="0.78740157499999996" bottom="0.78740157499999996"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55140-24FB-44F9-B2EA-C1DAC9FFFC99}">
  <sheetPr codeName="Tabelle7">
    <tabColor theme="7" tint="0.39997558519241921"/>
  </sheetPr>
  <dimension ref="A1:BD127"/>
  <sheetViews>
    <sheetView zoomScale="85" zoomScaleNormal="85" workbookViewId="0">
      <pane ySplit="2" topLeftCell="A118" activePane="bottomLeft" state="frozen"/>
      <selection activeCell="B43" sqref="B43"/>
      <selection pane="bottomLeft" activeCell="B43" sqref="B43"/>
    </sheetView>
  </sheetViews>
  <sheetFormatPr baseColWidth="10" defaultColWidth="11" defaultRowHeight="14.25"/>
  <cols>
    <col min="1" max="1" width="15.625" customWidth="1"/>
    <col min="2" max="2" width="15.625" style="33" customWidth="1"/>
    <col min="3" max="4" width="15.625" customWidth="1"/>
    <col min="5" max="5" width="15.625" style="33" customWidth="1"/>
    <col min="6" max="11" width="15.625" customWidth="1"/>
    <col min="12" max="12" width="15.625" style="33" customWidth="1"/>
    <col min="13" max="13" width="55.125" style="52" customWidth="1"/>
    <col min="14" max="14" width="6.625" style="29" customWidth="1"/>
    <col min="15" max="15" width="12.5" style="2" bestFit="1" customWidth="1"/>
    <col min="16" max="16" width="8.375" style="30" bestFit="1" customWidth="1"/>
    <col min="17" max="17" width="91.875" style="22" bestFit="1" customWidth="1"/>
    <col min="18" max="18" width="41" style="22" bestFit="1" customWidth="1"/>
    <col min="19" max="19" width="35.125" style="22" bestFit="1" customWidth="1"/>
    <col min="20" max="20" width="26.125" style="22" bestFit="1" customWidth="1"/>
    <col min="21" max="21" width="42.5" style="22" bestFit="1" customWidth="1"/>
    <col min="22" max="22" width="82" style="22" bestFit="1" customWidth="1"/>
    <col min="23" max="23" width="112.375" style="22" bestFit="1" customWidth="1"/>
    <col min="24" max="24" width="37.125" style="22" bestFit="1" customWidth="1"/>
    <col min="25" max="25" width="9.375" style="31" bestFit="1" customWidth="1"/>
    <col min="26" max="26" width="13.125" style="31" bestFit="1" customWidth="1"/>
    <col min="27" max="27" width="13.375" style="31" bestFit="1" customWidth="1"/>
    <col min="28" max="28" width="9.625" style="31" bestFit="1" customWidth="1"/>
    <col min="29" max="29" width="14.125" style="31" bestFit="1" customWidth="1"/>
    <col min="30" max="30" width="15" style="31" bestFit="1" customWidth="1"/>
    <col min="31" max="31" width="13.625" style="31" bestFit="1" customWidth="1"/>
    <col min="32" max="32" width="38.625" style="31" bestFit="1" customWidth="1"/>
    <col min="33" max="34" width="40.125" style="31" bestFit="1" customWidth="1"/>
    <col min="35" max="36" width="40.875" style="31" bestFit="1" customWidth="1"/>
    <col min="37" max="37" width="29.375" style="31" bestFit="1" customWidth="1"/>
    <col min="38" max="38" width="31.625" style="31" bestFit="1" customWidth="1"/>
    <col min="39" max="39" width="28.875" style="31" bestFit="1" customWidth="1"/>
    <col min="40" max="40" width="16.375" style="31" bestFit="1" customWidth="1"/>
    <col min="41" max="41" width="10.125" style="31" bestFit="1" customWidth="1"/>
    <col min="42" max="42" width="23.625" style="31" bestFit="1" customWidth="1"/>
    <col min="43" max="43" width="17.375" style="31" bestFit="1" customWidth="1"/>
    <col min="44" max="44" width="18.875" style="31" bestFit="1" customWidth="1"/>
    <col min="45" max="45" width="17.625" style="31" bestFit="1" customWidth="1"/>
    <col min="46" max="46" width="16.5" style="31" bestFit="1" customWidth="1"/>
    <col min="47" max="47" width="36.125" style="31" bestFit="1" customWidth="1"/>
    <col min="48" max="48" width="15.375" style="31" bestFit="1" customWidth="1"/>
    <col min="49" max="49" width="24.125" style="31" bestFit="1" customWidth="1"/>
    <col min="50" max="50" width="13.625" style="31" bestFit="1" customWidth="1"/>
    <col min="51" max="51" width="15.125" style="31" bestFit="1" customWidth="1"/>
    <col min="52" max="52" width="14" style="31" bestFit="1" customWidth="1"/>
    <col min="53" max="53" width="12.125" style="31" bestFit="1" customWidth="1"/>
    <col min="54" max="54" width="7.625" style="31" customWidth="1"/>
    <col min="55" max="55" width="9.375" style="31" customWidth="1"/>
    <col min="56" max="56" width="13.625" style="31" customWidth="1"/>
  </cols>
  <sheetData>
    <row r="1" spans="1:56">
      <c r="A1" t="s">
        <v>943</v>
      </c>
      <c r="B1" s="33">
        <v>0.26</v>
      </c>
      <c r="N1" s="3"/>
      <c r="O1" s="4"/>
      <c r="P1" s="5"/>
      <c r="Q1" s="3"/>
      <c r="R1" s="3"/>
      <c r="S1" s="3"/>
      <c r="T1" s="3"/>
      <c r="U1" s="3"/>
      <c r="V1" s="3"/>
      <c r="W1" s="3"/>
      <c r="X1" s="3"/>
      <c r="Y1" s="330" t="s">
        <v>6</v>
      </c>
      <c r="Z1" s="330"/>
      <c r="AA1" s="330"/>
      <c r="AB1" s="330"/>
      <c r="AC1" s="330"/>
      <c r="AD1" s="331" t="s">
        <v>7</v>
      </c>
      <c r="AE1" s="331"/>
      <c r="AF1" s="332" t="s">
        <v>8</v>
      </c>
      <c r="AG1" s="333"/>
      <c r="AH1" s="332"/>
      <c r="AI1" s="332"/>
      <c r="AJ1" s="332"/>
      <c r="AK1" s="332"/>
      <c r="AL1" s="332"/>
      <c r="AM1" s="332"/>
      <c r="AN1" s="332"/>
      <c r="AO1" s="332"/>
      <c r="AP1" s="332" t="s">
        <v>9</v>
      </c>
      <c r="AQ1" s="332"/>
      <c r="AR1" s="332"/>
      <c r="AS1" s="332"/>
      <c r="AT1" s="332"/>
      <c r="AU1" s="332"/>
      <c r="AV1" s="332"/>
      <c r="AW1" s="332"/>
      <c r="AX1" s="332"/>
      <c r="AY1" s="332"/>
      <c r="AZ1" s="332"/>
      <c r="BA1" s="334" t="s">
        <v>10</v>
      </c>
      <c r="BB1" s="334"/>
      <c r="BC1" s="329" t="s">
        <v>11</v>
      </c>
      <c r="BD1" s="329"/>
    </row>
    <row r="2" spans="1:56" ht="51">
      <c r="A2" t="s">
        <v>496</v>
      </c>
      <c r="B2" s="33" t="s">
        <v>497</v>
      </c>
      <c r="C2" t="s">
        <v>498</v>
      </c>
      <c r="D2" t="s">
        <v>499</v>
      </c>
      <c r="E2" s="33" t="s">
        <v>500</v>
      </c>
      <c r="F2" t="s">
        <v>501</v>
      </c>
      <c r="G2" t="s">
        <v>699</v>
      </c>
      <c r="H2" s="33" t="s">
        <v>700</v>
      </c>
      <c r="I2" t="s">
        <v>3034</v>
      </c>
      <c r="J2" t="s">
        <v>701</v>
      </c>
      <c r="K2" t="s">
        <v>503</v>
      </c>
      <c r="L2" s="33" t="s">
        <v>327</v>
      </c>
      <c r="M2" s="53" t="s">
        <v>739</v>
      </c>
      <c r="N2" s="6" t="s">
        <v>12</v>
      </c>
      <c r="O2" s="7" t="s">
        <v>13</v>
      </c>
      <c r="P2" s="8" t="s">
        <v>14</v>
      </c>
      <c r="Q2" s="6" t="s">
        <v>15</v>
      </c>
      <c r="R2" s="6" t="s">
        <v>16</v>
      </c>
      <c r="S2" s="6" t="s">
        <v>17</v>
      </c>
      <c r="T2" s="6" t="s">
        <v>18</v>
      </c>
      <c r="U2" s="6" t="s">
        <v>19</v>
      </c>
      <c r="V2" s="6" t="s">
        <v>20</v>
      </c>
      <c r="W2" s="6" t="s">
        <v>21</v>
      </c>
      <c r="X2" s="6" t="s">
        <v>22</v>
      </c>
      <c r="Y2" s="9" t="s">
        <v>23</v>
      </c>
      <c r="Z2" s="9" t="s">
        <v>24</v>
      </c>
      <c r="AA2" s="9" t="s">
        <v>25</v>
      </c>
      <c r="AB2" s="9" t="s">
        <v>26</v>
      </c>
      <c r="AC2" s="9" t="s">
        <v>27</v>
      </c>
      <c r="AD2" s="10" t="s">
        <v>28</v>
      </c>
      <c r="AE2" s="10" t="s">
        <v>29</v>
      </c>
      <c r="AF2" s="11" t="s">
        <v>30</v>
      </c>
      <c r="AG2" s="11" t="s">
        <v>31</v>
      </c>
      <c r="AH2" s="11" t="s">
        <v>32</v>
      </c>
      <c r="AI2" s="11" t="s">
        <v>33</v>
      </c>
      <c r="AJ2" s="11" t="s">
        <v>34</v>
      </c>
      <c r="AK2" s="11" t="s">
        <v>35</v>
      </c>
      <c r="AL2" s="11" t="s">
        <v>36</v>
      </c>
      <c r="AM2" s="11" t="s">
        <v>37</v>
      </c>
      <c r="AN2" s="11" t="s">
        <v>38</v>
      </c>
      <c r="AO2" s="12" t="s">
        <v>39</v>
      </c>
      <c r="AP2" s="11" t="s">
        <v>40</v>
      </c>
      <c r="AQ2" s="11" t="s">
        <v>41</v>
      </c>
      <c r="AR2" s="11" t="s">
        <v>42</v>
      </c>
      <c r="AS2" s="11" t="s">
        <v>43</v>
      </c>
      <c r="AT2" s="11" t="s">
        <v>44</v>
      </c>
      <c r="AU2" s="11" t="s">
        <v>45</v>
      </c>
      <c r="AV2" s="11" t="s">
        <v>46</v>
      </c>
      <c r="AW2" s="11" t="s">
        <v>47</v>
      </c>
      <c r="AX2" s="11" t="s">
        <v>48</v>
      </c>
      <c r="AY2" s="11" t="s">
        <v>49</v>
      </c>
      <c r="AZ2" s="11" t="s">
        <v>50</v>
      </c>
      <c r="BA2" s="13" t="s">
        <v>51</v>
      </c>
      <c r="BB2" s="13" t="s">
        <v>52</v>
      </c>
      <c r="BC2" s="14" t="s">
        <v>53</v>
      </c>
      <c r="BD2" s="14" t="s">
        <v>54</v>
      </c>
    </row>
    <row r="3" spans="1:56" ht="255">
      <c r="A3">
        <v>1820</v>
      </c>
      <c r="B3" s="33" t="s">
        <v>944</v>
      </c>
      <c r="C3">
        <v>80</v>
      </c>
      <c r="J3">
        <f>SUM(C3,F3,I3)*$B$1</f>
        <v>20.8</v>
      </c>
      <c r="K3">
        <v>1</v>
      </c>
      <c r="M3" s="52" t="s">
        <v>741</v>
      </c>
      <c r="N3" s="15" t="s">
        <v>55</v>
      </c>
      <c r="O3" s="1">
        <v>1006</v>
      </c>
      <c r="P3" s="16">
        <v>53</v>
      </c>
      <c r="Q3" s="17" t="s">
        <v>56</v>
      </c>
      <c r="R3" s="17" t="s">
        <v>57</v>
      </c>
      <c r="S3" s="17" t="s">
        <v>58</v>
      </c>
      <c r="T3" s="17" t="s">
        <v>59</v>
      </c>
      <c r="U3" s="18">
        <v>1</v>
      </c>
      <c r="V3" s="17" t="s">
        <v>60</v>
      </c>
      <c r="W3" s="17" t="s">
        <v>61</v>
      </c>
      <c r="X3" s="17"/>
      <c r="Y3" s="19" t="s">
        <v>62</v>
      </c>
      <c r="Z3" s="19" t="s">
        <v>63</v>
      </c>
      <c r="AA3" s="19" t="s">
        <v>63</v>
      </c>
      <c r="AB3" s="19" t="s">
        <v>63</v>
      </c>
      <c r="AC3" s="19" t="s">
        <v>63</v>
      </c>
      <c r="AD3" s="19" t="s">
        <v>62</v>
      </c>
      <c r="AE3" s="19" t="s">
        <v>63</v>
      </c>
      <c r="AF3" s="19" t="s">
        <v>62</v>
      </c>
      <c r="AG3" s="19" t="s">
        <v>62</v>
      </c>
      <c r="AH3" s="19" t="s">
        <v>62</v>
      </c>
      <c r="AI3" s="19" t="s">
        <v>62</v>
      </c>
      <c r="AJ3" s="19" t="s">
        <v>63</v>
      </c>
      <c r="AK3" s="19" t="s">
        <v>63</v>
      </c>
      <c r="AL3" s="19" t="s">
        <v>63</v>
      </c>
      <c r="AM3" s="19" t="s">
        <v>63</v>
      </c>
      <c r="AN3" s="19" t="s">
        <v>63</v>
      </c>
      <c r="AO3" s="19" t="s">
        <v>63</v>
      </c>
      <c r="AP3" s="19" t="s">
        <v>63</v>
      </c>
      <c r="AQ3" s="19" t="s">
        <v>63</v>
      </c>
      <c r="AR3" s="19" t="s">
        <v>63</v>
      </c>
      <c r="AS3" s="19" t="s">
        <v>63</v>
      </c>
      <c r="AT3" s="19" t="s">
        <v>63</v>
      </c>
      <c r="AU3" s="19" t="s">
        <v>63</v>
      </c>
      <c r="AV3" s="19" t="s">
        <v>63</v>
      </c>
      <c r="AW3" s="19" t="s">
        <v>63</v>
      </c>
      <c r="AX3" s="19" t="s">
        <v>63</v>
      </c>
      <c r="AY3" s="19" t="s">
        <v>63</v>
      </c>
      <c r="AZ3" s="19" t="s">
        <v>63</v>
      </c>
      <c r="BA3" s="19" t="s">
        <v>63</v>
      </c>
      <c r="BB3" s="19" t="s">
        <v>63</v>
      </c>
      <c r="BC3" s="19"/>
      <c r="BD3" s="19" t="s">
        <v>64</v>
      </c>
    </row>
    <row r="4" spans="1:56" ht="51">
      <c r="A4">
        <v>1140</v>
      </c>
      <c r="B4" s="33" t="s">
        <v>945</v>
      </c>
      <c r="C4">
        <v>33</v>
      </c>
      <c r="J4">
        <f t="shared" ref="J4:J67" si="0">SUM(C4,F4,I4)*$B$1</f>
        <v>8.58</v>
      </c>
      <c r="K4">
        <v>1</v>
      </c>
      <c r="M4" s="52" t="s">
        <v>744</v>
      </c>
      <c r="N4" s="15" t="s">
        <v>55</v>
      </c>
      <c r="O4" s="1">
        <v>1013</v>
      </c>
      <c r="P4" s="16">
        <v>17.100000000000001</v>
      </c>
      <c r="Q4" s="17" t="s">
        <v>65</v>
      </c>
      <c r="R4" s="17" t="s">
        <v>57</v>
      </c>
      <c r="S4" s="17" t="s">
        <v>66</v>
      </c>
      <c r="T4" s="17" t="s">
        <v>67</v>
      </c>
      <c r="U4" s="18">
        <v>1</v>
      </c>
      <c r="V4" s="17"/>
      <c r="W4" s="17" t="s">
        <v>68</v>
      </c>
      <c r="X4" s="17"/>
      <c r="Y4" s="19" t="s">
        <v>63</v>
      </c>
      <c r="Z4" s="19" t="s">
        <v>62</v>
      </c>
      <c r="AA4" s="19" t="s">
        <v>63</v>
      </c>
      <c r="AB4" s="19" t="s">
        <v>63</v>
      </c>
      <c r="AC4" s="19" t="s">
        <v>63</v>
      </c>
      <c r="AD4" s="19" t="s">
        <v>63</v>
      </c>
      <c r="AE4" s="19" t="s">
        <v>62</v>
      </c>
      <c r="AF4" s="19" t="s">
        <v>62</v>
      </c>
      <c r="AG4" s="19" t="s">
        <v>62</v>
      </c>
      <c r="AH4" s="19" t="s">
        <v>62</v>
      </c>
      <c r="AI4" s="19" t="s">
        <v>62</v>
      </c>
      <c r="AJ4" s="19" t="s">
        <v>63</v>
      </c>
      <c r="AK4" s="19" t="s">
        <v>63</v>
      </c>
      <c r="AL4" s="19" t="s">
        <v>63</v>
      </c>
      <c r="AM4" s="19" t="s">
        <v>63</v>
      </c>
      <c r="AN4" s="19" t="s">
        <v>63</v>
      </c>
      <c r="AO4" s="19" t="s">
        <v>63</v>
      </c>
      <c r="AP4" s="19" t="s">
        <v>63</v>
      </c>
      <c r="AQ4" s="19" t="s">
        <v>63</v>
      </c>
      <c r="AR4" s="19" t="s">
        <v>63</v>
      </c>
      <c r="AS4" s="19" t="s">
        <v>63</v>
      </c>
      <c r="AT4" s="19" t="s">
        <v>63</v>
      </c>
      <c r="AU4" s="19" t="s">
        <v>62</v>
      </c>
      <c r="AV4" s="19" t="s">
        <v>63</v>
      </c>
      <c r="AW4" s="19" t="s">
        <v>63</v>
      </c>
      <c r="AX4" s="19" t="s">
        <v>63</v>
      </c>
      <c r="AY4" s="19" t="s">
        <v>63</v>
      </c>
      <c r="AZ4" s="19" t="s">
        <v>63</v>
      </c>
      <c r="BA4" s="19" t="s">
        <v>62</v>
      </c>
      <c r="BB4" s="19" t="s">
        <v>63</v>
      </c>
      <c r="BC4" s="19"/>
      <c r="BD4" s="19" t="s">
        <v>64</v>
      </c>
    </row>
    <row r="5" spans="1:56" ht="85.5">
      <c r="A5">
        <v>1127</v>
      </c>
      <c r="B5" s="33" t="s">
        <v>946</v>
      </c>
      <c r="C5">
        <v>16</v>
      </c>
      <c r="J5">
        <f t="shared" si="0"/>
        <v>4.16</v>
      </c>
      <c r="K5">
        <v>1</v>
      </c>
      <c r="M5" s="52" t="s">
        <v>746</v>
      </c>
      <c r="N5" s="15" t="s">
        <v>55</v>
      </c>
      <c r="O5" s="1">
        <v>1019</v>
      </c>
      <c r="P5" s="16">
        <v>8.6999999999999993</v>
      </c>
      <c r="Q5" s="17" t="s">
        <v>69</v>
      </c>
      <c r="R5" s="17" t="s">
        <v>70</v>
      </c>
      <c r="S5" s="17" t="s">
        <v>71</v>
      </c>
      <c r="T5" s="17" t="s">
        <v>59</v>
      </c>
      <c r="U5" s="18">
        <v>1</v>
      </c>
      <c r="V5" s="17"/>
      <c r="W5" s="17"/>
      <c r="X5" s="17"/>
      <c r="Y5" s="19" t="s">
        <v>63</v>
      </c>
      <c r="Z5" s="19" t="s">
        <v>62</v>
      </c>
      <c r="AA5" s="19" t="s">
        <v>63</v>
      </c>
      <c r="AB5" s="19" t="s">
        <v>63</v>
      </c>
      <c r="AC5" s="19" t="s">
        <v>63</v>
      </c>
      <c r="AD5" s="19" t="s">
        <v>62</v>
      </c>
      <c r="AE5" s="19" t="s">
        <v>63</v>
      </c>
      <c r="AF5" s="19" t="s">
        <v>62</v>
      </c>
      <c r="AG5" s="19" t="s">
        <v>62</v>
      </c>
      <c r="AH5" s="19" t="s">
        <v>62</v>
      </c>
      <c r="AI5" s="19" t="s">
        <v>62</v>
      </c>
      <c r="AJ5" s="19" t="s">
        <v>63</v>
      </c>
      <c r="AK5" s="19" t="s">
        <v>63</v>
      </c>
      <c r="AL5" s="19" t="s">
        <v>63</v>
      </c>
      <c r="AM5" s="19" t="s">
        <v>63</v>
      </c>
      <c r="AN5" s="19" t="s">
        <v>63</v>
      </c>
      <c r="AO5" s="19" t="s">
        <v>63</v>
      </c>
      <c r="AP5" s="19" t="s">
        <v>63</v>
      </c>
      <c r="AQ5" s="19" t="s">
        <v>63</v>
      </c>
      <c r="AR5" s="19" t="s">
        <v>63</v>
      </c>
      <c r="AS5" s="19" t="s">
        <v>63</v>
      </c>
      <c r="AT5" s="19" t="s">
        <v>63</v>
      </c>
      <c r="AU5" s="19" t="s">
        <v>62</v>
      </c>
      <c r="AV5" s="19" t="s">
        <v>63</v>
      </c>
      <c r="AW5" s="19" t="s">
        <v>63</v>
      </c>
      <c r="AX5" s="19" t="s">
        <v>63</v>
      </c>
      <c r="AY5" s="19" t="s">
        <v>63</v>
      </c>
      <c r="AZ5" s="19" t="s">
        <v>63</v>
      </c>
      <c r="BA5" s="19" t="s">
        <v>63</v>
      </c>
      <c r="BB5" s="19" t="s">
        <v>63</v>
      </c>
      <c r="BC5" s="19"/>
      <c r="BD5" s="19" t="s">
        <v>64</v>
      </c>
    </row>
    <row r="6" spans="1:56">
      <c r="A6">
        <v>516</v>
      </c>
      <c r="B6" t="s">
        <v>947</v>
      </c>
      <c r="C6">
        <v>6</v>
      </c>
      <c r="J6">
        <f t="shared" si="0"/>
        <v>1.56</v>
      </c>
      <c r="K6">
        <v>1</v>
      </c>
      <c r="M6" s="52" t="s">
        <v>748</v>
      </c>
      <c r="N6" s="15" t="s">
        <v>55</v>
      </c>
      <c r="O6" s="1">
        <v>1020</v>
      </c>
      <c r="P6" s="16">
        <v>2.5</v>
      </c>
      <c r="Q6" s="17" t="s">
        <v>72</v>
      </c>
      <c r="R6" s="17" t="s">
        <v>57</v>
      </c>
      <c r="S6" s="17" t="s">
        <v>58</v>
      </c>
      <c r="T6" s="17" t="s">
        <v>59</v>
      </c>
      <c r="U6" s="18">
        <v>1</v>
      </c>
      <c r="V6" s="17"/>
      <c r="W6" s="17"/>
      <c r="X6" s="17"/>
      <c r="Y6" s="19" t="s">
        <v>62</v>
      </c>
      <c r="Z6" s="19" t="s">
        <v>63</v>
      </c>
      <c r="AA6" s="19" t="s">
        <v>63</v>
      </c>
      <c r="AB6" s="19" t="s">
        <v>63</v>
      </c>
      <c r="AC6" s="19" t="s">
        <v>63</v>
      </c>
      <c r="AD6" s="19" t="s">
        <v>63</v>
      </c>
      <c r="AE6" s="19" t="s">
        <v>62</v>
      </c>
      <c r="AF6" s="19" t="s">
        <v>62</v>
      </c>
      <c r="AG6" s="19" t="s">
        <v>62</v>
      </c>
      <c r="AH6" s="19" t="s">
        <v>62</v>
      </c>
      <c r="AI6" s="19" t="s">
        <v>62</v>
      </c>
      <c r="AJ6" s="19" t="s">
        <v>62</v>
      </c>
      <c r="AK6" s="19" t="s">
        <v>62</v>
      </c>
      <c r="AL6" s="19" t="s">
        <v>62</v>
      </c>
      <c r="AM6" s="19" t="s">
        <v>63</v>
      </c>
      <c r="AN6" s="19" t="s">
        <v>63</v>
      </c>
      <c r="AO6" s="19" t="s">
        <v>63</v>
      </c>
      <c r="AP6" s="19" t="s">
        <v>63</v>
      </c>
      <c r="AQ6" s="19" t="s">
        <v>63</v>
      </c>
      <c r="AR6" s="19" t="s">
        <v>63</v>
      </c>
      <c r="AS6" s="19" t="s">
        <v>63</v>
      </c>
      <c r="AT6" s="19" t="s">
        <v>63</v>
      </c>
      <c r="AU6" s="19" t="s">
        <v>63</v>
      </c>
      <c r="AV6" s="19" t="s">
        <v>63</v>
      </c>
      <c r="AW6" s="19" t="s">
        <v>63</v>
      </c>
      <c r="AX6" s="19" t="s">
        <v>63</v>
      </c>
      <c r="AY6" s="19" t="s">
        <v>63</v>
      </c>
      <c r="AZ6" s="19" t="s">
        <v>63</v>
      </c>
      <c r="BA6" s="19" t="s">
        <v>63</v>
      </c>
      <c r="BB6" s="19" t="s">
        <v>62</v>
      </c>
      <c r="BC6" s="19"/>
      <c r="BD6" s="19" t="s">
        <v>64</v>
      </c>
    </row>
    <row r="7" spans="1:56" ht="28.5">
      <c r="A7">
        <v>1806</v>
      </c>
      <c r="B7" s="33" t="s">
        <v>948</v>
      </c>
      <c r="C7">
        <v>6</v>
      </c>
      <c r="J7">
        <f t="shared" si="0"/>
        <v>1.56</v>
      </c>
      <c r="K7">
        <v>1</v>
      </c>
      <c r="M7" s="52" t="s">
        <v>750</v>
      </c>
      <c r="N7" s="15" t="s">
        <v>55</v>
      </c>
      <c r="O7" s="1">
        <v>1022</v>
      </c>
      <c r="P7" s="16">
        <v>11.2</v>
      </c>
      <c r="Q7" s="17" t="s">
        <v>73</v>
      </c>
      <c r="R7" s="17" t="s">
        <v>74</v>
      </c>
      <c r="S7" s="17" t="s">
        <v>57</v>
      </c>
      <c r="T7" s="17" t="s">
        <v>59</v>
      </c>
      <c r="U7" s="18">
        <v>1</v>
      </c>
      <c r="V7" s="17"/>
      <c r="W7" s="17"/>
      <c r="X7" s="17"/>
      <c r="Y7" s="19" t="s">
        <v>62</v>
      </c>
      <c r="Z7" s="19" t="s">
        <v>63</v>
      </c>
      <c r="AA7" s="19" t="s">
        <v>62</v>
      </c>
      <c r="AB7" s="19" t="s">
        <v>63</v>
      </c>
      <c r="AC7" s="19" t="s">
        <v>63</v>
      </c>
      <c r="AD7" s="19" t="s">
        <v>62</v>
      </c>
      <c r="AE7" s="19" t="s">
        <v>63</v>
      </c>
      <c r="AF7" s="19" t="s">
        <v>62</v>
      </c>
      <c r="AG7" s="19" t="s">
        <v>62</v>
      </c>
      <c r="AH7" s="19" t="s">
        <v>62</v>
      </c>
      <c r="AI7" s="19" t="s">
        <v>62</v>
      </c>
      <c r="AJ7" s="19" t="s">
        <v>63</v>
      </c>
      <c r="AK7" s="19" t="s">
        <v>63</v>
      </c>
      <c r="AL7" s="19" t="s">
        <v>63</v>
      </c>
      <c r="AM7" s="19" t="s">
        <v>63</v>
      </c>
      <c r="AN7" s="19" t="s">
        <v>63</v>
      </c>
      <c r="AO7" s="19" t="s">
        <v>63</v>
      </c>
      <c r="AP7" s="19" t="s">
        <v>63</v>
      </c>
      <c r="AQ7" s="19" t="s">
        <v>63</v>
      </c>
      <c r="AR7" s="19" t="s">
        <v>63</v>
      </c>
      <c r="AS7" s="19" t="s">
        <v>63</v>
      </c>
      <c r="AT7" s="19" t="s">
        <v>63</v>
      </c>
      <c r="AU7" s="19" t="s">
        <v>63</v>
      </c>
      <c r="AV7" s="19" t="s">
        <v>63</v>
      </c>
      <c r="AW7" s="19" t="s">
        <v>63</v>
      </c>
      <c r="AX7" s="19" t="s">
        <v>63</v>
      </c>
      <c r="AY7" s="19" t="s">
        <v>63</v>
      </c>
      <c r="AZ7" s="19" t="s">
        <v>63</v>
      </c>
      <c r="BA7" s="19" t="s">
        <v>63</v>
      </c>
      <c r="BB7" s="19" t="s">
        <v>63</v>
      </c>
      <c r="BC7" s="19"/>
      <c r="BD7" s="19" t="s">
        <v>64</v>
      </c>
    </row>
    <row r="8" spans="1:56" ht="28.5">
      <c r="A8">
        <v>514</v>
      </c>
      <c r="B8" s="33" t="s">
        <v>2871</v>
      </c>
      <c r="C8">
        <v>5</v>
      </c>
      <c r="J8">
        <f t="shared" si="0"/>
        <v>1.3</v>
      </c>
      <c r="K8">
        <v>1</v>
      </c>
      <c r="M8" s="52" t="s">
        <v>752</v>
      </c>
      <c r="N8" s="15" t="s">
        <v>55</v>
      </c>
      <c r="O8" s="1">
        <v>1027</v>
      </c>
      <c r="P8" s="16">
        <v>2.5</v>
      </c>
      <c r="Q8" s="17" t="s">
        <v>75</v>
      </c>
      <c r="R8" s="17" t="s">
        <v>57</v>
      </c>
      <c r="S8" s="17" t="s">
        <v>57</v>
      </c>
      <c r="T8" s="17" t="s">
        <v>57</v>
      </c>
      <c r="U8" s="18">
        <v>1</v>
      </c>
      <c r="V8" s="17"/>
      <c r="W8" s="17"/>
      <c r="X8" s="17"/>
      <c r="Y8" s="19" t="s">
        <v>62</v>
      </c>
      <c r="Z8" s="19" t="s">
        <v>63</v>
      </c>
      <c r="AA8" s="19" t="s">
        <v>63</v>
      </c>
      <c r="AB8" s="19" t="s">
        <v>63</v>
      </c>
      <c r="AC8" s="19" t="s">
        <v>63</v>
      </c>
      <c r="AD8" s="19" t="s">
        <v>63</v>
      </c>
      <c r="AE8" s="19" t="s">
        <v>62</v>
      </c>
      <c r="AF8" s="19" t="s">
        <v>62</v>
      </c>
      <c r="AG8" s="19" t="s">
        <v>62</v>
      </c>
      <c r="AH8" s="19" t="s">
        <v>62</v>
      </c>
      <c r="AI8" s="19" t="s">
        <v>62</v>
      </c>
      <c r="AJ8" s="19" t="s">
        <v>62</v>
      </c>
      <c r="AK8" s="19" t="s">
        <v>62</v>
      </c>
      <c r="AL8" s="19" t="s">
        <v>62</v>
      </c>
      <c r="AM8" s="19" t="s">
        <v>63</v>
      </c>
      <c r="AN8" s="19" t="s">
        <v>63</v>
      </c>
      <c r="AO8" s="19" t="s">
        <v>63</v>
      </c>
      <c r="AP8" s="19" t="s">
        <v>63</v>
      </c>
      <c r="AQ8" s="19" t="s">
        <v>63</v>
      </c>
      <c r="AR8" s="19" t="s">
        <v>63</v>
      </c>
      <c r="AS8" s="19" t="s">
        <v>63</v>
      </c>
      <c r="AT8" s="19" t="s">
        <v>63</v>
      </c>
      <c r="AU8" s="19" t="s">
        <v>63</v>
      </c>
      <c r="AV8" s="19" t="s">
        <v>63</v>
      </c>
      <c r="AW8" s="19" t="s">
        <v>63</v>
      </c>
      <c r="AX8" s="19" t="s">
        <v>63</v>
      </c>
      <c r="AY8" s="19" t="s">
        <v>63</v>
      </c>
      <c r="AZ8" s="19" t="s">
        <v>63</v>
      </c>
      <c r="BA8" s="19" t="s">
        <v>63</v>
      </c>
      <c r="BB8" s="19" t="s">
        <v>62</v>
      </c>
      <c r="BC8" s="19"/>
      <c r="BD8" s="19" t="s">
        <v>64</v>
      </c>
    </row>
    <row r="9" spans="1:56" ht="57">
      <c r="J9">
        <f t="shared" si="0"/>
        <v>0</v>
      </c>
      <c r="K9">
        <v>0</v>
      </c>
      <c r="L9" s="33" t="s">
        <v>949</v>
      </c>
      <c r="M9" s="52" t="s">
        <v>753</v>
      </c>
      <c r="N9" s="15" t="s">
        <v>55</v>
      </c>
      <c r="O9" s="1">
        <v>1065</v>
      </c>
      <c r="P9" s="16">
        <v>140</v>
      </c>
      <c r="Q9" s="20" t="s">
        <v>76</v>
      </c>
      <c r="R9" s="17" t="s">
        <v>77</v>
      </c>
      <c r="S9" s="17" t="s">
        <v>58</v>
      </c>
      <c r="T9" s="17" t="s">
        <v>57</v>
      </c>
      <c r="U9" s="18" t="s">
        <v>78</v>
      </c>
      <c r="V9" s="17"/>
      <c r="W9" s="17"/>
      <c r="X9" s="17"/>
      <c r="Y9" s="19" t="s">
        <v>62</v>
      </c>
      <c r="Z9" s="19" t="s">
        <v>63</v>
      </c>
      <c r="AA9" s="19" t="s">
        <v>63</v>
      </c>
      <c r="AB9" s="19" t="s">
        <v>63</v>
      </c>
      <c r="AC9" s="19" t="s">
        <v>63</v>
      </c>
      <c r="AD9" s="19" t="s">
        <v>62</v>
      </c>
      <c r="AE9" s="19" t="s">
        <v>63</v>
      </c>
      <c r="AF9" s="19" t="s">
        <v>62</v>
      </c>
      <c r="AG9" s="19" t="s">
        <v>62</v>
      </c>
      <c r="AH9" s="19" t="s">
        <v>62</v>
      </c>
      <c r="AI9" s="19" t="s">
        <v>62</v>
      </c>
      <c r="AJ9" s="19" t="s">
        <v>63</v>
      </c>
      <c r="AK9" s="19" t="s">
        <v>63</v>
      </c>
      <c r="AL9" s="19" t="s">
        <v>63</v>
      </c>
      <c r="AM9" s="19" t="s">
        <v>63</v>
      </c>
      <c r="AN9" s="19" t="s">
        <v>63</v>
      </c>
      <c r="AO9" s="19" t="s">
        <v>63</v>
      </c>
      <c r="AP9" s="19" t="s">
        <v>63</v>
      </c>
      <c r="AQ9" s="19" t="s">
        <v>63</v>
      </c>
      <c r="AR9" s="19" t="s">
        <v>63</v>
      </c>
      <c r="AS9" s="19" t="s">
        <v>63</v>
      </c>
      <c r="AT9" s="19" t="s">
        <v>63</v>
      </c>
      <c r="AU9" s="19" t="s">
        <v>63</v>
      </c>
      <c r="AV9" s="19" t="s">
        <v>63</v>
      </c>
      <c r="AW9" s="19" t="s">
        <v>63</v>
      </c>
      <c r="AX9" s="19" t="s">
        <v>63</v>
      </c>
      <c r="AY9" s="19" t="s">
        <v>63</v>
      </c>
      <c r="AZ9" s="19" t="s">
        <v>63</v>
      </c>
      <c r="BA9" s="19" t="s">
        <v>63</v>
      </c>
      <c r="BB9" s="19" t="s">
        <v>63</v>
      </c>
      <c r="BC9" s="19"/>
      <c r="BD9" s="19" t="s">
        <v>64</v>
      </c>
    </row>
    <row r="10" spans="1:56" ht="199.5">
      <c r="A10">
        <v>1671</v>
      </c>
      <c r="B10" s="33" t="s">
        <v>950</v>
      </c>
      <c r="C10">
        <v>120</v>
      </c>
      <c r="D10">
        <v>4002</v>
      </c>
      <c r="E10" s="33" t="s">
        <v>951</v>
      </c>
      <c r="F10">
        <v>120</v>
      </c>
      <c r="J10">
        <f t="shared" si="0"/>
        <v>62.400000000000006</v>
      </c>
      <c r="K10">
        <v>2</v>
      </c>
      <c r="L10" s="33" t="s">
        <v>952</v>
      </c>
      <c r="M10" s="52" t="s">
        <v>756</v>
      </c>
      <c r="N10" s="15" t="s">
        <v>55</v>
      </c>
      <c r="O10" s="1">
        <v>1069</v>
      </c>
      <c r="P10" s="16">
        <v>140</v>
      </c>
      <c r="Q10" s="20" t="s">
        <v>79</v>
      </c>
      <c r="R10" s="17" t="s">
        <v>77</v>
      </c>
      <c r="S10" s="17" t="s">
        <v>58</v>
      </c>
      <c r="T10" s="17" t="s">
        <v>57</v>
      </c>
      <c r="U10" s="18" t="s">
        <v>80</v>
      </c>
      <c r="V10" s="17"/>
      <c r="W10" s="17" t="s">
        <v>81</v>
      </c>
      <c r="X10" s="17"/>
      <c r="Y10" s="19" t="s">
        <v>62</v>
      </c>
      <c r="Z10" s="19" t="s">
        <v>63</v>
      </c>
      <c r="AA10" s="19" t="s">
        <v>63</v>
      </c>
      <c r="AB10" s="19" t="s">
        <v>63</v>
      </c>
      <c r="AC10" s="19" t="s">
        <v>63</v>
      </c>
      <c r="AD10" s="19" t="s">
        <v>62</v>
      </c>
      <c r="AE10" s="19" t="s">
        <v>63</v>
      </c>
      <c r="AF10" s="19" t="s">
        <v>62</v>
      </c>
      <c r="AG10" s="19" t="s">
        <v>62</v>
      </c>
      <c r="AH10" s="19" t="s">
        <v>62</v>
      </c>
      <c r="AI10" s="19" t="s">
        <v>62</v>
      </c>
      <c r="AJ10" s="19" t="s">
        <v>63</v>
      </c>
      <c r="AK10" s="19" t="s">
        <v>63</v>
      </c>
      <c r="AL10" s="19" t="s">
        <v>63</v>
      </c>
      <c r="AM10" s="19" t="s">
        <v>63</v>
      </c>
      <c r="AN10" s="19" t="s">
        <v>63</v>
      </c>
      <c r="AO10" s="19" t="s">
        <v>63</v>
      </c>
      <c r="AP10" s="19" t="s">
        <v>63</v>
      </c>
      <c r="AQ10" s="19" t="s">
        <v>63</v>
      </c>
      <c r="AR10" s="19" t="s">
        <v>63</v>
      </c>
      <c r="AS10" s="19" t="s">
        <v>63</v>
      </c>
      <c r="AT10" s="19" t="s">
        <v>63</v>
      </c>
      <c r="AU10" s="19" t="s">
        <v>63</v>
      </c>
      <c r="AV10" s="19" t="s">
        <v>63</v>
      </c>
      <c r="AW10" s="19" t="s">
        <v>63</v>
      </c>
      <c r="AX10" s="19" t="s">
        <v>63</v>
      </c>
      <c r="AY10" s="19" t="s">
        <v>63</v>
      </c>
      <c r="AZ10" s="19" t="s">
        <v>63</v>
      </c>
      <c r="BA10" s="19" t="s">
        <v>63</v>
      </c>
      <c r="BB10" s="19" t="s">
        <v>63</v>
      </c>
      <c r="BC10" s="19"/>
      <c r="BD10" s="19" t="s">
        <v>64</v>
      </c>
    </row>
    <row r="11" spans="1:56" ht="42.75">
      <c r="A11">
        <v>517</v>
      </c>
      <c r="B11" s="33" t="s">
        <v>953</v>
      </c>
      <c r="C11">
        <v>6</v>
      </c>
      <c r="J11">
        <f t="shared" si="0"/>
        <v>1.56</v>
      </c>
      <c r="K11">
        <v>1</v>
      </c>
      <c r="M11" s="52" t="s">
        <v>758</v>
      </c>
      <c r="N11" s="15" t="s">
        <v>55</v>
      </c>
      <c r="O11" s="1">
        <v>1093</v>
      </c>
      <c r="P11" s="16">
        <v>2.5</v>
      </c>
      <c r="Q11" s="20" t="s">
        <v>82</v>
      </c>
      <c r="R11" s="17" t="s">
        <v>57</v>
      </c>
      <c r="S11" s="17" t="s">
        <v>58</v>
      </c>
      <c r="T11" s="17" t="s">
        <v>57</v>
      </c>
      <c r="U11" s="18">
        <v>1</v>
      </c>
      <c r="V11" s="17"/>
      <c r="W11" s="17"/>
      <c r="X11" s="17"/>
      <c r="Y11" s="19" t="s">
        <v>62</v>
      </c>
      <c r="Z11" s="19" t="s">
        <v>63</v>
      </c>
      <c r="AA11" s="19" t="s">
        <v>63</v>
      </c>
      <c r="AB11" s="19" t="s">
        <v>63</v>
      </c>
      <c r="AC11" s="19" t="s">
        <v>63</v>
      </c>
      <c r="AD11" s="19" t="s">
        <v>63</v>
      </c>
      <c r="AE11" s="19" t="s">
        <v>62</v>
      </c>
      <c r="AF11" s="19" t="s">
        <v>62</v>
      </c>
      <c r="AG11" s="19" t="s">
        <v>62</v>
      </c>
      <c r="AH11" s="19" t="s">
        <v>62</v>
      </c>
      <c r="AI11" s="19" t="s">
        <v>62</v>
      </c>
      <c r="AJ11" s="19" t="s">
        <v>62</v>
      </c>
      <c r="AK11" s="19" t="s">
        <v>62</v>
      </c>
      <c r="AL11" s="19" t="s">
        <v>62</v>
      </c>
      <c r="AM11" s="19" t="s">
        <v>63</v>
      </c>
      <c r="AN11" s="19" t="s">
        <v>63</v>
      </c>
      <c r="AO11" s="19" t="s">
        <v>63</v>
      </c>
      <c r="AP11" s="19" t="s">
        <v>63</v>
      </c>
      <c r="AQ11" s="19" t="s">
        <v>63</v>
      </c>
      <c r="AR11" s="19" t="s">
        <v>63</v>
      </c>
      <c r="AS11" s="19" t="s">
        <v>63</v>
      </c>
      <c r="AT11" s="19" t="s">
        <v>63</v>
      </c>
      <c r="AU11" s="19" t="s">
        <v>63</v>
      </c>
      <c r="AV11" s="19" t="s">
        <v>63</v>
      </c>
      <c r="AW11" s="19" t="s">
        <v>63</v>
      </c>
      <c r="AX11" s="19" t="s">
        <v>63</v>
      </c>
      <c r="AY11" s="19" t="s">
        <v>63</v>
      </c>
      <c r="AZ11" s="19" t="s">
        <v>63</v>
      </c>
      <c r="BA11" s="19" t="s">
        <v>63</v>
      </c>
      <c r="BB11" s="19" t="s">
        <v>63</v>
      </c>
      <c r="BC11" s="19"/>
      <c r="BD11" s="19" t="s">
        <v>64</v>
      </c>
    </row>
    <row r="12" spans="1:56" ht="85.5">
      <c r="A12">
        <v>1453</v>
      </c>
      <c r="B12" s="33" t="s">
        <v>954</v>
      </c>
      <c r="C12">
        <v>39</v>
      </c>
      <c r="J12">
        <f t="shared" si="0"/>
        <v>10.14</v>
      </c>
      <c r="K12">
        <v>1</v>
      </c>
      <c r="M12" s="52" t="s">
        <v>760</v>
      </c>
      <c r="N12" s="15" t="s">
        <v>55</v>
      </c>
      <c r="O12" s="1">
        <v>1191.0999999999999</v>
      </c>
      <c r="P12" s="16">
        <v>50</v>
      </c>
      <c r="Q12" s="20" t="s">
        <v>83</v>
      </c>
      <c r="R12" s="17" t="s">
        <v>84</v>
      </c>
      <c r="S12" s="17" t="s">
        <v>58</v>
      </c>
      <c r="T12" s="17" t="s">
        <v>59</v>
      </c>
      <c r="U12" s="18">
        <v>1</v>
      </c>
      <c r="V12" s="17"/>
      <c r="W12" s="17"/>
      <c r="X12" s="17"/>
      <c r="Y12" s="19" t="s">
        <v>63</v>
      </c>
      <c r="Z12" s="19" t="s">
        <v>63</v>
      </c>
      <c r="AA12" s="19" t="s">
        <v>62</v>
      </c>
      <c r="AB12" s="19" t="s">
        <v>63</v>
      </c>
      <c r="AC12" s="19" t="s">
        <v>63</v>
      </c>
      <c r="AD12" s="19" t="s">
        <v>62</v>
      </c>
      <c r="AE12" s="19" t="s">
        <v>63</v>
      </c>
      <c r="AF12" s="19" t="s">
        <v>62</v>
      </c>
      <c r="AG12" s="19" t="s">
        <v>62</v>
      </c>
      <c r="AH12" s="19" t="s">
        <v>62</v>
      </c>
      <c r="AI12" s="19" t="s">
        <v>62</v>
      </c>
      <c r="AJ12" s="19" t="s">
        <v>63</v>
      </c>
      <c r="AK12" s="19" t="s">
        <v>63</v>
      </c>
      <c r="AL12" s="19" t="s">
        <v>63</v>
      </c>
      <c r="AM12" s="19" t="s">
        <v>63</v>
      </c>
      <c r="AN12" s="19" t="s">
        <v>63</v>
      </c>
      <c r="AO12" s="19" t="s">
        <v>63</v>
      </c>
      <c r="AP12" s="19" t="s">
        <v>63</v>
      </c>
      <c r="AQ12" s="19" t="s">
        <v>63</v>
      </c>
      <c r="AR12" s="19" t="s">
        <v>63</v>
      </c>
      <c r="AS12" s="19" t="s">
        <v>63</v>
      </c>
      <c r="AT12" s="19" t="s">
        <v>63</v>
      </c>
      <c r="AU12" s="19" t="s">
        <v>63</v>
      </c>
      <c r="AV12" s="19" t="s">
        <v>63</v>
      </c>
      <c r="AW12" s="19" t="s">
        <v>63</v>
      </c>
      <c r="AX12" s="19" t="s">
        <v>63</v>
      </c>
      <c r="AY12" s="19" t="s">
        <v>63</v>
      </c>
      <c r="AZ12" s="19" t="s">
        <v>63</v>
      </c>
      <c r="BA12" s="19" t="s">
        <v>63</v>
      </c>
      <c r="BB12" s="19" t="s">
        <v>62</v>
      </c>
      <c r="BC12" s="19"/>
      <c r="BD12" s="19" t="s">
        <v>64</v>
      </c>
    </row>
    <row r="13" spans="1:56" ht="409.5">
      <c r="A13">
        <v>1453</v>
      </c>
      <c r="B13" s="33" t="s">
        <v>955</v>
      </c>
      <c r="C13">
        <v>39</v>
      </c>
      <c r="J13">
        <f t="shared" si="0"/>
        <v>10.14</v>
      </c>
      <c r="K13">
        <v>2</v>
      </c>
      <c r="L13" s="33" t="s">
        <v>956</v>
      </c>
      <c r="M13" s="52" t="s">
        <v>761</v>
      </c>
      <c r="N13" s="15" t="s">
        <v>55</v>
      </c>
      <c r="O13" s="1">
        <v>1194</v>
      </c>
      <c r="P13" s="16">
        <v>87</v>
      </c>
      <c r="Q13" s="20" t="s">
        <v>85</v>
      </c>
      <c r="R13" s="17" t="s">
        <v>57</v>
      </c>
      <c r="S13" s="17" t="s">
        <v>57</v>
      </c>
      <c r="T13" s="17" t="s">
        <v>59</v>
      </c>
      <c r="U13" s="17" t="s">
        <v>86</v>
      </c>
      <c r="V13" s="18" t="s">
        <v>87</v>
      </c>
      <c r="W13" s="17" t="s">
        <v>88</v>
      </c>
      <c r="X13" s="17"/>
      <c r="Y13" s="19" t="s">
        <v>63</v>
      </c>
      <c r="Z13" s="19" t="s">
        <v>63</v>
      </c>
      <c r="AA13" s="19" t="s">
        <v>62</v>
      </c>
      <c r="AB13" s="19" t="s">
        <v>63</v>
      </c>
      <c r="AC13" s="19" t="s">
        <v>63</v>
      </c>
      <c r="AD13" s="19" t="s">
        <v>62</v>
      </c>
      <c r="AE13" s="19" t="s">
        <v>63</v>
      </c>
      <c r="AF13" s="19" t="s">
        <v>62</v>
      </c>
      <c r="AG13" s="19" t="s">
        <v>62</v>
      </c>
      <c r="AH13" s="19" t="s">
        <v>62</v>
      </c>
      <c r="AI13" s="19" t="s">
        <v>62</v>
      </c>
      <c r="AJ13" s="19" t="s">
        <v>63</v>
      </c>
      <c r="AK13" s="19" t="s">
        <v>63</v>
      </c>
      <c r="AL13" s="19" t="s">
        <v>63</v>
      </c>
      <c r="AM13" s="19" t="s">
        <v>63</v>
      </c>
      <c r="AN13" s="19" t="s">
        <v>63</v>
      </c>
      <c r="AO13" s="19" t="s">
        <v>63</v>
      </c>
      <c r="AP13" s="19" t="s">
        <v>63</v>
      </c>
      <c r="AQ13" s="19" t="s">
        <v>63</v>
      </c>
      <c r="AR13" s="19" t="s">
        <v>63</v>
      </c>
      <c r="AS13" s="19" t="s">
        <v>63</v>
      </c>
      <c r="AT13" s="19" t="s">
        <v>63</v>
      </c>
      <c r="AU13" s="19" t="s">
        <v>63</v>
      </c>
      <c r="AV13" s="19" t="s">
        <v>63</v>
      </c>
      <c r="AW13" s="19" t="s">
        <v>63</v>
      </c>
      <c r="AX13" s="19" t="s">
        <v>63</v>
      </c>
      <c r="AY13" s="19" t="s">
        <v>63</v>
      </c>
      <c r="AZ13" s="19" t="s">
        <v>63</v>
      </c>
      <c r="BA13" s="19" t="s">
        <v>63</v>
      </c>
      <c r="BB13" s="19" t="s">
        <v>63</v>
      </c>
      <c r="BC13" s="19"/>
      <c r="BD13" s="19" t="s">
        <v>64</v>
      </c>
    </row>
    <row r="14" spans="1:56" ht="42.75">
      <c r="A14">
        <v>1601</v>
      </c>
      <c r="B14" t="s">
        <v>957</v>
      </c>
      <c r="C14">
        <v>6</v>
      </c>
      <c r="J14">
        <f t="shared" si="0"/>
        <v>1.56</v>
      </c>
      <c r="K14">
        <v>2</v>
      </c>
      <c r="L14" s="33" t="s">
        <v>958</v>
      </c>
      <c r="M14" s="52" t="s">
        <v>763</v>
      </c>
      <c r="N14" s="15" t="s">
        <v>55</v>
      </c>
      <c r="O14" s="1">
        <v>1207</v>
      </c>
      <c r="P14" s="16">
        <v>3.2</v>
      </c>
      <c r="Q14" s="20" t="s">
        <v>89</v>
      </c>
      <c r="R14" s="17" t="s">
        <v>57</v>
      </c>
      <c r="S14" s="17" t="s">
        <v>57</v>
      </c>
      <c r="T14" s="17" t="s">
        <v>57</v>
      </c>
      <c r="U14" s="18">
        <v>1</v>
      </c>
      <c r="V14" s="17"/>
      <c r="W14" s="17"/>
      <c r="X14" s="17"/>
      <c r="Y14" s="19" t="s">
        <v>62</v>
      </c>
      <c r="Z14" s="19" t="s">
        <v>63</v>
      </c>
      <c r="AA14" s="19" t="s">
        <v>63</v>
      </c>
      <c r="AB14" s="19" t="s">
        <v>63</v>
      </c>
      <c r="AC14" s="19" t="s">
        <v>63</v>
      </c>
      <c r="AD14" s="19" t="s">
        <v>63</v>
      </c>
      <c r="AE14" s="19" t="s">
        <v>62</v>
      </c>
      <c r="AF14" s="19" t="s">
        <v>62</v>
      </c>
      <c r="AG14" s="19" t="s">
        <v>62</v>
      </c>
      <c r="AH14" s="19" t="s">
        <v>62</v>
      </c>
      <c r="AI14" s="19" t="s">
        <v>62</v>
      </c>
      <c r="AJ14" s="19" t="s">
        <v>62</v>
      </c>
      <c r="AK14" s="19" t="s">
        <v>62</v>
      </c>
      <c r="AL14" s="19" t="s">
        <v>62</v>
      </c>
      <c r="AM14" s="19" t="s">
        <v>63</v>
      </c>
      <c r="AN14" s="19" t="s">
        <v>63</v>
      </c>
      <c r="AO14" s="19" t="s">
        <v>63</v>
      </c>
      <c r="AP14" s="19" t="s">
        <v>63</v>
      </c>
      <c r="AQ14" s="19" t="s">
        <v>63</v>
      </c>
      <c r="AR14" s="19" t="s">
        <v>63</v>
      </c>
      <c r="AS14" s="19" t="s">
        <v>63</v>
      </c>
      <c r="AT14" s="19" t="s">
        <v>63</v>
      </c>
      <c r="AU14" s="19" t="s">
        <v>63</v>
      </c>
      <c r="AV14" s="19" t="s">
        <v>63</v>
      </c>
      <c r="AW14" s="19" t="s">
        <v>63</v>
      </c>
      <c r="AX14" s="19" t="s">
        <v>63</v>
      </c>
      <c r="AY14" s="19" t="s">
        <v>63</v>
      </c>
      <c r="AZ14" s="19" t="s">
        <v>63</v>
      </c>
      <c r="BA14" s="19" t="s">
        <v>63</v>
      </c>
      <c r="BB14" s="19" t="s">
        <v>63</v>
      </c>
      <c r="BC14" s="19"/>
      <c r="BD14" s="19" t="s">
        <v>64</v>
      </c>
    </row>
    <row r="15" spans="1:56" ht="142.5">
      <c r="A15">
        <v>999</v>
      </c>
      <c r="B15" s="33" t="s">
        <v>959</v>
      </c>
      <c r="C15">
        <v>70</v>
      </c>
      <c r="D15">
        <v>571</v>
      </c>
      <c r="E15" s="33" t="s">
        <v>3032</v>
      </c>
      <c r="F15">
        <v>6</v>
      </c>
      <c r="G15">
        <v>1612</v>
      </c>
      <c r="H15" t="s">
        <v>3033</v>
      </c>
      <c r="I15">
        <v>7</v>
      </c>
      <c r="J15">
        <f t="shared" si="0"/>
        <v>21.580000000000002</v>
      </c>
      <c r="K15">
        <v>1</v>
      </c>
      <c r="M15" s="52" t="s">
        <v>764</v>
      </c>
      <c r="N15" s="15" t="s">
        <v>55</v>
      </c>
      <c r="O15" s="1">
        <v>1212</v>
      </c>
      <c r="P15" s="16">
        <v>26</v>
      </c>
      <c r="Q15" s="20" t="s">
        <v>90</v>
      </c>
      <c r="R15" s="17" t="s">
        <v>57</v>
      </c>
      <c r="S15" s="17" t="s">
        <v>66</v>
      </c>
      <c r="T15" s="17" t="s">
        <v>57</v>
      </c>
      <c r="U15" s="18">
        <v>1</v>
      </c>
      <c r="V15" s="17"/>
      <c r="W15" s="17"/>
      <c r="X15" s="17"/>
      <c r="Y15" s="19" t="s">
        <v>62</v>
      </c>
      <c r="Z15" s="19" t="s">
        <v>63</v>
      </c>
      <c r="AA15" s="19" t="s">
        <v>63</v>
      </c>
      <c r="AB15" s="19" t="s">
        <v>63</v>
      </c>
      <c r="AC15" s="19" t="s">
        <v>63</v>
      </c>
      <c r="AD15" s="19" t="s">
        <v>63</v>
      </c>
      <c r="AE15" s="19" t="s">
        <v>62</v>
      </c>
      <c r="AF15" s="19" t="s">
        <v>62</v>
      </c>
      <c r="AG15" s="19" t="s">
        <v>62</v>
      </c>
      <c r="AH15" s="19" t="s">
        <v>62</v>
      </c>
      <c r="AI15" s="19" t="s">
        <v>62</v>
      </c>
      <c r="AJ15" s="19" t="s">
        <v>62</v>
      </c>
      <c r="AK15" s="19" t="s">
        <v>62</v>
      </c>
      <c r="AL15" s="19" t="s">
        <v>63</v>
      </c>
      <c r="AM15" s="19" t="s">
        <v>63</v>
      </c>
      <c r="AN15" s="19" t="s">
        <v>63</v>
      </c>
      <c r="AO15" s="19" t="s">
        <v>63</v>
      </c>
      <c r="AP15" s="19" t="s">
        <v>63</v>
      </c>
      <c r="AQ15" s="19" t="s">
        <v>63</v>
      </c>
      <c r="AR15" s="19" t="s">
        <v>63</v>
      </c>
      <c r="AS15" s="19" t="s">
        <v>63</v>
      </c>
      <c r="AT15" s="19" t="s">
        <v>63</v>
      </c>
      <c r="AU15" s="19" t="s">
        <v>63</v>
      </c>
      <c r="AV15" s="19" t="s">
        <v>63</v>
      </c>
      <c r="AW15" s="19" t="s">
        <v>63</v>
      </c>
      <c r="AX15" s="19" t="s">
        <v>62</v>
      </c>
      <c r="AY15" s="19" t="s">
        <v>63</v>
      </c>
      <c r="AZ15" s="19" t="s">
        <v>63</v>
      </c>
      <c r="BA15" s="19" t="s">
        <v>63</v>
      </c>
      <c r="BB15" s="19" t="s">
        <v>63</v>
      </c>
      <c r="BC15" s="19"/>
      <c r="BD15" s="19" t="s">
        <v>64</v>
      </c>
    </row>
    <row r="16" spans="1:56" ht="28.5">
      <c r="A16">
        <v>578</v>
      </c>
      <c r="B16" s="33" t="s">
        <v>960</v>
      </c>
      <c r="C16">
        <v>6</v>
      </c>
      <c r="J16">
        <f t="shared" si="0"/>
        <v>1.56</v>
      </c>
      <c r="K16">
        <v>1</v>
      </c>
      <c r="M16" s="52" t="s">
        <v>91</v>
      </c>
      <c r="N16" s="15" t="s">
        <v>55</v>
      </c>
      <c r="O16" s="1">
        <v>1223</v>
      </c>
      <c r="P16" s="16">
        <v>2.8</v>
      </c>
      <c r="Q16" s="20" t="s">
        <v>91</v>
      </c>
      <c r="R16" s="17" t="s">
        <v>57</v>
      </c>
      <c r="S16" s="17" t="s">
        <v>57</v>
      </c>
      <c r="T16" s="17" t="s">
        <v>59</v>
      </c>
      <c r="U16" s="18">
        <v>1</v>
      </c>
      <c r="V16" s="17"/>
      <c r="W16" s="17"/>
      <c r="X16" s="17"/>
      <c r="Y16" s="19" t="s">
        <v>62</v>
      </c>
      <c r="Z16" s="19" t="s">
        <v>63</v>
      </c>
      <c r="AA16" s="19" t="s">
        <v>63</v>
      </c>
      <c r="AB16" s="19" t="s">
        <v>63</v>
      </c>
      <c r="AC16" s="19" t="s">
        <v>63</v>
      </c>
      <c r="AD16" s="19" t="s">
        <v>63</v>
      </c>
      <c r="AE16" s="19" t="s">
        <v>62</v>
      </c>
      <c r="AF16" s="19" t="s">
        <v>62</v>
      </c>
      <c r="AG16" s="19" t="s">
        <v>62</v>
      </c>
      <c r="AH16" s="19" t="s">
        <v>62</v>
      </c>
      <c r="AI16" s="19" t="s">
        <v>62</v>
      </c>
      <c r="AJ16" s="19" t="s">
        <v>63</v>
      </c>
      <c r="AK16" s="19" t="s">
        <v>63</v>
      </c>
      <c r="AL16" s="19" t="s">
        <v>63</v>
      </c>
      <c r="AM16" s="19" t="s">
        <v>63</v>
      </c>
      <c r="AN16" s="19" t="s">
        <v>63</v>
      </c>
      <c r="AO16" s="19" t="s">
        <v>63</v>
      </c>
      <c r="AP16" s="19" t="s">
        <v>63</v>
      </c>
      <c r="AQ16" s="19" t="s">
        <v>63</v>
      </c>
      <c r="AR16" s="19" t="s">
        <v>62</v>
      </c>
      <c r="AS16" s="19" t="s">
        <v>63</v>
      </c>
      <c r="AT16" s="19" t="s">
        <v>63</v>
      </c>
      <c r="AU16" s="19" t="s">
        <v>63</v>
      </c>
      <c r="AV16" s="19" t="s">
        <v>63</v>
      </c>
      <c r="AW16" s="19" t="s">
        <v>63</v>
      </c>
      <c r="AX16" s="19" t="s">
        <v>63</v>
      </c>
      <c r="AY16" s="19" t="s">
        <v>63</v>
      </c>
      <c r="AZ16" s="19" t="s">
        <v>63</v>
      </c>
      <c r="BA16" s="19" t="s">
        <v>63</v>
      </c>
      <c r="BB16" s="19" t="s">
        <v>62</v>
      </c>
      <c r="BC16" s="19"/>
      <c r="BD16" s="19" t="s">
        <v>64</v>
      </c>
    </row>
    <row r="17" spans="1:56" ht="156.75">
      <c r="A17">
        <v>1684</v>
      </c>
      <c r="B17" s="33" t="s">
        <v>3068</v>
      </c>
      <c r="C17">
        <v>130</v>
      </c>
      <c r="J17">
        <f t="shared" si="0"/>
        <v>33.800000000000004</v>
      </c>
      <c r="K17">
        <v>1</v>
      </c>
      <c r="L17" s="33" t="s">
        <v>3069</v>
      </c>
      <c r="M17" s="52" t="s">
        <v>767</v>
      </c>
      <c r="N17" s="15" t="s">
        <v>55</v>
      </c>
      <c r="O17" s="1">
        <v>1224.0999999999999</v>
      </c>
      <c r="P17" s="16">
        <v>61</v>
      </c>
      <c r="Q17" s="20" t="s">
        <v>92</v>
      </c>
      <c r="R17" s="17" t="s">
        <v>57</v>
      </c>
      <c r="S17" s="17" t="s">
        <v>93</v>
      </c>
      <c r="T17" s="17" t="s">
        <v>59</v>
      </c>
      <c r="U17" s="18">
        <v>1</v>
      </c>
      <c r="V17" s="17"/>
      <c r="W17" s="17"/>
      <c r="X17" s="17"/>
      <c r="Y17" s="19" t="s">
        <v>62</v>
      </c>
      <c r="Z17" s="19" t="s">
        <v>63</v>
      </c>
      <c r="AA17" s="19" t="s">
        <v>63</v>
      </c>
      <c r="AB17" s="19" t="s">
        <v>63</v>
      </c>
      <c r="AC17" s="19" t="s">
        <v>63</v>
      </c>
      <c r="AD17" s="19" t="s">
        <v>62</v>
      </c>
      <c r="AE17" s="19" t="s">
        <v>63</v>
      </c>
      <c r="AF17" s="19" t="s">
        <v>62</v>
      </c>
      <c r="AG17" s="19" t="s">
        <v>62</v>
      </c>
      <c r="AH17" s="19" t="s">
        <v>62</v>
      </c>
      <c r="AI17" s="19" t="s">
        <v>62</v>
      </c>
      <c r="AJ17" s="19" t="s">
        <v>63</v>
      </c>
      <c r="AK17" s="19" t="s">
        <v>63</v>
      </c>
      <c r="AL17" s="19" t="s">
        <v>63</v>
      </c>
      <c r="AM17" s="19" t="s">
        <v>63</v>
      </c>
      <c r="AN17" s="19" t="s">
        <v>63</v>
      </c>
      <c r="AO17" s="19" t="s">
        <v>63</v>
      </c>
      <c r="AP17" s="19" t="s">
        <v>63</v>
      </c>
      <c r="AQ17" s="19" t="s">
        <v>63</v>
      </c>
      <c r="AR17" s="19" t="s">
        <v>63</v>
      </c>
      <c r="AS17" s="19" t="s">
        <v>63</v>
      </c>
      <c r="AT17" s="19" t="s">
        <v>63</v>
      </c>
      <c r="AU17" s="19" t="s">
        <v>63</v>
      </c>
      <c r="AV17" s="19" t="s">
        <v>63</v>
      </c>
      <c r="AW17" s="19" t="s">
        <v>63</v>
      </c>
      <c r="AX17" s="19" t="s">
        <v>63</v>
      </c>
      <c r="AY17" s="19" t="s">
        <v>63</v>
      </c>
      <c r="AZ17" s="19" t="s">
        <v>63</v>
      </c>
      <c r="BA17" s="19" t="s">
        <v>63</v>
      </c>
      <c r="BB17" s="19" t="s">
        <v>63</v>
      </c>
      <c r="BC17" s="19"/>
      <c r="BD17" s="19" t="s">
        <v>64</v>
      </c>
    </row>
    <row r="18" spans="1:56">
      <c r="A18">
        <v>580</v>
      </c>
      <c r="B18" s="33" t="s">
        <v>962</v>
      </c>
      <c r="C18">
        <v>5</v>
      </c>
      <c r="J18">
        <f t="shared" si="0"/>
        <v>1.3</v>
      </c>
      <c r="K18">
        <v>1</v>
      </c>
      <c r="M18" s="52" t="s">
        <v>769</v>
      </c>
      <c r="N18" s="15" t="s">
        <v>55</v>
      </c>
      <c r="O18" s="1">
        <v>1230</v>
      </c>
      <c r="P18" s="16">
        <v>2.5</v>
      </c>
      <c r="Q18" s="20" t="s">
        <v>94</v>
      </c>
      <c r="R18" s="17" t="s">
        <v>57</v>
      </c>
      <c r="S18" s="17" t="s">
        <v>57</v>
      </c>
      <c r="T18" s="17" t="s">
        <v>57</v>
      </c>
      <c r="U18" s="18">
        <v>1</v>
      </c>
      <c r="V18" s="17"/>
      <c r="W18" s="17"/>
      <c r="X18" s="17"/>
      <c r="Y18" s="19" t="s">
        <v>62</v>
      </c>
      <c r="Z18" s="19" t="s">
        <v>63</v>
      </c>
      <c r="AA18" s="19" t="s">
        <v>63</v>
      </c>
      <c r="AB18" s="19" t="s">
        <v>63</v>
      </c>
      <c r="AC18" s="19" t="s">
        <v>63</v>
      </c>
      <c r="AD18" s="19" t="s">
        <v>63</v>
      </c>
      <c r="AE18" s="19" t="s">
        <v>62</v>
      </c>
      <c r="AF18" s="19" t="s">
        <v>62</v>
      </c>
      <c r="AG18" s="19" t="s">
        <v>62</v>
      </c>
      <c r="AH18" s="19" t="s">
        <v>62</v>
      </c>
      <c r="AI18" s="19" t="s">
        <v>62</v>
      </c>
      <c r="AJ18" s="19" t="s">
        <v>62</v>
      </c>
      <c r="AK18" s="19" t="s">
        <v>62</v>
      </c>
      <c r="AL18" s="19" t="s">
        <v>62</v>
      </c>
      <c r="AM18" s="19" t="s">
        <v>63</v>
      </c>
      <c r="AN18" s="19" t="s">
        <v>63</v>
      </c>
      <c r="AO18" s="19" t="s">
        <v>63</v>
      </c>
      <c r="AP18" s="19" t="s">
        <v>63</v>
      </c>
      <c r="AQ18" s="19" t="s">
        <v>63</v>
      </c>
      <c r="AR18" s="19" t="s">
        <v>63</v>
      </c>
      <c r="AS18" s="19" t="s">
        <v>63</v>
      </c>
      <c r="AT18" s="19" t="s">
        <v>63</v>
      </c>
      <c r="AU18" s="19" t="s">
        <v>63</v>
      </c>
      <c r="AV18" s="19" t="s">
        <v>63</v>
      </c>
      <c r="AW18" s="19" t="s">
        <v>63</v>
      </c>
      <c r="AX18" s="19" t="s">
        <v>63</v>
      </c>
      <c r="AY18" s="19" t="s">
        <v>63</v>
      </c>
      <c r="AZ18" s="19" t="s">
        <v>63</v>
      </c>
      <c r="BA18" s="19" t="s">
        <v>63</v>
      </c>
      <c r="BB18" s="19" t="s">
        <v>63</v>
      </c>
      <c r="BC18" s="19"/>
      <c r="BD18" s="19" t="s">
        <v>64</v>
      </c>
    </row>
    <row r="19" spans="1:56" ht="28.5">
      <c r="A19">
        <v>1804</v>
      </c>
      <c r="B19" s="33" t="s">
        <v>963</v>
      </c>
      <c r="C19">
        <v>8</v>
      </c>
      <c r="J19">
        <f t="shared" si="0"/>
        <v>2.08</v>
      </c>
      <c r="K19">
        <v>1</v>
      </c>
      <c r="M19" s="52" t="s">
        <v>771</v>
      </c>
      <c r="N19" s="15" t="s">
        <v>55</v>
      </c>
      <c r="O19" s="1">
        <v>1245</v>
      </c>
      <c r="P19" s="16">
        <v>10</v>
      </c>
      <c r="Q19" s="20" t="s">
        <v>95</v>
      </c>
      <c r="R19" s="17" t="s">
        <v>57</v>
      </c>
      <c r="S19" s="17" t="s">
        <v>58</v>
      </c>
      <c r="T19" s="17" t="s">
        <v>59</v>
      </c>
      <c r="U19" s="18">
        <v>1</v>
      </c>
      <c r="V19" s="17"/>
      <c r="W19" s="17"/>
      <c r="X19" s="17"/>
      <c r="Y19" s="19" t="s">
        <v>62</v>
      </c>
      <c r="Z19" s="19" t="s">
        <v>62</v>
      </c>
      <c r="AA19" s="19" t="s">
        <v>62</v>
      </c>
      <c r="AB19" s="19" t="s">
        <v>63</v>
      </c>
      <c r="AC19" s="19" t="s">
        <v>62</v>
      </c>
      <c r="AD19" s="19" t="s">
        <v>63</v>
      </c>
      <c r="AE19" s="19" t="s">
        <v>62</v>
      </c>
      <c r="AF19" s="19" t="s">
        <v>62</v>
      </c>
      <c r="AG19" s="19" t="s">
        <v>62</v>
      </c>
      <c r="AH19" s="19" t="s">
        <v>62</v>
      </c>
      <c r="AI19" s="19" t="s">
        <v>62</v>
      </c>
      <c r="AJ19" s="19" t="s">
        <v>62</v>
      </c>
      <c r="AK19" s="19" t="s">
        <v>62</v>
      </c>
      <c r="AL19" s="19" t="s">
        <v>62</v>
      </c>
      <c r="AM19" s="19" t="s">
        <v>63</v>
      </c>
      <c r="AN19" s="19" t="s">
        <v>63</v>
      </c>
      <c r="AO19" s="19" t="s">
        <v>63</v>
      </c>
      <c r="AP19" s="19" t="s">
        <v>63</v>
      </c>
      <c r="AQ19" s="19" t="s">
        <v>63</v>
      </c>
      <c r="AR19" s="19" t="s">
        <v>63</v>
      </c>
      <c r="AS19" s="19" t="s">
        <v>63</v>
      </c>
      <c r="AT19" s="19" t="s">
        <v>63</v>
      </c>
      <c r="AU19" s="19" t="s">
        <v>63</v>
      </c>
      <c r="AV19" s="19" t="s">
        <v>63</v>
      </c>
      <c r="AW19" s="19" t="s">
        <v>63</v>
      </c>
      <c r="AX19" s="19" t="s">
        <v>63</v>
      </c>
      <c r="AY19" s="19" t="s">
        <v>63</v>
      </c>
      <c r="AZ19" s="19" t="s">
        <v>63</v>
      </c>
      <c r="BA19" s="19" t="s">
        <v>62</v>
      </c>
      <c r="BB19" s="19" t="s">
        <v>62</v>
      </c>
      <c r="BC19" s="19"/>
      <c r="BD19" s="19" t="s">
        <v>64</v>
      </c>
    </row>
    <row r="20" spans="1:56" ht="128.25">
      <c r="A20">
        <v>1022</v>
      </c>
      <c r="B20" s="33" t="s">
        <v>964</v>
      </c>
      <c r="C20">
        <v>56</v>
      </c>
      <c r="J20">
        <f t="shared" si="0"/>
        <v>14.56</v>
      </c>
      <c r="K20">
        <v>1</v>
      </c>
      <c r="L20" s="33" t="s">
        <v>3031</v>
      </c>
      <c r="M20" s="52" t="s">
        <v>773</v>
      </c>
      <c r="N20" s="15" t="s">
        <v>55</v>
      </c>
      <c r="O20" s="1">
        <v>1260</v>
      </c>
      <c r="P20" s="16">
        <v>32</v>
      </c>
      <c r="Q20" s="20" t="s">
        <v>96</v>
      </c>
      <c r="R20" s="17" t="s">
        <v>57</v>
      </c>
      <c r="S20" s="17" t="s">
        <v>71</v>
      </c>
      <c r="T20" s="17" t="s">
        <v>59</v>
      </c>
      <c r="U20" s="18">
        <v>1</v>
      </c>
      <c r="V20" s="17"/>
      <c r="W20" s="21"/>
      <c r="X20" s="17"/>
      <c r="Y20" s="19" t="s">
        <v>63</v>
      </c>
      <c r="Z20" s="19" t="s">
        <v>62</v>
      </c>
      <c r="AA20" s="19" t="s">
        <v>63</v>
      </c>
      <c r="AB20" s="19" t="s">
        <v>63</v>
      </c>
      <c r="AC20" s="19" t="s">
        <v>63</v>
      </c>
      <c r="AD20" s="19" t="s">
        <v>63</v>
      </c>
      <c r="AE20" s="19" t="s">
        <v>62</v>
      </c>
      <c r="AF20" s="19" t="s">
        <v>62</v>
      </c>
      <c r="AG20" s="19" t="s">
        <v>62</v>
      </c>
      <c r="AH20" s="19" t="s">
        <v>62</v>
      </c>
      <c r="AI20" s="19" t="s">
        <v>62</v>
      </c>
      <c r="AJ20" s="19" t="s">
        <v>62</v>
      </c>
      <c r="AK20" s="19" t="s">
        <v>62</v>
      </c>
      <c r="AL20" s="19" t="s">
        <v>62</v>
      </c>
      <c r="AM20" s="19" t="s">
        <v>63</v>
      </c>
      <c r="AN20" s="19" t="s">
        <v>63</v>
      </c>
      <c r="AO20" s="19" t="s">
        <v>63</v>
      </c>
      <c r="AP20" s="19" t="s">
        <v>63</v>
      </c>
      <c r="AQ20" s="19" t="s">
        <v>63</v>
      </c>
      <c r="AR20" s="19" t="s">
        <v>63</v>
      </c>
      <c r="AS20" s="19" t="s">
        <v>63</v>
      </c>
      <c r="AT20" s="19" t="s">
        <v>63</v>
      </c>
      <c r="AU20" s="19" t="s">
        <v>63</v>
      </c>
      <c r="AV20" s="19" t="s">
        <v>63</v>
      </c>
      <c r="AW20" s="19" t="s">
        <v>63</v>
      </c>
      <c r="AX20" s="19" t="s">
        <v>63</v>
      </c>
      <c r="AY20" s="19" t="s">
        <v>63</v>
      </c>
      <c r="AZ20" s="19" t="s">
        <v>63</v>
      </c>
      <c r="BA20" s="19" t="s">
        <v>63</v>
      </c>
      <c r="BB20" s="19" t="s">
        <v>63</v>
      </c>
      <c r="BC20" s="19"/>
      <c r="BD20" s="19" t="s">
        <v>64</v>
      </c>
    </row>
    <row r="21" spans="1:56" ht="185.25">
      <c r="A21">
        <v>1105</v>
      </c>
      <c r="B21" s="33" t="s">
        <v>3070</v>
      </c>
      <c r="C21">
        <v>100</v>
      </c>
      <c r="J21">
        <f t="shared" si="0"/>
        <v>26</v>
      </c>
      <c r="K21">
        <v>1</v>
      </c>
      <c r="L21" s="33" t="s">
        <v>3071</v>
      </c>
      <c r="M21" s="52" t="s">
        <v>774</v>
      </c>
      <c r="N21" s="15" t="s">
        <v>55</v>
      </c>
      <c r="O21" s="1">
        <v>1266</v>
      </c>
      <c r="P21" s="16">
        <v>26</v>
      </c>
      <c r="Q21" s="20" t="s">
        <v>97</v>
      </c>
      <c r="R21" s="17" t="s">
        <v>98</v>
      </c>
      <c r="S21" s="17" t="s">
        <v>66</v>
      </c>
      <c r="T21" s="17" t="s">
        <v>59</v>
      </c>
      <c r="U21" s="18">
        <v>1</v>
      </c>
      <c r="V21" s="17" t="s">
        <v>99</v>
      </c>
      <c r="W21" s="17"/>
      <c r="X21" s="17"/>
      <c r="Y21" s="19" t="s">
        <v>63</v>
      </c>
      <c r="Z21" s="19" t="s">
        <v>62</v>
      </c>
      <c r="AA21" s="19" t="s">
        <v>63</v>
      </c>
      <c r="AB21" s="19" t="s">
        <v>63</v>
      </c>
      <c r="AC21" s="19" t="s">
        <v>63</v>
      </c>
      <c r="AD21" s="19" t="s">
        <v>63</v>
      </c>
      <c r="AE21" s="19" t="s">
        <v>62</v>
      </c>
      <c r="AF21" s="19" t="s">
        <v>62</v>
      </c>
      <c r="AG21" s="19" t="s">
        <v>62</v>
      </c>
      <c r="AH21" s="19" t="s">
        <v>62</v>
      </c>
      <c r="AI21" s="19" t="s">
        <v>62</v>
      </c>
      <c r="AJ21" s="19" t="s">
        <v>62</v>
      </c>
      <c r="AK21" s="19" t="s">
        <v>62</v>
      </c>
      <c r="AL21" s="19" t="s">
        <v>63</v>
      </c>
      <c r="AM21" s="19" t="s">
        <v>62</v>
      </c>
      <c r="AN21" s="19" t="s">
        <v>63</v>
      </c>
      <c r="AO21" s="19" t="s">
        <v>63</v>
      </c>
      <c r="AP21" s="19" t="s">
        <v>62</v>
      </c>
      <c r="AQ21" s="19" t="s">
        <v>62</v>
      </c>
      <c r="AR21" s="19" t="s">
        <v>62</v>
      </c>
      <c r="AS21" s="19" t="s">
        <v>62</v>
      </c>
      <c r="AT21" s="19" t="s">
        <v>62</v>
      </c>
      <c r="AU21" s="19" t="s">
        <v>62</v>
      </c>
      <c r="AV21" s="19" t="s">
        <v>62</v>
      </c>
      <c r="AW21" s="19" t="s">
        <v>62</v>
      </c>
      <c r="AX21" s="19" t="s">
        <v>62</v>
      </c>
      <c r="AY21" s="19" t="s">
        <v>62</v>
      </c>
      <c r="AZ21" s="19" t="s">
        <v>62</v>
      </c>
      <c r="BA21" s="19" t="s">
        <v>63</v>
      </c>
      <c r="BB21" s="19" t="s">
        <v>63</v>
      </c>
      <c r="BC21" s="19"/>
      <c r="BD21" s="19" t="s">
        <v>64</v>
      </c>
    </row>
    <row r="22" spans="1:56" ht="57">
      <c r="A22">
        <v>1155</v>
      </c>
      <c r="B22" s="33" t="s">
        <v>966</v>
      </c>
      <c r="C22">
        <v>20</v>
      </c>
      <c r="J22">
        <f t="shared" si="0"/>
        <v>5.2</v>
      </c>
      <c r="K22">
        <v>2</v>
      </c>
      <c r="L22" s="33" t="s">
        <v>967</v>
      </c>
      <c r="M22" s="52" t="s">
        <v>775</v>
      </c>
      <c r="N22" s="15" t="s">
        <v>55</v>
      </c>
      <c r="O22" s="1">
        <v>1288</v>
      </c>
      <c r="P22" s="16">
        <v>33</v>
      </c>
      <c r="Q22" s="20" t="s">
        <v>100</v>
      </c>
      <c r="R22" s="17" t="s">
        <v>57</v>
      </c>
      <c r="S22" s="17" t="s">
        <v>58</v>
      </c>
      <c r="T22" s="17" t="s">
        <v>57</v>
      </c>
      <c r="U22" s="18">
        <v>1</v>
      </c>
      <c r="V22" s="17" t="s">
        <v>101</v>
      </c>
      <c r="W22" s="17" t="s">
        <v>102</v>
      </c>
      <c r="X22" s="17"/>
      <c r="Y22" s="19" t="s">
        <v>63</v>
      </c>
      <c r="Z22" s="19" t="s">
        <v>62</v>
      </c>
      <c r="AA22" s="19" t="s">
        <v>63</v>
      </c>
      <c r="AB22" s="19" t="s">
        <v>63</v>
      </c>
      <c r="AC22" s="19" t="s">
        <v>63</v>
      </c>
      <c r="AD22" s="19" t="s">
        <v>63</v>
      </c>
      <c r="AE22" s="19" t="s">
        <v>62</v>
      </c>
      <c r="AF22" s="19" t="s">
        <v>62</v>
      </c>
      <c r="AG22" s="19" t="s">
        <v>62</v>
      </c>
      <c r="AH22" s="19" t="s">
        <v>62</v>
      </c>
      <c r="AI22" s="19" t="s">
        <v>62</v>
      </c>
      <c r="AJ22" s="19" t="s">
        <v>62</v>
      </c>
      <c r="AK22" s="19" t="s">
        <v>62</v>
      </c>
      <c r="AL22" s="19" t="s">
        <v>63</v>
      </c>
      <c r="AM22" s="19" t="s">
        <v>63</v>
      </c>
      <c r="AN22" s="19" t="s">
        <v>63</v>
      </c>
      <c r="AO22" s="19" t="s">
        <v>63</v>
      </c>
      <c r="AP22" s="19" t="s">
        <v>63</v>
      </c>
      <c r="AQ22" s="19" t="s">
        <v>63</v>
      </c>
      <c r="AR22" s="19" t="s">
        <v>63</v>
      </c>
      <c r="AS22" s="19" t="s">
        <v>63</v>
      </c>
      <c r="AT22" s="19" t="s">
        <v>63</v>
      </c>
      <c r="AU22" s="19" t="s">
        <v>62</v>
      </c>
      <c r="AV22" s="19" t="s">
        <v>63</v>
      </c>
      <c r="AW22" s="19" t="s">
        <v>63</v>
      </c>
      <c r="AX22" s="19" t="s">
        <v>63</v>
      </c>
      <c r="AY22" s="19" t="s">
        <v>63</v>
      </c>
      <c r="AZ22" s="19" t="s">
        <v>63</v>
      </c>
      <c r="BA22" s="19" t="s">
        <v>62</v>
      </c>
      <c r="BB22" s="19" t="s">
        <v>63</v>
      </c>
      <c r="BC22" s="19"/>
      <c r="BD22" s="19" t="s">
        <v>64</v>
      </c>
    </row>
    <row r="23" spans="1:56" ht="71.25">
      <c r="A23">
        <v>330</v>
      </c>
      <c r="B23" s="33" t="s">
        <v>3035</v>
      </c>
      <c r="C23">
        <v>45</v>
      </c>
      <c r="D23">
        <v>727</v>
      </c>
      <c r="E23" s="33" t="s">
        <v>3036</v>
      </c>
      <c r="F23">
        <v>68</v>
      </c>
      <c r="J23">
        <f>(C23*0.95+F23*0.05)*$B$1</f>
        <v>11.999000000000001</v>
      </c>
      <c r="K23">
        <v>1</v>
      </c>
      <c r="L23" s="33" t="s">
        <v>3037</v>
      </c>
      <c r="M23" s="52" t="s">
        <v>103</v>
      </c>
      <c r="N23" s="15" t="s">
        <v>55</v>
      </c>
      <c r="O23" s="1">
        <v>1307</v>
      </c>
      <c r="P23" s="16">
        <v>19.3</v>
      </c>
      <c r="Q23" s="20" t="s">
        <v>103</v>
      </c>
      <c r="R23" s="17" t="s">
        <v>57</v>
      </c>
      <c r="S23" s="17" t="s">
        <v>58</v>
      </c>
      <c r="T23" s="17" t="s">
        <v>57</v>
      </c>
      <c r="U23" s="18">
        <v>1</v>
      </c>
      <c r="V23" s="17"/>
      <c r="W23" s="17"/>
      <c r="X23" s="17"/>
      <c r="Y23" s="19" t="s">
        <v>62</v>
      </c>
      <c r="Z23" s="19" t="s">
        <v>63</v>
      </c>
      <c r="AA23" s="19" t="s">
        <v>63</v>
      </c>
      <c r="AB23" s="19" t="s">
        <v>63</v>
      </c>
      <c r="AC23" s="19" t="s">
        <v>63</v>
      </c>
      <c r="AD23" s="19" t="s">
        <v>62</v>
      </c>
      <c r="AE23" s="19" t="s">
        <v>63</v>
      </c>
      <c r="AF23" s="19" t="s">
        <v>62</v>
      </c>
      <c r="AG23" s="19" t="s">
        <v>62</v>
      </c>
      <c r="AH23" s="19" t="s">
        <v>62</v>
      </c>
      <c r="AI23" s="19" t="s">
        <v>62</v>
      </c>
      <c r="AJ23" s="19" t="s">
        <v>63</v>
      </c>
      <c r="AK23" s="19" t="s">
        <v>63</v>
      </c>
      <c r="AL23" s="19" t="s">
        <v>63</v>
      </c>
      <c r="AM23" s="19" t="s">
        <v>63</v>
      </c>
      <c r="AN23" s="19" t="s">
        <v>63</v>
      </c>
      <c r="AO23" s="19" t="s">
        <v>63</v>
      </c>
      <c r="AP23" s="19" t="s">
        <v>63</v>
      </c>
      <c r="AQ23" s="19" t="s">
        <v>63</v>
      </c>
      <c r="AR23" s="19" t="s">
        <v>63</v>
      </c>
      <c r="AS23" s="19" t="s">
        <v>63</v>
      </c>
      <c r="AT23" s="19" t="s">
        <v>63</v>
      </c>
      <c r="AU23" s="19" t="s">
        <v>63</v>
      </c>
      <c r="AV23" s="19" t="s">
        <v>63</v>
      </c>
      <c r="AW23" s="19" t="s">
        <v>63</v>
      </c>
      <c r="AX23" s="19" t="s">
        <v>63</v>
      </c>
      <c r="AY23" s="19" t="s">
        <v>63</v>
      </c>
      <c r="AZ23" s="19" t="s">
        <v>63</v>
      </c>
      <c r="BA23" s="19" t="s">
        <v>63</v>
      </c>
      <c r="BB23" s="19" t="s">
        <v>63</v>
      </c>
      <c r="BC23" s="19"/>
      <c r="BD23" s="19" t="s">
        <v>64</v>
      </c>
    </row>
    <row r="24" spans="1:56">
      <c r="A24">
        <v>1213</v>
      </c>
      <c r="B24" s="33" t="s">
        <v>968</v>
      </c>
      <c r="C24">
        <v>19</v>
      </c>
      <c r="J24">
        <f t="shared" si="0"/>
        <v>4.9400000000000004</v>
      </c>
      <c r="K24">
        <v>1</v>
      </c>
      <c r="M24" s="52" t="s">
        <v>778</v>
      </c>
      <c r="N24" s="15" t="s">
        <v>55</v>
      </c>
      <c r="O24" s="1">
        <v>1314</v>
      </c>
      <c r="P24" s="16">
        <v>7.9</v>
      </c>
      <c r="Q24" s="20" t="s">
        <v>104</v>
      </c>
      <c r="R24" s="17" t="s">
        <v>57</v>
      </c>
      <c r="S24" s="17" t="s">
        <v>58</v>
      </c>
      <c r="T24" s="17" t="s">
        <v>59</v>
      </c>
      <c r="U24" s="18">
        <v>1</v>
      </c>
      <c r="V24" s="17"/>
      <c r="W24" s="21"/>
      <c r="X24" s="17"/>
      <c r="Y24" s="19" t="s">
        <v>62</v>
      </c>
      <c r="Z24" s="19" t="s">
        <v>62</v>
      </c>
      <c r="AA24" s="19" t="s">
        <v>63</v>
      </c>
      <c r="AB24" s="19" t="s">
        <v>63</v>
      </c>
      <c r="AC24" s="19" t="s">
        <v>63</v>
      </c>
      <c r="AD24" s="19" t="s">
        <v>63</v>
      </c>
      <c r="AE24" s="19" t="s">
        <v>62</v>
      </c>
      <c r="AF24" s="19" t="s">
        <v>62</v>
      </c>
      <c r="AG24" s="19" t="s">
        <v>62</v>
      </c>
      <c r="AH24" s="19" t="s">
        <v>62</v>
      </c>
      <c r="AI24" s="19" t="s">
        <v>62</v>
      </c>
      <c r="AJ24" s="19" t="s">
        <v>63</v>
      </c>
      <c r="AK24" s="19" t="s">
        <v>63</v>
      </c>
      <c r="AL24" s="19" t="s">
        <v>63</v>
      </c>
      <c r="AM24" s="19" t="s">
        <v>63</v>
      </c>
      <c r="AN24" s="19" t="s">
        <v>63</v>
      </c>
      <c r="AO24" s="19" t="s">
        <v>63</v>
      </c>
      <c r="AP24" s="19" t="s">
        <v>63</v>
      </c>
      <c r="AQ24" s="19" t="s">
        <v>63</v>
      </c>
      <c r="AR24" s="19" t="s">
        <v>63</v>
      </c>
      <c r="AS24" s="19" t="s">
        <v>63</v>
      </c>
      <c r="AT24" s="19" t="s">
        <v>63</v>
      </c>
      <c r="AU24" s="19" t="s">
        <v>63</v>
      </c>
      <c r="AV24" s="19" t="s">
        <v>63</v>
      </c>
      <c r="AW24" s="19" t="s">
        <v>63</v>
      </c>
      <c r="AX24" s="19" t="s">
        <v>63</v>
      </c>
      <c r="AY24" s="19" t="s">
        <v>63</v>
      </c>
      <c r="AZ24" s="19" t="s">
        <v>63</v>
      </c>
      <c r="BA24" s="19" t="s">
        <v>63</v>
      </c>
      <c r="BB24" s="19" t="s">
        <v>63</v>
      </c>
      <c r="BC24" s="19"/>
      <c r="BD24" s="19" t="s">
        <v>64</v>
      </c>
    </row>
    <row r="25" spans="1:56" ht="28.5">
      <c r="A25">
        <v>1387</v>
      </c>
      <c r="B25" s="33" t="s">
        <v>969</v>
      </c>
      <c r="C25">
        <v>32</v>
      </c>
      <c r="J25">
        <f t="shared" si="0"/>
        <v>8.32</v>
      </c>
      <c r="K25">
        <v>1</v>
      </c>
      <c r="M25" s="52" t="s">
        <v>780</v>
      </c>
      <c r="N25" s="15" t="s">
        <v>55</v>
      </c>
      <c r="O25" s="1">
        <v>1329</v>
      </c>
      <c r="P25" s="16">
        <v>13.1</v>
      </c>
      <c r="Q25" s="20" t="s">
        <v>105</v>
      </c>
      <c r="R25" s="17" t="s">
        <v>57</v>
      </c>
      <c r="S25" s="17" t="s">
        <v>58</v>
      </c>
      <c r="T25" s="17" t="s">
        <v>59</v>
      </c>
      <c r="U25" s="18">
        <v>1</v>
      </c>
      <c r="V25" s="17"/>
      <c r="W25" s="17"/>
      <c r="X25" s="17"/>
      <c r="Y25" s="19" t="s">
        <v>62</v>
      </c>
      <c r="Z25" s="19" t="s">
        <v>62</v>
      </c>
      <c r="AA25" s="19" t="s">
        <v>63</v>
      </c>
      <c r="AB25" s="19" t="s">
        <v>63</v>
      </c>
      <c r="AC25" s="19" t="s">
        <v>63</v>
      </c>
      <c r="AD25" s="19" t="s">
        <v>62</v>
      </c>
      <c r="AE25" s="19" t="s">
        <v>63</v>
      </c>
      <c r="AF25" s="19" t="s">
        <v>62</v>
      </c>
      <c r="AG25" s="19" t="s">
        <v>62</v>
      </c>
      <c r="AH25" s="19" t="s">
        <v>62</v>
      </c>
      <c r="AI25" s="19" t="s">
        <v>62</v>
      </c>
      <c r="AJ25" s="19" t="s">
        <v>63</v>
      </c>
      <c r="AK25" s="19" t="s">
        <v>63</v>
      </c>
      <c r="AL25" s="19" t="s">
        <v>63</v>
      </c>
      <c r="AM25" s="19" t="s">
        <v>63</v>
      </c>
      <c r="AN25" s="19" t="s">
        <v>63</v>
      </c>
      <c r="AO25" s="19" t="s">
        <v>63</v>
      </c>
      <c r="AP25" s="19" t="s">
        <v>63</v>
      </c>
      <c r="AQ25" s="19" t="s">
        <v>63</v>
      </c>
      <c r="AR25" s="19" t="s">
        <v>63</v>
      </c>
      <c r="AS25" s="19" t="s">
        <v>63</v>
      </c>
      <c r="AT25" s="19" t="s">
        <v>63</v>
      </c>
      <c r="AU25" s="19" t="s">
        <v>63</v>
      </c>
      <c r="AV25" s="19" t="s">
        <v>63</v>
      </c>
      <c r="AW25" s="19" t="s">
        <v>63</v>
      </c>
      <c r="AX25" s="19" t="s">
        <v>63</v>
      </c>
      <c r="AY25" s="19" t="s">
        <v>63</v>
      </c>
      <c r="AZ25" s="19" t="s">
        <v>63</v>
      </c>
      <c r="BA25" s="19" t="s">
        <v>63</v>
      </c>
      <c r="BB25" s="19" t="s">
        <v>63</v>
      </c>
      <c r="BC25" s="19"/>
      <c r="BD25" s="19" t="s">
        <v>64</v>
      </c>
    </row>
    <row r="26" spans="1:56" ht="42.75">
      <c r="A26">
        <v>519</v>
      </c>
      <c r="B26" s="33" t="s">
        <v>526</v>
      </c>
      <c r="C26">
        <v>5</v>
      </c>
      <c r="J26">
        <f t="shared" si="0"/>
        <v>1.3</v>
      </c>
      <c r="K26">
        <v>1</v>
      </c>
      <c r="L26" s="33" t="s">
        <v>970</v>
      </c>
      <c r="M26" s="52" t="s">
        <v>782</v>
      </c>
      <c r="N26" s="15" t="s">
        <v>55</v>
      </c>
      <c r="O26" s="1">
        <v>1341</v>
      </c>
      <c r="P26" s="16">
        <v>2.5</v>
      </c>
      <c r="Q26" s="20" t="s">
        <v>106</v>
      </c>
      <c r="R26" s="17" t="s">
        <v>57</v>
      </c>
      <c r="S26" s="17" t="s">
        <v>58</v>
      </c>
      <c r="T26" s="17" t="s">
        <v>57</v>
      </c>
      <c r="U26" s="18">
        <v>1</v>
      </c>
      <c r="V26" s="17"/>
      <c r="W26" s="17"/>
      <c r="X26" s="17"/>
      <c r="Y26" s="19" t="s">
        <v>62</v>
      </c>
      <c r="Z26" s="19" t="s">
        <v>63</v>
      </c>
      <c r="AA26" s="19" t="s">
        <v>63</v>
      </c>
      <c r="AB26" s="19" t="s">
        <v>63</v>
      </c>
      <c r="AC26" s="19" t="s">
        <v>63</v>
      </c>
      <c r="AD26" s="19" t="s">
        <v>63</v>
      </c>
      <c r="AE26" s="19" t="s">
        <v>62</v>
      </c>
      <c r="AF26" s="19" t="s">
        <v>62</v>
      </c>
      <c r="AG26" s="19" t="s">
        <v>62</v>
      </c>
      <c r="AH26" s="19" t="s">
        <v>62</v>
      </c>
      <c r="AI26" s="19" t="s">
        <v>62</v>
      </c>
      <c r="AJ26" s="19" t="s">
        <v>62</v>
      </c>
      <c r="AK26" s="19" t="s">
        <v>62</v>
      </c>
      <c r="AL26" s="19" t="s">
        <v>62</v>
      </c>
      <c r="AM26" s="19" t="s">
        <v>63</v>
      </c>
      <c r="AN26" s="19" t="s">
        <v>63</v>
      </c>
      <c r="AO26" s="19" t="s">
        <v>63</v>
      </c>
      <c r="AP26" s="19" t="s">
        <v>63</v>
      </c>
      <c r="AQ26" s="19" t="s">
        <v>63</v>
      </c>
      <c r="AR26" s="19" t="s">
        <v>63</v>
      </c>
      <c r="AS26" s="19" t="s">
        <v>63</v>
      </c>
      <c r="AT26" s="19" t="s">
        <v>63</v>
      </c>
      <c r="AU26" s="19" t="s">
        <v>63</v>
      </c>
      <c r="AV26" s="19" t="s">
        <v>63</v>
      </c>
      <c r="AW26" s="19" t="s">
        <v>63</v>
      </c>
      <c r="AX26" s="19" t="s">
        <v>63</v>
      </c>
      <c r="AY26" s="19" t="s">
        <v>63</v>
      </c>
      <c r="AZ26" s="19" t="s">
        <v>63</v>
      </c>
      <c r="BA26" s="19" t="s">
        <v>63</v>
      </c>
      <c r="BB26" s="19" t="s">
        <v>63</v>
      </c>
      <c r="BC26" s="19"/>
      <c r="BD26" s="19" t="s">
        <v>64</v>
      </c>
    </row>
    <row r="27" spans="1:56">
      <c r="A27">
        <v>603</v>
      </c>
      <c r="B27" s="33" t="s">
        <v>527</v>
      </c>
      <c r="C27">
        <v>10</v>
      </c>
      <c r="J27">
        <f t="shared" si="0"/>
        <v>2.6</v>
      </c>
      <c r="K27">
        <v>1</v>
      </c>
      <c r="M27" s="52" t="s">
        <v>527</v>
      </c>
      <c r="N27" s="15" t="s">
        <v>55</v>
      </c>
      <c r="O27" s="1">
        <v>1356</v>
      </c>
      <c r="P27" s="16">
        <v>2.5</v>
      </c>
      <c r="Q27" s="20" t="s">
        <v>107</v>
      </c>
      <c r="R27" s="17" t="s">
        <v>57</v>
      </c>
      <c r="S27" s="17" t="s">
        <v>57</v>
      </c>
      <c r="T27" s="17" t="s">
        <v>59</v>
      </c>
      <c r="U27" s="18">
        <v>1</v>
      </c>
      <c r="V27" s="17"/>
      <c r="W27" s="17"/>
      <c r="X27" s="17"/>
      <c r="Y27" s="19" t="s">
        <v>62</v>
      </c>
      <c r="Z27" s="19" t="s">
        <v>63</v>
      </c>
      <c r="AA27" s="19" t="s">
        <v>63</v>
      </c>
      <c r="AB27" s="19" t="s">
        <v>63</v>
      </c>
      <c r="AC27" s="19" t="s">
        <v>63</v>
      </c>
      <c r="AD27" s="19" t="s">
        <v>63</v>
      </c>
      <c r="AE27" s="19" t="s">
        <v>62</v>
      </c>
      <c r="AF27" s="19" t="s">
        <v>62</v>
      </c>
      <c r="AG27" s="19" t="s">
        <v>62</v>
      </c>
      <c r="AH27" s="19" t="s">
        <v>62</v>
      </c>
      <c r="AI27" s="19" t="s">
        <v>62</v>
      </c>
      <c r="AJ27" s="19" t="s">
        <v>62</v>
      </c>
      <c r="AK27" s="19" t="s">
        <v>62</v>
      </c>
      <c r="AL27" s="19" t="s">
        <v>62</v>
      </c>
      <c r="AM27" s="19" t="s">
        <v>63</v>
      </c>
      <c r="AN27" s="19" t="s">
        <v>63</v>
      </c>
      <c r="AO27" s="19" t="s">
        <v>63</v>
      </c>
      <c r="AP27" s="19" t="s">
        <v>63</v>
      </c>
      <c r="AQ27" s="19" t="s">
        <v>63</v>
      </c>
      <c r="AR27" s="19" t="s">
        <v>63</v>
      </c>
      <c r="AS27" s="19" t="s">
        <v>63</v>
      </c>
      <c r="AT27" s="19" t="s">
        <v>63</v>
      </c>
      <c r="AU27" s="19" t="s">
        <v>63</v>
      </c>
      <c r="AV27" s="19" t="s">
        <v>63</v>
      </c>
      <c r="AW27" s="19" t="s">
        <v>63</v>
      </c>
      <c r="AX27" s="19" t="s">
        <v>63</v>
      </c>
      <c r="AY27" s="19" t="s">
        <v>63</v>
      </c>
      <c r="AZ27" s="19" t="s">
        <v>63</v>
      </c>
      <c r="BA27" s="19" t="s">
        <v>62</v>
      </c>
      <c r="BB27" s="19" t="s">
        <v>62</v>
      </c>
      <c r="BC27" s="19"/>
      <c r="BD27" s="19" t="s">
        <v>64</v>
      </c>
    </row>
    <row r="28" spans="1:56">
      <c r="A28">
        <v>1577</v>
      </c>
      <c r="B28" s="33" t="s">
        <v>971</v>
      </c>
      <c r="C28">
        <v>19</v>
      </c>
      <c r="J28">
        <f t="shared" si="0"/>
        <v>4.9400000000000004</v>
      </c>
      <c r="K28">
        <v>1</v>
      </c>
      <c r="M28" s="52" t="s">
        <v>785</v>
      </c>
      <c r="N28" s="15" t="s">
        <v>55</v>
      </c>
      <c r="O28" s="1">
        <v>1363</v>
      </c>
      <c r="P28" s="16">
        <v>17.8</v>
      </c>
      <c r="Q28" s="20" t="s">
        <v>108</v>
      </c>
      <c r="R28" s="17" t="s">
        <v>57</v>
      </c>
      <c r="S28" s="17" t="s">
        <v>66</v>
      </c>
      <c r="T28" s="17" t="s">
        <v>57</v>
      </c>
      <c r="U28" s="18">
        <v>1</v>
      </c>
      <c r="V28" s="17"/>
      <c r="W28" s="17"/>
      <c r="X28" s="17"/>
      <c r="Y28" s="19" t="s">
        <v>62</v>
      </c>
      <c r="Z28" s="19" t="s">
        <v>63</v>
      </c>
      <c r="AA28" s="19" t="s">
        <v>63</v>
      </c>
      <c r="AB28" s="19" t="s">
        <v>63</v>
      </c>
      <c r="AC28" s="19" t="s">
        <v>63</v>
      </c>
      <c r="AD28" s="19" t="s">
        <v>63</v>
      </c>
      <c r="AE28" s="19" t="s">
        <v>62</v>
      </c>
      <c r="AF28" s="19" t="s">
        <v>62</v>
      </c>
      <c r="AG28" s="19" t="s">
        <v>62</v>
      </c>
      <c r="AH28" s="19" t="s">
        <v>62</v>
      </c>
      <c r="AI28" s="19" t="s">
        <v>62</v>
      </c>
      <c r="AJ28" s="19" t="s">
        <v>62</v>
      </c>
      <c r="AK28" s="19" t="s">
        <v>62</v>
      </c>
      <c r="AL28" s="19" t="s">
        <v>62</v>
      </c>
      <c r="AM28" s="19" t="s">
        <v>63</v>
      </c>
      <c r="AN28" s="19" t="s">
        <v>63</v>
      </c>
      <c r="AO28" s="19" t="s">
        <v>63</v>
      </c>
      <c r="AP28" s="19" t="s">
        <v>63</v>
      </c>
      <c r="AQ28" s="19" t="s">
        <v>63</v>
      </c>
      <c r="AR28" s="19" t="s">
        <v>63</v>
      </c>
      <c r="AS28" s="19" t="s">
        <v>63</v>
      </c>
      <c r="AT28" s="19" t="s">
        <v>63</v>
      </c>
      <c r="AU28" s="19" t="s">
        <v>63</v>
      </c>
      <c r="AV28" s="19" t="s">
        <v>63</v>
      </c>
      <c r="AW28" s="19" t="s">
        <v>63</v>
      </c>
      <c r="AX28" s="19" t="s">
        <v>63</v>
      </c>
      <c r="AY28" s="19" t="s">
        <v>63</v>
      </c>
      <c r="AZ28" s="19" t="s">
        <v>63</v>
      </c>
      <c r="BA28" s="19" t="s">
        <v>63</v>
      </c>
      <c r="BB28" s="19" t="s">
        <v>63</v>
      </c>
      <c r="BC28" s="19"/>
      <c r="BD28" s="19" t="s">
        <v>64</v>
      </c>
    </row>
    <row r="29" spans="1:56" ht="57">
      <c r="A29">
        <v>1104</v>
      </c>
      <c r="B29" s="33" t="s">
        <v>965</v>
      </c>
      <c r="C29">
        <v>20</v>
      </c>
      <c r="J29">
        <f t="shared" si="0"/>
        <v>5.2</v>
      </c>
      <c r="K29">
        <v>1</v>
      </c>
      <c r="M29" s="52" t="s">
        <v>786</v>
      </c>
      <c r="N29" s="15" t="s">
        <v>55</v>
      </c>
      <c r="O29" s="1">
        <v>1371</v>
      </c>
      <c r="P29" s="16">
        <v>9</v>
      </c>
      <c r="Q29" s="20" t="s">
        <v>109</v>
      </c>
      <c r="R29" s="17" t="s">
        <v>110</v>
      </c>
      <c r="S29" s="17" t="s">
        <v>66</v>
      </c>
      <c r="T29" s="17" t="s">
        <v>59</v>
      </c>
      <c r="U29" s="18">
        <v>1</v>
      </c>
      <c r="V29" s="17" t="s">
        <v>99</v>
      </c>
      <c r="W29" s="17"/>
      <c r="X29" s="17"/>
      <c r="Y29" s="19" t="s">
        <v>63</v>
      </c>
      <c r="Z29" s="19" t="s">
        <v>62</v>
      </c>
      <c r="AA29" s="19" t="s">
        <v>63</v>
      </c>
      <c r="AB29" s="19" t="s">
        <v>63</v>
      </c>
      <c r="AC29" s="19" t="s">
        <v>63</v>
      </c>
      <c r="AD29" s="19" t="s">
        <v>63</v>
      </c>
      <c r="AE29" s="19" t="s">
        <v>62</v>
      </c>
      <c r="AF29" s="19" t="s">
        <v>62</v>
      </c>
      <c r="AG29" s="19" t="s">
        <v>62</v>
      </c>
      <c r="AH29" s="19" t="s">
        <v>62</v>
      </c>
      <c r="AI29" s="19" t="s">
        <v>62</v>
      </c>
      <c r="AJ29" s="19" t="s">
        <v>62</v>
      </c>
      <c r="AK29" s="19" t="s">
        <v>62</v>
      </c>
      <c r="AL29" s="19" t="s">
        <v>63</v>
      </c>
      <c r="AM29" s="19" t="s">
        <v>62</v>
      </c>
      <c r="AN29" s="19" t="s">
        <v>63</v>
      </c>
      <c r="AO29" s="19" t="s">
        <v>63</v>
      </c>
      <c r="AP29" s="19" t="s">
        <v>62</v>
      </c>
      <c r="AQ29" s="19" t="s">
        <v>62</v>
      </c>
      <c r="AR29" s="19" t="s">
        <v>62</v>
      </c>
      <c r="AS29" s="19" t="s">
        <v>62</v>
      </c>
      <c r="AT29" s="19" t="s">
        <v>62</v>
      </c>
      <c r="AU29" s="19" t="s">
        <v>62</v>
      </c>
      <c r="AV29" s="19" t="s">
        <v>62</v>
      </c>
      <c r="AW29" s="19" t="s">
        <v>62</v>
      </c>
      <c r="AX29" s="19" t="s">
        <v>62</v>
      </c>
      <c r="AY29" s="19" t="s">
        <v>62</v>
      </c>
      <c r="AZ29" s="19" t="s">
        <v>62</v>
      </c>
      <c r="BA29" s="19" t="s">
        <v>62</v>
      </c>
      <c r="BB29" s="19" t="s">
        <v>62</v>
      </c>
      <c r="BC29" s="19"/>
      <c r="BD29" s="19" t="s">
        <v>64</v>
      </c>
    </row>
    <row r="30" spans="1:56" ht="57">
      <c r="A30">
        <v>1104</v>
      </c>
      <c r="B30" s="33" t="s">
        <v>965</v>
      </c>
      <c r="C30">
        <v>20</v>
      </c>
      <c r="J30">
        <f t="shared" si="0"/>
        <v>5.2</v>
      </c>
      <c r="K30">
        <v>2</v>
      </c>
      <c r="L30" s="33" t="s">
        <v>972</v>
      </c>
      <c r="M30" s="52" t="s">
        <v>787</v>
      </c>
      <c r="N30" s="15" t="s">
        <v>55</v>
      </c>
      <c r="O30" s="1">
        <v>1372</v>
      </c>
      <c r="P30" s="16">
        <v>10</v>
      </c>
      <c r="Q30" s="20" t="s">
        <v>111</v>
      </c>
      <c r="R30" s="17" t="s">
        <v>110</v>
      </c>
      <c r="S30" s="17" t="s">
        <v>66</v>
      </c>
      <c r="T30" s="17" t="s">
        <v>59</v>
      </c>
      <c r="U30" s="18">
        <v>1</v>
      </c>
      <c r="V30" s="17" t="s">
        <v>99</v>
      </c>
      <c r="X30" s="17"/>
      <c r="Y30" s="19" t="s">
        <v>63</v>
      </c>
      <c r="Z30" s="19" t="s">
        <v>62</v>
      </c>
      <c r="AA30" s="19" t="s">
        <v>63</v>
      </c>
      <c r="AB30" s="19" t="s">
        <v>63</v>
      </c>
      <c r="AC30" s="19" t="s">
        <v>63</v>
      </c>
      <c r="AD30" s="19" t="s">
        <v>63</v>
      </c>
      <c r="AE30" s="19" t="s">
        <v>62</v>
      </c>
      <c r="AF30" s="19" t="s">
        <v>62</v>
      </c>
      <c r="AG30" s="19" t="s">
        <v>62</v>
      </c>
      <c r="AH30" s="19" t="s">
        <v>62</v>
      </c>
      <c r="AI30" s="19" t="s">
        <v>62</v>
      </c>
      <c r="AJ30" s="19" t="s">
        <v>62</v>
      </c>
      <c r="AK30" s="19" t="s">
        <v>62</v>
      </c>
      <c r="AL30" s="19" t="s">
        <v>62</v>
      </c>
      <c r="AM30" s="19" t="s">
        <v>63</v>
      </c>
      <c r="AN30" s="19" t="s">
        <v>63</v>
      </c>
      <c r="AO30" s="19" t="s">
        <v>63</v>
      </c>
      <c r="AP30" s="19" t="s">
        <v>63</v>
      </c>
      <c r="AQ30" s="19" t="s">
        <v>63</v>
      </c>
      <c r="AR30" s="19" t="s">
        <v>63</v>
      </c>
      <c r="AS30" s="19" t="s">
        <v>63</v>
      </c>
      <c r="AT30" s="19" t="s">
        <v>63</v>
      </c>
      <c r="AU30" s="19" t="s">
        <v>63</v>
      </c>
      <c r="AV30" s="19" t="s">
        <v>63</v>
      </c>
      <c r="AW30" s="19" t="s">
        <v>63</v>
      </c>
      <c r="AX30" s="19" t="s">
        <v>63</v>
      </c>
      <c r="AY30" s="19" t="s">
        <v>63</v>
      </c>
      <c r="AZ30" s="19" t="s">
        <v>63</v>
      </c>
      <c r="BA30" s="19" t="s">
        <v>63</v>
      </c>
      <c r="BB30" s="19" t="s">
        <v>62</v>
      </c>
      <c r="BC30" s="19"/>
      <c r="BD30" s="19" t="s">
        <v>64</v>
      </c>
    </row>
    <row r="31" spans="1:56" ht="57">
      <c r="A31">
        <v>1104</v>
      </c>
      <c r="B31" s="33" t="s">
        <v>530</v>
      </c>
      <c r="C31">
        <v>20</v>
      </c>
      <c r="J31">
        <f t="shared" si="0"/>
        <v>5.2</v>
      </c>
      <c r="K31">
        <v>2</v>
      </c>
      <c r="L31" s="33" t="s">
        <v>972</v>
      </c>
      <c r="M31" s="52" t="s">
        <v>788</v>
      </c>
      <c r="N31" s="15" t="s">
        <v>55</v>
      </c>
      <c r="O31" s="1">
        <v>1374</v>
      </c>
      <c r="P31" s="16">
        <v>14.6</v>
      </c>
      <c r="Q31" s="20" t="s">
        <v>112</v>
      </c>
      <c r="R31" s="17" t="s">
        <v>110</v>
      </c>
      <c r="S31" s="17" t="s">
        <v>66</v>
      </c>
      <c r="T31" s="17" t="s">
        <v>59</v>
      </c>
      <c r="U31" s="18">
        <v>1</v>
      </c>
      <c r="V31" s="17"/>
      <c r="W31" s="17"/>
      <c r="X31" s="17"/>
      <c r="Y31" s="19" t="s">
        <v>63</v>
      </c>
      <c r="Z31" s="19" t="s">
        <v>62</v>
      </c>
      <c r="AA31" s="19" t="s">
        <v>63</v>
      </c>
      <c r="AB31" s="19" t="s">
        <v>63</v>
      </c>
      <c r="AC31" s="19" t="s">
        <v>63</v>
      </c>
      <c r="AD31" s="19" t="s">
        <v>63</v>
      </c>
      <c r="AE31" s="19" t="s">
        <v>62</v>
      </c>
      <c r="AF31" s="19" t="s">
        <v>62</v>
      </c>
      <c r="AG31" s="19" t="s">
        <v>62</v>
      </c>
      <c r="AH31" s="19" t="s">
        <v>62</v>
      </c>
      <c r="AI31" s="19" t="s">
        <v>62</v>
      </c>
      <c r="AJ31" s="19" t="s">
        <v>63</v>
      </c>
      <c r="AK31" s="19" t="s">
        <v>63</v>
      </c>
      <c r="AL31" s="19" t="s">
        <v>63</v>
      </c>
      <c r="AM31" s="19" t="s">
        <v>63</v>
      </c>
      <c r="AN31" s="19" t="s">
        <v>63</v>
      </c>
      <c r="AO31" s="19" t="s">
        <v>63</v>
      </c>
      <c r="AP31" s="19" t="s">
        <v>63</v>
      </c>
      <c r="AQ31" s="19" t="s">
        <v>63</v>
      </c>
      <c r="AR31" s="19" t="s">
        <v>63</v>
      </c>
      <c r="AS31" s="19" t="s">
        <v>63</v>
      </c>
      <c r="AT31" s="19" t="s">
        <v>63</v>
      </c>
      <c r="AU31" s="19" t="s">
        <v>62</v>
      </c>
      <c r="AV31" s="19" t="s">
        <v>63</v>
      </c>
      <c r="AW31" s="19" t="s">
        <v>63</v>
      </c>
      <c r="AX31" s="19" t="s">
        <v>63</v>
      </c>
      <c r="AY31" s="19" t="s">
        <v>63</v>
      </c>
      <c r="AZ31" s="19" t="s">
        <v>63</v>
      </c>
      <c r="BA31" s="19" t="s">
        <v>63</v>
      </c>
      <c r="BB31" s="19" t="s">
        <v>62</v>
      </c>
      <c r="BC31" s="19"/>
      <c r="BD31" s="19" t="s">
        <v>64</v>
      </c>
    </row>
    <row r="32" spans="1:56">
      <c r="A32">
        <v>591</v>
      </c>
      <c r="B32" s="33" t="s">
        <v>973</v>
      </c>
      <c r="C32">
        <v>5</v>
      </c>
      <c r="J32">
        <f t="shared" si="0"/>
        <v>1.3</v>
      </c>
      <c r="K32">
        <v>1</v>
      </c>
      <c r="M32" s="52" t="s">
        <v>790</v>
      </c>
      <c r="N32" s="15" t="s">
        <v>55</v>
      </c>
      <c r="O32" s="1">
        <v>1406</v>
      </c>
      <c r="P32" s="16">
        <v>2.5</v>
      </c>
      <c r="Q32" s="20" t="s">
        <v>113</v>
      </c>
      <c r="R32" s="17" t="s">
        <v>57</v>
      </c>
      <c r="S32" s="17" t="s">
        <v>57</v>
      </c>
      <c r="T32" s="17" t="s">
        <v>59</v>
      </c>
      <c r="U32" s="18">
        <v>1</v>
      </c>
      <c r="V32" s="17"/>
      <c r="W32" s="17"/>
      <c r="X32" s="17"/>
      <c r="Y32" s="19" t="s">
        <v>62</v>
      </c>
      <c r="Z32" s="19" t="s">
        <v>63</v>
      </c>
      <c r="AA32" s="19" t="s">
        <v>63</v>
      </c>
      <c r="AB32" s="19" t="s">
        <v>63</v>
      </c>
      <c r="AC32" s="19" t="s">
        <v>63</v>
      </c>
      <c r="AD32" s="19" t="s">
        <v>63</v>
      </c>
      <c r="AE32" s="19" t="s">
        <v>62</v>
      </c>
      <c r="AF32" s="19" t="s">
        <v>62</v>
      </c>
      <c r="AG32" s="19" t="s">
        <v>62</v>
      </c>
      <c r="AH32" s="19" t="s">
        <v>62</v>
      </c>
      <c r="AI32" s="19" t="s">
        <v>62</v>
      </c>
      <c r="AJ32" s="19" t="s">
        <v>62</v>
      </c>
      <c r="AK32" s="19" t="s">
        <v>62</v>
      </c>
      <c r="AL32" s="19" t="s">
        <v>62</v>
      </c>
      <c r="AM32" s="19" t="s">
        <v>63</v>
      </c>
      <c r="AN32" s="19" t="s">
        <v>63</v>
      </c>
      <c r="AO32" s="19" t="s">
        <v>63</v>
      </c>
      <c r="AP32" s="19" t="s">
        <v>63</v>
      </c>
      <c r="AQ32" s="19" t="s">
        <v>63</v>
      </c>
      <c r="AR32" s="19" t="s">
        <v>63</v>
      </c>
      <c r="AS32" s="19" t="s">
        <v>63</v>
      </c>
      <c r="AT32" s="19" t="s">
        <v>63</v>
      </c>
      <c r="AU32" s="19" t="s">
        <v>63</v>
      </c>
      <c r="AV32" s="19" t="s">
        <v>63</v>
      </c>
      <c r="AW32" s="19" t="s">
        <v>63</v>
      </c>
      <c r="AX32" s="19" t="s">
        <v>63</v>
      </c>
      <c r="AY32" s="19" t="s">
        <v>63</v>
      </c>
      <c r="AZ32" s="19" t="s">
        <v>63</v>
      </c>
      <c r="BA32" s="19" t="s">
        <v>63</v>
      </c>
      <c r="BB32" s="19" t="s">
        <v>63</v>
      </c>
      <c r="BC32" s="19"/>
      <c r="BD32" s="19" t="s">
        <v>64</v>
      </c>
    </row>
    <row r="33" spans="1:56" ht="42.75">
      <c r="A33">
        <v>996</v>
      </c>
      <c r="B33" s="33" t="s">
        <v>974</v>
      </c>
      <c r="C33">
        <v>16</v>
      </c>
      <c r="J33">
        <f t="shared" si="0"/>
        <v>4.16</v>
      </c>
      <c r="K33">
        <v>2</v>
      </c>
      <c r="L33" s="33" t="s">
        <v>975</v>
      </c>
      <c r="M33" s="52" t="s">
        <v>792</v>
      </c>
      <c r="N33" s="15" t="s">
        <v>55</v>
      </c>
      <c r="O33" s="1">
        <v>1410.1</v>
      </c>
      <c r="P33" s="16">
        <v>3.2</v>
      </c>
      <c r="Q33" s="20" t="s">
        <v>114</v>
      </c>
      <c r="R33" s="17" t="s">
        <v>57</v>
      </c>
      <c r="S33" s="17" t="s">
        <v>58</v>
      </c>
      <c r="T33" s="17" t="s">
        <v>59</v>
      </c>
      <c r="U33" s="18">
        <v>1</v>
      </c>
      <c r="V33" s="17"/>
      <c r="W33" s="17"/>
      <c r="X33" s="17"/>
      <c r="Y33" s="19" t="s">
        <v>62</v>
      </c>
      <c r="Z33" s="19" t="s">
        <v>63</v>
      </c>
      <c r="AA33" s="19" t="s">
        <v>63</v>
      </c>
      <c r="AB33" s="19" t="s">
        <v>63</v>
      </c>
      <c r="AC33" s="19" t="s">
        <v>63</v>
      </c>
      <c r="AD33" s="19" t="s">
        <v>63</v>
      </c>
      <c r="AE33" s="19" t="s">
        <v>62</v>
      </c>
      <c r="AF33" s="19" t="s">
        <v>62</v>
      </c>
      <c r="AG33" s="19" t="s">
        <v>62</v>
      </c>
      <c r="AH33" s="19" t="s">
        <v>62</v>
      </c>
      <c r="AI33" s="19" t="s">
        <v>62</v>
      </c>
      <c r="AJ33" s="19" t="s">
        <v>62</v>
      </c>
      <c r="AK33" s="19" t="s">
        <v>62</v>
      </c>
      <c r="AL33" s="19" t="s">
        <v>62</v>
      </c>
      <c r="AM33" s="19" t="s">
        <v>63</v>
      </c>
      <c r="AN33" s="19" t="s">
        <v>63</v>
      </c>
      <c r="AO33" s="19" t="s">
        <v>63</v>
      </c>
      <c r="AP33" s="19" t="s">
        <v>63</v>
      </c>
      <c r="AQ33" s="19" t="s">
        <v>63</v>
      </c>
      <c r="AR33" s="19" t="s">
        <v>63</v>
      </c>
      <c r="AS33" s="19" t="s">
        <v>63</v>
      </c>
      <c r="AT33" s="19" t="s">
        <v>63</v>
      </c>
      <c r="AU33" s="19" t="s">
        <v>63</v>
      </c>
      <c r="AV33" s="19" t="s">
        <v>63</v>
      </c>
      <c r="AW33" s="19" t="s">
        <v>63</v>
      </c>
      <c r="AX33" s="19" t="s">
        <v>63</v>
      </c>
      <c r="AY33" s="19" t="s">
        <v>63</v>
      </c>
      <c r="AZ33" s="19" t="s">
        <v>63</v>
      </c>
      <c r="BA33" s="19" t="s">
        <v>63</v>
      </c>
      <c r="BB33" s="19" t="s">
        <v>63</v>
      </c>
      <c r="BC33" s="19"/>
      <c r="BD33" s="19" t="s">
        <v>64</v>
      </c>
    </row>
    <row r="34" spans="1:56" ht="85.5">
      <c r="A34">
        <v>1691</v>
      </c>
      <c r="B34" s="33" t="s">
        <v>976</v>
      </c>
      <c r="C34">
        <v>200</v>
      </c>
      <c r="J34">
        <f t="shared" si="0"/>
        <v>52</v>
      </c>
      <c r="K34">
        <v>2</v>
      </c>
      <c r="L34" s="33" t="s">
        <v>987</v>
      </c>
      <c r="M34" s="52" t="s">
        <v>794</v>
      </c>
      <c r="N34" s="15" t="s">
        <v>55</v>
      </c>
      <c r="O34" s="1">
        <v>1418</v>
      </c>
      <c r="P34" s="16">
        <v>135</v>
      </c>
      <c r="Q34" s="20" t="s">
        <v>115</v>
      </c>
      <c r="R34" s="17" t="s">
        <v>57</v>
      </c>
      <c r="S34" s="17" t="s">
        <v>66</v>
      </c>
      <c r="T34" s="17" t="s">
        <v>116</v>
      </c>
      <c r="U34" s="18" t="s">
        <v>86</v>
      </c>
      <c r="V34" s="17"/>
      <c r="W34" s="17"/>
      <c r="X34" s="17" t="s">
        <v>117</v>
      </c>
      <c r="Y34" s="19" t="s">
        <v>63</v>
      </c>
      <c r="Z34" s="19" t="s">
        <v>62</v>
      </c>
      <c r="AA34" s="19" t="s">
        <v>62</v>
      </c>
      <c r="AB34" s="19" t="s">
        <v>63</v>
      </c>
      <c r="AC34" s="19" t="s">
        <v>63</v>
      </c>
      <c r="AD34" s="19" t="s">
        <v>62</v>
      </c>
      <c r="AE34" s="19" t="s">
        <v>63</v>
      </c>
      <c r="AF34" s="19" t="s">
        <v>62</v>
      </c>
      <c r="AG34" s="19" t="s">
        <v>62</v>
      </c>
      <c r="AH34" s="19" t="s">
        <v>62</v>
      </c>
      <c r="AI34" s="19" t="s">
        <v>62</v>
      </c>
      <c r="AJ34" s="19" t="s">
        <v>63</v>
      </c>
      <c r="AK34" s="19" t="s">
        <v>63</v>
      </c>
      <c r="AL34" s="19" t="s">
        <v>63</v>
      </c>
      <c r="AM34" s="19" t="s">
        <v>63</v>
      </c>
      <c r="AN34" s="19" t="s">
        <v>63</v>
      </c>
      <c r="AO34" s="19" t="s">
        <v>63</v>
      </c>
      <c r="AP34" s="19" t="s">
        <v>63</v>
      </c>
      <c r="AQ34" s="19" t="s">
        <v>63</v>
      </c>
      <c r="AR34" s="19" t="s">
        <v>63</v>
      </c>
      <c r="AS34" s="19" t="s">
        <v>63</v>
      </c>
      <c r="AT34" s="19" t="s">
        <v>63</v>
      </c>
      <c r="AU34" s="19" t="s">
        <v>63</v>
      </c>
      <c r="AV34" s="19" t="s">
        <v>63</v>
      </c>
      <c r="AW34" s="19" t="s">
        <v>63</v>
      </c>
      <c r="AX34" s="19" t="s">
        <v>63</v>
      </c>
      <c r="AY34" s="19" t="s">
        <v>63</v>
      </c>
      <c r="AZ34" s="19" t="s">
        <v>63</v>
      </c>
      <c r="BA34" s="19" t="s">
        <v>63</v>
      </c>
      <c r="BB34" s="19" t="s">
        <v>62</v>
      </c>
      <c r="BC34" s="19"/>
      <c r="BD34" s="19" t="s">
        <v>64</v>
      </c>
    </row>
    <row r="35" spans="1:56" ht="171">
      <c r="A35">
        <v>1571</v>
      </c>
      <c r="B35" s="33" t="s">
        <v>977</v>
      </c>
      <c r="C35">
        <v>160</v>
      </c>
      <c r="J35">
        <f t="shared" si="0"/>
        <v>41.6</v>
      </c>
      <c r="K35">
        <v>1</v>
      </c>
      <c r="L35" s="33" t="s">
        <v>3065</v>
      </c>
      <c r="M35" s="52" t="s">
        <v>795</v>
      </c>
      <c r="N35" s="15" t="s">
        <v>55</v>
      </c>
      <c r="O35" s="1">
        <v>1438.1</v>
      </c>
      <c r="P35" s="16">
        <v>53</v>
      </c>
      <c r="Q35" s="20" t="s">
        <v>118</v>
      </c>
      <c r="R35" s="17" t="s">
        <v>57</v>
      </c>
      <c r="S35" s="17" t="s">
        <v>119</v>
      </c>
      <c r="T35" s="17" t="s">
        <v>116</v>
      </c>
      <c r="U35" s="17" t="s">
        <v>120</v>
      </c>
      <c r="V35" s="17"/>
      <c r="X35" s="17"/>
      <c r="Y35" s="19" t="s">
        <v>62</v>
      </c>
      <c r="Z35" s="19" t="s">
        <v>63</v>
      </c>
      <c r="AA35" s="19" t="s">
        <v>62</v>
      </c>
      <c r="AB35" s="19" t="s">
        <v>63</v>
      </c>
      <c r="AC35" s="19" t="s">
        <v>63</v>
      </c>
      <c r="AD35" s="19" t="s">
        <v>63</v>
      </c>
      <c r="AE35" s="19" t="s">
        <v>62</v>
      </c>
      <c r="AF35" s="19" t="s">
        <v>62</v>
      </c>
      <c r="AG35" s="19" t="s">
        <v>62</v>
      </c>
      <c r="AH35" s="19" t="s">
        <v>62</v>
      </c>
      <c r="AI35" s="19" t="s">
        <v>62</v>
      </c>
      <c r="AJ35" s="19" t="s">
        <v>63</v>
      </c>
      <c r="AK35" s="19" t="s">
        <v>63</v>
      </c>
      <c r="AL35" s="19" t="s">
        <v>63</v>
      </c>
      <c r="AM35" s="19" t="s">
        <v>63</v>
      </c>
      <c r="AN35" s="19" t="s">
        <v>63</v>
      </c>
      <c r="AO35" s="19" t="s">
        <v>63</v>
      </c>
      <c r="AP35" s="19" t="s">
        <v>63</v>
      </c>
      <c r="AQ35" s="19" t="s">
        <v>63</v>
      </c>
      <c r="AR35" s="19" t="s">
        <v>63</v>
      </c>
      <c r="AS35" s="19" t="s">
        <v>63</v>
      </c>
      <c r="AT35" s="19" t="s">
        <v>63</v>
      </c>
      <c r="AU35" s="19" t="s">
        <v>63</v>
      </c>
      <c r="AV35" s="19" t="s">
        <v>63</v>
      </c>
      <c r="AW35" s="19" t="s">
        <v>63</v>
      </c>
      <c r="AX35" s="19" t="s">
        <v>63</v>
      </c>
      <c r="AY35" s="19" t="s">
        <v>63</v>
      </c>
      <c r="AZ35" s="19" t="s">
        <v>63</v>
      </c>
      <c r="BA35" s="19" t="s">
        <v>63</v>
      </c>
      <c r="BB35" s="19" t="s">
        <v>63</v>
      </c>
      <c r="BC35" s="19"/>
      <c r="BD35" s="19" t="s">
        <v>64</v>
      </c>
    </row>
    <row r="36" spans="1:56" ht="199.5">
      <c r="A36">
        <v>1201</v>
      </c>
      <c r="B36" s="33" t="s">
        <v>978</v>
      </c>
      <c r="C36">
        <v>50</v>
      </c>
      <c r="J36">
        <f t="shared" si="0"/>
        <v>13</v>
      </c>
      <c r="K36">
        <v>0</v>
      </c>
      <c r="L36" s="33" t="s">
        <v>987</v>
      </c>
      <c r="M36" s="52" t="s">
        <v>798</v>
      </c>
      <c r="N36" s="15" t="s">
        <v>55</v>
      </c>
      <c r="O36" s="1">
        <v>1444.1</v>
      </c>
      <c r="P36" s="16">
        <v>21</v>
      </c>
      <c r="Q36" s="20" t="s">
        <v>121</v>
      </c>
      <c r="R36" s="17" t="s">
        <v>57</v>
      </c>
      <c r="S36" s="17" t="s">
        <v>58</v>
      </c>
      <c r="T36" s="17" t="s">
        <v>59</v>
      </c>
      <c r="U36" s="17" t="s">
        <v>122</v>
      </c>
      <c r="V36" s="17" t="s">
        <v>123</v>
      </c>
      <c r="W36" s="17"/>
      <c r="X36" s="17" t="s">
        <v>124</v>
      </c>
      <c r="Y36" s="19" t="s">
        <v>63</v>
      </c>
      <c r="Z36" s="19" t="s">
        <v>63</v>
      </c>
      <c r="AA36" s="19" t="s">
        <v>62</v>
      </c>
      <c r="AB36" s="19" t="s">
        <v>63</v>
      </c>
      <c r="AC36" s="19" t="s">
        <v>63</v>
      </c>
      <c r="AD36" s="19" t="s">
        <v>62</v>
      </c>
      <c r="AE36" s="19" t="s">
        <v>63</v>
      </c>
      <c r="AF36" s="19" t="s">
        <v>62</v>
      </c>
      <c r="AG36" s="19" t="s">
        <v>62</v>
      </c>
      <c r="AH36" s="19" t="s">
        <v>62</v>
      </c>
      <c r="AI36" s="19" t="s">
        <v>62</v>
      </c>
      <c r="AJ36" s="19" t="s">
        <v>63</v>
      </c>
      <c r="AK36" s="19" t="s">
        <v>63</v>
      </c>
      <c r="AL36" s="19" t="s">
        <v>63</v>
      </c>
      <c r="AM36" s="19" t="s">
        <v>63</v>
      </c>
      <c r="AN36" s="19" t="s">
        <v>63</v>
      </c>
      <c r="AO36" s="19" t="s">
        <v>63</v>
      </c>
      <c r="AP36" s="19" t="s">
        <v>62</v>
      </c>
      <c r="AQ36" s="19" t="s">
        <v>63</v>
      </c>
      <c r="AR36" s="19" t="s">
        <v>63</v>
      </c>
      <c r="AS36" s="19" t="s">
        <v>63</v>
      </c>
      <c r="AT36" s="19" t="s">
        <v>63</v>
      </c>
      <c r="AU36" s="19" t="s">
        <v>63</v>
      </c>
      <c r="AV36" s="19" t="s">
        <v>63</v>
      </c>
      <c r="AW36" s="19" t="s">
        <v>63</v>
      </c>
      <c r="AX36" s="19" t="s">
        <v>63</v>
      </c>
      <c r="AY36" s="19" t="s">
        <v>63</v>
      </c>
      <c r="AZ36" s="19" t="s">
        <v>63</v>
      </c>
      <c r="BA36" s="19" t="s">
        <v>63</v>
      </c>
      <c r="BB36" s="19" t="s">
        <v>63</v>
      </c>
      <c r="BC36" s="19"/>
      <c r="BD36" s="19" t="s">
        <v>64</v>
      </c>
    </row>
    <row r="37" spans="1:56" ht="42.75">
      <c r="A37">
        <v>1203</v>
      </c>
      <c r="B37" s="33" t="s">
        <v>979</v>
      </c>
      <c r="C37">
        <v>75</v>
      </c>
      <c r="J37">
        <f t="shared" si="0"/>
        <v>19.5</v>
      </c>
      <c r="K37">
        <v>0</v>
      </c>
      <c r="L37" s="33" t="s">
        <v>987</v>
      </c>
      <c r="M37" s="52" t="s">
        <v>799</v>
      </c>
      <c r="N37" s="15" t="s">
        <v>55</v>
      </c>
      <c r="O37" s="1">
        <v>1446.1</v>
      </c>
      <c r="P37" s="16">
        <v>36</v>
      </c>
      <c r="Q37" s="20" t="s">
        <v>125</v>
      </c>
      <c r="R37" s="17" t="s">
        <v>57</v>
      </c>
      <c r="S37" s="17" t="s">
        <v>58</v>
      </c>
      <c r="T37" s="17" t="s">
        <v>59</v>
      </c>
      <c r="U37" s="17" t="s">
        <v>126</v>
      </c>
      <c r="V37" s="17" t="s">
        <v>127</v>
      </c>
      <c r="W37" s="17"/>
      <c r="X37" s="17"/>
      <c r="Y37" s="19" t="s">
        <v>63</v>
      </c>
      <c r="Z37" s="19" t="s">
        <v>63</v>
      </c>
      <c r="AA37" s="19" t="s">
        <v>62</v>
      </c>
      <c r="AB37" s="19" t="s">
        <v>63</v>
      </c>
      <c r="AC37" s="19" t="s">
        <v>63</v>
      </c>
      <c r="AD37" s="19" t="s">
        <v>62</v>
      </c>
      <c r="AE37" s="19" t="s">
        <v>63</v>
      </c>
      <c r="AF37" s="19" t="s">
        <v>62</v>
      </c>
      <c r="AG37" s="19" t="s">
        <v>62</v>
      </c>
      <c r="AH37" s="19" t="s">
        <v>62</v>
      </c>
      <c r="AI37" s="19" t="s">
        <v>62</v>
      </c>
      <c r="AJ37" s="19" t="s">
        <v>63</v>
      </c>
      <c r="AK37" s="19" t="s">
        <v>63</v>
      </c>
      <c r="AL37" s="19" t="s">
        <v>63</v>
      </c>
      <c r="AM37" s="19" t="s">
        <v>63</v>
      </c>
      <c r="AN37" s="19" t="s">
        <v>63</v>
      </c>
      <c r="AO37" s="19" t="s">
        <v>63</v>
      </c>
      <c r="AP37" s="19" t="s">
        <v>62</v>
      </c>
      <c r="AQ37" s="19" t="s">
        <v>63</v>
      </c>
      <c r="AR37" s="19" t="s">
        <v>63</v>
      </c>
      <c r="AS37" s="19" t="s">
        <v>63</v>
      </c>
      <c r="AT37" s="19" t="s">
        <v>63</v>
      </c>
      <c r="AU37" s="19" t="s">
        <v>63</v>
      </c>
      <c r="AV37" s="19" t="s">
        <v>63</v>
      </c>
      <c r="AW37" s="19" t="s">
        <v>63</v>
      </c>
      <c r="AX37" s="19" t="s">
        <v>63</v>
      </c>
      <c r="AY37" s="19" t="s">
        <v>63</v>
      </c>
      <c r="AZ37" s="19" t="s">
        <v>63</v>
      </c>
      <c r="BA37" s="19" t="s">
        <v>63</v>
      </c>
      <c r="BB37" s="19" t="s">
        <v>63</v>
      </c>
      <c r="BC37" s="19"/>
      <c r="BD37" s="19" t="s">
        <v>64</v>
      </c>
    </row>
    <row r="38" spans="1:56" ht="28.5">
      <c r="A38">
        <v>1619</v>
      </c>
      <c r="B38" s="33" t="s">
        <v>980</v>
      </c>
      <c r="J38">
        <f t="shared" si="0"/>
        <v>0</v>
      </c>
      <c r="K38">
        <v>0</v>
      </c>
      <c r="L38" s="33" t="s">
        <v>987</v>
      </c>
      <c r="M38" s="52" t="s">
        <v>801</v>
      </c>
      <c r="N38" s="15" t="s">
        <v>55</v>
      </c>
      <c r="O38" s="1">
        <v>1459</v>
      </c>
      <c r="P38" s="16">
        <v>37</v>
      </c>
      <c r="Q38" s="20" t="s">
        <v>128</v>
      </c>
      <c r="R38" s="17" t="s">
        <v>57</v>
      </c>
      <c r="S38" s="17" t="s">
        <v>129</v>
      </c>
      <c r="T38" s="17" t="s">
        <v>59</v>
      </c>
      <c r="U38" s="18">
        <v>1</v>
      </c>
      <c r="V38" s="17"/>
      <c r="W38" s="17"/>
      <c r="X38" s="17"/>
      <c r="Y38" s="19" t="s">
        <v>62</v>
      </c>
      <c r="Z38" s="19" t="s">
        <v>63</v>
      </c>
      <c r="AA38" s="19" t="s">
        <v>62</v>
      </c>
      <c r="AB38" s="19" t="s">
        <v>63</v>
      </c>
      <c r="AC38" s="19" t="s">
        <v>63</v>
      </c>
      <c r="AD38" s="19" t="s">
        <v>63</v>
      </c>
      <c r="AE38" s="19" t="s">
        <v>62</v>
      </c>
      <c r="AF38" s="19" t="s">
        <v>62</v>
      </c>
      <c r="AG38" s="19" t="s">
        <v>62</v>
      </c>
      <c r="AH38" s="19" t="s">
        <v>62</v>
      </c>
      <c r="AI38" s="19" t="s">
        <v>62</v>
      </c>
      <c r="AJ38" s="19" t="s">
        <v>63</v>
      </c>
      <c r="AK38" s="19" t="s">
        <v>63</v>
      </c>
      <c r="AL38" s="19" t="s">
        <v>63</v>
      </c>
      <c r="AM38" s="19" t="s">
        <v>63</v>
      </c>
      <c r="AN38" s="19" t="s">
        <v>63</v>
      </c>
      <c r="AO38" s="19" t="s">
        <v>63</v>
      </c>
      <c r="AP38" s="19" t="s">
        <v>63</v>
      </c>
      <c r="AQ38" s="19" t="s">
        <v>63</v>
      </c>
      <c r="AR38" s="19" t="s">
        <v>63</v>
      </c>
      <c r="AS38" s="19" t="s">
        <v>63</v>
      </c>
      <c r="AT38" s="19" t="s">
        <v>63</v>
      </c>
      <c r="AU38" s="19" t="s">
        <v>63</v>
      </c>
      <c r="AV38" s="19" t="s">
        <v>63</v>
      </c>
      <c r="AW38" s="19" t="s">
        <v>63</v>
      </c>
      <c r="AX38" s="19" t="s">
        <v>63</v>
      </c>
      <c r="AY38" s="19" t="s">
        <v>63</v>
      </c>
      <c r="AZ38" s="19" t="s">
        <v>63</v>
      </c>
      <c r="BA38" s="19" t="s">
        <v>63</v>
      </c>
      <c r="BB38" s="19" t="s">
        <v>63</v>
      </c>
      <c r="BC38" s="19"/>
      <c r="BD38" s="19" t="s">
        <v>64</v>
      </c>
    </row>
    <row r="39" spans="1:56" ht="28.5">
      <c r="A39">
        <v>1619</v>
      </c>
      <c r="B39" s="33" t="s">
        <v>980</v>
      </c>
      <c r="J39">
        <f t="shared" si="0"/>
        <v>0</v>
      </c>
      <c r="K39">
        <v>0</v>
      </c>
      <c r="L39" s="33" t="s">
        <v>987</v>
      </c>
      <c r="M39" s="52" t="s">
        <v>802</v>
      </c>
      <c r="N39" s="15" t="s">
        <v>55</v>
      </c>
      <c r="O39" s="1">
        <v>1460</v>
      </c>
      <c r="P39" s="16">
        <v>37</v>
      </c>
      <c r="Q39" s="20" t="s">
        <v>130</v>
      </c>
      <c r="R39" s="17" t="s">
        <v>57</v>
      </c>
      <c r="S39" s="17" t="s">
        <v>129</v>
      </c>
      <c r="T39" s="17" t="s">
        <v>59</v>
      </c>
      <c r="U39" s="18">
        <v>1</v>
      </c>
      <c r="V39" s="17"/>
      <c r="W39" s="17"/>
      <c r="X39" s="17"/>
      <c r="Y39" s="19" t="s">
        <v>62</v>
      </c>
      <c r="Z39" s="19" t="s">
        <v>63</v>
      </c>
      <c r="AA39" s="19" t="s">
        <v>62</v>
      </c>
      <c r="AB39" s="19" t="s">
        <v>63</v>
      </c>
      <c r="AC39" s="19" t="s">
        <v>63</v>
      </c>
      <c r="AD39" s="19" t="s">
        <v>63</v>
      </c>
      <c r="AE39" s="19" t="s">
        <v>62</v>
      </c>
      <c r="AF39" s="19" t="s">
        <v>62</v>
      </c>
      <c r="AG39" s="19" t="s">
        <v>62</v>
      </c>
      <c r="AH39" s="19" t="s">
        <v>62</v>
      </c>
      <c r="AI39" s="19" t="s">
        <v>62</v>
      </c>
      <c r="AJ39" s="19" t="s">
        <v>63</v>
      </c>
      <c r="AK39" s="19" t="s">
        <v>63</v>
      </c>
      <c r="AL39" s="19" t="s">
        <v>63</v>
      </c>
      <c r="AM39" s="19" t="s">
        <v>63</v>
      </c>
      <c r="AN39" s="19" t="s">
        <v>63</v>
      </c>
      <c r="AO39" s="19" t="s">
        <v>63</v>
      </c>
      <c r="AP39" s="19" t="s">
        <v>63</v>
      </c>
      <c r="AQ39" s="19" t="s">
        <v>63</v>
      </c>
      <c r="AR39" s="19" t="s">
        <v>63</v>
      </c>
      <c r="AS39" s="19" t="s">
        <v>63</v>
      </c>
      <c r="AT39" s="19" t="s">
        <v>63</v>
      </c>
      <c r="AU39" s="19" t="s">
        <v>63</v>
      </c>
      <c r="AV39" s="19" t="s">
        <v>63</v>
      </c>
      <c r="AW39" s="19" t="s">
        <v>63</v>
      </c>
      <c r="AX39" s="19" t="s">
        <v>63</v>
      </c>
      <c r="AY39" s="19" t="s">
        <v>63</v>
      </c>
      <c r="AZ39" s="19" t="s">
        <v>63</v>
      </c>
      <c r="BA39" s="19" t="s">
        <v>63</v>
      </c>
      <c r="BB39" s="19" t="s">
        <v>63</v>
      </c>
      <c r="BC39" s="19"/>
      <c r="BD39" s="19" t="s">
        <v>64</v>
      </c>
    </row>
    <row r="40" spans="1:56" ht="85.5">
      <c r="A40">
        <v>1377</v>
      </c>
      <c r="B40" s="33" t="s">
        <v>981</v>
      </c>
      <c r="C40">
        <v>65</v>
      </c>
      <c r="J40">
        <f t="shared" si="0"/>
        <v>16.900000000000002</v>
      </c>
      <c r="K40">
        <v>2</v>
      </c>
      <c r="L40" s="33" t="s">
        <v>982</v>
      </c>
      <c r="M40" s="52" t="s">
        <v>804</v>
      </c>
      <c r="N40" s="15" t="s">
        <v>55</v>
      </c>
      <c r="O40" s="1">
        <v>1469</v>
      </c>
      <c r="P40" s="16">
        <v>150</v>
      </c>
      <c r="Q40" s="20" t="s">
        <v>131</v>
      </c>
      <c r="R40" s="17" t="s">
        <v>77</v>
      </c>
      <c r="S40" s="17" t="s">
        <v>58</v>
      </c>
      <c r="T40" s="17" t="s">
        <v>57</v>
      </c>
      <c r="U40" s="18" t="s">
        <v>132</v>
      </c>
      <c r="V40" s="17"/>
      <c r="W40" s="17"/>
      <c r="X40" s="17"/>
      <c r="Y40" s="19" t="s">
        <v>62</v>
      </c>
      <c r="Z40" s="19" t="s">
        <v>63</v>
      </c>
      <c r="AA40" s="19" t="s">
        <v>63</v>
      </c>
      <c r="AB40" s="19" t="s">
        <v>63</v>
      </c>
      <c r="AC40" s="19" t="s">
        <v>63</v>
      </c>
      <c r="AD40" s="19" t="s">
        <v>62</v>
      </c>
      <c r="AE40" s="19" t="s">
        <v>63</v>
      </c>
      <c r="AF40" s="19" t="s">
        <v>62</v>
      </c>
      <c r="AG40" s="19" t="s">
        <v>62</v>
      </c>
      <c r="AH40" s="19" t="s">
        <v>62</v>
      </c>
      <c r="AI40" s="19" t="s">
        <v>62</v>
      </c>
      <c r="AJ40" s="19" t="s">
        <v>63</v>
      </c>
      <c r="AK40" s="19" t="s">
        <v>63</v>
      </c>
      <c r="AL40" s="19" t="s">
        <v>63</v>
      </c>
      <c r="AM40" s="19" t="s">
        <v>63</v>
      </c>
      <c r="AN40" s="19" t="s">
        <v>63</v>
      </c>
      <c r="AO40" s="19" t="s">
        <v>63</v>
      </c>
      <c r="AP40" s="19" t="s">
        <v>63</v>
      </c>
      <c r="AQ40" s="19" t="s">
        <v>63</v>
      </c>
      <c r="AR40" s="19" t="s">
        <v>63</v>
      </c>
      <c r="AS40" s="19" t="s">
        <v>63</v>
      </c>
      <c r="AT40" s="19" t="s">
        <v>63</v>
      </c>
      <c r="AU40" s="19" t="s">
        <v>63</v>
      </c>
      <c r="AV40" s="19" t="s">
        <v>63</v>
      </c>
      <c r="AW40" s="19" t="s">
        <v>63</v>
      </c>
      <c r="AX40" s="19" t="s">
        <v>63</v>
      </c>
      <c r="AY40" s="19" t="s">
        <v>63</v>
      </c>
      <c r="AZ40" s="19" t="s">
        <v>63</v>
      </c>
      <c r="BA40" s="19" t="s">
        <v>63</v>
      </c>
      <c r="BB40" s="19" t="s">
        <v>63</v>
      </c>
      <c r="BC40" s="19"/>
      <c r="BD40" s="19" t="s">
        <v>64</v>
      </c>
    </row>
    <row r="41" spans="1:56">
      <c r="J41">
        <f t="shared" si="0"/>
        <v>0</v>
      </c>
      <c r="K41">
        <v>0</v>
      </c>
      <c r="M41" s="52" t="s">
        <v>806</v>
      </c>
      <c r="N41" s="15" t="s">
        <v>55</v>
      </c>
      <c r="O41" s="1">
        <v>1474.1</v>
      </c>
      <c r="P41" s="16">
        <v>87</v>
      </c>
      <c r="Q41" s="20" t="s">
        <v>133</v>
      </c>
      <c r="R41" s="17" t="s">
        <v>57</v>
      </c>
      <c r="S41" s="17" t="s">
        <v>57</v>
      </c>
      <c r="T41" s="17" t="s">
        <v>59</v>
      </c>
      <c r="U41" s="17" t="s">
        <v>86</v>
      </c>
      <c r="V41" s="17"/>
      <c r="W41" s="17" t="s">
        <v>88</v>
      </c>
      <c r="X41" s="17" t="s">
        <v>134</v>
      </c>
      <c r="Y41" s="19" t="s">
        <v>63</v>
      </c>
      <c r="Z41" s="19" t="s">
        <v>63</v>
      </c>
      <c r="AA41" s="19" t="s">
        <v>62</v>
      </c>
      <c r="AB41" s="19" t="s">
        <v>63</v>
      </c>
      <c r="AC41" s="19" t="s">
        <v>63</v>
      </c>
      <c r="AD41" s="19" t="s">
        <v>62</v>
      </c>
      <c r="AE41" s="19" t="s">
        <v>63</v>
      </c>
      <c r="AF41" s="19" t="s">
        <v>62</v>
      </c>
      <c r="AG41" s="19" t="s">
        <v>62</v>
      </c>
      <c r="AH41" s="19" t="s">
        <v>62</v>
      </c>
      <c r="AI41" s="19" t="s">
        <v>62</v>
      </c>
      <c r="AJ41" s="19" t="s">
        <v>63</v>
      </c>
      <c r="AK41" s="19" t="s">
        <v>63</v>
      </c>
      <c r="AL41" s="19" t="s">
        <v>63</v>
      </c>
      <c r="AM41" s="19" t="s">
        <v>63</v>
      </c>
      <c r="AN41" s="19" t="s">
        <v>63</v>
      </c>
      <c r="AO41" s="19" t="s">
        <v>63</v>
      </c>
      <c r="AP41" s="19" t="s">
        <v>63</v>
      </c>
      <c r="AQ41" s="19" t="s">
        <v>63</v>
      </c>
      <c r="AR41" s="19" t="s">
        <v>63</v>
      </c>
      <c r="AS41" s="19" t="s">
        <v>63</v>
      </c>
      <c r="AT41" s="19" t="s">
        <v>63</v>
      </c>
      <c r="AU41" s="19" t="s">
        <v>63</v>
      </c>
      <c r="AV41" s="19" t="s">
        <v>63</v>
      </c>
      <c r="AW41" s="19" t="s">
        <v>63</v>
      </c>
      <c r="AX41" s="19" t="s">
        <v>63</v>
      </c>
      <c r="AY41" s="19" t="s">
        <v>63</v>
      </c>
      <c r="AZ41" s="19" t="s">
        <v>63</v>
      </c>
      <c r="BA41" s="19" t="s">
        <v>63</v>
      </c>
      <c r="BB41" s="19" t="s">
        <v>63</v>
      </c>
      <c r="BC41" s="19"/>
      <c r="BD41" s="19" t="s">
        <v>64</v>
      </c>
    </row>
    <row r="42" spans="1:56">
      <c r="A42">
        <v>1608</v>
      </c>
      <c r="B42" s="33" t="s">
        <v>808</v>
      </c>
      <c r="C42">
        <v>5</v>
      </c>
      <c r="J42">
        <f t="shared" si="0"/>
        <v>1.3</v>
      </c>
      <c r="K42">
        <v>1</v>
      </c>
      <c r="M42" s="52" t="s">
        <v>808</v>
      </c>
      <c r="N42" s="15" t="s">
        <v>55</v>
      </c>
      <c r="O42" s="1">
        <v>1479</v>
      </c>
      <c r="P42" s="16">
        <v>2.8</v>
      </c>
      <c r="Q42" s="20" t="s">
        <v>135</v>
      </c>
      <c r="R42" s="17" t="s">
        <v>57</v>
      </c>
      <c r="S42" s="22" t="s">
        <v>57</v>
      </c>
      <c r="T42" s="17" t="s">
        <v>59</v>
      </c>
      <c r="U42" s="18">
        <v>1</v>
      </c>
      <c r="V42" s="17"/>
      <c r="W42" s="17"/>
      <c r="X42" s="17"/>
      <c r="Y42" s="19" t="s">
        <v>62</v>
      </c>
      <c r="Z42" s="19" t="s">
        <v>63</v>
      </c>
      <c r="AA42" s="19" t="s">
        <v>63</v>
      </c>
      <c r="AB42" s="19" t="s">
        <v>63</v>
      </c>
      <c r="AC42" s="19" t="s">
        <v>63</v>
      </c>
      <c r="AD42" s="19" t="s">
        <v>63</v>
      </c>
      <c r="AE42" s="19" t="s">
        <v>62</v>
      </c>
      <c r="AF42" s="19" t="s">
        <v>62</v>
      </c>
      <c r="AG42" s="19" t="s">
        <v>62</v>
      </c>
      <c r="AH42" s="19" t="s">
        <v>62</v>
      </c>
      <c r="AI42" s="19" t="s">
        <v>62</v>
      </c>
      <c r="AJ42" s="19" t="s">
        <v>62</v>
      </c>
      <c r="AK42" s="19" t="s">
        <v>62</v>
      </c>
      <c r="AL42" s="19" t="s">
        <v>62</v>
      </c>
      <c r="AM42" s="19" t="s">
        <v>63</v>
      </c>
      <c r="AN42" s="19" t="s">
        <v>63</v>
      </c>
      <c r="AO42" s="19" t="s">
        <v>63</v>
      </c>
      <c r="AP42" s="19" t="s">
        <v>63</v>
      </c>
      <c r="AQ42" s="19" t="s">
        <v>63</v>
      </c>
      <c r="AR42" s="19" t="s">
        <v>63</v>
      </c>
      <c r="AS42" s="19" t="s">
        <v>63</v>
      </c>
      <c r="AT42" s="19" t="s">
        <v>63</v>
      </c>
      <c r="AU42" s="19" t="s">
        <v>63</v>
      </c>
      <c r="AV42" s="19" t="s">
        <v>63</v>
      </c>
      <c r="AW42" s="19" t="s">
        <v>63</v>
      </c>
      <c r="AX42" s="19" t="s">
        <v>63</v>
      </c>
      <c r="AY42" s="19" t="s">
        <v>63</v>
      </c>
      <c r="AZ42" s="19" t="s">
        <v>63</v>
      </c>
      <c r="BA42" s="19" t="s">
        <v>63</v>
      </c>
      <c r="BB42" s="19" t="s">
        <v>63</v>
      </c>
      <c r="BC42" s="19"/>
      <c r="BD42" s="19" t="s">
        <v>64</v>
      </c>
    </row>
    <row r="43" spans="1:56">
      <c r="A43">
        <v>627</v>
      </c>
      <c r="B43" s="33" t="s">
        <v>983</v>
      </c>
      <c r="C43">
        <v>6</v>
      </c>
      <c r="J43">
        <f t="shared" si="0"/>
        <v>1.56</v>
      </c>
      <c r="K43">
        <v>1</v>
      </c>
      <c r="M43" s="52" t="s">
        <v>810</v>
      </c>
      <c r="N43" s="15" t="s">
        <v>55</v>
      </c>
      <c r="O43" s="1">
        <v>1509</v>
      </c>
      <c r="P43" s="16">
        <v>2.5</v>
      </c>
      <c r="Q43" s="20" t="s">
        <v>136</v>
      </c>
      <c r="R43" s="17" t="s">
        <v>57</v>
      </c>
      <c r="S43" s="17" t="s">
        <v>57</v>
      </c>
      <c r="T43" s="17" t="s">
        <v>57</v>
      </c>
      <c r="U43" s="18">
        <v>1</v>
      </c>
      <c r="V43" s="17"/>
      <c r="W43" s="17"/>
      <c r="X43" s="17"/>
      <c r="Y43" s="19" t="s">
        <v>62</v>
      </c>
      <c r="Z43" s="19" t="s">
        <v>63</v>
      </c>
      <c r="AA43" s="19" t="s">
        <v>63</v>
      </c>
      <c r="AB43" s="19" t="s">
        <v>63</v>
      </c>
      <c r="AC43" s="19" t="s">
        <v>63</v>
      </c>
      <c r="AD43" s="19" t="s">
        <v>63</v>
      </c>
      <c r="AE43" s="19" t="s">
        <v>62</v>
      </c>
      <c r="AF43" s="19" t="s">
        <v>62</v>
      </c>
      <c r="AG43" s="19" t="s">
        <v>62</v>
      </c>
      <c r="AH43" s="19" t="s">
        <v>62</v>
      </c>
      <c r="AI43" s="19" t="s">
        <v>62</v>
      </c>
      <c r="AJ43" s="19" t="s">
        <v>62</v>
      </c>
      <c r="AK43" s="19" t="s">
        <v>62</v>
      </c>
      <c r="AL43" s="19" t="s">
        <v>62</v>
      </c>
      <c r="AM43" s="19" t="s">
        <v>63</v>
      </c>
      <c r="AN43" s="19" t="s">
        <v>63</v>
      </c>
      <c r="AO43" s="19" t="s">
        <v>63</v>
      </c>
      <c r="AP43" s="19" t="s">
        <v>63</v>
      </c>
      <c r="AQ43" s="19" t="s">
        <v>63</v>
      </c>
      <c r="AR43" s="19" t="s">
        <v>63</v>
      </c>
      <c r="AS43" s="19" t="s">
        <v>63</v>
      </c>
      <c r="AT43" s="19" t="s">
        <v>63</v>
      </c>
      <c r="AU43" s="19" t="s">
        <v>63</v>
      </c>
      <c r="AV43" s="19" t="s">
        <v>63</v>
      </c>
      <c r="AW43" s="19" t="s">
        <v>63</v>
      </c>
      <c r="AX43" s="19" t="s">
        <v>63</v>
      </c>
      <c r="AY43" s="19" t="s">
        <v>63</v>
      </c>
      <c r="AZ43" s="19" t="s">
        <v>63</v>
      </c>
      <c r="BA43" s="19" t="s">
        <v>63</v>
      </c>
      <c r="BB43" s="19" t="s">
        <v>62</v>
      </c>
      <c r="BC43" s="19"/>
      <c r="BD43" s="19" t="s">
        <v>64</v>
      </c>
    </row>
    <row r="44" spans="1:56" ht="85.5">
      <c r="A44">
        <v>1521</v>
      </c>
      <c r="B44" s="33" t="s">
        <v>984</v>
      </c>
      <c r="C44">
        <v>7</v>
      </c>
      <c r="J44">
        <f t="shared" si="0"/>
        <v>1.82</v>
      </c>
      <c r="K44">
        <v>1</v>
      </c>
      <c r="L44" s="33" t="s">
        <v>985</v>
      </c>
      <c r="M44" s="52" t="s">
        <v>812</v>
      </c>
      <c r="N44" s="15" t="s">
        <v>55</v>
      </c>
      <c r="O44" s="1">
        <v>1517</v>
      </c>
      <c r="P44" s="16">
        <v>23</v>
      </c>
      <c r="Q44" s="20" t="s">
        <v>137</v>
      </c>
      <c r="R44" s="17" t="s">
        <v>57</v>
      </c>
      <c r="S44" s="17" t="s">
        <v>57</v>
      </c>
      <c r="T44" s="17" t="s">
        <v>57</v>
      </c>
      <c r="U44" s="18">
        <v>1</v>
      </c>
      <c r="V44" s="17"/>
      <c r="W44" s="17"/>
      <c r="X44" s="17"/>
      <c r="Y44" s="19" t="s">
        <v>62</v>
      </c>
      <c r="Z44" s="19" t="s">
        <v>63</v>
      </c>
      <c r="AA44" s="19" t="s">
        <v>63</v>
      </c>
      <c r="AB44" s="19" t="s">
        <v>63</v>
      </c>
      <c r="AC44" s="19" t="s">
        <v>63</v>
      </c>
      <c r="AD44" s="19" t="s">
        <v>63</v>
      </c>
      <c r="AE44" s="19" t="s">
        <v>62</v>
      </c>
      <c r="AF44" s="19" t="s">
        <v>62</v>
      </c>
      <c r="AG44" s="19" t="s">
        <v>62</v>
      </c>
      <c r="AH44" s="19" t="s">
        <v>62</v>
      </c>
      <c r="AI44" s="19" t="s">
        <v>62</v>
      </c>
      <c r="AJ44" s="19" t="s">
        <v>63</v>
      </c>
      <c r="AK44" s="19" t="s">
        <v>63</v>
      </c>
      <c r="AL44" s="19" t="s">
        <v>63</v>
      </c>
      <c r="AM44" s="19" t="s">
        <v>63</v>
      </c>
      <c r="AN44" s="19" t="s">
        <v>63</v>
      </c>
      <c r="AO44" s="19" t="s">
        <v>63</v>
      </c>
      <c r="AP44" s="19" t="s">
        <v>63</v>
      </c>
      <c r="AQ44" s="19" t="s">
        <v>63</v>
      </c>
      <c r="AR44" s="19" t="s">
        <v>63</v>
      </c>
      <c r="AS44" s="19" t="s">
        <v>63</v>
      </c>
      <c r="AT44" s="19" t="s">
        <v>63</v>
      </c>
      <c r="AU44" s="19" t="s">
        <v>63</v>
      </c>
      <c r="AV44" s="19" t="s">
        <v>63</v>
      </c>
      <c r="AW44" s="19" t="s">
        <v>63</v>
      </c>
      <c r="AX44" s="19" t="s">
        <v>63</v>
      </c>
      <c r="AY44" s="19" t="s">
        <v>63</v>
      </c>
      <c r="AZ44" s="19" t="s">
        <v>63</v>
      </c>
      <c r="BA44" s="19" t="s">
        <v>63</v>
      </c>
      <c r="BB44" s="19" t="s">
        <v>63</v>
      </c>
      <c r="BC44" s="19"/>
      <c r="BD44" s="19" t="s">
        <v>64</v>
      </c>
    </row>
    <row r="45" spans="1:56" ht="313.5">
      <c r="A45">
        <v>1103</v>
      </c>
      <c r="B45" s="33" t="s">
        <v>986</v>
      </c>
      <c r="C45">
        <f>300/6</f>
        <v>50</v>
      </c>
      <c r="J45">
        <f t="shared" si="0"/>
        <v>13</v>
      </c>
      <c r="K45">
        <v>2</v>
      </c>
      <c r="L45" s="33" t="s">
        <v>2872</v>
      </c>
      <c r="M45" s="52" t="s">
        <v>813</v>
      </c>
      <c r="N45" s="15" t="s">
        <v>55</v>
      </c>
      <c r="O45" s="1">
        <v>1524</v>
      </c>
      <c r="P45" s="16">
        <v>18</v>
      </c>
      <c r="Q45" s="20" t="s">
        <v>138</v>
      </c>
      <c r="R45" s="17" t="s">
        <v>139</v>
      </c>
      <c r="S45" s="17" t="s">
        <v>57</v>
      </c>
      <c r="T45" s="17" t="s">
        <v>59</v>
      </c>
      <c r="U45" s="17" t="s">
        <v>140</v>
      </c>
      <c r="V45" s="17"/>
      <c r="W45" s="21"/>
      <c r="X45" s="17"/>
      <c r="Y45" s="19" t="s">
        <v>63</v>
      </c>
      <c r="Z45" s="19" t="s">
        <v>62</v>
      </c>
      <c r="AA45" s="19" t="s">
        <v>62</v>
      </c>
      <c r="AB45" s="19" t="s">
        <v>63</v>
      </c>
      <c r="AC45" s="19" t="s">
        <v>63</v>
      </c>
      <c r="AD45" s="19" t="s">
        <v>62</v>
      </c>
      <c r="AE45" s="19" t="s">
        <v>63</v>
      </c>
      <c r="AF45" s="19" t="s">
        <v>62</v>
      </c>
      <c r="AG45" s="19" t="s">
        <v>62</v>
      </c>
      <c r="AH45" s="19" t="s">
        <v>62</v>
      </c>
      <c r="AI45" s="19" t="s">
        <v>62</v>
      </c>
      <c r="AJ45" s="19" t="s">
        <v>63</v>
      </c>
      <c r="AK45" s="19" t="s">
        <v>63</v>
      </c>
      <c r="AL45" s="19" t="s">
        <v>63</v>
      </c>
      <c r="AM45" s="19" t="s">
        <v>63</v>
      </c>
      <c r="AN45" s="19" t="s">
        <v>63</v>
      </c>
      <c r="AO45" s="19" t="s">
        <v>63</v>
      </c>
      <c r="AP45" s="19" t="s">
        <v>63</v>
      </c>
      <c r="AQ45" s="19" t="s">
        <v>63</v>
      </c>
      <c r="AR45" s="19" t="s">
        <v>63</v>
      </c>
      <c r="AS45" s="19" t="s">
        <v>63</v>
      </c>
      <c r="AT45" s="19" t="s">
        <v>63</v>
      </c>
      <c r="AU45" s="19" t="s">
        <v>63</v>
      </c>
      <c r="AV45" s="19" t="s">
        <v>63</v>
      </c>
      <c r="AW45" s="19" t="s">
        <v>63</v>
      </c>
      <c r="AX45" s="19" t="s">
        <v>63</v>
      </c>
      <c r="AY45" s="19" t="s">
        <v>63</v>
      </c>
      <c r="AZ45" s="19" t="s">
        <v>63</v>
      </c>
      <c r="BA45" s="19" t="s">
        <v>63</v>
      </c>
      <c r="BB45" s="19" t="s">
        <v>63</v>
      </c>
      <c r="BC45" s="19"/>
      <c r="BD45" s="19" t="s">
        <v>64</v>
      </c>
    </row>
    <row r="46" spans="1:56" ht="42.75">
      <c r="A46">
        <v>584</v>
      </c>
      <c r="B46" s="33" t="s">
        <v>988</v>
      </c>
      <c r="C46">
        <v>6</v>
      </c>
      <c r="J46">
        <f t="shared" si="0"/>
        <v>1.56</v>
      </c>
      <c r="K46">
        <v>1</v>
      </c>
      <c r="L46" s="33" t="s">
        <v>987</v>
      </c>
      <c r="M46" s="52" t="s">
        <v>815</v>
      </c>
      <c r="N46" s="15" t="s">
        <v>55</v>
      </c>
      <c r="O46" s="1">
        <v>1556</v>
      </c>
      <c r="P46" s="16">
        <v>8.6999999999999993</v>
      </c>
      <c r="Q46" s="20" t="s">
        <v>141</v>
      </c>
      <c r="R46" s="17" t="s">
        <v>57</v>
      </c>
      <c r="S46" s="17" t="s">
        <v>57</v>
      </c>
      <c r="T46" s="17" t="s">
        <v>59</v>
      </c>
      <c r="U46" s="18">
        <v>1</v>
      </c>
      <c r="V46" s="17"/>
      <c r="W46" s="17"/>
      <c r="X46" s="17"/>
      <c r="Y46" s="19" t="s">
        <v>62</v>
      </c>
      <c r="Z46" s="19" t="s">
        <v>63</v>
      </c>
      <c r="AA46" s="19" t="s">
        <v>63</v>
      </c>
      <c r="AB46" s="19" t="s">
        <v>63</v>
      </c>
      <c r="AC46" s="19" t="s">
        <v>63</v>
      </c>
      <c r="AD46" s="19" t="s">
        <v>63</v>
      </c>
      <c r="AE46" s="19" t="s">
        <v>62</v>
      </c>
      <c r="AF46" s="19" t="s">
        <v>62</v>
      </c>
      <c r="AG46" s="19" t="s">
        <v>62</v>
      </c>
      <c r="AH46" s="19" t="s">
        <v>62</v>
      </c>
      <c r="AI46" s="19" t="s">
        <v>62</v>
      </c>
      <c r="AJ46" s="19" t="s">
        <v>63</v>
      </c>
      <c r="AK46" s="19" t="s">
        <v>63</v>
      </c>
      <c r="AL46" s="19" t="s">
        <v>63</v>
      </c>
      <c r="AM46" s="19" t="s">
        <v>63</v>
      </c>
      <c r="AN46" s="19" t="s">
        <v>63</v>
      </c>
      <c r="AO46" s="19" t="s">
        <v>63</v>
      </c>
      <c r="AP46" s="19" t="s">
        <v>63</v>
      </c>
      <c r="AQ46" s="19" t="s">
        <v>63</v>
      </c>
      <c r="AR46" s="19" t="s">
        <v>63</v>
      </c>
      <c r="AS46" s="19" t="s">
        <v>63</v>
      </c>
      <c r="AT46" s="19" t="s">
        <v>63</v>
      </c>
      <c r="AU46" s="19" t="s">
        <v>63</v>
      </c>
      <c r="AV46" s="19" t="s">
        <v>63</v>
      </c>
      <c r="AW46" s="19" t="s">
        <v>63</v>
      </c>
      <c r="AX46" s="19" t="s">
        <v>63</v>
      </c>
      <c r="AY46" s="19" t="s">
        <v>63</v>
      </c>
      <c r="AZ46" s="19" t="s">
        <v>63</v>
      </c>
      <c r="BA46" s="19" t="s">
        <v>63</v>
      </c>
      <c r="BB46" s="19" t="s">
        <v>63</v>
      </c>
      <c r="BC46" s="19"/>
      <c r="BD46" s="19" t="s">
        <v>64</v>
      </c>
    </row>
    <row r="47" spans="1:56">
      <c r="A47">
        <v>2005</v>
      </c>
      <c r="B47" s="33" t="s">
        <v>989</v>
      </c>
      <c r="C47">
        <v>6</v>
      </c>
      <c r="J47">
        <f t="shared" si="0"/>
        <v>1.56</v>
      </c>
      <c r="K47">
        <v>1</v>
      </c>
      <c r="M47" s="52" t="s">
        <v>817</v>
      </c>
      <c r="N47" s="15" t="s">
        <v>55</v>
      </c>
      <c r="O47" s="1">
        <v>1574</v>
      </c>
      <c r="P47" s="16">
        <v>2.5</v>
      </c>
      <c r="Q47" s="20" t="s">
        <v>142</v>
      </c>
      <c r="R47" s="17" t="s">
        <v>57</v>
      </c>
      <c r="S47" s="17" t="s">
        <v>57</v>
      </c>
      <c r="T47" s="17" t="s">
        <v>59</v>
      </c>
      <c r="U47" s="18">
        <v>1</v>
      </c>
      <c r="V47" s="17"/>
      <c r="W47" s="17"/>
      <c r="X47" s="17"/>
      <c r="Y47" s="19" t="s">
        <v>62</v>
      </c>
      <c r="Z47" s="19" t="s">
        <v>63</v>
      </c>
      <c r="AA47" s="19" t="s">
        <v>63</v>
      </c>
      <c r="AB47" s="19" t="s">
        <v>63</v>
      </c>
      <c r="AC47" s="19" t="s">
        <v>63</v>
      </c>
      <c r="AD47" s="19" t="s">
        <v>63</v>
      </c>
      <c r="AE47" s="19" t="s">
        <v>62</v>
      </c>
      <c r="AF47" s="19" t="s">
        <v>62</v>
      </c>
      <c r="AG47" s="19" t="s">
        <v>62</v>
      </c>
      <c r="AH47" s="19" t="s">
        <v>62</v>
      </c>
      <c r="AI47" s="19" t="s">
        <v>62</v>
      </c>
      <c r="AJ47" s="19" t="s">
        <v>62</v>
      </c>
      <c r="AK47" s="19" t="s">
        <v>62</v>
      </c>
      <c r="AL47" s="19" t="s">
        <v>63</v>
      </c>
      <c r="AM47" s="19" t="s">
        <v>63</v>
      </c>
      <c r="AN47" s="19" t="s">
        <v>63</v>
      </c>
      <c r="AO47" s="19" t="s">
        <v>63</v>
      </c>
      <c r="AP47" s="19" t="s">
        <v>63</v>
      </c>
      <c r="AQ47" s="19" t="s">
        <v>63</v>
      </c>
      <c r="AR47" s="19" t="s">
        <v>62</v>
      </c>
      <c r="AS47" s="19" t="s">
        <v>63</v>
      </c>
      <c r="AT47" s="19" t="s">
        <v>63</v>
      </c>
      <c r="AU47" s="19" t="s">
        <v>63</v>
      </c>
      <c r="AV47" s="19" t="s">
        <v>63</v>
      </c>
      <c r="AW47" s="19" t="s">
        <v>63</v>
      </c>
      <c r="AX47" s="19" t="s">
        <v>63</v>
      </c>
      <c r="AY47" s="19" t="s">
        <v>63</v>
      </c>
      <c r="AZ47" s="19" t="s">
        <v>63</v>
      </c>
      <c r="BA47" s="19" t="s">
        <v>63</v>
      </c>
      <c r="BB47" s="19" t="s">
        <v>63</v>
      </c>
      <c r="BC47" s="19"/>
      <c r="BD47" s="19" t="s">
        <v>64</v>
      </c>
    </row>
    <row r="48" spans="1:56" ht="57">
      <c r="A48">
        <v>1821</v>
      </c>
      <c r="B48" s="33" t="s">
        <v>990</v>
      </c>
      <c r="C48">
        <v>56</v>
      </c>
      <c r="J48">
        <f t="shared" si="0"/>
        <v>14.56</v>
      </c>
      <c r="K48">
        <v>1</v>
      </c>
      <c r="M48" s="52" t="s">
        <v>818</v>
      </c>
      <c r="N48" s="15" t="s">
        <v>55</v>
      </c>
      <c r="O48" s="1">
        <v>1576</v>
      </c>
      <c r="P48" s="16">
        <v>70</v>
      </c>
      <c r="Q48" s="20" t="s">
        <v>143</v>
      </c>
      <c r="R48" s="17" t="s">
        <v>57</v>
      </c>
      <c r="S48" s="17" t="s">
        <v>58</v>
      </c>
      <c r="T48" s="17" t="s">
        <v>57</v>
      </c>
      <c r="U48" s="18">
        <v>1</v>
      </c>
      <c r="V48" s="17" t="s">
        <v>144</v>
      </c>
      <c r="W48" s="17"/>
      <c r="X48" s="17"/>
      <c r="Y48" s="19" t="s">
        <v>62</v>
      </c>
      <c r="Z48" s="19" t="s">
        <v>63</v>
      </c>
      <c r="AA48" s="19" t="s">
        <v>63</v>
      </c>
      <c r="AB48" s="19" t="s">
        <v>63</v>
      </c>
      <c r="AC48" s="19" t="s">
        <v>63</v>
      </c>
      <c r="AD48" s="19" t="s">
        <v>63</v>
      </c>
      <c r="AE48" s="19" t="s">
        <v>62</v>
      </c>
      <c r="AF48" s="19" t="s">
        <v>62</v>
      </c>
      <c r="AG48" s="19" t="s">
        <v>62</v>
      </c>
      <c r="AH48" s="19" t="s">
        <v>62</v>
      </c>
      <c r="AI48" s="19" t="s">
        <v>62</v>
      </c>
      <c r="AJ48" s="19" t="s">
        <v>62</v>
      </c>
      <c r="AK48" s="19" t="s">
        <v>62</v>
      </c>
      <c r="AL48" s="19" t="s">
        <v>62</v>
      </c>
      <c r="AM48" s="19" t="s">
        <v>63</v>
      </c>
      <c r="AN48" s="19" t="s">
        <v>63</v>
      </c>
      <c r="AO48" s="19" t="s">
        <v>63</v>
      </c>
      <c r="AP48" s="19" t="s">
        <v>63</v>
      </c>
      <c r="AQ48" s="19" t="s">
        <v>63</v>
      </c>
      <c r="AR48" s="19" t="s">
        <v>63</v>
      </c>
      <c r="AS48" s="19" t="s">
        <v>63</v>
      </c>
      <c r="AT48" s="19" t="s">
        <v>63</v>
      </c>
      <c r="AU48" s="19" t="s">
        <v>63</v>
      </c>
      <c r="AV48" s="19" t="s">
        <v>63</v>
      </c>
      <c r="AW48" s="19" t="s">
        <v>63</v>
      </c>
      <c r="AX48" s="19" t="s">
        <v>63</v>
      </c>
      <c r="AY48" s="19" t="s">
        <v>63</v>
      </c>
      <c r="AZ48" s="19" t="s">
        <v>63</v>
      </c>
      <c r="BA48" s="19" t="s">
        <v>63</v>
      </c>
      <c r="BB48" s="19" t="s">
        <v>63</v>
      </c>
      <c r="BC48" s="19"/>
      <c r="BD48" s="19" t="s">
        <v>64</v>
      </c>
    </row>
    <row r="49" spans="1:56" ht="42.75">
      <c r="J49">
        <f t="shared" si="0"/>
        <v>0</v>
      </c>
      <c r="K49">
        <v>0</v>
      </c>
      <c r="L49" s="33" t="s">
        <v>961</v>
      </c>
      <c r="M49" s="52" t="s">
        <v>819</v>
      </c>
      <c r="N49" s="15" t="s">
        <v>55</v>
      </c>
      <c r="O49" s="1">
        <v>1579</v>
      </c>
      <c r="P49" s="16">
        <v>140</v>
      </c>
      <c r="Q49" s="20" t="s">
        <v>145</v>
      </c>
      <c r="R49" s="17" t="s">
        <v>77</v>
      </c>
      <c r="S49" s="17" t="s">
        <v>58</v>
      </c>
      <c r="T49" s="17" t="s">
        <v>57</v>
      </c>
      <c r="U49" s="18" t="s">
        <v>146</v>
      </c>
      <c r="V49" s="17"/>
      <c r="W49" s="17"/>
      <c r="X49" s="17"/>
      <c r="Y49" s="19" t="s">
        <v>62</v>
      </c>
      <c r="Z49" s="19" t="s">
        <v>63</v>
      </c>
      <c r="AA49" s="19" t="s">
        <v>63</v>
      </c>
      <c r="AB49" s="19" t="s">
        <v>63</v>
      </c>
      <c r="AC49" s="19" t="s">
        <v>63</v>
      </c>
      <c r="AD49" s="19" t="s">
        <v>62</v>
      </c>
      <c r="AE49" s="19" t="s">
        <v>63</v>
      </c>
      <c r="AF49" s="19" t="s">
        <v>62</v>
      </c>
      <c r="AG49" s="19" t="s">
        <v>62</v>
      </c>
      <c r="AH49" s="19" t="s">
        <v>62</v>
      </c>
      <c r="AI49" s="19" t="s">
        <v>62</v>
      </c>
      <c r="AJ49" s="19" t="s">
        <v>63</v>
      </c>
      <c r="AK49" s="19" t="s">
        <v>63</v>
      </c>
      <c r="AL49" s="19" t="s">
        <v>63</v>
      </c>
      <c r="AM49" s="19" t="s">
        <v>63</v>
      </c>
      <c r="AN49" s="19" t="s">
        <v>63</v>
      </c>
      <c r="AO49" s="19" t="s">
        <v>63</v>
      </c>
      <c r="AP49" s="19" t="s">
        <v>63</v>
      </c>
      <c r="AQ49" s="19" t="s">
        <v>63</v>
      </c>
      <c r="AR49" s="19" t="s">
        <v>63</v>
      </c>
      <c r="AS49" s="19" t="s">
        <v>63</v>
      </c>
      <c r="AT49" s="19" t="s">
        <v>63</v>
      </c>
      <c r="AU49" s="19" t="s">
        <v>63</v>
      </c>
      <c r="AV49" s="19" t="s">
        <v>63</v>
      </c>
      <c r="AW49" s="19" t="s">
        <v>63</v>
      </c>
      <c r="AX49" s="19" t="s">
        <v>63</v>
      </c>
      <c r="AY49" s="19" t="s">
        <v>63</v>
      </c>
      <c r="AZ49" s="19" t="s">
        <v>63</v>
      </c>
      <c r="BA49" s="19" t="s">
        <v>63</v>
      </c>
      <c r="BB49" s="19" t="s">
        <v>63</v>
      </c>
      <c r="BC49" s="19"/>
      <c r="BD49" s="19" t="s">
        <v>64</v>
      </c>
    </row>
    <row r="50" spans="1:56" ht="42.75">
      <c r="J50">
        <f t="shared" si="0"/>
        <v>0</v>
      </c>
      <c r="K50">
        <v>0</v>
      </c>
      <c r="L50" s="33" t="s">
        <v>961</v>
      </c>
      <c r="M50" s="52" t="s">
        <v>822</v>
      </c>
      <c r="N50" s="15" t="s">
        <v>55</v>
      </c>
      <c r="O50" s="1">
        <v>1591</v>
      </c>
      <c r="P50" s="16">
        <v>42</v>
      </c>
      <c r="Q50" s="20" t="s">
        <v>147</v>
      </c>
      <c r="R50" s="17" t="s">
        <v>57</v>
      </c>
      <c r="S50" s="17" t="s">
        <v>58</v>
      </c>
      <c r="T50" s="17" t="s">
        <v>59</v>
      </c>
      <c r="U50" s="18">
        <v>1</v>
      </c>
      <c r="V50" s="17"/>
      <c r="W50" s="21"/>
      <c r="X50" s="17"/>
      <c r="Y50" s="19" t="s">
        <v>62</v>
      </c>
      <c r="Z50" s="19" t="s">
        <v>62</v>
      </c>
      <c r="AA50" s="19" t="s">
        <v>63</v>
      </c>
      <c r="AB50" s="19" t="s">
        <v>63</v>
      </c>
      <c r="AC50" s="19" t="s">
        <v>63</v>
      </c>
      <c r="AD50" s="19" t="s">
        <v>63</v>
      </c>
      <c r="AE50" s="19" t="s">
        <v>62</v>
      </c>
      <c r="AF50" s="19" t="s">
        <v>62</v>
      </c>
      <c r="AG50" s="19" t="s">
        <v>62</v>
      </c>
      <c r="AH50" s="19" t="s">
        <v>62</v>
      </c>
      <c r="AI50" s="19" t="s">
        <v>62</v>
      </c>
      <c r="AJ50" s="19" t="s">
        <v>62</v>
      </c>
      <c r="AK50" s="19" t="s">
        <v>62</v>
      </c>
      <c r="AL50" s="19" t="s">
        <v>63</v>
      </c>
      <c r="AM50" s="19" t="s">
        <v>63</v>
      </c>
      <c r="AN50" s="19" t="s">
        <v>63</v>
      </c>
      <c r="AO50" s="19" t="s">
        <v>63</v>
      </c>
      <c r="AP50" s="19" t="s">
        <v>63</v>
      </c>
      <c r="AQ50" s="19" t="s">
        <v>63</v>
      </c>
      <c r="AR50" s="19" t="s">
        <v>63</v>
      </c>
      <c r="AS50" s="19" t="s">
        <v>63</v>
      </c>
      <c r="AT50" s="19" t="s">
        <v>63</v>
      </c>
      <c r="AU50" s="19" t="s">
        <v>62</v>
      </c>
      <c r="AV50" s="19" t="s">
        <v>63</v>
      </c>
      <c r="AW50" s="19" t="s">
        <v>63</v>
      </c>
      <c r="AX50" s="19" t="s">
        <v>62</v>
      </c>
      <c r="AY50" s="19" t="s">
        <v>63</v>
      </c>
      <c r="AZ50" s="19" t="s">
        <v>63</v>
      </c>
      <c r="BA50" s="19" t="s">
        <v>63</v>
      </c>
      <c r="BB50" s="19" t="s">
        <v>63</v>
      </c>
      <c r="BC50" s="19"/>
      <c r="BD50" s="19" t="s">
        <v>64</v>
      </c>
    </row>
    <row r="51" spans="1:56" ht="28.5">
      <c r="A51">
        <v>785</v>
      </c>
      <c r="B51" s="33" t="s">
        <v>545</v>
      </c>
      <c r="C51">
        <v>70</v>
      </c>
      <c r="J51">
        <f t="shared" si="0"/>
        <v>18.2</v>
      </c>
      <c r="K51">
        <v>1</v>
      </c>
      <c r="M51" s="52" t="s">
        <v>824</v>
      </c>
      <c r="N51" s="15" t="s">
        <v>55</v>
      </c>
      <c r="O51" s="1">
        <v>1595</v>
      </c>
      <c r="P51" s="16">
        <v>37</v>
      </c>
      <c r="Q51" s="20" t="s">
        <v>148</v>
      </c>
      <c r="R51" s="17" t="s">
        <v>57</v>
      </c>
      <c r="S51" s="17" t="s">
        <v>58</v>
      </c>
      <c r="T51" s="17" t="s">
        <v>57</v>
      </c>
      <c r="U51" s="18">
        <v>1</v>
      </c>
      <c r="V51" s="17"/>
      <c r="W51" s="17"/>
      <c r="X51" s="17"/>
      <c r="Y51" s="19" t="s">
        <v>62</v>
      </c>
      <c r="Z51" s="19" t="s">
        <v>63</v>
      </c>
      <c r="AA51" s="19" t="s">
        <v>63</v>
      </c>
      <c r="AB51" s="19" t="s">
        <v>63</v>
      </c>
      <c r="AC51" s="19" t="s">
        <v>63</v>
      </c>
      <c r="AD51" s="19" t="s">
        <v>62</v>
      </c>
      <c r="AE51" s="19" t="s">
        <v>63</v>
      </c>
      <c r="AF51" s="19" t="s">
        <v>62</v>
      </c>
      <c r="AG51" s="19" t="s">
        <v>62</v>
      </c>
      <c r="AH51" s="19" t="s">
        <v>62</v>
      </c>
      <c r="AI51" s="19" t="s">
        <v>62</v>
      </c>
      <c r="AJ51" s="19" t="s">
        <v>63</v>
      </c>
      <c r="AK51" s="19" t="s">
        <v>63</v>
      </c>
      <c r="AL51" s="19" t="s">
        <v>63</v>
      </c>
      <c r="AM51" s="19" t="s">
        <v>63</v>
      </c>
      <c r="AN51" s="19" t="s">
        <v>63</v>
      </c>
      <c r="AO51" s="19" t="s">
        <v>63</v>
      </c>
      <c r="AP51" s="19" t="s">
        <v>63</v>
      </c>
      <c r="AQ51" s="19" t="s">
        <v>63</v>
      </c>
      <c r="AR51" s="19" t="s">
        <v>63</v>
      </c>
      <c r="AS51" s="19" t="s">
        <v>63</v>
      </c>
      <c r="AT51" s="19" t="s">
        <v>63</v>
      </c>
      <c r="AU51" s="19" t="s">
        <v>63</v>
      </c>
      <c r="AV51" s="19" t="s">
        <v>63</v>
      </c>
      <c r="AW51" s="19" t="s">
        <v>63</v>
      </c>
      <c r="AX51" s="19" t="s">
        <v>63</v>
      </c>
      <c r="AY51" s="19" t="s">
        <v>63</v>
      </c>
      <c r="AZ51" s="19" t="s">
        <v>63</v>
      </c>
      <c r="BA51" s="19" t="s">
        <v>63</v>
      </c>
      <c r="BB51" s="19" t="s">
        <v>63</v>
      </c>
      <c r="BC51" s="19"/>
      <c r="BD51" s="19" t="s">
        <v>64</v>
      </c>
    </row>
    <row r="52" spans="1:56" ht="57">
      <c r="A52">
        <v>7318</v>
      </c>
      <c r="B52" s="33" t="s">
        <v>546</v>
      </c>
      <c r="C52">
        <v>35</v>
      </c>
      <c r="J52">
        <f t="shared" si="0"/>
        <v>9.1</v>
      </c>
      <c r="K52">
        <v>1</v>
      </c>
      <c r="M52" s="52" t="s">
        <v>826</v>
      </c>
      <c r="N52" s="15" t="s">
        <v>55</v>
      </c>
      <c r="O52" s="1">
        <v>1626</v>
      </c>
      <c r="P52" s="16">
        <v>11.8</v>
      </c>
      <c r="Q52" s="20" t="s">
        <v>149</v>
      </c>
      <c r="R52" s="17" t="s">
        <v>57</v>
      </c>
      <c r="S52" s="17" t="s">
        <v>58</v>
      </c>
      <c r="T52" s="17" t="s">
        <v>59</v>
      </c>
      <c r="U52" s="18">
        <v>1</v>
      </c>
      <c r="V52" s="17"/>
      <c r="W52" s="17"/>
      <c r="X52" s="17"/>
      <c r="Y52" s="19" t="s">
        <v>62</v>
      </c>
      <c r="Z52" s="19" t="s">
        <v>63</v>
      </c>
      <c r="AA52" s="19" t="s">
        <v>62</v>
      </c>
      <c r="AB52" s="19" t="s">
        <v>63</v>
      </c>
      <c r="AC52" s="19" t="s">
        <v>63</v>
      </c>
      <c r="AD52" s="19" t="s">
        <v>62</v>
      </c>
      <c r="AE52" s="19" t="s">
        <v>63</v>
      </c>
      <c r="AF52" s="19" t="s">
        <v>62</v>
      </c>
      <c r="AG52" s="19" t="s">
        <v>62</v>
      </c>
      <c r="AH52" s="19" t="s">
        <v>62</v>
      </c>
      <c r="AI52" s="19" t="s">
        <v>62</v>
      </c>
      <c r="AJ52" s="19" t="s">
        <v>63</v>
      </c>
      <c r="AK52" s="19" t="s">
        <v>63</v>
      </c>
      <c r="AL52" s="19" t="s">
        <v>63</v>
      </c>
      <c r="AM52" s="19" t="s">
        <v>63</v>
      </c>
      <c r="AN52" s="19" t="s">
        <v>63</v>
      </c>
      <c r="AO52" s="19" t="s">
        <v>63</v>
      </c>
      <c r="AP52" s="19" t="s">
        <v>63</v>
      </c>
      <c r="AQ52" s="19" t="s">
        <v>63</v>
      </c>
      <c r="AR52" s="19" t="s">
        <v>63</v>
      </c>
      <c r="AS52" s="19" t="s">
        <v>63</v>
      </c>
      <c r="AT52" s="19" t="s">
        <v>63</v>
      </c>
      <c r="AU52" s="19" t="s">
        <v>63</v>
      </c>
      <c r="AV52" s="19" t="s">
        <v>63</v>
      </c>
      <c r="AW52" s="19" t="s">
        <v>63</v>
      </c>
      <c r="AX52" s="19" t="s">
        <v>63</v>
      </c>
      <c r="AY52" s="19" t="s">
        <v>63</v>
      </c>
      <c r="AZ52" s="19" t="s">
        <v>63</v>
      </c>
      <c r="BA52" s="19" t="s">
        <v>63</v>
      </c>
      <c r="BB52" s="19" t="s">
        <v>63</v>
      </c>
      <c r="BC52" s="19"/>
      <c r="BD52" s="19" t="s">
        <v>64</v>
      </c>
    </row>
    <row r="53" spans="1:56" ht="128.25">
      <c r="A53">
        <v>611</v>
      </c>
      <c r="B53" s="33" t="s">
        <v>3038</v>
      </c>
      <c r="C53">
        <v>70</v>
      </c>
      <c r="J53">
        <f t="shared" si="0"/>
        <v>18.2</v>
      </c>
      <c r="K53">
        <v>1</v>
      </c>
      <c r="M53" s="52" t="s">
        <v>828</v>
      </c>
      <c r="N53" s="15" t="s">
        <v>55</v>
      </c>
      <c r="O53" s="1">
        <v>1636</v>
      </c>
      <c r="P53" s="16">
        <v>31</v>
      </c>
      <c r="Q53" s="20" t="s">
        <v>150</v>
      </c>
      <c r="R53" s="17" t="s">
        <v>151</v>
      </c>
      <c r="S53" s="17" t="s">
        <v>57</v>
      </c>
      <c r="T53" s="17" t="s">
        <v>57</v>
      </c>
      <c r="U53" s="18">
        <v>1</v>
      </c>
      <c r="V53" s="17"/>
      <c r="W53" s="17"/>
      <c r="X53" s="17"/>
      <c r="Y53" s="19" t="s">
        <v>62</v>
      </c>
      <c r="Z53" s="19" t="s">
        <v>63</v>
      </c>
      <c r="AA53" s="19" t="s">
        <v>62</v>
      </c>
      <c r="AB53" s="19" t="s">
        <v>63</v>
      </c>
      <c r="AC53" s="19" t="s">
        <v>63</v>
      </c>
      <c r="AD53" s="19" t="s">
        <v>62</v>
      </c>
      <c r="AE53" s="19" t="s">
        <v>63</v>
      </c>
      <c r="AF53" s="19" t="s">
        <v>62</v>
      </c>
      <c r="AG53" s="19" t="s">
        <v>62</v>
      </c>
      <c r="AH53" s="19" t="s">
        <v>62</v>
      </c>
      <c r="AI53" s="19" t="s">
        <v>62</v>
      </c>
      <c r="AJ53" s="19" t="s">
        <v>63</v>
      </c>
      <c r="AK53" s="19" t="s">
        <v>63</v>
      </c>
      <c r="AL53" s="19" t="s">
        <v>63</v>
      </c>
      <c r="AM53" s="19" t="s">
        <v>63</v>
      </c>
      <c r="AN53" s="19" t="s">
        <v>63</v>
      </c>
      <c r="AO53" s="19" t="s">
        <v>63</v>
      </c>
      <c r="AP53" s="19" t="s">
        <v>63</v>
      </c>
      <c r="AQ53" s="19" t="s">
        <v>63</v>
      </c>
      <c r="AR53" s="19" t="s">
        <v>63</v>
      </c>
      <c r="AS53" s="19" t="s">
        <v>63</v>
      </c>
      <c r="AT53" s="19" t="s">
        <v>63</v>
      </c>
      <c r="AU53" s="19" t="s">
        <v>63</v>
      </c>
      <c r="AV53" s="19" t="s">
        <v>63</v>
      </c>
      <c r="AW53" s="19" t="s">
        <v>63</v>
      </c>
      <c r="AX53" s="19" t="s">
        <v>63</v>
      </c>
      <c r="AY53" s="19" t="s">
        <v>63</v>
      </c>
      <c r="AZ53" s="19" t="s">
        <v>63</v>
      </c>
      <c r="BA53" s="19" t="s">
        <v>63</v>
      </c>
      <c r="BB53" s="19" t="s">
        <v>62</v>
      </c>
      <c r="BC53" s="19"/>
      <c r="BD53" s="19" t="s">
        <v>64</v>
      </c>
    </row>
    <row r="54" spans="1:56" ht="71.25">
      <c r="A54">
        <v>1145</v>
      </c>
      <c r="B54" s="33" t="s">
        <v>991</v>
      </c>
      <c r="C54">
        <v>33</v>
      </c>
      <c r="J54">
        <f t="shared" si="0"/>
        <v>8.58</v>
      </c>
      <c r="K54">
        <v>1</v>
      </c>
      <c r="M54" s="52" t="s">
        <v>830</v>
      </c>
      <c r="N54" s="15" t="s">
        <v>55</v>
      </c>
      <c r="O54" s="1">
        <v>1653</v>
      </c>
      <c r="P54" s="16">
        <v>27</v>
      </c>
      <c r="Q54" s="20" t="s">
        <v>152</v>
      </c>
      <c r="R54" s="17" t="s">
        <v>57</v>
      </c>
      <c r="S54" s="17" t="s">
        <v>66</v>
      </c>
      <c r="T54" s="17" t="s">
        <v>153</v>
      </c>
      <c r="U54" s="18">
        <v>1</v>
      </c>
      <c r="V54" s="17" t="s">
        <v>154</v>
      </c>
      <c r="W54" s="17" t="s">
        <v>68</v>
      </c>
      <c r="X54" s="17"/>
      <c r="Y54" s="19" t="s">
        <v>63</v>
      </c>
      <c r="Z54" s="19" t="s">
        <v>62</v>
      </c>
      <c r="AA54" s="19" t="s">
        <v>63</v>
      </c>
      <c r="AB54" s="19" t="s">
        <v>63</v>
      </c>
      <c r="AC54" s="19" t="s">
        <v>63</v>
      </c>
      <c r="AD54" s="19" t="s">
        <v>63</v>
      </c>
      <c r="AE54" s="19" t="s">
        <v>62</v>
      </c>
      <c r="AF54" s="19" t="s">
        <v>62</v>
      </c>
      <c r="AG54" s="19" t="s">
        <v>62</v>
      </c>
      <c r="AH54" s="19" t="s">
        <v>62</v>
      </c>
      <c r="AI54" s="19" t="s">
        <v>62</v>
      </c>
      <c r="AJ54" s="19" t="s">
        <v>63</v>
      </c>
      <c r="AK54" s="19" t="s">
        <v>63</v>
      </c>
      <c r="AL54" s="19" t="s">
        <v>63</v>
      </c>
      <c r="AM54" s="19" t="s">
        <v>63</v>
      </c>
      <c r="AN54" s="19" t="s">
        <v>63</v>
      </c>
      <c r="AO54" s="19" t="s">
        <v>63</v>
      </c>
      <c r="AP54" s="19" t="s">
        <v>63</v>
      </c>
      <c r="AQ54" s="19" t="s">
        <v>63</v>
      </c>
      <c r="AR54" s="19" t="s">
        <v>63</v>
      </c>
      <c r="AS54" s="19" t="s">
        <v>63</v>
      </c>
      <c r="AT54" s="19" t="s">
        <v>63</v>
      </c>
      <c r="AU54" s="19" t="s">
        <v>62</v>
      </c>
      <c r="AV54" s="19" t="s">
        <v>63</v>
      </c>
      <c r="AW54" s="19" t="s">
        <v>63</v>
      </c>
      <c r="AX54" s="19" t="s">
        <v>63</v>
      </c>
      <c r="AY54" s="19" t="s">
        <v>63</v>
      </c>
      <c r="AZ54" s="19" t="s">
        <v>63</v>
      </c>
      <c r="BA54" s="19" t="s">
        <v>63</v>
      </c>
      <c r="BB54" s="19" t="s">
        <v>63</v>
      </c>
      <c r="BC54" s="19"/>
      <c r="BD54" s="19" t="s">
        <v>64</v>
      </c>
    </row>
    <row r="55" spans="1:56" ht="71.25">
      <c r="A55">
        <v>219</v>
      </c>
      <c r="B55" s="33" t="s">
        <v>992</v>
      </c>
      <c r="C55">
        <v>25</v>
      </c>
      <c r="J55">
        <f t="shared" si="0"/>
        <v>6.5</v>
      </c>
      <c r="K55">
        <v>2</v>
      </c>
      <c r="L55" s="33" t="s">
        <v>993</v>
      </c>
      <c r="M55" s="52" t="s">
        <v>832</v>
      </c>
      <c r="N55" s="15" t="s">
        <v>55</v>
      </c>
      <c r="O55" s="1">
        <v>1664</v>
      </c>
      <c r="P55" s="16">
        <v>14.6</v>
      </c>
      <c r="Q55" s="20" t="s">
        <v>155</v>
      </c>
      <c r="R55" s="17" t="s">
        <v>98</v>
      </c>
      <c r="S55" s="17" t="s">
        <v>156</v>
      </c>
      <c r="T55" s="17" t="s">
        <v>57</v>
      </c>
      <c r="U55" s="18">
        <v>1</v>
      </c>
      <c r="V55" s="17"/>
      <c r="W55" s="17"/>
      <c r="X55" s="17"/>
      <c r="Y55" s="19" t="s">
        <v>62</v>
      </c>
      <c r="Z55" s="19" t="s">
        <v>63</v>
      </c>
      <c r="AA55" s="19" t="s">
        <v>63</v>
      </c>
      <c r="AB55" s="19" t="s">
        <v>63</v>
      </c>
      <c r="AC55" s="19" t="s">
        <v>63</v>
      </c>
      <c r="AD55" s="19" t="s">
        <v>62</v>
      </c>
      <c r="AE55" s="19" t="s">
        <v>63</v>
      </c>
      <c r="AF55" s="19" t="s">
        <v>62</v>
      </c>
      <c r="AG55" s="19" t="s">
        <v>62</v>
      </c>
      <c r="AH55" s="19" t="s">
        <v>62</v>
      </c>
      <c r="AI55" s="19" t="s">
        <v>62</v>
      </c>
      <c r="AJ55" s="19" t="s">
        <v>62</v>
      </c>
      <c r="AK55" s="19" t="s">
        <v>62</v>
      </c>
      <c r="AL55" s="19" t="s">
        <v>62</v>
      </c>
      <c r="AM55" s="19" t="s">
        <v>63</v>
      </c>
      <c r="AN55" s="19" t="s">
        <v>63</v>
      </c>
      <c r="AO55" s="19" t="s">
        <v>63</v>
      </c>
      <c r="AP55" s="19" t="s">
        <v>63</v>
      </c>
      <c r="AQ55" s="19" t="s">
        <v>63</v>
      </c>
      <c r="AR55" s="19" t="s">
        <v>63</v>
      </c>
      <c r="AS55" s="19" t="s">
        <v>63</v>
      </c>
      <c r="AT55" s="19" t="s">
        <v>63</v>
      </c>
      <c r="AU55" s="19" t="s">
        <v>63</v>
      </c>
      <c r="AV55" s="19" t="s">
        <v>63</v>
      </c>
      <c r="AW55" s="19" t="s">
        <v>63</v>
      </c>
      <c r="AX55" s="19" t="s">
        <v>63</v>
      </c>
      <c r="AY55" s="19" t="s">
        <v>63</v>
      </c>
      <c r="AZ55" s="19" t="s">
        <v>63</v>
      </c>
      <c r="BA55" s="19" t="s">
        <v>63</v>
      </c>
      <c r="BB55" s="19" t="s">
        <v>63</v>
      </c>
      <c r="BC55" s="19"/>
      <c r="BD55" s="19" t="s">
        <v>64</v>
      </c>
    </row>
    <row r="56" spans="1:56" ht="42.75">
      <c r="B56" s="33" t="s">
        <v>157</v>
      </c>
      <c r="J56">
        <f t="shared" si="0"/>
        <v>0</v>
      </c>
      <c r="K56">
        <v>0</v>
      </c>
      <c r="L56" s="33" t="s">
        <v>961</v>
      </c>
      <c r="M56" s="52" t="s">
        <v>833</v>
      </c>
      <c r="N56" s="15" t="s">
        <v>55</v>
      </c>
      <c r="O56" s="1">
        <v>1665</v>
      </c>
      <c r="P56" s="16">
        <v>105</v>
      </c>
      <c r="Q56" s="20" t="s">
        <v>157</v>
      </c>
      <c r="R56" s="17" t="s">
        <v>158</v>
      </c>
      <c r="S56" s="17" t="s">
        <v>57</v>
      </c>
      <c r="T56" s="17" t="s">
        <v>57</v>
      </c>
      <c r="U56" s="18">
        <v>1</v>
      </c>
      <c r="V56" s="17"/>
      <c r="X56" s="17"/>
      <c r="Y56" s="19" t="s">
        <v>62</v>
      </c>
      <c r="Z56" s="19" t="s">
        <v>63</v>
      </c>
      <c r="AA56" s="19" t="s">
        <v>63</v>
      </c>
      <c r="AB56" s="19" t="s">
        <v>63</v>
      </c>
      <c r="AC56" s="19" t="s">
        <v>63</v>
      </c>
      <c r="AD56" s="19" t="s">
        <v>62</v>
      </c>
      <c r="AE56" s="19" t="s">
        <v>63</v>
      </c>
      <c r="AF56" s="19" t="s">
        <v>62</v>
      </c>
      <c r="AG56" s="19" t="s">
        <v>62</v>
      </c>
      <c r="AH56" s="19" t="s">
        <v>62</v>
      </c>
      <c r="AI56" s="19" t="s">
        <v>62</v>
      </c>
      <c r="AJ56" s="19" t="s">
        <v>63</v>
      </c>
      <c r="AK56" s="19" t="s">
        <v>63</v>
      </c>
      <c r="AL56" s="19" t="s">
        <v>63</v>
      </c>
      <c r="AM56" s="19" t="s">
        <v>63</v>
      </c>
      <c r="AN56" s="19" t="s">
        <v>63</v>
      </c>
      <c r="AO56" s="19" t="s">
        <v>63</v>
      </c>
      <c r="AP56" s="19" t="s">
        <v>63</v>
      </c>
      <c r="AQ56" s="19" t="s">
        <v>63</v>
      </c>
      <c r="AR56" s="19" t="s">
        <v>63</v>
      </c>
      <c r="AS56" s="19" t="s">
        <v>63</v>
      </c>
      <c r="AT56" s="19" t="s">
        <v>63</v>
      </c>
      <c r="AU56" s="19" t="s">
        <v>63</v>
      </c>
      <c r="AV56" s="19" t="s">
        <v>63</v>
      </c>
      <c r="AW56" s="19" t="s">
        <v>63</v>
      </c>
      <c r="AX56" s="19" t="s">
        <v>63</v>
      </c>
      <c r="AY56" s="19" t="s">
        <v>63</v>
      </c>
      <c r="AZ56" s="19" t="s">
        <v>63</v>
      </c>
      <c r="BA56" s="19" t="s">
        <v>63</v>
      </c>
      <c r="BB56" s="19" t="s">
        <v>63</v>
      </c>
      <c r="BC56" s="19"/>
      <c r="BD56" s="19" t="s">
        <v>64</v>
      </c>
    </row>
    <row r="57" spans="1:56">
      <c r="J57">
        <f t="shared" si="0"/>
        <v>0</v>
      </c>
      <c r="K57">
        <v>0</v>
      </c>
      <c r="L57" s="33" t="s">
        <v>994</v>
      </c>
      <c r="M57" s="52" t="s">
        <v>834</v>
      </c>
      <c r="N57" s="15" t="s">
        <v>55</v>
      </c>
      <c r="O57" s="1">
        <v>1675</v>
      </c>
      <c r="P57" s="16">
        <v>11.7</v>
      </c>
      <c r="Q57" s="20" t="s">
        <v>159</v>
      </c>
      <c r="R57" s="17" t="s">
        <v>160</v>
      </c>
      <c r="S57" s="17" t="s">
        <v>161</v>
      </c>
      <c r="T57" s="17" t="s">
        <v>59</v>
      </c>
      <c r="U57" s="18">
        <v>1</v>
      </c>
      <c r="V57" s="17"/>
      <c r="W57" s="21"/>
      <c r="X57" s="17"/>
      <c r="Y57" s="19" t="s">
        <v>62</v>
      </c>
      <c r="Z57" s="19" t="s">
        <v>62</v>
      </c>
      <c r="AA57" s="19" t="s">
        <v>63</v>
      </c>
      <c r="AB57" s="19" t="s">
        <v>63</v>
      </c>
      <c r="AC57" s="19" t="s">
        <v>62</v>
      </c>
      <c r="AD57" s="19" t="s">
        <v>62</v>
      </c>
      <c r="AE57" s="19" t="s">
        <v>63</v>
      </c>
      <c r="AF57" s="19" t="s">
        <v>62</v>
      </c>
      <c r="AG57" s="19" t="s">
        <v>62</v>
      </c>
      <c r="AH57" s="19" t="s">
        <v>62</v>
      </c>
      <c r="AI57" s="19" t="s">
        <v>62</v>
      </c>
      <c r="AJ57" s="19" t="s">
        <v>62</v>
      </c>
      <c r="AK57" s="19" t="s">
        <v>62</v>
      </c>
      <c r="AL57" s="19" t="s">
        <v>62</v>
      </c>
      <c r="AM57" s="19" t="s">
        <v>63</v>
      </c>
      <c r="AN57" s="19" t="s">
        <v>63</v>
      </c>
      <c r="AO57" s="19" t="s">
        <v>63</v>
      </c>
      <c r="AP57" s="19" t="s">
        <v>63</v>
      </c>
      <c r="AQ57" s="19" t="s">
        <v>63</v>
      </c>
      <c r="AR57" s="19" t="s">
        <v>63</v>
      </c>
      <c r="AS57" s="19" t="s">
        <v>63</v>
      </c>
      <c r="AT57" s="19" t="s">
        <v>63</v>
      </c>
      <c r="AU57" s="19" t="s">
        <v>63</v>
      </c>
      <c r="AV57" s="19" t="s">
        <v>63</v>
      </c>
      <c r="AW57" s="19" t="s">
        <v>63</v>
      </c>
      <c r="AX57" s="19" t="s">
        <v>63</v>
      </c>
      <c r="AY57" s="19" t="s">
        <v>63</v>
      </c>
      <c r="AZ57" s="19" t="s">
        <v>63</v>
      </c>
      <c r="BA57" s="19" t="s">
        <v>63</v>
      </c>
      <c r="BB57" s="19" t="s">
        <v>63</v>
      </c>
      <c r="BC57" s="19"/>
      <c r="BD57" s="19" t="s">
        <v>64</v>
      </c>
    </row>
    <row r="58" spans="1:56" ht="85.5">
      <c r="A58">
        <v>126</v>
      </c>
      <c r="B58" s="33" t="s">
        <v>995</v>
      </c>
      <c r="C58">
        <v>16</v>
      </c>
      <c r="J58">
        <f t="shared" si="0"/>
        <v>4.16</v>
      </c>
      <c r="K58">
        <v>2</v>
      </c>
      <c r="L58" s="33" t="s">
        <v>996</v>
      </c>
      <c r="M58" s="52" t="s">
        <v>835</v>
      </c>
      <c r="N58" s="15" t="s">
        <v>55</v>
      </c>
      <c r="O58" s="1">
        <v>1700</v>
      </c>
      <c r="P58" s="16">
        <v>6</v>
      </c>
      <c r="Q58" s="20" t="s">
        <v>162</v>
      </c>
      <c r="R58" s="17" t="s">
        <v>163</v>
      </c>
      <c r="S58" s="17" t="s">
        <v>71</v>
      </c>
      <c r="T58" s="17" t="s">
        <v>59</v>
      </c>
      <c r="U58" s="18">
        <v>1</v>
      </c>
      <c r="V58" s="17"/>
      <c r="W58" s="17"/>
      <c r="X58" s="17"/>
      <c r="Y58" s="19" t="s">
        <v>63</v>
      </c>
      <c r="Z58" s="19" t="s">
        <v>62</v>
      </c>
      <c r="AA58" s="19" t="s">
        <v>63</v>
      </c>
      <c r="AB58" s="19" t="s">
        <v>63</v>
      </c>
      <c r="AC58" s="19" t="s">
        <v>63</v>
      </c>
      <c r="AD58" s="19" t="s">
        <v>62</v>
      </c>
      <c r="AE58" s="19" t="s">
        <v>63</v>
      </c>
      <c r="AF58" s="19" t="s">
        <v>62</v>
      </c>
      <c r="AG58" s="19" t="s">
        <v>62</v>
      </c>
      <c r="AH58" s="19" t="s">
        <v>62</v>
      </c>
      <c r="AI58" s="19" t="s">
        <v>62</v>
      </c>
      <c r="AJ58" s="19" t="s">
        <v>62</v>
      </c>
      <c r="AK58" s="19" t="s">
        <v>62</v>
      </c>
      <c r="AL58" s="19" t="s">
        <v>62</v>
      </c>
      <c r="AM58" s="19" t="s">
        <v>63</v>
      </c>
      <c r="AN58" s="19" t="s">
        <v>63</v>
      </c>
      <c r="AO58" s="19" t="s">
        <v>63</v>
      </c>
      <c r="AP58" s="19" t="s">
        <v>63</v>
      </c>
      <c r="AQ58" s="19" t="s">
        <v>63</v>
      </c>
      <c r="AR58" s="19" t="s">
        <v>63</v>
      </c>
      <c r="AS58" s="19" t="s">
        <v>63</v>
      </c>
      <c r="AT58" s="19" t="s">
        <v>63</v>
      </c>
      <c r="AU58" s="19" t="s">
        <v>63</v>
      </c>
      <c r="AV58" s="19" t="s">
        <v>63</v>
      </c>
      <c r="AW58" s="19" t="s">
        <v>63</v>
      </c>
      <c r="AX58" s="19" t="s">
        <v>63</v>
      </c>
      <c r="AY58" s="19" t="s">
        <v>63</v>
      </c>
      <c r="AZ58" s="19" t="s">
        <v>63</v>
      </c>
      <c r="BA58" s="19" t="s">
        <v>63</v>
      </c>
      <c r="BB58" s="19" t="s">
        <v>63</v>
      </c>
      <c r="BC58" s="19"/>
      <c r="BD58" s="19" t="s">
        <v>64</v>
      </c>
    </row>
    <row r="59" spans="1:56">
      <c r="A59">
        <v>1208</v>
      </c>
      <c r="B59" s="33" t="s">
        <v>2873</v>
      </c>
      <c r="C59">
        <v>20</v>
      </c>
      <c r="J59">
        <f t="shared" si="0"/>
        <v>5.2</v>
      </c>
      <c r="K59">
        <v>1</v>
      </c>
      <c r="M59" s="52" t="s">
        <v>837</v>
      </c>
      <c r="N59" s="15" t="s">
        <v>55</v>
      </c>
      <c r="O59" s="1">
        <v>1718.1</v>
      </c>
      <c r="P59" s="16">
        <v>9</v>
      </c>
      <c r="Q59" s="20" t="s">
        <v>164</v>
      </c>
      <c r="R59" s="17" t="s">
        <v>57</v>
      </c>
      <c r="S59" s="17" t="s">
        <v>58</v>
      </c>
      <c r="T59" s="17" t="s">
        <v>57</v>
      </c>
      <c r="U59" s="18">
        <v>1</v>
      </c>
      <c r="V59" s="17"/>
      <c r="W59" s="17" t="s">
        <v>165</v>
      </c>
      <c r="X59" s="17"/>
      <c r="Y59" s="19" t="s">
        <v>62</v>
      </c>
      <c r="Z59" s="19" t="s">
        <v>63</v>
      </c>
      <c r="AA59" s="19" t="s">
        <v>63</v>
      </c>
      <c r="AB59" s="19" t="s">
        <v>63</v>
      </c>
      <c r="AC59" s="19" t="s">
        <v>63</v>
      </c>
      <c r="AD59" s="19" t="s">
        <v>63</v>
      </c>
      <c r="AE59" s="19" t="s">
        <v>62</v>
      </c>
      <c r="AF59" s="19" t="s">
        <v>62</v>
      </c>
      <c r="AG59" s="19" t="s">
        <v>62</v>
      </c>
      <c r="AH59" s="19" t="s">
        <v>62</v>
      </c>
      <c r="AI59" s="19" t="s">
        <v>62</v>
      </c>
      <c r="AJ59" s="19" t="s">
        <v>63</v>
      </c>
      <c r="AK59" s="19" t="s">
        <v>63</v>
      </c>
      <c r="AL59" s="19" t="s">
        <v>63</v>
      </c>
      <c r="AM59" s="19" t="s">
        <v>63</v>
      </c>
      <c r="AN59" s="19" t="s">
        <v>63</v>
      </c>
      <c r="AO59" s="19" t="s">
        <v>63</v>
      </c>
      <c r="AP59" s="19" t="s">
        <v>63</v>
      </c>
      <c r="AQ59" s="19" t="s">
        <v>63</v>
      </c>
      <c r="AR59" s="19" t="s">
        <v>62</v>
      </c>
      <c r="AS59" s="19" t="s">
        <v>63</v>
      </c>
      <c r="AT59" s="19" t="s">
        <v>63</v>
      </c>
      <c r="AU59" s="19" t="s">
        <v>63</v>
      </c>
      <c r="AV59" s="19" t="s">
        <v>63</v>
      </c>
      <c r="AW59" s="19" t="s">
        <v>63</v>
      </c>
      <c r="AX59" s="19" t="s">
        <v>63</v>
      </c>
      <c r="AY59" s="19" t="s">
        <v>63</v>
      </c>
      <c r="AZ59" s="19" t="s">
        <v>63</v>
      </c>
      <c r="BA59" s="19" t="s">
        <v>63</v>
      </c>
      <c r="BB59" s="19" t="s">
        <v>63</v>
      </c>
      <c r="BC59" s="19"/>
      <c r="BD59" s="19" t="s">
        <v>64</v>
      </c>
    </row>
    <row r="60" spans="1:56" ht="28.5">
      <c r="A60">
        <v>1207</v>
      </c>
      <c r="B60" s="33" t="s">
        <v>997</v>
      </c>
      <c r="C60">
        <v>27</v>
      </c>
      <c r="J60">
        <f t="shared" si="0"/>
        <v>7.0200000000000005</v>
      </c>
      <c r="K60">
        <v>1</v>
      </c>
      <c r="M60" s="52" t="s">
        <v>839</v>
      </c>
      <c r="N60" s="15" t="s">
        <v>55</v>
      </c>
      <c r="O60" s="1">
        <v>1720</v>
      </c>
      <c r="P60" s="16">
        <v>9</v>
      </c>
      <c r="Q60" s="20" t="s">
        <v>166</v>
      </c>
      <c r="R60" s="17" t="s">
        <v>57</v>
      </c>
      <c r="S60" s="17" t="s">
        <v>58</v>
      </c>
      <c r="T60" s="17" t="s">
        <v>57</v>
      </c>
      <c r="U60" s="18">
        <v>1</v>
      </c>
      <c r="V60" s="17"/>
      <c r="W60" s="17"/>
      <c r="X60" s="17"/>
      <c r="Y60" s="19" t="s">
        <v>62</v>
      </c>
      <c r="Z60" s="19" t="s">
        <v>63</v>
      </c>
      <c r="AA60" s="19" t="s">
        <v>63</v>
      </c>
      <c r="AB60" s="19" t="s">
        <v>63</v>
      </c>
      <c r="AC60" s="19" t="s">
        <v>63</v>
      </c>
      <c r="AD60" s="19" t="s">
        <v>62</v>
      </c>
      <c r="AE60" s="19" t="s">
        <v>63</v>
      </c>
      <c r="AF60" s="19" t="s">
        <v>62</v>
      </c>
      <c r="AG60" s="19" t="s">
        <v>62</v>
      </c>
      <c r="AH60" s="19" t="s">
        <v>62</v>
      </c>
      <c r="AI60" s="19" t="s">
        <v>62</v>
      </c>
      <c r="AJ60" s="19" t="s">
        <v>63</v>
      </c>
      <c r="AK60" s="19" t="s">
        <v>63</v>
      </c>
      <c r="AL60" s="19" t="s">
        <v>63</v>
      </c>
      <c r="AM60" s="19" t="s">
        <v>63</v>
      </c>
      <c r="AN60" s="19" t="s">
        <v>63</v>
      </c>
      <c r="AO60" s="19" t="s">
        <v>63</v>
      </c>
      <c r="AP60" s="19" t="s">
        <v>63</v>
      </c>
      <c r="AQ60" s="19" t="s">
        <v>63</v>
      </c>
      <c r="AR60" s="19" t="s">
        <v>62</v>
      </c>
      <c r="AS60" s="19" t="s">
        <v>63</v>
      </c>
      <c r="AT60" s="19" t="s">
        <v>63</v>
      </c>
      <c r="AU60" s="19" t="s">
        <v>63</v>
      </c>
      <c r="AV60" s="19" t="s">
        <v>63</v>
      </c>
      <c r="AW60" s="19" t="s">
        <v>63</v>
      </c>
      <c r="AX60" s="19" t="s">
        <v>63</v>
      </c>
      <c r="AY60" s="19" t="s">
        <v>63</v>
      </c>
      <c r="AZ60" s="19" t="s">
        <v>63</v>
      </c>
      <c r="BA60" s="19" t="s">
        <v>63</v>
      </c>
      <c r="BB60" s="19" t="s">
        <v>63</v>
      </c>
      <c r="BC60" s="19"/>
      <c r="BD60" s="19" t="s">
        <v>64</v>
      </c>
    </row>
    <row r="61" spans="1:56" ht="71.25">
      <c r="A61">
        <v>1374</v>
      </c>
      <c r="B61" s="33" t="s">
        <v>998</v>
      </c>
      <c r="C61">
        <v>32</v>
      </c>
      <c r="J61">
        <f t="shared" si="0"/>
        <v>8.32</v>
      </c>
      <c r="K61">
        <v>2</v>
      </c>
      <c r="L61" s="33" t="s">
        <v>3072</v>
      </c>
      <c r="M61" s="52" t="s">
        <v>840</v>
      </c>
      <c r="N61" s="15" t="s">
        <v>55</v>
      </c>
      <c r="O61" s="1">
        <v>1727.1</v>
      </c>
      <c r="P61" s="16">
        <v>61</v>
      </c>
      <c r="Q61" s="20" t="s">
        <v>167</v>
      </c>
      <c r="R61" s="17" t="s">
        <v>74</v>
      </c>
      <c r="S61" s="17" t="s">
        <v>58</v>
      </c>
      <c r="T61" s="17" t="s">
        <v>59</v>
      </c>
      <c r="U61" s="18">
        <v>1</v>
      </c>
      <c r="V61" s="17"/>
      <c r="W61" s="21"/>
      <c r="X61" s="17"/>
      <c r="Y61" s="19" t="s">
        <v>62</v>
      </c>
      <c r="Z61" s="19" t="s">
        <v>62</v>
      </c>
      <c r="AA61" s="19" t="s">
        <v>63</v>
      </c>
      <c r="AB61" s="19" t="s">
        <v>63</v>
      </c>
      <c r="AC61" s="19" t="s">
        <v>63</v>
      </c>
      <c r="AD61" s="19" t="s">
        <v>62</v>
      </c>
      <c r="AE61" s="19" t="s">
        <v>63</v>
      </c>
      <c r="AF61" s="19" t="s">
        <v>62</v>
      </c>
      <c r="AG61" s="19" t="s">
        <v>62</v>
      </c>
      <c r="AH61" s="19" t="s">
        <v>62</v>
      </c>
      <c r="AI61" s="19" t="s">
        <v>62</v>
      </c>
      <c r="AJ61" s="19" t="s">
        <v>63</v>
      </c>
      <c r="AK61" s="19" t="s">
        <v>63</v>
      </c>
      <c r="AL61" s="19" t="s">
        <v>63</v>
      </c>
      <c r="AM61" s="19" t="s">
        <v>63</v>
      </c>
      <c r="AN61" s="19" t="s">
        <v>63</v>
      </c>
      <c r="AO61" s="19" t="s">
        <v>63</v>
      </c>
      <c r="AP61" s="19" t="s">
        <v>63</v>
      </c>
      <c r="AQ61" s="19" t="s">
        <v>63</v>
      </c>
      <c r="AR61" s="19" t="s">
        <v>63</v>
      </c>
      <c r="AS61" s="19" t="s">
        <v>63</v>
      </c>
      <c r="AT61" s="19" t="s">
        <v>63</v>
      </c>
      <c r="AU61" s="19" t="s">
        <v>63</v>
      </c>
      <c r="AV61" s="19" t="s">
        <v>63</v>
      </c>
      <c r="AW61" s="19" t="s">
        <v>63</v>
      </c>
      <c r="AX61" s="19" t="s">
        <v>63</v>
      </c>
      <c r="AY61" s="19" t="s">
        <v>63</v>
      </c>
      <c r="AZ61" s="19" t="s">
        <v>63</v>
      </c>
      <c r="BA61" s="19" t="s">
        <v>63</v>
      </c>
      <c r="BB61" s="19" t="s">
        <v>63</v>
      </c>
      <c r="BC61" s="19"/>
      <c r="BD61" s="19" t="s">
        <v>64</v>
      </c>
    </row>
    <row r="62" spans="1:56">
      <c r="A62">
        <v>590</v>
      </c>
      <c r="B62" s="33" t="s">
        <v>999</v>
      </c>
      <c r="C62">
        <v>6</v>
      </c>
      <c r="J62">
        <f t="shared" si="0"/>
        <v>1.56</v>
      </c>
      <c r="K62">
        <v>1</v>
      </c>
      <c r="M62" s="52" t="s">
        <v>842</v>
      </c>
      <c r="N62" s="15" t="s">
        <v>55</v>
      </c>
      <c r="O62" s="1">
        <v>1731</v>
      </c>
      <c r="P62" s="16">
        <v>2.8</v>
      </c>
      <c r="Q62" s="20" t="s">
        <v>168</v>
      </c>
      <c r="R62" s="17" t="s">
        <v>57</v>
      </c>
      <c r="S62" s="17" t="s">
        <v>57</v>
      </c>
      <c r="T62" s="17" t="s">
        <v>57</v>
      </c>
      <c r="U62" s="18">
        <v>1</v>
      </c>
      <c r="V62" s="17"/>
      <c r="W62" s="17"/>
      <c r="X62" s="17"/>
      <c r="Y62" s="19" t="s">
        <v>62</v>
      </c>
      <c r="Z62" s="19" t="s">
        <v>63</v>
      </c>
      <c r="AA62" s="19" t="s">
        <v>63</v>
      </c>
      <c r="AB62" s="19" t="s">
        <v>63</v>
      </c>
      <c r="AC62" s="19" t="s">
        <v>63</v>
      </c>
      <c r="AD62" s="19" t="s">
        <v>63</v>
      </c>
      <c r="AE62" s="19" t="s">
        <v>62</v>
      </c>
      <c r="AF62" s="19" t="s">
        <v>62</v>
      </c>
      <c r="AG62" s="19" t="s">
        <v>62</v>
      </c>
      <c r="AH62" s="19" t="s">
        <v>62</v>
      </c>
      <c r="AI62" s="19" t="s">
        <v>62</v>
      </c>
      <c r="AJ62" s="19" t="s">
        <v>62</v>
      </c>
      <c r="AK62" s="19" t="s">
        <v>62</v>
      </c>
      <c r="AL62" s="19" t="s">
        <v>62</v>
      </c>
      <c r="AM62" s="19" t="s">
        <v>63</v>
      </c>
      <c r="AN62" s="19" t="s">
        <v>63</v>
      </c>
      <c r="AO62" s="19" t="s">
        <v>63</v>
      </c>
      <c r="AP62" s="19" t="s">
        <v>63</v>
      </c>
      <c r="AQ62" s="19" t="s">
        <v>63</v>
      </c>
      <c r="AR62" s="19" t="s">
        <v>63</v>
      </c>
      <c r="AS62" s="19" t="s">
        <v>63</v>
      </c>
      <c r="AT62" s="19" t="s">
        <v>63</v>
      </c>
      <c r="AU62" s="19" t="s">
        <v>63</v>
      </c>
      <c r="AV62" s="19" t="s">
        <v>63</v>
      </c>
      <c r="AW62" s="19" t="s">
        <v>63</v>
      </c>
      <c r="AX62" s="19" t="s">
        <v>63</v>
      </c>
      <c r="AY62" s="19" t="s">
        <v>63</v>
      </c>
      <c r="AZ62" s="19" t="s">
        <v>63</v>
      </c>
      <c r="BA62" s="19" t="s">
        <v>63</v>
      </c>
      <c r="BB62" s="19" t="s">
        <v>63</v>
      </c>
      <c r="BC62" s="19"/>
      <c r="BD62" s="19" t="s">
        <v>64</v>
      </c>
    </row>
    <row r="63" spans="1:56" ht="28.5">
      <c r="A63">
        <v>1206</v>
      </c>
      <c r="B63" s="33" t="s">
        <v>1000</v>
      </c>
      <c r="C63">
        <v>27</v>
      </c>
      <c r="J63">
        <f t="shared" si="0"/>
        <v>7.0200000000000005</v>
      </c>
      <c r="K63">
        <v>1</v>
      </c>
      <c r="M63" s="52" t="s">
        <v>844</v>
      </c>
      <c r="N63" s="15" t="s">
        <v>55</v>
      </c>
      <c r="O63" s="1">
        <v>1732</v>
      </c>
      <c r="P63" s="16">
        <v>10.4</v>
      </c>
      <c r="Q63" s="20" t="s">
        <v>169</v>
      </c>
      <c r="R63" s="17" t="s">
        <v>57</v>
      </c>
      <c r="S63" s="17" t="s">
        <v>58</v>
      </c>
      <c r="T63" s="17" t="s">
        <v>57</v>
      </c>
      <c r="U63" s="18">
        <v>1</v>
      </c>
      <c r="V63" s="17"/>
      <c r="W63" s="17"/>
      <c r="X63" s="17"/>
      <c r="Y63" s="19" t="s">
        <v>62</v>
      </c>
      <c r="Z63" s="19" t="s">
        <v>63</v>
      </c>
      <c r="AA63" s="19" t="s">
        <v>63</v>
      </c>
      <c r="AB63" s="19" t="s">
        <v>63</v>
      </c>
      <c r="AC63" s="19" t="s">
        <v>63</v>
      </c>
      <c r="AD63" s="19" t="s">
        <v>62</v>
      </c>
      <c r="AE63" s="19" t="s">
        <v>63</v>
      </c>
      <c r="AF63" s="19" t="s">
        <v>62</v>
      </c>
      <c r="AG63" s="19" t="s">
        <v>62</v>
      </c>
      <c r="AH63" s="19" t="s">
        <v>62</v>
      </c>
      <c r="AI63" s="19" t="s">
        <v>62</v>
      </c>
      <c r="AJ63" s="19" t="s">
        <v>63</v>
      </c>
      <c r="AK63" s="19" t="s">
        <v>63</v>
      </c>
      <c r="AL63" s="19" t="s">
        <v>63</v>
      </c>
      <c r="AM63" s="19" t="s">
        <v>63</v>
      </c>
      <c r="AN63" s="19" t="s">
        <v>63</v>
      </c>
      <c r="AO63" s="19" t="s">
        <v>63</v>
      </c>
      <c r="AP63" s="19" t="s">
        <v>63</v>
      </c>
      <c r="AQ63" s="19" t="s">
        <v>63</v>
      </c>
      <c r="AR63" s="19" t="s">
        <v>62</v>
      </c>
      <c r="AS63" s="19" t="s">
        <v>63</v>
      </c>
      <c r="AT63" s="19" t="s">
        <v>63</v>
      </c>
      <c r="AU63" s="19" t="s">
        <v>63</v>
      </c>
      <c r="AV63" s="19" t="s">
        <v>63</v>
      </c>
      <c r="AW63" s="19" t="s">
        <v>63</v>
      </c>
      <c r="AX63" s="19" t="s">
        <v>63</v>
      </c>
      <c r="AY63" s="19" t="s">
        <v>63</v>
      </c>
      <c r="AZ63" s="19" t="s">
        <v>63</v>
      </c>
      <c r="BA63" s="19" t="s">
        <v>63</v>
      </c>
      <c r="BB63" s="19" t="s">
        <v>63</v>
      </c>
      <c r="BC63" s="19"/>
      <c r="BD63" s="19" t="s">
        <v>64</v>
      </c>
    </row>
    <row r="64" spans="1:56" ht="127.5">
      <c r="A64">
        <v>7335</v>
      </c>
      <c r="B64" s="33" t="s">
        <v>3039</v>
      </c>
      <c r="C64">
        <v>58</v>
      </c>
      <c r="J64">
        <f t="shared" si="0"/>
        <v>15.08</v>
      </c>
      <c r="K64">
        <v>2</v>
      </c>
      <c r="L64" s="33" t="s">
        <v>1001</v>
      </c>
      <c r="M64" s="52" t="s">
        <v>846</v>
      </c>
      <c r="N64" s="15" t="s">
        <v>55</v>
      </c>
      <c r="O64" s="1">
        <v>1734</v>
      </c>
      <c r="P64" s="16">
        <v>23</v>
      </c>
      <c r="Q64" s="20" t="s">
        <v>170</v>
      </c>
      <c r="R64" s="17" t="s">
        <v>171</v>
      </c>
      <c r="S64" s="17" t="s">
        <v>58</v>
      </c>
      <c r="T64" s="17" t="s">
        <v>59</v>
      </c>
      <c r="U64" s="18">
        <v>1</v>
      </c>
      <c r="V64" s="18" t="s">
        <v>172</v>
      </c>
      <c r="W64" s="17"/>
      <c r="X64" s="17" t="s">
        <v>173</v>
      </c>
      <c r="Y64" s="19" t="s">
        <v>62</v>
      </c>
      <c r="Z64" s="19" t="s">
        <v>63</v>
      </c>
      <c r="AA64" s="19" t="s">
        <v>63</v>
      </c>
      <c r="AB64" s="19" t="s">
        <v>63</v>
      </c>
      <c r="AC64" s="19" t="s">
        <v>63</v>
      </c>
      <c r="AD64" s="19" t="s">
        <v>63</v>
      </c>
      <c r="AE64" s="19" t="s">
        <v>62</v>
      </c>
      <c r="AF64" s="19" t="s">
        <v>62</v>
      </c>
      <c r="AG64" s="19" t="s">
        <v>62</v>
      </c>
      <c r="AH64" s="19" t="s">
        <v>62</v>
      </c>
      <c r="AI64" s="19" t="s">
        <v>62</v>
      </c>
      <c r="AJ64" s="19" t="s">
        <v>62</v>
      </c>
      <c r="AK64" s="19" t="s">
        <v>62</v>
      </c>
      <c r="AL64" s="19" t="s">
        <v>62</v>
      </c>
      <c r="AM64" s="19" t="s">
        <v>63</v>
      </c>
      <c r="AN64" s="19" t="s">
        <v>63</v>
      </c>
      <c r="AO64" s="19" t="s">
        <v>63</v>
      </c>
      <c r="AP64" s="19" t="s">
        <v>63</v>
      </c>
      <c r="AQ64" s="19" t="s">
        <v>63</v>
      </c>
      <c r="AR64" s="19" t="s">
        <v>63</v>
      </c>
      <c r="AS64" s="19" t="s">
        <v>63</v>
      </c>
      <c r="AT64" s="19" t="s">
        <v>63</v>
      </c>
      <c r="AU64" s="19" t="s">
        <v>63</v>
      </c>
      <c r="AV64" s="19" t="s">
        <v>63</v>
      </c>
      <c r="AW64" s="19" t="s">
        <v>63</v>
      </c>
      <c r="AX64" s="19" t="s">
        <v>63</v>
      </c>
      <c r="AY64" s="19" t="s">
        <v>63</v>
      </c>
      <c r="AZ64" s="19" t="s">
        <v>63</v>
      </c>
      <c r="BA64" s="19" t="s">
        <v>63</v>
      </c>
      <c r="BB64" s="19" t="s">
        <v>63</v>
      </c>
      <c r="BC64" s="19"/>
      <c r="BD64" s="19" t="s">
        <v>64</v>
      </c>
    </row>
    <row r="65" spans="1:56">
      <c r="A65">
        <v>532</v>
      </c>
      <c r="B65" s="33" t="s">
        <v>1002</v>
      </c>
      <c r="C65">
        <v>6</v>
      </c>
      <c r="J65">
        <f t="shared" si="0"/>
        <v>1.56</v>
      </c>
      <c r="K65">
        <v>1</v>
      </c>
      <c r="M65" s="52" t="s">
        <v>848</v>
      </c>
      <c r="N65" s="15" t="s">
        <v>55</v>
      </c>
      <c r="O65" s="1">
        <v>1738</v>
      </c>
      <c r="P65" s="16">
        <v>2.8</v>
      </c>
      <c r="Q65" s="22" t="s">
        <v>174</v>
      </c>
      <c r="R65" s="17" t="s">
        <v>57</v>
      </c>
      <c r="S65" s="17" t="s">
        <v>57</v>
      </c>
      <c r="T65" s="17" t="s">
        <v>57</v>
      </c>
      <c r="U65" s="18">
        <v>1</v>
      </c>
      <c r="V65" s="17"/>
      <c r="W65" s="17"/>
      <c r="X65" s="17"/>
      <c r="Y65" s="19" t="s">
        <v>62</v>
      </c>
      <c r="Z65" s="19" t="s">
        <v>63</v>
      </c>
      <c r="AA65" s="19" t="s">
        <v>63</v>
      </c>
      <c r="AB65" s="19" t="s">
        <v>63</v>
      </c>
      <c r="AC65" s="19" t="s">
        <v>63</v>
      </c>
      <c r="AD65" s="19" t="s">
        <v>63</v>
      </c>
      <c r="AE65" s="19" t="s">
        <v>62</v>
      </c>
      <c r="AF65" s="19" t="s">
        <v>62</v>
      </c>
      <c r="AG65" s="19" t="s">
        <v>62</v>
      </c>
      <c r="AH65" s="19" t="s">
        <v>62</v>
      </c>
      <c r="AI65" s="19" t="s">
        <v>62</v>
      </c>
      <c r="AJ65" s="19" t="s">
        <v>62</v>
      </c>
      <c r="AK65" s="19" t="s">
        <v>62</v>
      </c>
      <c r="AL65" s="19" t="s">
        <v>62</v>
      </c>
      <c r="AM65" s="19" t="s">
        <v>63</v>
      </c>
      <c r="AN65" s="19" t="s">
        <v>63</v>
      </c>
      <c r="AO65" s="19" t="s">
        <v>63</v>
      </c>
      <c r="AP65" s="19" t="s">
        <v>63</v>
      </c>
      <c r="AQ65" s="19" t="s">
        <v>63</v>
      </c>
      <c r="AR65" s="19" t="s">
        <v>63</v>
      </c>
      <c r="AS65" s="19" t="s">
        <v>63</v>
      </c>
      <c r="AT65" s="19" t="s">
        <v>63</v>
      </c>
      <c r="AU65" s="19" t="s">
        <v>63</v>
      </c>
      <c r="AV65" s="19" t="s">
        <v>63</v>
      </c>
      <c r="AW65" s="19" t="s">
        <v>63</v>
      </c>
      <c r="AX65" s="19" t="s">
        <v>63</v>
      </c>
      <c r="AY65" s="19" t="s">
        <v>63</v>
      </c>
      <c r="AZ65" s="19" t="s">
        <v>63</v>
      </c>
      <c r="BA65" s="19" t="s">
        <v>63</v>
      </c>
      <c r="BB65" s="19" t="s">
        <v>62</v>
      </c>
      <c r="BC65" s="19"/>
      <c r="BD65" s="19" t="s">
        <v>64</v>
      </c>
    </row>
    <row r="66" spans="1:56" ht="57">
      <c r="A66">
        <v>5201</v>
      </c>
      <c r="B66" s="33" t="s">
        <v>1003</v>
      </c>
      <c r="C66">
        <v>58</v>
      </c>
      <c r="J66">
        <f t="shared" si="0"/>
        <v>15.08</v>
      </c>
      <c r="K66">
        <v>0</v>
      </c>
      <c r="L66" s="33" t="s">
        <v>993</v>
      </c>
      <c r="M66" s="52" t="s">
        <v>849</v>
      </c>
      <c r="N66" s="15" t="s">
        <v>55</v>
      </c>
      <c r="O66" s="1">
        <v>1739</v>
      </c>
      <c r="P66" s="16">
        <v>20</v>
      </c>
      <c r="Q66" s="20" t="s">
        <v>175</v>
      </c>
      <c r="R66" s="17" t="s">
        <v>176</v>
      </c>
      <c r="S66" s="17" t="s">
        <v>156</v>
      </c>
      <c r="T66" s="17" t="s">
        <v>57</v>
      </c>
      <c r="U66" s="18">
        <v>1</v>
      </c>
      <c r="V66" s="17"/>
      <c r="W66" s="17"/>
      <c r="X66" s="17"/>
      <c r="Y66" s="19" t="s">
        <v>62</v>
      </c>
      <c r="Z66" s="19" t="s">
        <v>63</v>
      </c>
      <c r="AA66" s="19" t="s">
        <v>63</v>
      </c>
      <c r="AB66" s="19" t="s">
        <v>63</v>
      </c>
      <c r="AC66" s="19" t="s">
        <v>63</v>
      </c>
      <c r="AD66" s="19" t="s">
        <v>63</v>
      </c>
      <c r="AE66" s="19" t="s">
        <v>62</v>
      </c>
      <c r="AF66" s="19" t="s">
        <v>62</v>
      </c>
      <c r="AG66" s="19" t="s">
        <v>62</v>
      </c>
      <c r="AH66" s="19" t="s">
        <v>62</v>
      </c>
      <c r="AI66" s="19" t="s">
        <v>62</v>
      </c>
      <c r="AJ66" s="19" t="s">
        <v>62</v>
      </c>
      <c r="AK66" s="19" t="s">
        <v>62</v>
      </c>
      <c r="AL66" s="19" t="s">
        <v>63</v>
      </c>
      <c r="AM66" s="19" t="s">
        <v>62</v>
      </c>
      <c r="AN66" s="19" t="s">
        <v>63</v>
      </c>
      <c r="AO66" s="19" t="s">
        <v>63</v>
      </c>
      <c r="AP66" s="19" t="s">
        <v>62</v>
      </c>
      <c r="AQ66" s="19" t="s">
        <v>62</v>
      </c>
      <c r="AR66" s="19" t="s">
        <v>62</v>
      </c>
      <c r="AS66" s="19" t="s">
        <v>62</v>
      </c>
      <c r="AT66" s="19" t="s">
        <v>62</v>
      </c>
      <c r="AU66" s="19" t="s">
        <v>62</v>
      </c>
      <c r="AV66" s="19" t="s">
        <v>62</v>
      </c>
      <c r="AW66" s="19" t="s">
        <v>62</v>
      </c>
      <c r="AX66" s="19" t="s">
        <v>62</v>
      </c>
      <c r="AY66" s="19" t="s">
        <v>62</v>
      </c>
      <c r="AZ66" s="19" t="s">
        <v>62</v>
      </c>
      <c r="BA66" s="19" t="s">
        <v>63</v>
      </c>
      <c r="BB66" s="19" t="s">
        <v>62</v>
      </c>
      <c r="BC66" s="19"/>
      <c r="BD66" s="19" t="s">
        <v>64</v>
      </c>
    </row>
    <row r="67" spans="1:56" ht="57">
      <c r="A67">
        <v>5201</v>
      </c>
      <c r="B67" s="33" t="s">
        <v>1003</v>
      </c>
      <c r="C67">
        <v>58</v>
      </c>
      <c r="J67">
        <f t="shared" si="0"/>
        <v>15.08</v>
      </c>
      <c r="K67">
        <v>0</v>
      </c>
      <c r="L67" s="33" t="s">
        <v>993</v>
      </c>
      <c r="M67" s="52" t="s">
        <v>850</v>
      </c>
      <c r="N67" s="15" t="s">
        <v>55</v>
      </c>
      <c r="O67" s="1">
        <v>1740</v>
      </c>
      <c r="P67" s="16">
        <v>1</v>
      </c>
      <c r="Q67" s="20" t="s">
        <v>177</v>
      </c>
      <c r="R67" s="17" t="s">
        <v>57</v>
      </c>
      <c r="S67" s="17" t="s">
        <v>156</v>
      </c>
      <c r="T67" s="17" t="s">
        <v>57</v>
      </c>
      <c r="U67" s="18">
        <v>1</v>
      </c>
      <c r="V67" s="17"/>
      <c r="W67" s="17"/>
      <c r="X67" s="17"/>
      <c r="Y67" s="19" t="s">
        <v>62</v>
      </c>
      <c r="Z67" s="19" t="s">
        <v>63</v>
      </c>
      <c r="AA67" s="19" t="s">
        <v>63</v>
      </c>
      <c r="AB67" s="19" t="s">
        <v>63</v>
      </c>
      <c r="AC67" s="19" t="s">
        <v>63</v>
      </c>
      <c r="AD67" s="19" t="s">
        <v>63</v>
      </c>
      <c r="AE67" s="19" t="s">
        <v>62</v>
      </c>
      <c r="AF67" s="19" t="s">
        <v>62</v>
      </c>
      <c r="AG67" s="19" t="s">
        <v>62</v>
      </c>
      <c r="AH67" s="19" t="s">
        <v>62</v>
      </c>
      <c r="AI67" s="19" t="s">
        <v>62</v>
      </c>
      <c r="AJ67" s="19" t="s">
        <v>62</v>
      </c>
      <c r="AK67" s="19" t="s">
        <v>62</v>
      </c>
      <c r="AL67" s="19" t="s">
        <v>62</v>
      </c>
      <c r="AM67" s="19" t="s">
        <v>63</v>
      </c>
      <c r="AN67" s="19" t="s">
        <v>63</v>
      </c>
      <c r="AO67" s="19" t="s">
        <v>63</v>
      </c>
      <c r="AP67" s="19" t="s">
        <v>63</v>
      </c>
      <c r="AQ67" s="19" t="s">
        <v>63</v>
      </c>
      <c r="AR67" s="19" t="s">
        <v>63</v>
      </c>
      <c r="AS67" s="19" t="s">
        <v>63</v>
      </c>
      <c r="AT67" s="19" t="s">
        <v>63</v>
      </c>
      <c r="AU67" s="19" t="s">
        <v>63</v>
      </c>
      <c r="AV67" s="19" t="s">
        <v>63</v>
      </c>
      <c r="AW67" s="19" t="s">
        <v>63</v>
      </c>
      <c r="AX67" s="19" t="s">
        <v>63</v>
      </c>
      <c r="AY67" s="19" t="s">
        <v>63</v>
      </c>
      <c r="AZ67" s="19" t="s">
        <v>63</v>
      </c>
      <c r="BA67" s="19" t="s">
        <v>62</v>
      </c>
      <c r="BB67" s="19" t="s">
        <v>63</v>
      </c>
      <c r="BC67" s="19"/>
      <c r="BD67" s="19" t="s">
        <v>64</v>
      </c>
    </row>
    <row r="68" spans="1:56">
      <c r="B68" s="33" t="s">
        <v>556</v>
      </c>
      <c r="J68">
        <f t="shared" ref="J68:J127" si="1">SUM(C68,F68,I68)*$B$1</f>
        <v>0</v>
      </c>
      <c r="K68">
        <v>0</v>
      </c>
      <c r="M68" s="52" t="s">
        <v>851</v>
      </c>
      <c r="N68" s="15" t="s">
        <v>55</v>
      </c>
      <c r="O68" s="1">
        <v>1748</v>
      </c>
      <c r="P68" s="16">
        <v>76</v>
      </c>
      <c r="Q68" s="20" t="s">
        <v>178</v>
      </c>
      <c r="R68" s="17" t="s">
        <v>57</v>
      </c>
      <c r="S68" s="17" t="s">
        <v>58</v>
      </c>
      <c r="T68" s="17" t="s">
        <v>57</v>
      </c>
      <c r="U68" s="18">
        <v>1</v>
      </c>
      <c r="V68" s="17"/>
      <c r="W68" s="17"/>
      <c r="X68" s="17"/>
      <c r="Y68" s="19" t="s">
        <v>62</v>
      </c>
      <c r="Z68" s="19" t="s">
        <v>63</v>
      </c>
      <c r="AA68" s="19" t="s">
        <v>63</v>
      </c>
      <c r="AB68" s="19" t="s">
        <v>63</v>
      </c>
      <c r="AC68" s="19" t="s">
        <v>63</v>
      </c>
      <c r="AD68" s="19" t="s">
        <v>62</v>
      </c>
      <c r="AE68" s="19" t="s">
        <v>63</v>
      </c>
      <c r="AF68" s="19" t="s">
        <v>62</v>
      </c>
      <c r="AG68" s="19" t="s">
        <v>62</v>
      </c>
      <c r="AH68" s="19" t="s">
        <v>62</v>
      </c>
      <c r="AI68" s="19" t="s">
        <v>62</v>
      </c>
      <c r="AJ68" s="19" t="s">
        <v>63</v>
      </c>
      <c r="AK68" s="19" t="s">
        <v>63</v>
      </c>
      <c r="AL68" s="19" t="s">
        <v>63</v>
      </c>
      <c r="AM68" s="19" t="s">
        <v>63</v>
      </c>
      <c r="AN68" s="19" t="s">
        <v>63</v>
      </c>
      <c r="AO68" s="19" t="s">
        <v>63</v>
      </c>
      <c r="AP68" s="19" t="s">
        <v>63</v>
      </c>
      <c r="AQ68" s="19" t="s">
        <v>63</v>
      </c>
      <c r="AR68" s="19" t="s">
        <v>63</v>
      </c>
      <c r="AS68" s="19" t="s">
        <v>63</v>
      </c>
      <c r="AT68" s="19" t="s">
        <v>63</v>
      </c>
      <c r="AU68" s="19" t="s">
        <v>63</v>
      </c>
      <c r="AV68" s="19" t="s">
        <v>63</v>
      </c>
      <c r="AW68" s="19" t="s">
        <v>63</v>
      </c>
      <c r="AX68" s="19" t="s">
        <v>63</v>
      </c>
      <c r="AY68" s="19" t="s">
        <v>63</v>
      </c>
      <c r="AZ68" s="19" t="s">
        <v>63</v>
      </c>
      <c r="BA68" s="19" t="s">
        <v>63</v>
      </c>
      <c r="BB68" s="19" t="s">
        <v>63</v>
      </c>
      <c r="BC68" s="19"/>
      <c r="BD68" s="19" t="s">
        <v>64</v>
      </c>
    </row>
    <row r="69" spans="1:56">
      <c r="A69">
        <v>1374</v>
      </c>
      <c r="B69" s="33" t="s">
        <v>998</v>
      </c>
      <c r="C69">
        <v>32</v>
      </c>
      <c r="J69">
        <f t="shared" si="1"/>
        <v>8.32</v>
      </c>
      <c r="K69">
        <v>1</v>
      </c>
      <c r="M69" s="52" t="s">
        <v>853</v>
      </c>
      <c r="N69" s="15" t="s">
        <v>55</v>
      </c>
      <c r="O69" s="1">
        <v>1749</v>
      </c>
      <c r="P69" s="16">
        <v>25</v>
      </c>
      <c r="Q69" s="20" t="s">
        <v>179</v>
      </c>
      <c r="R69" s="17" t="s">
        <v>74</v>
      </c>
      <c r="S69" s="17" t="s">
        <v>58</v>
      </c>
      <c r="T69" s="17" t="s">
        <v>59</v>
      </c>
      <c r="U69" s="18">
        <v>1</v>
      </c>
      <c r="V69" s="17"/>
      <c r="W69" s="21"/>
      <c r="X69" s="17"/>
      <c r="Y69" s="19" t="s">
        <v>62</v>
      </c>
      <c r="Z69" s="19" t="s">
        <v>62</v>
      </c>
      <c r="AA69" s="19" t="s">
        <v>63</v>
      </c>
      <c r="AB69" s="19" t="s">
        <v>63</v>
      </c>
      <c r="AC69" s="19" t="s">
        <v>63</v>
      </c>
      <c r="AD69" s="19" t="s">
        <v>62</v>
      </c>
      <c r="AE69" s="19" t="s">
        <v>63</v>
      </c>
      <c r="AF69" s="19" t="s">
        <v>62</v>
      </c>
      <c r="AG69" s="19" t="s">
        <v>62</v>
      </c>
      <c r="AH69" s="19" t="s">
        <v>62</v>
      </c>
      <c r="AI69" s="19" t="s">
        <v>62</v>
      </c>
      <c r="AJ69" s="19" t="s">
        <v>63</v>
      </c>
      <c r="AK69" s="19" t="s">
        <v>63</v>
      </c>
      <c r="AL69" s="19" t="s">
        <v>63</v>
      </c>
      <c r="AM69" s="19" t="s">
        <v>63</v>
      </c>
      <c r="AN69" s="19" t="s">
        <v>63</v>
      </c>
      <c r="AO69" s="19" t="s">
        <v>63</v>
      </c>
      <c r="AP69" s="19" t="s">
        <v>63</v>
      </c>
      <c r="AQ69" s="19" t="s">
        <v>63</v>
      </c>
      <c r="AR69" s="19" t="s">
        <v>63</v>
      </c>
      <c r="AS69" s="19" t="s">
        <v>63</v>
      </c>
      <c r="AT69" s="19" t="s">
        <v>63</v>
      </c>
      <c r="AU69" s="19" t="s">
        <v>63</v>
      </c>
      <c r="AV69" s="19" t="s">
        <v>63</v>
      </c>
      <c r="AW69" s="19" t="s">
        <v>63</v>
      </c>
      <c r="AX69" s="19" t="s">
        <v>63</v>
      </c>
      <c r="AY69" s="19" t="s">
        <v>63</v>
      </c>
      <c r="AZ69" s="19" t="s">
        <v>63</v>
      </c>
      <c r="BA69" s="19" t="s">
        <v>63</v>
      </c>
      <c r="BB69" s="19" t="s">
        <v>63</v>
      </c>
      <c r="BC69" s="19"/>
      <c r="BD69" s="19" t="s">
        <v>64</v>
      </c>
    </row>
    <row r="70" spans="1:56">
      <c r="A70">
        <v>7305</v>
      </c>
      <c r="B70" s="33" t="s">
        <v>1004</v>
      </c>
      <c r="C70">
        <v>80</v>
      </c>
      <c r="J70">
        <f t="shared" si="1"/>
        <v>20.8</v>
      </c>
      <c r="K70">
        <v>1</v>
      </c>
      <c r="M70" s="52" t="s">
        <v>854</v>
      </c>
      <c r="N70" s="15" t="s">
        <v>55</v>
      </c>
      <c r="O70" s="1">
        <v>1751</v>
      </c>
      <c r="P70" s="16">
        <v>68</v>
      </c>
      <c r="Q70" s="20" t="s">
        <v>180</v>
      </c>
      <c r="R70" s="17" t="s">
        <v>181</v>
      </c>
      <c r="S70" s="17" t="s">
        <v>58</v>
      </c>
      <c r="T70" s="17" t="s">
        <v>57</v>
      </c>
      <c r="U70" s="18">
        <v>1</v>
      </c>
      <c r="V70" s="17"/>
      <c r="W70" s="17"/>
      <c r="X70" s="17"/>
      <c r="Y70" s="19" t="s">
        <v>62</v>
      </c>
      <c r="Z70" s="19" t="s">
        <v>63</v>
      </c>
      <c r="AA70" s="19" t="s">
        <v>63</v>
      </c>
      <c r="AB70" s="19" t="s">
        <v>63</v>
      </c>
      <c r="AC70" s="19" t="s">
        <v>63</v>
      </c>
      <c r="AD70" s="19" t="s">
        <v>62</v>
      </c>
      <c r="AE70" s="19" t="s">
        <v>63</v>
      </c>
      <c r="AF70" s="19" t="s">
        <v>62</v>
      </c>
      <c r="AG70" s="19" t="s">
        <v>62</v>
      </c>
      <c r="AH70" s="19" t="s">
        <v>62</v>
      </c>
      <c r="AI70" s="19" t="s">
        <v>62</v>
      </c>
      <c r="AJ70" s="19" t="s">
        <v>63</v>
      </c>
      <c r="AK70" s="19" t="s">
        <v>63</v>
      </c>
      <c r="AL70" s="19" t="s">
        <v>63</v>
      </c>
      <c r="AM70" s="19" t="s">
        <v>63</v>
      </c>
      <c r="AN70" s="19" t="s">
        <v>63</v>
      </c>
      <c r="AO70" s="19" t="s">
        <v>63</v>
      </c>
      <c r="AP70" s="19" t="s">
        <v>63</v>
      </c>
      <c r="AQ70" s="19" t="s">
        <v>63</v>
      </c>
      <c r="AR70" s="19" t="s">
        <v>63</v>
      </c>
      <c r="AS70" s="19" t="s">
        <v>63</v>
      </c>
      <c r="AT70" s="19" t="s">
        <v>63</v>
      </c>
      <c r="AU70" s="19" t="s">
        <v>63</v>
      </c>
      <c r="AV70" s="19" t="s">
        <v>63</v>
      </c>
      <c r="AW70" s="19" t="s">
        <v>63</v>
      </c>
      <c r="AX70" s="19" t="s">
        <v>63</v>
      </c>
      <c r="AY70" s="19" t="s">
        <v>63</v>
      </c>
      <c r="AZ70" s="19" t="s">
        <v>63</v>
      </c>
      <c r="BA70" s="19" t="s">
        <v>63</v>
      </c>
      <c r="BB70" s="19" t="s">
        <v>63</v>
      </c>
      <c r="BC70" s="19"/>
      <c r="BD70" s="19" t="s">
        <v>64</v>
      </c>
    </row>
    <row r="71" spans="1:56" ht="28.5">
      <c r="A71">
        <v>2003</v>
      </c>
      <c r="B71" s="33" t="s">
        <v>1005</v>
      </c>
      <c r="C71">
        <v>30</v>
      </c>
      <c r="J71">
        <f t="shared" si="1"/>
        <v>7.8000000000000007</v>
      </c>
      <c r="K71">
        <v>1</v>
      </c>
      <c r="M71" s="52" t="s">
        <v>856</v>
      </c>
      <c r="N71" s="15" t="s">
        <v>55</v>
      </c>
      <c r="O71" s="1">
        <v>1767</v>
      </c>
      <c r="P71" s="16">
        <v>44</v>
      </c>
      <c r="Q71" s="20" t="s">
        <v>182</v>
      </c>
      <c r="R71" s="17" t="s">
        <v>158</v>
      </c>
      <c r="S71" s="17" t="s">
        <v>57</v>
      </c>
      <c r="T71" s="17" t="s">
        <v>57</v>
      </c>
      <c r="U71" s="18">
        <v>1</v>
      </c>
      <c r="V71" s="17"/>
      <c r="W71" s="17"/>
      <c r="X71" s="17"/>
      <c r="Y71" s="19" t="s">
        <v>62</v>
      </c>
      <c r="Z71" s="19" t="s">
        <v>63</v>
      </c>
      <c r="AA71" s="19" t="s">
        <v>63</v>
      </c>
      <c r="AB71" s="19" t="s">
        <v>63</v>
      </c>
      <c r="AC71" s="19" t="s">
        <v>63</v>
      </c>
      <c r="AD71" s="19" t="s">
        <v>62</v>
      </c>
      <c r="AE71" s="19" t="s">
        <v>63</v>
      </c>
      <c r="AF71" s="19" t="s">
        <v>62</v>
      </c>
      <c r="AG71" s="19" t="s">
        <v>62</v>
      </c>
      <c r="AH71" s="19" t="s">
        <v>62</v>
      </c>
      <c r="AI71" s="19" t="s">
        <v>62</v>
      </c>
      <c r="AJ71" s="19" t="s">
        <v>63</v>
      </c>
      <c r="AK71" s="19" t="s">
        <v>63</v>
      </c>
      <c r="AL71" s="19" t="s">
        <v>63</v>
      </c>
      <c r="AM71" s="19" t="s">
        <v>63</v>
      </c>
      <c r="AN71" s="19" t="s">
        <v>63</v>
      </c>
      <c r="AO71" s="19" t="s">
        <v>63</v>
      </c>
      <c r="AP71" s="19" t="s">
        <v>63</v>
      </c>
      <c r="AQ71" s="19" t="s">
        <v>63</v>
      </c>
      <c r="AR71" s="19" t="s">
        <v>63</v>
      </c>
      <c r="AS71" s="19" t="s">
        <v>63</v>
      </c>
      <c r="AT71" s="19" t="s">
        <v>63</v>
      </c>
      <c r="AU71" s="19" t="s">
        <v>63</v>
      </c>
      <c r="AV71" s="19" t="s">
        <v>63</v>
      </c>
      <c r="AW71" s="19" t="s">
        <v>63</v>
      </c>
      <c r="AX71" s="19" t="s">
        <v>63</v>
      </c>
      <c r="AY71" s="19" t="s">
        <v>63</v>
      </c>
      <c r="AZ71" s="19" t="s">
        <v>63</v>
      </c>
      <c r="BA71" s="19" t="s">
        <v>63</v>
      </c>
      <c r="BB71" s="19" t="s">
        <v>63</v>
      </c>
      <c r="BC71" s="19"/>
      <c r="BD71" s="19" t="s">
        <v>64</v>
      </c>
    </row>
    <row r="72" spans="1:56" ht="213.75">
      <c r="A72">
        <v>4065</v>
      </c>
      <c r="B72" s="33" t="s">
        <v>3073</v>
      </c>
      <c r="C72">
        <v>600</v>
      </c>
      <c r="J72">
        <f t="shared" si="1"/>
        <v>156</v>
      </c>
      <c r="K72">
        <v>1</v>
      </c>
      <c r="L72" s="33" t="s">
        <v>3065</v>
      </c>
      <c r="M72" s="52" t="s">
        <v>857</v>
      </c>
      <c r="N72" s="15" t="s">
        <v>183</v>
      </c>
      <c r="O72" s="1">
        <v>3018</v>
      </c>
      <c r="P72" s="16">
        <v>133</v>
      </c>
      <c r="Q72" s="23" t="s">
        <v>184</v>
      </c>
      <c r="R72" s="19" t="s">
        <v>185</v>
      </c>
      <c r="S72" s="17" t="s">
        <v>57</v>
      </c>
      <c r="T72" s="19" t="s">
        <v>59</v>
      </c>
      <c r="U72" s="18">
        <v>1</v>
      </c>
      <c r="V72" s="19" t="s">
        <v>186</v>
      </c>
      <c r="W72" s="19"/>
      <c r="X72" s="19" t="s">
        <v>187</v>
      </c>
      <c r="Y72" s="19" t="s">
        <v>63</v>
      </c>
      <c r="Z72" s="19" t="s">
        <v>63</v>
      </c>
      <c r="AA72" s="19" t="s">
        <v>63</v>
      </c>
      <c r="AB72" s="19" t="s">
        <v>63</v>
      </c>
      <c r="AC72" s="19" t="s">
        <v>62</v>
      </c>
      <c r="AD72" s="19" t="s">
        <v>62</v>
      </c>
      <c r="AE72" s="19" t="s">
        <v>63</v>
      </c>
      <c r="AF72" s="19" t="s">
        <v>62</v>
      </c>
      <c r="AG72" s="19" t="s">
        <v>62</v>
      </c>
      <c r="AH72" s="19" t="s">
        <v>62</v>
      </c>
      <c r="AI72" s="19" t="s">
        <v>62</v>
      </c>
      <c r="AJ72" s="19" t="s">
        <v>63</v>
      </c>
      <c r="AK72" s="19" t="s">
        <v>63</v>
      </c>
      <c r="AL72" s="19" t="s">
        <v>63</v>
      </c>
      <c r="AM72" s="19" t="s">
        <v>63</v>
      </c>
      <c r="AN72" s="19" t="s">
        <v>63</v>
      </c>
      <c r="AO72" s="19" t="s">
        <v>63</v>
      </c>
      <c r="AP72" s="19" t="s">
        <v>63</v>
      </c>
      <c r="AQ72" s="19" t="s">
        <v>63</v>
      </c>
      <c r="AR72" s="19" t="s">
        <v>63</v>
      </c>
      <c r="AS72" s="19" t="s">
        <v>63</v>
      </c>
      <c r="AT72" s="19" t="s">
        <v>63</v>
      </c>
      <c r="AU72" s="19" t="s">
        <v>63</v>
      </c>
      <c r="AV72" s="19" t="s">
        <v>63</v>
      </c>
      <c r="AW72" s="19" t="s">
        <v>63</v>
      </c>
      <c r="AX72" s="19" t="s">
        <v>63</v>
      </c>
      <c r="AY72" s="19" t="s">
        <v>63</v>
      </c>
      <c r="AZ72" s="19" t="s">
        <v>63</v>
      </c>
      <c r="BA72" s="19" t="s">
        <v>63</v>
      </c>
      <c r="BB72" s="19" t="s">
        <v>63</v>
      </c>
      <c r="BC72" s="19"/>
      <c r="BD72" s="19" t="s">
        <v>64</v>
      </c>
    </row>
    <row r="73" spans="1:56" ht="63.75">
      <c r="J73">
        <f t="shared" si="1"/>
        <v>0</v>
      </c>
      <c r="K73">
        <v>0</v>
      </c>
      <c r="L73" s="33" t="s">
        <v>614</v>
      </c>
      <c r="M73" s="52" t="s">
        <v>858</v>
      </c>
      <c r="N73" s="15" t="s">
        <v>183</v>
      </c>
      <c r="O73" s="1">
        <v>3018.1</v>
      </c>
      <c r="P73" s="16">
        <v>53</v>
      </c>
      <c r="Q73" s="23" t="s">
        <v>188</v>
      </c>
      <c r="R73" s="19" t="s">
        <v>185</v>
      </c>
      <c r="S73" s="17" t="s">
        <v>57</v>
      </c>
      <c r="T73" s="19" t="s">
        <v>59</v>
      </c>
      <c r="U73" s="18">
        <v>1</v>
      </c>
      <c r="V73" s="19" t="s">
        <v>189</v>
      </c>
      <c r="W73" s="19"/>
      <c r="X73" s="19" t="s">
        <v>190</v>
      </c>
      <c r="Y73" s="19" t="s">
        <v>63</v>
      </c>
      <c r="Z73" s="19" t="s">
        <v>63</v>
      </c>
      <c r="AA73" s="19" t="s">
        <v>63</v>
      </c>
      <c r="AB73" s="19" t="s">
        <v>63</v>
      </c>
      <c r="AC73" s="19" t="s">
        <v>62</v>
      </c>
      <c r="AD73" s="19" t="s">
        <v>62</v>
      </c>
      <c r="AE73" s="19" t="s">
        <v>63</v>
      </c>
      <c r="AF73" s="19" t="s">
        <v>62</v>
      </c>
      <c r="AG73" s="19" t="s">
        <v>62</v>
      </c>
      <c r="AH73" s="19" t="s">
        <v>62</v>
      </c>
      <c r="AI73" s="19" t="s">
        <v>62</v>
      </c>
      <c r="AJ73" s="19" t="s">
        <v>63</v>
      </c>
      <c r="AK73" s="19" t="s">
        <v>63</v>
      </c>
      <c r="AL73" s="19" t="s">
        <v>63</v>
      </c>
      <c r="AM73" s="19" t="s">
        <v>63</v>
      </c>
      <c r="AN73" s="19" t="s">
        <v>63</v>
      </c>
      <c r="AO73" s="19" t="s">
        <v>63</v>
      </c>
      <c r="AP73" s="19" t="s">
        <v>63</v>
      </c>
      <c r="AQ73" s="19" t="s">
        <v>63</v>
      </c>
      <c r="AR73" s="19" t="s">
        <v>63</v>
      </c>
      <c r="AS73" s="19" t="s">
        <v>63</v>
      </c>
      <c r="AT73" s="19" t="s">
        <v>63</v>
      </c>
      <c r="AU73" s="19" t="s">
        <v>63</v>
      </c>
      <c r="AV73" s="19" t="s">
        <v>63</v>
      </c>
      <c r="AW73" s="19" t="s">
        <v>63</v>
      </c>
      <c r="AX73" s="19" t="s">
        <v>63</v>
      </c>
      <c r="AY73" s="19" t="s">
        <v>63</v>
      </c>
      <c r="AZ73" s="19" t="s">
        <v>63</v>
      </c>
      <c r="BA73" s="19" t="s">
        <v>63</v>
      </c>
      <c r="BB73" s="19" t="s">
        <v>63</v>
      </c>
      <c r="BC73" s="19" t="s">
        <v>191</v>
      </c>
      <c r="BD73" s="19" t="s">
        <v>64</v>
      </c>
    </row>
    <row r="74" spans="1:56" ht="114">
      <c r="A74">
        <v>4714</v>
      </c>
      <c r="B74" s="33" t="s">
        <v>2875</v>
      </c>
      <c r="C74">
        <v>50</v>
      </c>
      <c r="J74">
        <f t="shared" si="1"/>
        <v>13</v>
      </c>
      <c r="K74">
        <v>1</v>
      </c>
      <c r="M74" s="52" t="s">
        <v>861</v>
      </c>
      <c r="N74" s="15" t="s">
        <v>183</v>
      </c>
      <c r="O74" s="1">
        <v>3057</v>
      </c>
      <c r="P74" s="16">
        <v>20</v>
      </c>
      <c r="Q74" s="23" t="s">
        <v>192</v>
      </c>
      <c r="R74" s="17" t="s">
        <v>57</v>
      </c>
      <c r="S74" s="17" t="s">
        <v>57</v>
      </c>
      <c r="T74" s="19" t="s">
        <v>59</v>
      </c>
      <c r="U74" s="18">
        <v>1</v>
      </c>
      <c r="V74" s="19"/>
      <c r="W74" s="19"/>
      <c r="X74" s="19"/>
      <c r="Y74" s="19" t="s">
        <v>63</v>
      </c>
      <c r="Z74" s="19" t="s">
        <v>63</v>
      </c>
      <c r="AA74" s="19" t="s">
        <v>62</v>
      </c>
      <c r="AB74" s="19" t="s">
        <v>63</v>
      </c>
      <c r="AC74" s="19" t="s">
        <v>62</v>
      </c>
      <c r="AD74" s="19" t="s">
        <v>63</v>
      </c>
      <c r="AE74" s="19" t="s">
        <v>62</v>
      </c>
      <c r="AF74" s="19" t="s">
        <v>62</v>
      </c>
      <c r="AG74" s="19" t="s">
        <v>62</v>
      </c>
      <c r="AH74" s="19" t="s">
        <v>62</v>
      </c>
      <c r="AI74" s="19" t="s">
        <v>62</v>
      </c>
      <c r="AJ74" s="19" t="s">
        <v>63</v>
      </c>
      <c r="AK74" s="19" t="s">
        <v>63</v>
      </c>
      <c r="AL74" s="19" t="s">
        <v>63</v>
      </c>
      <c r="AM74" s="19" t="s">
        <v>63</v>
      </c>
      <c r="AN74" s="19" t="s">
        <v>63</v>
      </c>
      <c r="AO74" s="19" t="s">
        <v>63</v>
      </c>
      <c r="AP74" s="19" t="s">
        <v>63</v>
      </c>
      <c r="AQ74" s="19" t="s">
        <v>63</v>
      </c>
      <c r="AR74" s="19" t="s">
        <v>63</v>
      </c>
      <c r="AS74" s="19" t="s">
        <v>63</v>
      </c>
      <c r="AT74" s="19" t="s">
        <v>63</v>
      </c>
      <c r="AU74" s="19" t="s">
        <v>63</v>
      </c>
      <c r="AV74" s="19" t="s">
        <v>63</v>
      </c>
      <c r="AW74" s="19" t="s">
        <v>63</v>
      </c>
      <c r="AX74" s="19" t="s">
        <v>63</v>
      </c>
      <c r="AY74" s="19" t="s">
        <v>63</v>
      </c>
      <c r="AZ74" s="19" t="s">
        <v>63</v>
      </c>
      <c r="BA74" s="19" t="s">
        <v>63</v>
      </c>
      <c r="BB74" s="19" t="s">
        <v>63</v>
      </c>
      <c r="BC74" s="19"/>
      <c r="BD74" s="19" t="s">
        <v>64</v>
      </c>
    </row>
    <row r="75" spans="1:56" ht="76.5">
      <c r="A75">
        <v>4120</v>
      </c>
      <c r="B75" s="33" t="s">
        <v>2874</v>
      </c>
      <c r="C75">
        <v>140</v>
      </c>
      <c r="J75">
        <f t="shared" si="1"/>
        <v>36.4</v>
      </c>
      <c r="K75">
        <v>1</v>
      </c>
      <c r="L75" s="33" t="s">
        <v>3065</v>
      </c>
      <c r="M75" s="52" t="s">
        <v>864</v>
      </c>
      <c r="N75" s="15" t="s">
        <v>183</v>
      </c>
      <c r="O75" s="1">
        <v>3062</v>
      </c>
      <c r="P75" s="16">
        <v>133</v>
      </c>
      <c r="Q75" s="23" t="s">
        <v>193</v>
      </c>
      <c r="R75" s="19" t="s">
        <v>185</v>
      </c>
      <c r="S75" s="17" t="s">
        <v>57</v>
      </c>
      <c r="T75" s="19" t="s">
        <v>59</v>
      </c>
      <c r="U75" s="18">
        <v>1</v>
      </c>
      <c r="V75" s="19" t="s">
        <v>194</v>
      </c>
      <c r="W75" s="19"/>
      <c r="X75" s="19" t="s">
        <v>195</v>
      </c>
      <c r="Y75" s="19" t="s">
        <v>63</v>
      </c>
      <c r="Z75" s="19" t="s">
        <v>63</v>
      </c>
      <c r="AA75" s="19" t="s">
        <v>62</v>
      </c>
      <c r="AB75" s="19" t="s">
        <v>63</v>
      </c>
      <c r="AC75" s="19" t="s">
        <v>62</v>
      </c>
      <c r="AD75" s="19" t="s">
        <v>62</v>
      </c>
      <c r="AE75" s="19" t="s">
        <v>63</v>
      </c>
      <c r="AF75" s="19" t="s">
        <v>62</v>
      </c>
      <c r="AG75" s="19" t="s">
        <v>62</v>
      </c>
      <c r="AH75" s="19" t="s">
        <v>62</v>
      </c>
      <c r="AI75" s="19" t="s">
        <v>62</v>
      </c>
      <c r="AJ75" s="19" t="s">
        <v>63</v>
      </c>
      <c r="AK75" s="19" t="s">
        <v>63</v>
      </c>
      <c r="AL75" s="19" t="s">
        <v>63</v>
      </c>
      <c r="AM75" s="19" t="s">
        <v>63</v>
      </c>
      <c r="AN75" s="19" t="s">
        <v>63</v>
      </c>
      <c r="AO75" s="19" t="s">
        <v>63</v>
      </c>
      <c r="AP75" s="19" t="s">
        <v>63</v>
      </c>
      <c r="AQ75" s="19" t="s">
        <v>63</v>
      </c>
      <c r="AR75" s="19" t="s">
        <v>63</v>
      </c>
      <c r="AS75" s="19" t="s">
        <v>63</v>
      </c>
      <c r="AT75" s="19" t="s">
        <v>63</v>
      </c>
      <c r="AU75" s="19" t="s">
        <v>63</v>
      </c>
      <c r="AV75" s="19" t="s">
        <v>63</v>
      </c>
      <c r="AW75" s="19" t="s">
        <v>63</v>
      </c>
      <c r="AX75" s="19" t="s">
        <v>63</v>
      </c>
      <c r="AY75" s="19" t="s">
        <v>63</v>
      </c>
      <c r="AZ75" s="19" t="s">
        <v>63</v>
      </c>
      <c r="BA75" s="19" t="s">
        <v>63</v>
      </c>
      <c r="BB75" s="19" t="s">
        <v>63</v>
      </c>
      <c r="BC75" s="19"/>
      <c r="BD75" s="19" t="s">
        <v>64</v>
      </c>
    </row>
    <row r="76" spans="1:56" ht="63.75">
      <c r="J76">
        <f t="shared" si="1"/>
        <v>0</v>
      </c>
      <c r="K76">
        <v>2</v>
      </c>
      <c r="L76" s="33" t="s">
        <v>993</v>
      </c>
      <c r="M76" s="52" t="s">
        <v>865</v>
      </c>
      <c r="N76" s="15" t="s">
        <v>183</v>
      </c>
      <c r="O76" s="1">
        <v>3062.1</v>
      </c>
      <c r="P76" s="16">
        <v>53</v>
      </c>
      <c r="Q76" s="23" t="s">
        <v>196</v>
      </c>
      <c r="R76" s="19" t="s">
        <v>185</v>
      </c>
      <c r="S76" s="17" t="s">
        <v>57</v>
      </c>
      <c r="T76" s="19" t="s">
        <v>59</v>
      </c>
      <c r="U76" s="18">
        <v>1</v>
      </c>
      <c r="V76" s="19" t="s">
        <v>189</v>
      </c>
      <c r="W76" s="19"/>
      <c r="X76" s="19" t="s">
        <v>197</v>
      </c>
      <c r="Y76" s="19" t="s">
        <v>63</v>
      </c>
      <c r="Z76" s="19" t="s">
        <v>63</v>
      </c>
      <c r="AA76" s="19" t="s">
        <v>62</v>
      </c>
      <c r="AB76" s="19" t="s">
        <v>63</v>
      </c>
      <c r="AC76" s="19" t="s">
        <v>62</v>
      </c>
      <c r="AD76" s="19" t="s">
        <v>62</v>
      </c>
      <c r="AE76" s="19" t="s">
        <v>63</v>
      </c>
      <c r="AF76" s="19" t="s">
        <v>62</v>
      </c>
      <c r="AG76" s="19" t="s">
        <v>62</v>
      </c>
      <c r="AH76" s="19" t="s">
        <v>62</v>
      </c>
      <c r="AI76" s="19" t="s">
        <v>62</v>
      </c>
      <c r="AJ76" s="19" t="s">
        <v>63</v>
      </c>
      <c r="AK76" s="19" t="s">
        <v>63</v>
      </c>
      <c r="AL76" s="19" t="s">
        <v>63</v>
      </c>
      <c r="AM76" s="19" t="s">
        <v>63</v>
      </c>
      <c r="AN76" s="19" t="s">
        <v>63</v>
      </c>
      <c r="AO76" s="19" t="s">
        <v>63</v>
      </c>
      <c r="AP76" s="19" t="s">
        <v>63</v>
      </c>
      <c r="AQ76" s="19" t="s">
        <v>63</v>
      </c>
      <c r="AR76" s="19" t="s">
        <v>63</v>
      </c>
      <c r="AS76" s="19" t="s">
        <v>63</v>
      </c>
      <c r="AT76" s="19" t="s">
        <v>63</v>
      </c>
      <c r="AU76" s="19" t="s">
        <v>63</v>
      </c>
      <c r="AV76" s="19" t="s">
        <v>63</v>
      </c>
      <c r="AW76" s="19" t="s">
        <v>63</v>
      </c>
      <c r="AX76" s="19" t="s">
        <v>63</v>
      </c>
      <c r="AY76" s="19" t="s">
        <v>63</v>
      </c>
      <c r="AZ76" s="19" t="s">
        <v>63</v>
      </c>
      <c r="BA76" s="19" t="s">
        <v>63</v>
      </c>
      <c r="BB76" s="19" t="s">
        <v>63</v>
      </c>
      <c r="BC76" s="19" t="s">
        <v>191</v>
      </c>
      <c r="BD76" s="19" t="s">
        <v>64</v>
      </c>
    </row>
    <row r="77" spans="1:56" ht="42.75">
      <c r="A77">
        <v>3784</v>
      </c>
      <c r="B77" s="33" t="s">
        <v>1006</v>
      </c>
      <c r="C77">
        <v>43</v>
      </c>
      <c r="J77">
        <f t="shared" si="1"/>
        <v>11.18</v>
      </c>
      <c r="K77">
        <v>1</v>
      </c>
      <c r="M77" s="52" t="s">
        <v>868</v>
      </c>
      <c r="N77" s="15" t="s">
        <v>183</v>
      </c>
      <c r="O77" s="1">
        <v>3069</v>
      </c>
      <c r="P77" s="16">
        <v>25</v>
      </c>
      <c r="Q77" s="23" t="s">
        <v>198</v>
      </c>
      <c r="R77" s="17" t="s">
        <v>57</v>
      </c>
      <c r="S77" s="17" t="s">
        <v>57</v>
      </c>
      <c r="T77" s="19" t="s">
        <v>59</v>
      </c>
      <c r="U77" s="18">
        <v>1</v>
      </c>
      <c r="V77" s="19"/>
      <c r="W77" s="19"/>
      <c r="X77" s="19"/>
      <c r="Y77" s="19" t="s">
        <v>63</v>
      </c>
      <c r="Z77" s="19" t="s">
        <v>63</v>
      </c>
      <c r="AA77" s="19" t="s">
        <v>62</v>
      </c>
      <c r="AB77" s="19" t="s">
        <v>63</v>
      </c>
      <c r="AC77" s="19" t="s">
        <v>62</v>
      </c>
      <c r="AD77" s="19" t="s">
        <v>63</v>
      </c>
      <c r="AE77" s="19" t="s">
        <v>62</v>
      </c>
      <c r="AF77" s="19" t="s">
        <v>62</v>
      </c>
      <c r="AG77" s="19" t="s">
        <v>62</v>
      </c>
      <c r="AH77" s="19" t="s">
        <v>62</v>
      </c>
      <c r="AI77" s="19" t="s">
        <v>62</v>
      </c>
      <c r="AJ77" s="19" t="s">
        <v>63</v>
      </c>
      <c r="AK77" s="19" t="s">
        <v>63</v>
      </c>
      <c r="AL77" s="19" t="s">
        <v>63</v>
      </c>
      <c r="AM77" s="19" t="s">
        <v>63</v>
      </c>
      <c r="AN77" s="19" t="s">
        <v>63</v>
      </c>
      <c r="AO77" s="19" t="s">
        <v>63</v>
      </c>
      <c r="AP77" s="19" t="s">
        <v>63</v>
      </c>
      <c r="AQ77" s="19" t="s">
        <v>63</v>
      </c>
      <c r="AR77" s="19" t="s">
        <v>63</v>
      </c>
      <c r="AS77" s="19" t="s">
        <v>63</v>
      </c>
      <c r="AT77" s="19" t="s">
        <v>63</v>
      </c>
      <c r="AU77" s="19" t="s">
        <v>63</v>
      </c>
      <c r="AV77" s="19" t="s">
        <v>63</v>
      </c>
      <c r="AW77" s="19" t="s">
        <v>63</v>
      </c>
      <c r="AX77" s="19" t="s">
        <v>63</v>
      </c>
      <c r="AY77" s="19" t="s">
        <v>63</v>
      </c>
      <c r="AZ77" s="19" t="s">
        <v>63</v>
      </c>
      <c r="BA77" s="19" t="s">
        <v>63</v>
      </c>
      <c r="BB77" s="19" t="s">
        <v>63</v>
      </c>
      <c r="BC77" s="19"/>
      <c r="BD77" s="19" t="s">
        <v>64</v>
      </c>
    </row>
    <row r="78" spans="1:56" ht="76.5">
      <c r="A78">
        <v>4124</v>
      </c>
      <c r="B78" s="33" t="s">
        <v>1007</v>
      </c>
      <c r="C78">
        <v>200</v>
      </c>
      <c r="J78">
        <f t="shared" si="1"/>
        <v>52</v>
      </c>
      <c r="K78">
        <v>1</v>
      </c>
      <c r="L78" s="33" t="s">
        <v>3065</v>
      </c>
      <c r="M78" s="52" t="s">
        <v>869</v>
      </c>
      <c r="N78" s="15" t="s">
        <v>183</v>
      </c>
      <c r="O78" s="1">
        <v>3073</v>
      </c>
      <c r="P78" s="16">
        <v>133</v>
      </c>
      <c r="Q78" s="23" t="s">
        <v>199</v>
      </c>
      <c r="R78" s="19" t="s">
        <v>200</v>
      </c>
      <c r="S78" s="17" t="s">
        <v>57</v>
      </c>
      <c r="T78" s="19" t="s">
        <v>59</v>
      </c>
      <c r="U78" s="18">
        <v>1</v>
      </c>
      <c r="V78" s="19" t="s">
        <v>194</v>
      </c>
      <c r="W78" s="19"/>
      <c r="X78" s="19" t="s">
        <v>201</v>
      </c>
      <c r="Y78" s="19" t="s">
        <v>63</v>
      </c>
      <c r="Z78" s="19" t="s">
        <v>63</v>
      </c>
      <c r="AA78" s="19" t="s">
        <v>62</v>
      </c>
      <c r="AB78" s="19" t="s">
        <v>63</v>
      </c>
      <c r="AC78" s="19" t="s">
        <v>62</v>
      </c>
      <c r="AD78" s="19" t="s">
        <v>62</v>
      </c>
      <c r="AE78" s="19" t="s">
        <v>63</v>
      </c>
      <c r="AF78" s="19" t="s">
        <v>62</v>
      </c>
      <c r="AG78" s="19" t="s">
        <v>62</v>
      </c>
      <c r="AH78" s="19" t="s">
        <v>62</v>
      </c>
      <c r="AI78" s="19" t="s">
        <v>62</v>
      </c>
      <c r="AJ78" s="19" t="s">
        <v>63</v>
      </c>
      <c r="AK78" s="19" t="s">
        <v>63</v>
      </c>
      <c r="AL78" s="19" t="s">
        <v>63</v>
      </c>
      <c r="AM78" s="19" t="s">
        <v>63</v>
      </c>
      <c r="AN78" s="19" t="s">
        <v>63</v>
      </c>
      <c r="AO78" s="19" t="s">
        <v>63</v>
      </c>
      <c r="AP78" s="19" t="s">
        <v>63</v>
      </c>
      <c r="AQ78" s="19" t="s">
        <v>63</v>
      </c>
      <c r="AR78" s="19" t="s">
        <v>63</v>
      </c>
      <c r="AS78" s="19" t="s">
        <v>63</v>
      </c>
      <c r="AT78" s="19" t="s">
        <v>63</v>
      </c>
      <c r="AU78" s="19" t="s">
        <v>63</v>
      </c>
      <c r="AV78" s="19" t="s">
        <v>63</v>
      </c>
      <c r="AW78" s="19" t="s">
        <v>63</v>
      </c>
      <c r="AX78" s="19" t="s">
        <v>63</v>
      </c>
      <c r="AY78" s="19" t="s">
        <v>63</v>
      </c>
      <c r="AZ78" s="19" t="s">
        <v>63</v>
      </c>
      <c r="BA78" s="19" t="s">
        <v>63</v>
      </c>
      <c r="BB78" s="19" t="s">
        <v>63</v>
      </c>
      <c r="BC78" s="19"/>
      <c r="BD78" s="19" t="s">
        <v>64</v>
      </c>
    </row>
    <row r="79" spans="1:56" ht="63.75">
      <c r="A79">
        <v>4125</v>
      </c>
      <c r="B79" s="33" t="s">
        <v>1008</v>
      </c>
      <c r="C79">
        <v>350</v>
      </c>
      <c r="J79">
        <f t="shared" si="1"/>
        <v>91</v>
      </c>
      <c r="K79">
        <v>2</v>
      </c>
      <c r="L79" s="33" t="s">
        <v>993</v>
      </c>
      <c r="M79" s="52" t="s">
        <v>870</v>
      </c>
      <c r="N79" s="15" t="s">
        <v>183</v>
      </c>
      <c r="O79" s="1">
        <v>3073.1</v>
      </c>
      <c r="P79" s="16">
        <v>53</v>
      </c>
      <c r="Q79" s="23" t="s">
        <v>202</v>
      </c>
      <c r="R79" s="19" t="s">
        <v>200</v>
      </c>
      <c r="S79" s="17" t="s">
        <v>57</v>
      </c>
      <c r="T79" s="19" t="s">
        <v>59</v>
      </c>
      <c r="U79" s="18">
        <v>1</v>
      </c>
      <c r="V79" s="19" t="s">
        <v>189</v>
      </c>
      <c r="W79" s="19"/>
      <c r="X79" s="19" t="s">
        <v>203</v>
      </c>
      <c r="Y79" s="19" t="s">
        <v>63</v>
      </c>
      <c r="Z79" s="19" t="s">
        <v>63</v>
      </c>
      <c r="AA79" s="19" t="s">
        <v>62</v>
      </c>
      <c r="AB79" s="19" t="s">
        <v>63</v>
      </c>
      <c r="AC79" s="19" t="s">
        <v>62</v>
      </c>
      <c r="AD79" s="19" t="s">
        <v>62</v>
      </c>
      <c r="AE79" s="19" t="s">
        <v>63</v>
      </c>
      <c r="AF79" s="19" t="s">
        <v>62</v>
      </c>
      <c r="AG79" s="19" t="s">
        <v>62</v>
      </c>
      <c r="AH79" s="19" t="s">
        <v>62</v>
      </c>
      <c r="AI79" s="19" t="s">
        <v>62</v>
      </c>
      <c r="AJ79" s="19" t="s">
        <v>63</v>
      </c>
      <c r="AK79" s="19" t="s">
        <v>63</v>
      </c>
      <c r="AL79" s="19" t="s">
        <v>63</v>
      </c>
      <c r="AM79" s="19" t="s">
        <v>63</v>
      </c>
      <c r="AN79" s="19" t="s">
        <v>63</v>
      </c>
      <c r="AO79" s="19" t="s">
        <v>63</v>
      </c>
      <c r="AP79" s="19" t="s">
        <v>63</v>
      </c>
      <c r="AQ79" s="19" t="s">
        <v>63</v>
      </c>
      <c r="AR79" s="19" t="s">
        <v>63</v>
      </c>
      <c r="AS79" s="19" t="s">
        <v>63</v>
      </c>
      <c r="AT79" s="19" t="s">
        <v>63</v>
      </c>
      <c r="AU79" s="19" t="s">
        <v>63</v>
      </c>
      <c r="AV79" s="19" t="s">
        <v>63</v>
      </c>
      <c r="AW79" s="19" t="s">
        <v>63</v>
      </c>
      <c r="AX79" s="19" t="s">
        <v>63</v>
      </c>
      <c r="AY79" s="19" t="s">
        <v>63</v>
      </c>
      <c r="AZ79" s="19" t="s">
        <v>63</v>
      </c>
      <c r="BA79" s="19" t="s">
        <v>63</v>
      </c>
      <c r="BB79" s="19" t="s">
        <v>63</v>
      </c>
      <c r="BC79" s="19" t="s">
        <v>191</v>
      </c>
      <c r="BD79" s="19" t="s">
        <v>64</v>
      </c>
    </row>
    <row r="80" spans="1:56" ht="76.5">
      <c r="A80">
        <v>4506</v>
      </c>
      <c r="B80" s="33" t="s">
        <v>3074</v>
      </c>
      <c r="C80">
        <v>100</v>
      </c>
      <c r="J80">
        <f t="shared" si="1"/>
        <v>26</v>
      </c>
      <c r="K80">
        <v>1</v>
      </c>
      <c r="L80" s="33" t="s">
        <v>3065</v>
      </c>
      <c r="M80" s="52" t="s">
        <v>872</v>
      </c>
      <c r="N80" s="15" t="s">
        <v>183</v>
      </c>
      <c r="O80" s="1">
        <v>3087</v>
      </c>
      <c r="P80" s="16">
        <v>133</v>
      </c>
      <c r="Q80" s="23" t="s">
        <v>204</v>
      </c>
      <c r="R80" s="19" t="s">
        <v>185</v>
      </c>
      <c r="S80" s="17" t="s">
        <v>57</v>
      </c>
      <c r="T80" s="19" t="s">
        <v>116</v>
      </c>
      <c r="U80" s="18">
        <v>1</v>
      </c>
      <c r="V80" s="19" t="s">
        <v>194</v>
      </c>
      <c r="W80" s="19"/>
      <c r="X80" s="19"/>
      <c r="Y80" s="19" t="s">
        <v>63</v>
      </c>
      <c r="Z80" s="19" t="s">
        <v>63</v>
      </c>
      <c r="AA80" s="19" t="s">
        <v>63</v>
      </c>
      <c r="AB80" s="19" t="s">
        <v>63</v>
      </c>
      <c r="AC80" s="19" t="s">
        <v>62</v>
      </c>
      <c r="AD80" s="19" t="s">
        <v>62</v>
      </c>
      <c r="AE80" s="19" t="s">
        <v>63</v>
      </c>
      <c r="AF80" s="19" t="s">
        <v>62</v>
      </c>
      <c r="AG80" s="19" t="s">
        <v>62</v>
      </c>
      <c r="AH80" s="19" t="s">
        <v>62</v>
      </c>
      <c r="AI80" s="19" t="s">
        <v>62</v>
      </c>
      <c r="AJ80" s="19" t="s">
        <v>63</v>
      </c>
      <c r="AK80" s="19" t="s">
        <v>63</v>
      </c>
      <c r="AL80" s="19" t="s">
        <v>63</v>
      </c>
      <c r="AM80" s="19" t="s">
        <v>63</v>
      </c>
      <c r="AN80" s="19" t="s">
        <v>63</v>
      </c>
      <c r="AO80" s="19" t="s">
        <v>63</v>
      </c>
      <c r="AP80" s="19" t="s">
        <v>63</v>
      </c>
      <c r="AQ80" s="19" t="s">
        <v>63</v>
      </c>
      <c r="AR80" s="19" t="s">
        <v>63</v>
      </c>
      <c r="AS80" s="19" t="s">
        <v>63</v>
      </c>
      <c r="AT80" s="19" t="s">
        <v>63</v>
      </c>
      <c r="AU80" s="19" t="s">
        <v>63</v>
      </c>
      <c r="AV80" s="19" t="s">
        <v>63</v>
      </c>
      <c r="AW80" s="19" t="s">
        <v>63</v>
      </c>
      <c r="AX80" s="19" t="s">
        <v>63</v>
      </c>
      <c r="AY80" s="19" t="s">
        <v>63</v>
      </c>
      <c r="AZ80" s="19" t="s">
        <v>63</v>
      </c>
      <c r="BA80" s="19" t="s">
        <v>63</v>
      </c>
      <c r="BB80" s="19" t="s">
        <v>63</v>
      </c>
      <c r="BC80" s="19"/>
      <c r="BD80" s="19" t="s">
        <v>64</v>
      </c>
    </row>
    <row r="81" spans="1:56" ht="63.75">
      <c r="A81">
        <v>4506</v>
      </c>
      <c r="B81" s="33" t="s">
        <v>1009</v>
      </c>
      <c r="C81">
        <v>100</v>
      </c>
      <c r="J81">
        <f t="shared" si="1"/>
        <v>26</v>
      </c>
      <c r="K81">
        <v>2</v>
      </c>
      <c r="L81" s="33" t="s">
        <v>993</v>
      </c>
      <c r="M81" s="52" t="s">
        <v>873</v>
      </c>
      <c r="N81" s="15" t="s">
        <v>183</v>
      </c>
      <c r="O81" s="1">
        <v>3087.1</v>
      </c>
      <c r="P81" s="16">
        <v>53</v>
      </c>
      <c r="Q81" s="23" t="s">
        <v>205</v>
      </c>
      <c r="R81" s="19" t="s">
        <v>185</v>
      </c>
      <c r="S81" s="17" t="s">
        <v>57</v>
      </c>
      <c r="T81" s="19" t="s">
        <v>116</v>
      </c>
      <c r="U81" s="18" t="s">
        <v>206</v>
      </c>
      <c r="V81" s="19" t="s">
        <v>207</v>
      </c>
      <c r="W81" s="19"/>
      <c r="X81" s="19"/>
      <c r="Y81" s="19" t="s">
        <v>63</v>
      </c>
      <c r="Z81" s="19" t="s">
        <v>63</v>
      </c>
      <c r="AA81" s="19" t="s">
        <v>63</v>
      </c>
      <c r="AB81" s="19" t="s">
        <v>63</v>
      </c>
      <c r="AC81" s="19" t="s">
        <v>62</v>
      </c>
      <c r="AD81" s="19" t="s">
        <v>62</v>
      </c>
      <c r="AE81" s="19" t="s">
        <v>63</v>
      </c>
      <c r="AF81" s="19" t="s">
        <v>62</v>
      </c>
      <c r="AG81" s="19" t="s">
        <v>62</v>
      </c>
      <c r="AH81" s="19" t="s">
        <v>62</v>
      </c>
      <c r="AI81" s="19" t="s">
        <v>62</v>
      </c>
      <c r="AJ81" s="19" t="s">
        <v>63</v>
      </c>
      <c r="AK81" s="19" t="s">
        <v>63</v>
      </c>
      <c r="AL81" s="19" t="s">
        <v>63</v>
      </c>
      <c r="AM81" s="19" t="s">
        <v>63</v>
      </c>
      <c r="AN81" s="19" t="s">
        <v>63</v>
      </c>
      <c r="AO81" s="19" t="s">
        <v>63</v>
      </c>
      <c r="AP81" s="19" t="s">
        <v>63</v>
      </c>
      <c r="AQ81" s="19" t="s">
        <v>63</v>
      </c>
      <c r="AR81" s="19" t="s">
        <v>63</v>
      </c>
      <c r="AS81" s="19" t="s">
        <v>63</v>
      </c>
      <c r="AT81" s="19" t="s">
        <v>63</v>
      </c>
      <c r="AU81" s="19" t="s">
        <v>63</v>
      </c>
      <c r="AV81" s="19" t="s">
        <v>63</v>
      </c>
      <c r="AW81" s="19" t="s">
        <v>63</v>
      </c>
      <c r="AX81" s="19" t="s">
        <v>63</v>
      </c>
      <c r="AY81" s="19" t="s">
        <v>63</v>
      </c>
      <c r="AZ81" s="19" t="s">
        <v>63</v>
      </c>
      <c r="BA81" s="19" t="s">
        <v>63</v>
      </c>
      <c r="BB81" s="19" t="s">
        <v>63</v>
      </c>
      <c r="BC81" s="19" t="s">
        <v>191</v>
      </c>
      <c r="BD81" s="19" t="s">
        <v>64</v>
      </c>
    </row>
    <row r="82" spans="1:56" ht="71.25">
      <c r="A82">
        <v>388</v>
      </c>
      <c r="B82" s="33" t="s">
        <v>1010</v>
      </c>
      <c r="C82">
        <v>42</v>
      </c>
      <c r="J82">
        <f t="shared" si="1"/>
        <v>10.92</v>
      </c>
      <c r="K82">
        <v>1</v>
      </c>
      <c r="M82" s="52" t="s">
        <v>876</v>
      </c>
      <c r="N82" s="15" t="s">
        <v>183</v>
      </c>
      <c r="O82" s="1">
        <v>3094</v>
      </c>
      <c r="P82" s="16">
        <v>20</v>
      </c>
      <c r="Q82" s="23" t="s">
        <v>208</v>
      </c>
      <c r="R82" s="19" t="s">
        <v>209</v>
      </c>
      <c r="S82" s="17" t="s">
        <v>57</v>
      </c>
      <c r="T82" s="19" t="s">
        <v>116</v>
      </c>
      <c r="U82" s="18">
        <v>1</v>
      </c>
      <c r="V82" s="19"/>
      <c r="W82" s="19"/>
      <c r="X82" s="19"/>
      <c r="Y82" s="19" t="s">
        <v>63</v>
      </c>
      <c r="Z82" s="19" t="s">
        <v>63</v>
      </c>
      <c r="AA82" s="19" t="s">
        <v>62</v>
      </c>
      <c r="AB82" s="19" t="s">
        <v>63</v>
      </c>
      <c r="AC82" s="19" t="s">
        <v>62</v>
      </c>
      <c r="AD82" s="19" t="s">
        <v>63</v>
      </c>
      <c r="AE82" s="19" t="s">
        <v>62</v>
      </c>
      <c r="AF82" s="19" t="s">
        <v>62</v>
      </c>
      <c r="AG82" s="19" t="s">
        <v>62</v>
      </c>
      <c r="AH82" s="19" t="s">
        <v>62</v>
      </c>
      <c r="AI82" s="19" t="s">
        <v>62</v>
      </c>
      <c r="AJ82" s="19" t="s">
        <v>63</v>
      </c>
      <c r="AK82" s="19" t="s">
        <v>63</v>
      </c>
      <c r="AL82" s="19" t="s">
        <v>63</v>
      </c>
      <c r="AM82" s="19" t="s">
        <v>63</v>
      </c>
      <c r="AN82" s="19" t="s">
        <v>63</v>
      </c>
      <c r="AO82" s="19" t="s">
        <v>63</v>
      </c>
      <c r="AP82" s="19" t="s">
        <v>63</v>
      </c>
      <c r="AQ82" s="19" t="s">
        <v>63</v>
      </c>
      <c r="AR82" s="19" t="s">
        <v>63</v>
      </c>
      <c r="AS82" s="19" t="s">
        <v>63</v>
      </c>
      <c r="AT82" s="19" t="s">
        <v>63</v>
      </c>
      <c r="AU82" s="19" t="s">
        <v>63</v>
      </c>
      <c r="AV82" s="19" t="s">
        <v>63</v>
      </c>
      <c r="AW82" s="19" t="s">
        <v>63</v>
      </c>
      <c r="AX82" s="19" t="s">
        <v>63</v>
      </c>
      <c r="AY82" s="19" t="s">
        <v>63</v>
      </c>
      <c r="AZ82" s="19" t="s">
        <v>63</v>
      </c>
      <c r="BA82" s="19" t="s">
        <v>63</v>
      </c>
      <c r="BB82" s="19" t="s">
        <v>63</v>
      </c>
      <c r="BC82" s="19"/>
      <c r="BD82" s="19" t="s">
        <v>64</v>
      </c>
    </row>
    <row r="83" spans="1:56" ht="76.5">
      <c r="A83">
        <v>4122</v>
      </c>
      <c r="B83" s="33" t="s">
        <v>3075</v>
      </c>
      <c r="C83">
        <v>175</v>
      </c>
      <c r="J83">
        <f t="shared" si="1"/>
        <v>45.5</v>
      </c>
      <c r="K83">
        <v>1</v>
      </c>
      <c r="L83" s="33" t="s">
        <v>3065</v>
      </c>
      <c r="M83" s="52" t="s">
        <v>877</v>
      </c>
      <c r="N83" s="15" t="s">
        <v>183</v>
      </c>
      <c r="O83" s="1">
        <v>3101</v>
      </c>
      <c r="P83" s="16">
        <v>133</v>
      </c>
      <c r="Q83" s="23" t="s">
        <v>210</v>
      </c>
      <c r="R83" s="19" t="s">
        <v>200</v>
      </c>
      <c r="S83" s="17" t="s">
        <v>57</v>
      </c>
      <c r="T83" s="19" t="s">
        <v>59</v>
      </c>
      <c r="U83" s="18">
        <v>1</v>
      </c>
      <c r="V83" s="19" t="s">
        <v>194</v>
      </c>
      <c r="W83" s="19"/>
      <c r="X83" s="19" t="s">
        <v>211</v>
      </c>
      <c r="Y83" s="19" t="s">
        <v>63</v>
      </c>
      <c r="Z83" s="19" t="s">
        <v>63</v>
      </c>
      <c r="AA83" s="19" t="s">
        <v>62</v>
      </c>
      <c r="AB83" s="19" t="s">
        <v>63</v>
      </c>
      <c r="AC83" s="19" t="s">
        <v>62</v>
      </c>
      <c r="AD83" s="19" t="s">
        <v>62</v>
      </c>
      <c r="AE83" s="19" t="s">
        <v>63</v>
      </c>
      <c r="AF83" s="19" t="s">
        <v>62</v>
      </c>
      <c r="AG83" s="19" t="s">
        <v>62</v>
      </c>
      <c r="AH83" s="19" t="s">
        <v>62</v>
      </c>
      <c r="AI83" s="19" t="s">
        <v>62</v>
      </c>
      <c r="AJ83" s="19" t="s">
        <v>63</v>
      </c>
      <c r="AK83" s="19" t="s">
        <v>63</v>
      </c>
      <c r="AL83" s="19" t="s">
        <v>63</v>
      </c>
      <c r="AM83" s="19" t="s">
        <v>63</v>
      </c>
      <c r="AN83" s="19" t="s">
        <v>63</v>
      </c>
      <c r="AO83" s="19" t="s">
        <v>63</v>
      </c>
      <c r="AP83" s="19" t="s">
        <v>63</v>
      </c>
      <c r="AQ83" s="19" t="s">
        <v>63</v>
      </c>
      <c r="AR83" s="19" t="s">
        <v>63</v>
      </c>
      <c r="AS83" s="19" t="s">
        <v>63</v>
      </c>
      <c r="AT83" s="19" t="s">
        <v>63</v>
      </c>
      <c r="AU83" s="19" t="s">
        <v>63</v>
      </c>
      <c r="AV83" s="19" t="s">
        <v>63</v>
      </c>
      <c r="AW83" s="19" t="s">
        <v>63</v>
      </c>
      <c r="AX83" s="19" t="s">
        <v>63</v>
      </c>
      <c r="AY83" s="19" t="s">
        <v>63</v>
      </c>
      <c r="AZ83" s="19" t="s">
        <v>63</v>
      </c>
      <c r="BA83" s="19" t="s">
        <v>63</v>
      </c>
      <c r="BB83" s="19" t="s">
        <v>63</v>
      </c>
      <c r="BC83" s="19"/>
      <c r="BD83" s="19" t="s">
        <v>64</v>
      </c>
    </row>
    <row r="84" spans="1:56" ht="99.75">
      <c r="A84">
        <v>390</v>
      </c>
      <c r="B84" s="33" t="s">
        <v>1012</v>
      </c>
      <c r="C84">
        <v>220</v>
      </c>
      <c r="J84">
        <f t="shared" si="1"/>
        <v>57.2</v>
      </c>
      <c r="K84">
        <v>2</v>
      </c>
      <c r="L84" s="33" t="s">
        <v>1011</v>
      </c>
      <c r="M84" s="52" t="s">
        <v>878</v>
      </c>
      <c r="N84" s="15" t="s">
        <v>183</v>
      </c>
      <c r="O84" s="1">
        <v>3101.1</v>
      </c>
      <c r="P84" s="16">
        <v>53</v>
      </c>
      <c r="Q84" s="23" t="s">
        <v>212</v>
      </c>
      <c r="R84" s="19" t="s">
        <v>200</v>
      </c>
      <c r="S84" s="17" t="s">
        <v>57</v>
      </c>
      <c r="T84" s="19" t="s">
        <v>59</v>
      </c>
      <c r="U84" s="18">
        <v>1</v>
      </c>
      <c r="V84" s="19" t="s">
        <v>189</v>
      </c>
      <c r="W84" s="19"/>
      <c r="X84" s="19" t="s">
        <v>213</v>
      </c>
      <c r="Y84" s="19" t="s">
        <v>63</v>
      </c>
      <c r="Z84" s="19" t="s">
        <v>63</v>
      </c>
      <c r="AA84" s="19" t="s">
        <v>62</v>
      </c>
      <c r="AB84" s="19" t="s">
        <v>63</v>
      </c>
      <c r="AC84" s="19" t="s">
        <v>62</v>
      </c>
      <c r="AD84" s="19" t="s">
        <v>62</v>
      </c>
      <c r="AE84" s="19" t="s">
        <v>63</v>
      </c>
      <c r="AF84" s="19" t="s">
        <v>62</v>
      </c>
      <c r="AG84" s="19" t="s">
        <v>62</v>
      </c>
      <c r="AH84" s="19" t="s">
        <v>62</v>
      </c>
      <c r="AI84" s="19" t="s">
        <v>62</v>
      </c>
      <c r="AJ84" s="19" t="s">
        <v>63</v>
      </c>
      <c r="AK84" s="19" t="s">
        <v>63</v>
      </c>
      <c r="AL84" s="19" t="s">
        <v>63</v>
      </c>
      <c r="AM84" s="19" t="s">
        <v>63</v>
      </c>
      <c r="AN84" s="19" t="s">
        <v>63</v>
      </c>
      <c r="AO84" s="19" t="s">
        <v>63</v>
      </c>
      <c r="AP84" s="19" t="s">
        <v>63</v>
      </c>
      <c r="AQ84" s="19" t="s">
        <v>63</v>
      </c>
      <c r="AR84" s="19" t="s">
        <v>63</v>
      </c>
      <c r="AS84" s="19" t="s">
        <v>63</v>
      </c>
      <c r="AT84" s="19" t="s">
        <v>63</v>
      </c>
      <c r="AU84" s="19" t="s">
        <v>63</v>
      </c>
      <c r="AV84" s="19" t="s">
        <v>63</v>
      </c>
      <c r="AW84" s="19" t="s">
        <v>63</v>
      </c>
      <c r="AX84" s="19" t="s">
        <v>63</v>
      </c>
      <c r="AY84" s="19" t="s">
        <v>63</v>
      </c>
      <c r="AZ84" s="19" t="s">
        <v>63</v>
      </c>
      <c r="BA84" s="19" t="s">
        <v>63</v>
      </c>
      <c r="BB84" s="19" t="s">
        <v>63</v>
      </c>
      <c r="BC84" s="19" t="s">
        <v>191</v>
      </c>
      <c r="BD84" s="19" t="s">
        <v>64</v>
      </c>
    </row>
    <row r="85" spans="1:56" ht="99.75">
      <c r="A85">
        <v>5272</v>
      </c>
      <c r="B85" s="33" t="s">
        <v>1013</v>
      </c>
      <c r="C85">
        <v>60</v>
      </c>
      <c r="J85">
        <f t="shared" si="1"/>
        <v>15.600000000000001</v>
      </c>
      <c r="K85">
        <v>1</v>
      </c>
      <c r="L85" s="33" t="s">
        <v>3065</v>
      </c>
      <c r="M85" s="52" t="s">
        <v>879</v>
      </c>
      <c r="N85" s="15" t="s">
        <v>183</v>
      </c>
      <c r="O85" s="1">
        <v>3120</v>
      </c>
      <c r="P85" s="16">
        <v>133</v>
      </c>
      <c r="Q85" s="23" t="s">
        <v>214</v>
      </c>
      <c r="R85" s="19" t="s">
        <v>200</v>
      </c>
      <c r="S85" s="17" t="s">
        <v>57</v>
      </c>
      <c r="T85" s="19" t="s">
        <v>116</v>
      </c>
      <c r="U85" s="18">
        <v>1</v>
      </c>
      <c r="V85" s="19" t="s">
        <v>194</v>
      </c>
      <c r="W85" s="19"/>
      <c r="X85" s="19"/>
      <c r="Y85" s="19" t="s">
        <v>63</v>
      </c>
      <c r="Z85" s="19" t="s">
        <v>63</v>
      </c>
      <c r="AA85" s="19" t="s">
        <v>63</v>
      </c>
      <c r="AB85" s="19" t="s">
        <v>63</v>
      </c>
      <c r="AC85" s="19" t="s">
        <v>62</v>
      </c>
      <c r="AD85" s="19" t="s">
        <v>63</v>
      </c>
      <c r="AE85" s="19" t="s">
        <v>62</v>
      </c>
      <c r="AF85" s="19" t="s">
        <v>62</v>
      </c>
      <c r="AG85" s="19" t="s">
        <v>62</v>
      </c>
      <c r="AH85" s="19" t="s">
        <v>62</v>
      </c>
      <c r="AI85" s="19" t="s">
        <v>62</v>
      </c>
      <c r="AJ85" s="19" t="s">
        <v>63</v>
      </c>
      <c r="AK85" s="19" t="s">
        <v>63</v>
      </c>
      <c r="AL85" s="19" t="s">
        <v>63</v>
      </c>
      <c r="AM85" s="19" t="s">
        <v>63</v>
      </c>
      <c r="AN85" s="19" t="s">
        <v>63</v>
      </c>
      <c r="AO85" s="19" t="s">
        <v>63</v>
      </c>
      <c r="AP85" s="19" t="s">
        <v>63</v>
      </c>
      <c r="AQ85" s="19" t="s">
        <v>63</v>
      </c>
      <c r="AR85" s="19" t="s">
        <v>63</v>
      </c>
      <c r="AS85" s="19" t="s">
        <v>63</v>
      </c>
      <c r="AT85" s="19" t="s">
        <v>63</v>
      </c>
      <c r="AU85" s="19" t="s">
        <v>63</v>
      </c>
      <c r="AV85" s="19" t="s">
        <v>63</v>
      </c>
      <c r="AW85" s="19" t="s">
        <v>63</v>
      </c>
      <c r="AX85" s="19" t="s">
        <v>63</v>
      </c>
      <c r="AY85" s="19" t="s">
        <v>63</v>
      </c>
      <c r="AZ85" s="19" t="s">
        <v>63</v>
      </c>
      <c r="BA85" s="19" t="s">
        <v>63</v>
      </c>
      <c r="BB85" s="19" t="s">
        <v>63</v>
      </c>
      <c r="BC85" s="19"/>
      <c r="BD85" s="19" t="s">
        <v>64</v>
      </c>
    </row>
    <row r="86" spans="1:56" ht="99.75">
      <c r="A86">
        <v>5272</v>
      </c>
      <c r="B86" s="33" t="s">
        <v>1013</v>
      </c>
      <c r="C86">
        <v>60</v>
      </c>
      <c r="J86">
        <f t="shared" si="1"/>
        <v>15.600000000000001</v>
      </c>
      <c r="K86">
        <v>2</v>
      </c>
      <c r="L86" s="33" t="s">
        <v>993</v>
      </c>
      <c r="M86" s="52" t="s">
        <v>880</v>
      </c>
      <c r="N86" s="15" t="s">
        <v>183</v>
      </c>
      <c r="O86" s="1">
        <v>3120.1</v>
      </c>
      <c r="P86" s="16">
        <v>53</v>
      </c>
      <c r="Q86" s="23" t="s">
        <v>215</v>
      </c>
      <c r="R86" s="19" t="s">
        <v>200</v>
      </c>
      <c r="S86" s="17" t="s">
        <v>57</v>
      </c>
      <c r="T86" s="19" t="s">
        <v>116</v>
      </c>
      <c r="U86" s="18" t="s">
        <v>206</v>
      </c>
      <c r="V86" s="19" t="s">
        <v>189</v>
      </c>
      <c r="W86" s="19"/>
      <c r="X86" s="19"/>
      <c r="Y86" s="19" t="s">
        <v>63</v>
      </c>
      <c r="Z86" s="19" t="s">
        <v>63</v>
      </c>
      <c r="AA86" s="19" t="s">
        <v>63</v>
      </c>
      <c r="AB86" s="19" t="s">
        <v>63</v>
      </c>
      <c r="AC86" s="19" t="s">
        <v>62</v>
      </c>
      <c r="AD86" s="19" t="s">
        <v>63</v>
      </c>
      <c r="AE86" s="19" t="s">
        <v>62</v>
      </c>
      <c r="AF86" s="19" t="s">
        <v>62</v>
      </c>
      <c r="AG86" s="19" t="s">
        <v>62</v>
      </c>
      <c r="AH86" s="19" t="s">
        <v>62</v>
      </c>
      <c r="AI86" s="19" t="s">
        <v>62</v>
      </c>
      <c r="AJ86" s="19" t="s">
        <v>63</v>
      </c>
      <c r="AK86" s="19" t="s">
        <v>63</v>
      </c>
      <c r="AL86" s="19" t="s">
        <v>63</v>
      </c>
      <c r="AM86" s="19" t="s">
        <v>63</v>
      </c>
      <c r="AN86" s="19" t="s">
        <v>63</v>
      </c>
      <c r="AO86" s="19" t="s">
        <v>63</v>
      </c>
      <c r="AP86" s="19" t="s">
        <v>63</v>
      </c>
      <c r="AQ86" s="19" t="s">
        <v>63</v>
      </c>
      <c r="AR86" s="19" t="s">
        <v>63</v>
      </c>
      <c r="AS86" s="19" t="s">
        <v>63</v>
      </c>
      <c r="AT86" s="19" t="s">
        <v>63</v>
      </c>
      <c r="AU86" s="19" t="s">
        <v>63</v>
      </c>
      <c r="AV86" s="19" t="s">
        <v>63</v>
      </c>
      <c r="AW86" s="19" t="s">
        <v>63</v>
      </c>
      <c r="AX86" s="19" t="s">
        <v>63</v>
      </c>
      <c r="AY86" s="19" t="s">
        <v>63</v>
      </c>
      <c r="AZ86" s="19" t="s">
        <v>63</v>
      </c>
      <c r="BA86" s="19" t="s">
        <v>63</v>
      </c>
      <c r="BB86" s="19" t="s">
        <v>63</v>
      </c>
      <c r="BC86" s="19" t="s">
        <v>191</v>
      </c>
      <c r="BD86" s="19" t="s">
        <v>64</v>
      </c>
    </row>
    <row r="87" spans="1:56" ht="57">
      <c r="A87">
        <v>1779</v>
      </c>
      <c r="B87" s="33" t="s">
        <v>1014</v>
      </c>
      <c r="C87">
        <v>60</v>
      </c>
      <c r="J87">
        <f t="shared" si="1"/>
        <v>15.600000000000001</v>
      </c>
      <c r="K87">
        <v>1</v>
      </c>
      <c r="M87" s="52" t="s">
        <v>882</v>
      </c>
      <c r="N87" s="15" t="s">
        <v>183</v>
      </c>
      <c r="O87" s="1">
        <v>3178</v>
      </c>
      <c r="P87" s="16">
        <v>42</v>
      </c>
      <c r="Q87" s="23" t="s">
        <v>216</v>
      </c>
      <c r="R87" s="17" t="s">
        <v>57</v>
      </c>
      <c r="S87" s="19" t="s">
        <v>57</v>
      </c>
      <c r="T87" s="19" t="s">
        <v>59</v>
      </c>
      <c r="U87" s="18">
        <v>1</v>
      </c>
      <c r="V87" s="19"/>
      <c r="W87" s="19"/>
      <c r="X87" s="19"/>
      <c r="Y87" s="19" t="s">
        <v>63</v>
      </c>
      <c r="Z87" s="19" t="s">
        <v>63</v>
      </c>
      <c r="AA87" s="19" t="s">
        <v>63</v>
      </c>
      <c r="AB87" s="19" t="s">
        <v>63</v>
      </c>
      <c r="AC87" s="19" t="s">
        <v>62</v>
      </c>
      <c r="AD87" s="19" t="s">
        <v>63</v>
      </c>
      <c r="AE87" s="19" t="s">
        <v>62</v>
      </c>
      <c r="AF87" s="19" t="s">
        <v>62</v>
      </c>
      <c r="AG87" s="19" t="s">
        <v>62</v>
      </c>
      <c r="AH87" s="19" t="s">
        <v>62</v>
      </c>
      <c r="AI87" s="19" t="s">
        <v>62</v>
      </c>
      <c r="AJ87" s="19" t="s">
        <v>63</v>
      </c>
      <c r="AK87" s="19" t="s">
        <v>63</v>
      </c>
      <c r="AL87" s="19" t="s">
        <v>63</v>
      </c>
      <c r="AM87" s="19" t="s">
        <v>63</v>
      </c>
      <c r="AN87" s="19" t="s">
        <v>63</v>
      </c>
      <c r="AO87" s="19" t="s">
        <v>63</v>
      </c>
      <c r="AP87" s="19" t="s">
        <v>63</v>
      </c>
      <c r="AQ87" s="19" t="s">
        <v>63</v>
      </c>
      <c r="AR87" s="19" t="s">
        <v>63</v>
      </c>
      <c r="AS87" s="19" t="s">
        <v>63</v>
      </c>
      <c r="AT87" s="19" t="s">
        <v>63</v>
      </c>
      <c r="AU87" s="19" t="s">
        <v>63</v>
      </c>
      <c r="AV87" s="19" t="s">
        <v>63</v>
      </c>
      <c r="AW87" s="19" t="s">
        <v>63</v>
      </c>
      <c r="AX87" s="19" t="s">
        <v>63</v>
      </c>
      <c r="AY87" s="19" t="s">
        <v>63</v>
      </c>
      <c r="AZ87" s="19" t="s">
        <v>63</v>
      </c>
      <c r="BA87" s="19" t="s">
        <v>63</v>
      </c>
      <c r="BB87" s="19" t="s">
        <v>63</v>
      </c>
      <c r="BC87" s="19"/>
      <c r="BD87" s="19" t="s">
        <v>64</v>
      </c>
    </row>
    <row r="88" spans="1:56" ht="42.75">
      <c r="A88">
        <v>5207</v>
      </c>
      <c r="B88" s="33" t="s">
        <v>1015</v>
      </c>
      <c r="C88">
        <v>180</v>
      </c>
      <c r="J88">
        <f t="shared" si="1"/>
        <v>46.800000000000004</v>
      </c>
      <c r="K88">
        <v>2</v>
      </c>
      <c r="L88" s="33" t="s">
        <v>1016</v>
      </c>
      <c r="M88" s="52" t="s">
        <v>884</v>
      </c>
      <c r="N88" s="19" t="s">
        <v>217</v>
      </c>
      <c r="O88" s="1">
        <v>3326</v>
      </c>
      <c r="P88" s="16">
        <v>78</v>
      </c>
      <c r="Q88" s="23" t="s">
        <v>218</v>
      </c>
      <c r="R88" s="17" t="s">
        <v>57</v>
      </c>
      <c r="S88" s="19" t="s">
        <v>57</v>
      </c>
      <c r="T88" s="19" t="s">
        <v>219</v>
      </c>
      <c r="U88" s="18">
        <v>1</v>
      </c>
      <c r="V88" s="19"/>
      <c r="W88" s="19"/>
      <c r="X88" s="19"/>
      <c r="Y88" s="19" t="s">
        <v>63</v>
      </c>
      <c r="Z88" s="19" t="s">
        <v>63</v>
      </c>
      <c r="AA88" s="19" t="s">
        <v>63</v>
      </c>
      <c r="AB88" s="19" t="s">
        <v>63</v>
      </c>
      <c r="AC88" s="19" t="s">
        <v>62</v>
      </c>
      <c r="AD88" s="19" t="s">
        <v>62</v>
      </c>
      <c r="AE88" s="19" t="s">
        <v>63</v>
      </c>
      <c r="AF88" s="19" t="s">
        <v>62</v>
      </c>
      <c r="AG88" s="19" t="s">
        <v>62</v>
      </c>
      <c r="AH88" s="19" t="s">
        <v>62</v>
      </c>
      <c r="AI88" s="19" t="s">
        <v>62</v>
      </c>
      <c r="AJ88" s="19" t="s">
        <v>63</v>
      </c>
      <c r="AK88" s="19" t="s">
        <v>63</v>
      </c>
      <c r="AL88" s="19" t="s">
        <v>63</v>
      </c>
      <c r="AM88" s="19" t="s">
        <v>63</v>
      </c>
      <c r="AN88" s="19" t="s">
        <v>63</v>
      </c>
      <c r="AO88" s="19" t="s">
        <v>63</v>
      </c>
      <c r="AP88" s="19" t="s">
        <v>63</v>
      </c>
      <c r="AQ88" s="19" t="s">
        <v>63</v>
      </c>
      <c r="AR88" s="19" t="s">
        <v>63</v>
      </c>
      <c r="AS88" s="19" t="s">
        <v>63</v>
      </c>
      <c r="AT88" s="19" t="s">
        <v>63</v>
      </c>
      <c r="AU88" s="19" t="s">
        <v>63</v>
      </c>
      <c r="AV88" s="19" t="s">
        <v>63</v>
      </c>
      <c r="AW88" s="19" t="s">
        <v>63</v>
      </c>
      <c r="AX88" s="19" t="s">
        <v>63</v>
      </c>
      <c r="AY88" s="19" t="s">
        <v>63</v>
      </c>
      <c r="AZ88" s="19" t="s">
        <v>63</v>
      </c>
      <c r="BA88" s="19" t="s">
        <v>63</v>
      </c>
      <c r="BB88" s="19" t="s">
        <v>63</v>
      </c>
      <c r="BC88" s="19"/>
      <c r="BD88" s="19" t="s">
        <v>64</v>
      </c>
    </row>
    <row r="89" spans="1:56" ht="42.75">
      <c r="A89">
        <v>2004</v>
      </c>
      <c r="B89" s="33" t="s">
        <v>1017</v>
      </c>
      <c r="C89">
        <v>6</v>
      </c>
      <c r="J89">
        <f t="shared" si="1"/>
        <v>1.56</v>
      </c>
      <c r="K89">
        <v>0</v>
      </c>
      <c r="L89" s="33" t="s">
        <v>1018</v>
      </c>
      <c r="M89" s="52" t="s">
        <v>885</v>
      </c>
      <c r="N89" s="19" t="s">
        <v>217</v>
      </c>
      <c r="O89" s="1">
        <v>3331</v>
      </c>
      <c r="P89" s="16">
        <v>86</v>
      </c>
      <c r="Q89" s="23" t="s">
        <v>220</v>
      </c>
      <c r="R89" s="19" t="s">
        <v>221</v>
      </c>
      <c r="S89" s="19" t="s">
        <v>156</v>
      </c>
      <c r="T89" s="17" t="s">
        <v>57</v>
      </c>
      <c r="U89" s="18">
        <v>1</v>
      </c>
      <c r="V89" s="19"/>
      <c r="W89" s="19"/>
      <c r="X89" s="19"/>
      <c r="Y89" s="19" t="s">
        <v>63</v>
      </c>
      <c r="Z89" s="19" t="s">
        <v>63</v>
      </c>
      <c r="AA89" s="19" t="s">
        <v>63</v>
      </c>
      <c r="AB89" s="19" t="s">
        <v>63</v>
      </c>
      <c r="AC89" s="19" t="s">
        <v>62</v>
      </c>
      <c r="AD89" s="19" t="s">
        <v>62</v>
      </c>
      <c r="AE89" s="19" t="s">
        <v>63</v>
      </c>
      <c r="AF89" s="19" t="s">
        <v>62</v>
      </c>
      <c r="AG89" s="19" t="s">
        <v>62</v>
      </c>
      <c r="AH89" s="19" t="s">
        <v>62</v>
      </c>
      <c r="AI89" s="19" t="s">
        <v>62</v>
      </c>
      <c r="AJ89" s="19" t="s">
        <v>63</v>
      </c>
      <c r="AK89" s="19" t="s">
        <v>63</v>
      </c>
      <c r="AL89" s="19" t="s">
        <v>63</v>
      </c>
      <c r="AM89" s="19" t="s">
        <v>63</v>
      </c>
      <c r="AN89" s="19" t="s">
        <v>63</v>
      </c>
      <c r="AO89" s="19" t="s">
        <v>63</v>
      </c>
      <c r="AP89" s="19" t="s">
        <v>63</v>
      </c>
      <c r="AQ89" s="19" t="s">
        <v>63</v>
      </c>
      <c r="AR89" s="19" t="s">
        <v>63</v>
      </c>
      <c r="AS89" s="19" t="s">
        <v>63</v>
      </c>
      <c r="AT89" s="19" t="s">
        <v>63</v>
      </c>
      <c r="AU89" s="19" t="s">
        <v>63</v>
      </c>
      <c r="AV89" s="19" t="s">
        <v>63</v>
      </c>
      <c r="AW89" s="19" t="s">
        <v>63</v>
      </c>
      <c r="AX89" s="19" t="s">
        <v>63</v>
      </c>
      <c r="AY89" s="19" t="s">
        <v>63</v>
      </c>
      <c r="AZ89" s="19" t="s">
        <v>63</v>
      </c>
      <c r="BA89" s="19" t="s">
        <v>63</v>
      </c>
      <c r="BB89" s="19" t="s">
        <v>63</v>
      </c>
      <c r="BC89" s="19"/>
      <c r="BD89" s="19" t="s">
        <v>64</v>
      </c>
    </row>
    <row r="90" spans="1:56" ht="42.75">
      <c r="A90">
        <v>635</v>
      </c>
      <c r="B90" s="33" t="s">
        <v>1019</v>
      </c>
      <c r="C90">
        <v>55</v>
      </c>
      <c r="J90">
        <f t="shared" si="1"/>
        <v>14.3</v>
      </c>
      <c r="K90">
        <v>0</v>
      </c>
      <c r="L90" s="33" t="s">
        <v>994</v>
      </c>
      <c r="M90" s="52" t="s">
        <v>886</v>
      </c>
      <c r="N90" s="19" t="s">
        <v>217</v>
      </c>
      <c r="O90" s="1">
        <v>3332</v>
      </c>
      <c r="P90" s="16">
        <v>34</v>
      </c>
      <c r="Q90" s="23" t="s">
        <v>222</v>
      </c>
      <c r="R90" s="17" t="s">
        <v>57</v>
      </c>
      <c r="S90" s="19" t="s">
        <v>156</v>
      </c>
      <c r="T90" s="19" t="s">
        <v>219</v>
      </c>
      <c r="U90" s="18">
        <v>1</v>
      </c>
      <c r="V90" s="19"/>
      <c r="W90" s="19"/>
      <c r="X90" s="19"/>
      <c r="Y90" s="19" t="s">
        <v>63</v>
      </c>
      <c r="Z90" s="19" t="s">
        <v>63</v>
      </c>
      <c r="AA90" s="19" t="s">
        <v>63</v>
      </c>
      <c r="AB90" s="19" t="s">
        <v>63</v>
      </c>
      <c r="AC90" s="19" t="s">
        <v>62</v>
      </c>
      <c r="AD90" s="19" t="s">
        <v>62</v>
      </c>
      <c r="AE90" s="19" t="s">
        <v>63</v>
      </c>
      <c r="AF90" s="19" t="s">
        <v>62</v>
      </c>
      <c r="AG90" s="19" t="s">
        <v>62</v>
      </c>
      <c r="AH90" s="19" t="s">
        <v>62</v>
      </c>
      <c r="AI90" s="19" t="s">
        <v>62</v>
      </c>
      <c r="AJ90" s="19" t="s">
        <v>63</v>
      </c>
      <c r="AK90" s="19" t="s">
        <v>63</v>
      </c>
      <c r="AL90" s="19" t="s">
        <v>63</v>
      </c>
      <c r="AM90" s="19" t="s">
        <v>63</v>
      </c>
      <c r="AN90" s="19" t="s">
        <v>63</v>
      </c>
      <c r="AO90" s="19" t="s">
        <v>63</v>
      </c>
      <c r="AP90" s="19" t="s">
        <v>63</v>
      </c>
      <c r="AQ90" s="19" t="s">
        <v>63</v>
      </c>
      <c r="AR90" s="19" t="s">
        <v>63</v>
      </c>
      <c r="AS90" s="19" t="s">
        <v>63</v>
      </c>
      <c r="AT90" s="19" t="s">
        <v>63</v>
      </c>
      <c r="AU90" s="19" t="s">
        <v>63</v>
      </c>
      <c r="AV90" s="19" t="s">
        <v>63</v>
      </c>
      <c r="AW90" s="19" t="s">
        <v>63</v>
      </c>
      <c r="AX90" s="19" t="s">
        <v>63</v>
      </c>
      <c r="AY90" s="19" t="s">
        <v>63</v>
      </c>
      <c r="AZ90" s="19" t="s">
        <v>63</v>
      </c>
      <c r="BA90" s="19" t="s">
        <v>63</v>
      </c>
      <c r="BB90" s="19" t="s">
        <v>63</v>
      </c>
      <c r="BC90" s="19"/>
      <c r="BD90" s="19" t="s">
        <v>64</v>
      </c>
    </row>
    <row r="91" spans="1:56" ht="42.75">
      <c r="A91">
        <v>635</v>
      </c>
      <c r="B91" s="33" t="s">
        <v>1019</v>
      </c>
      <c r="C91">
        <v>55</v>
      </c>
      <c r="J91">
        <f t="shared" si="1"/>
        <v>14.3</v>
      </c>
      <c r="K91">
        <v>0</v>
      </c>
      <c r="L91" s="33" t="s">
        <v>994</v>
      </c>
      <c r="M91" s="52" t="s">
        <v>886</v>
      </c>
      <c r="N91" s="19" t="s">
        <v>217</v>
      </c>
      <c r="O91" s="1">
        <v>3333</v>
      </c>
      <c r="P91" s="16">
        <v>110</v>
      </c>
      <c r="Q91" s="23" t="s">
        <v>222</v>
      </c>
      <c r="R91" s="17" t="s">
        <v>57</v>
      </c>
      <c r="S91" s="19" t="s">
        <v>156</v>
      </c>
      <c r="T91" s="19" t="s">
        <v>223</v>
      </c>
      <c r="U91" s="18">
        <v>1</v>
      </c>
      <c r="V91" s="19"/>
      <c r="W91" s="19"/>
      <c r="X91" s="19"/>
      <c r="Y91" s="19" t="s">
        <v>63</v>
      </c>
      <c r="Z91" s="19" t="s">
        <v>63</v>
      </c>
      <c r="AA91" s="19" t="s">
        <v>63</v>
      </c>
      <c r="AB91" s="19" t="s">
        <v>63</v>
      </c>
      <c r="AC91" s="19" t="s">
        <v>62</v>
      </c>
      <c r="AD91" s="19" t="s">
        <v>62</v>
      </c>
      <c r="AE91" s="19" t="s">
        <v>63</v>
      </c>
      <c r="AF91" s="19" t="s">
        <v>62</v>
      </c>
      <c r="AG91" s="19" t="s">
        <v>62</v>
      </c>
      <c r="AH91" s="19" t="s">
        <v>62</v>
      </c>
      <c r="AI91" s="19" t="s">
        <v>62</v>
      </c>
      <c r="AJ91" s="19" t="s">
        <v>63</v>
      </c>
      <c r="AK91" s="19" t="s">
        <v>63</v>
      </c>
      <c r="AL91" s="19" t="s">
        <v>63</v>
      </c>
      <c r="AM91" s="19" t="s">
        <v>63</v>
      </c>
      <c r="AN91" s="19" t="s">
        <v>63</v>
      </c>
      <c r="AO91" s="19" t="s">
        <v>63</v>
      </c>
      <c r="AP91" s="19" t="s">
        <v>63</v>
      </c>
      <c r="AQ91" s="19" t="s">
        <v>63</v>
      </c>
      <c r="AR91" s="19" t="s">
        <v>63</v>
      </c>
      <c r="AS91" s="19" t="s">
        <v>63</v>
      </c>
      <c r="AT91" s="19" t="s">
        <v>63</v>
      </c>
      <c r="AU91" s="19" t="s">
        <v>63</v>
      </c>
      <c r="AV91" s="19" t="s">
        <v>63</v>
      </c>
      <c r="AW91" s="19" t="s">
        <v>63</v>
      </c>
      <c r="AX91" s="19" t="s">
        <v>63</v>
      </c>
      <c r="AY91" s="19" t="s">
        <v>63</v>
      </c>
      <c r="AZ91" s="19" t="s">
        <v>63</v>
      </c>
      <c r="BA91" s="19" t="s">
        <v>63</v>
      </c>
      <c r="BB91" s="19" t="s">
        <v>63</v>
      </c>
      <c r="BC91" s="19"/>
      <c r="BD91" s="19" t="s">
        <v>64</v>
      </c>
    </row>
    <row r="92" spans="1:56" ht="142.5">
      <c r="A92">
        <v>4127</v>
      </c>
      <c r="B92" s="33" t="s">
        <v>1020</v>
      </c>
      <c r="C92">
        <v>100</v>
      </c>
      <c r="J92">
        <f t="shared" si="1"/>
        <v>26</v>
      </c>
      <c r="K92">
        <v>0</v>
      </c>
      <c r="L92" s="33" t="s">
        <v>993</v>
      </c>
      <c r="M92" s="52" t="s">
        <v>887</v>
      </c>
      <c r="N92" s="19" t="s">
        <v>217</v>
      </c>
      <c r="O92" s="1">
        <v>3334</v>
      </c>
      <c r="P92" s="16">
        <v>63</v>
      </c>
      <c r="Q92" s="23" t="s">
        <v>224</v>
      </c>
      <c r="R92" s="17" t="s">
        <v>57</v>
      </c>
      <c r="S92" s="19" t="s">
        <v>57</v>
      </c>
      <c r="T92" s="19" t="s">
        <v>219</v>
      </c>
      <c r="U92" s="18">
        <v>1</v>
      </c>
      <c r="V92" s="19"/>
      <c r="W92" s="19"/>
      <c r="X92" s="19"/>
      <c r="Y92" s="19" t="s">
        <v>63</v>
      </c>
      <c r="Z92" s="19" t="s">
        <v>63</v>
      </c>
      <c r="AA92" s="19" t="s">
        <v>63</v>
      </c>
      <c r="AB92" s="19" t="s">
        <v>63</v>
      </c>
      <c r="AC92" s="19" t="s">
        <v>62</v>
      </c>
      <c r="AD92" s="19" t="s">
        <v>62</v>
      </c>
      <c r="AE92" s="19" t="s">
        <v>63</v>
      </c>
      <c r="AF92" s="19" t="s">
        <v>62</v>
      </c>
      <c r="AG92" s="19" t="s">
        <v>62</v>
      </c>
      <c r="AH92" s="19" t="s">
        <v>62</v>
      </c>
      <c r="AI92" s="19" t="s">
        <v>62</v>
      </c>
      <c r="AJ92" s="19" t="s">
        <v>63</v>
      </c>
      <c r="AK92" s="19" t="s">
        <v>63</v>
      </c>
      <c r="AL92" s="19" t="s">
        <v>63</v>
      </c>
      <c r="AM92" s="19" t="s">
        <v>63</v>
      </c>
      <c r="AN92" s="19" t="s">
        <v>63</v>
      </c>
      <c r="AO92" s="19" t="s">
        <v>63</v>
      </c>
      <c r="AP92" s="19" t="s">
        <v>63</v>
      </c>
      <c r="AQ92" s="19" t="s">
        <v>63</v>
      </c>
      <c r="AR92" s="19" t="s">
        <v>63</v>
      </c>
      <c r="AS92" s="19" t="s">
        <v>63</v>
      </c>
      <c r="AT92" s="19" t="s">
        <v>63</v>
      </c>
      <c r="AU92" s="19" t="s">
        <v>63</v>
      </c>
      <c r="AV92" s="19" t="s">
        <v>63</v>
      </c>
      <c r="AW92" s="19" t="s">
        <v>63</v>
      </c>
      <c r="AX92" s="19" t="s">
        <v>63</v>
      </c>
      <c r="AY92" s="19" t="s">
        <v>63</v>
      </c>
      <c r="AZ92" s="19" t="s">
        <v>63</v>
      </c>
      <c r="BA92" s="19" t="s">
        <v>63</v>
      </c>
      <c r="BB92" s="19" t="s">
        <v>63</v>
      </c>
      <c r="BC92" s="19"/>
      <c r="BD92" s="19" t="s">
        <v>64</v>
      </c>
    </row>
    <row r="93" spans="1:56" ht="142.5">
      <c r="A93">
        <v>4127</v>
      </c>
      <c r="B93" s="33" t="s">
        <v>1020</v>
      </c>
      <c r="C93">
        <v>100</v>
      </c>
      <c r="J93">
        <f t="shared" si="1"/>
        <v>26</v>
      </c>
      <c r="K93">
        <v>0</v>
      </c>
      <c r="L93" s="33" t="s">
        <v>993</v>
      </c>
      <c r="M93" s="52" t="s">
        <v>887</v>
      </c>
      <c r="N93" s="19" t="s">
        <v>217</v>
      </c>
      <c r="O93" s="1">
        <v>3335</v>
      </c>
      <c r="P93" s="16">
        <v>70</v>
      </c>
      <c r="Q93" s="23" t="s">
        <v>224</v>
      </c>
      <c r="R93" s="17" t="s">
        <v>57</v>
      </c>
      <c r="S93" s="19" t="s">
        <v>57</v>
      </c>
      <c r="T93" s="19" t="s">
        <v>223</v>
      </c>
      <c r="U93" s="18">
        <v>1</v>
      </c>
      <c r="V93" s="19"/>
      <c r="W93" s="19"/>
      <c r="X93" s="19"/>
      <c r="Y93" s="19" t="s">
        <v>63</v>
      </c>
      <c r="Z93" s="19" t="s">
        <v>63</v>
      </c>
      <c r="AA93" s="19" t="s">
        <v>63</v>
      </c>
      <c r="AB93" s="19" t="s">
        <v>63</v>
      </c>
      <c r="AC93" s="19" t="s">
        <v>62</v>
      </c>
      <c r="AD93" s="19" t="s">
        <v>62</v>
      </c>
      <c r="AE93" s="19" t="s">
        <v>63</v>
      </c>
      <c r="AF93" s="19" t="s">
        <v>62</v>
      </c>
      <c r="AG93" s="19" t="s">
        <v>62</v>
      </c>
      <c r="AH93" s="19" t="s">
        <v>62</v>
      </c>
      <c r="AI93" s="19" t="s">
        <v>62</v>
      </c>
      <c r="AJ93" s="19" t="s">
        <v>63</v>
      </c>
      <c r="AK93" s="19" t="s">
        <v>63</v>
      </c>
      <c r="AL93" s="19" t="s">
        <v>63</v>
      </c>
      <c r="AM93" s="19" t="s">
        <v>63</v>
      </c>
      <c r="AN93" s="19" t="s">
        <v>63</v>
      </c>
      <c r="AO93" s="19" t="s">
        <v>63</v>
      </c>
      <c r="AP93" s="19" t="s">
        <v>63</v>
      </c>
      <c r="AQ93" s="19" t="s">
        <v>63</v>
      </c>
      <c r="AR93" s="19" t="s">
        <v>63</v>
      </c>
      <c r="AS93" s="19" t="s">
        <v>63</v>
      </c>
      <c r="AT93" s="19" t="s">
        <v>63</v>
      </c>
      <c r="AU93" s="19" t="s">
        <v>63</v>
      </c>
      <c r="AV93" s="19" t="s">
        <v>63</v>
      </c>
      <c r="AW93" s="19" t="s">
        <v>63</v>
      </c>
      <c r="AX93" s="19" t="s">
        <v>63</v>
      </c>
      <c r="AY93" s="19" t="s">
        <v>63</v>
      </c>
      <c r="AZ93" s="19" t="s">
        <v>63</v>
      </c>
      <c r="BA93" s="19" t="s">
        <v>63</v>
      </c>
      <c r="BB93" s="19" t="s">
        <v>63</v>
      </c>
      <c r="BC93" s="19"/>
      <c r="BD93" s="19" t="s">
        <v>64</v>
      </c>
    </row>
    <row r="94" spans="1:56" ht="42.75">
      <c r="J94">
        <f t="shared" si="1"/>
        <v>0</v>
      </c>
      <c r="K94">
        <v>0</v>
      </c>
      <c r="L94" s="33" t="s">
        <v>961</v>
      </c>
      <c r="M94" s="52" t="s">
        <v>888</v>
      </c>
      <c r="N94" s="19" t="s">
        <v>217</v>
      </c>
      <c r="O94" s="1">
        <v>3339</v>
      </c>
      <c r="P94" s="16">
        <v>200</v>
      </c>
      <c r="Q94" s="23" t="s">
        <v>225</v>
      </c>
      <c r="R94" s="17" t="s">
        <v>57</v>
      </c>
      <c r="S94" s="19" t="s">
        <v>57</v>
      </c>
      <c r="T94" s="19" t="s">
        <v>223</v>
      </c>
      <c r="U94" s="18">
        <v>1</v>
      </c>
      <c r="V94" s="19"/>
      <c r="W94" s="19"/>
      <c r="X94" s="19"/>
      <c r="Y94" s="19" t="s">
        <v>63</v>
      </c>
      <c r="Z94" s="19" t="s">
        <v>63</v>
      </c>
      <c r="AA94" s="19" t="s">
        <v>63</v>
      </c>
      <c r="AB94" s="19" t="s">
        <v>63</v>
      </c>
      <c r="AC94" s="19" t="s">
        <v>62</v>
      </c>
      <c r="AD94" s="19" t="s">
        <v>62</v>
      </c>
      <c r="AE94" s="19" t="s">
        <v>63</v>
      </c>
      <c r="AF94" s="19" t="s">
        <v>62</v>
      </c>
      <c r="AG94" s="19" t="s">
        <v>62</v>
      </c>
      <c r="AH94" s="19" t="s">
        <v>62</v>
      </c>
      <c r="AI94" s="19" t="s">
        <v>62</v>
      </c>
      <c r="AJ94" s="19" t="s">
        <v>63</v>
      </c>
      <c r="AK94" s="19" t="s">
        <v>63</v>
      </c>
      <c r="AL94" s="19" t="s">
        <v>63</v>
      </c>
      <c r="AM94" s="19" t="s">
        <v>63</v>
      </c>
      <c r="AN94" s="19" t="s">
        <v>63</v>
      </c>
      <c r="AO94" s="19" t="s">
        <v>63</v>
      </c>
      <c r="AP94" s="19" t="s">
        <v>63</v>
      </c>
      <c r="AQ94" s="19" t="s">
        <v>63</v>
      </c>
      <c r="AR94" s="19" t="s">
        <v>63</v>
      </c>
      <c r="AS94" s="19" t="s">
        <v>63</v>
      </c>
      <c r="AT94" s="19" t="s">
        <v>63</v>
      </c>
      <c r="AU94" s="19" t="s">
        <v>63</v>
      </c>
      <c r="AV94" s="19" t="s">
        <v>63</v>
      </c>
      <c r="AW94" s="19" t="s">
        <v>63</v>
      </c>
      <c r="AX94" s="19" t="s">
        <v>63</v>
      </c>
      <c r="AY94" s="19" t="s">
        <v>63</v>
      </c>
      <c r="AZ94" s="19" t="s">
        <v>63</v>
      </c>
      <c r="BA94" s="19" t="s">
        <v>63</v>
      </c>
      <c r="BB94" s="19" t="s">
        <v>63</v>
      </c>
      <c r="BC94" s="19"/>
      <c r="BD94" s="19" t="s">
        <v>64</v>
      </c>
    </row>
    <row r="95" spans="1:56" ht="102">
      <c r="A95">
        <v>805</v>
      </c>
      <c r="B95" s="33" t="s">
        <v>1021</v>
      </c>
      <c r="C95" t="s">
        <v>1022</v>
      </c>
      <c r="J95">
        <f t="shared" si="1"/>
        <v>0</v>
      </c>
      <c r="K95">
        <v>0</v>
      </c>
      <c r="L95" s="33" t="s">
        <v>987</v>
      </c>
      <c r="M95" s="52" t="s">
        <v>890</v>
      </c>
      <c r="N95" s="19" t="s">
        <v>217</v>
      </c>
      <c r="O95" s="1">
        <v>3349</v>
      </c>
      <c r="P95" s="16">
        <v>133</v>
      </c>
      <c r="Q95" s="23" t="s">
        <v>226</v>
      </c>
      <c r="R95" s="19" t="s">
        <v>227</v>
      </c>
      <c r="S95" s="19" t="s">
        <v>57</v>
      </c>
      <c r="T95" s="17" t="s">
        <v>57</v>
      </c>
      <c r="U95" s="18">
        <v>1</v>
      </c>
      <c r="V95" s="19" t="s">
        <v>228</v>
      </c>
      <c r="W95" s="19"/>
      <c r="X95" s="19"/>
      <c r="Y95" s="19" t="s">
        <v>63</v>
      </c>
      <c r="Z95" s="19" t="s">
        <v>63</v>
      </c>
      <c r="AA95" s="19" t="s">
        <v>63</v>
      </c>
      <c r="AB95" s="19" t="s">
        <v>63</v>
      </c>
      <c r="AC95" s="19" t="s">
        <v>62</v>
      </c>
      <c r="AD95" s="19" t="s">
        <v>63</v>
      </c>
      <c r="AE95" s="19" t="s">
        <v>62</v>
      </c>
      <c r="AF95" s="19" t="s">
        <v>62</v>
      </c>
      <c r="AG95" s="19" t="s">
        <v>62</v>
      </c>
      <c r="AH95" s="19" t="s">
        <v>62</v>
      </c>
      <c r="AI95" s="19" t="s">
        <v>62</v>
      </c>
      <c r="AJ95" s="19" t="s">
        <v>63</v>
      </c>
      <c r="AK95" s="19" t="s">
        <v>63</v>
      </c>
      <c r="AL95" s="19" t="s">
        <v>63</v>
      </c>
      <c r="AM95" s="19" t="s">
        <v>63</v>
      </c>
      <c r="AN95" s="19" t="s">
        <v>63</v>
      </c>
      <c r="AO95" s="19" t="s">
        <v>63</v>
      </c>
      <c r="AP95" s="19" t="s">
        <v>63</v>
      </c>
      <c r="AQ95" s="19" t="s">
        <v>63</v>
      </c>
      <c r="AR95" s="19" t="s">
        <v>63</v>
      </c>
      <c r="AS95" s="19" t="s">
        <v>63</v>
      </c>
      <c r="AT95" s="19" t="s">
        <v>63</v>
      </c>
      <c r="AU95" s="19" t="s">
        <v>63</v>
      </c>
      <c r="AV95" s="19" t="s">
        <v>63</v>
      </c>
      <c r="AW95" s="19" t="s">
        <v>63</v>
      </c>
      <c r="AX95" s="19" t="s">
        <v>63</v>
      </c>
      <c r="AY95" s="19" t="s">
        <v>63</v>
      </c>
      <c r="AZ95" s="19" t="s">
        <v>63</v>
      </c>
      <c r="BA95" s="19" t="s">
        <v>63</v>
      </c>
      <c r="BB95" s="19" t="s">
        <v>63</v>
      </c>
      <c r="BC95" s="24"/>
      <c r="BD95" s="19" t="s">
        <v>64</v>
      </c>
    </row>
    <row r="96" spans="1:56" ht="76.5">
      <c r="J96">
        <f t="shared" si="1"/>
        <v>0</v>
      </c>
      <c r="K96">
        <v>0</v>
      </c>
      <c r="L96" s="33" t="s">
        <v>614</v>
      </c>
      <c r="M96" s="52" t="s">
        <v>891</v>
      </c>
      <c r="N96" s="19" t="s">
        <v>217</v>
      </c>
      <c r="O96" s="1">
        <v>3349.1</v>
      </c>
      <c r="P96" s="16">
        <v>53</v>
      </c>
      <c r="Q96" s="23" t="s">
        <v>229</v>
      </c>
      <c r="R96" s="19" t="s">
        <v>227</v>
      </c>
      <c r="S96" s="19" t="s">
        <v>57</v>
      </c>
      <c r="T96" s="17" t="s">
        <v>57</v>
      </c>
      <c r="U96" s="18" t="s">
        <v>230</v>
      </c>
      <c r="V96" s="19" t="s">
        <v>231</v>
      </c>
      <c r="W96" s="19"/>
      <c r="X96" s="19"/>
      <c r="Y96" s="19" t="s">
        <v>63</v>
      </c>
      <c r="Z96" s="19" t="s">
        <v>63</v>
      </c>
      <c r="AA96" s="19" t="s">
        <v>63</v>
      </c>
      <c r="AB96" s="19" t="s">
        <v>63</v>
      </c>
      <c r="AC96" s="19" t="s">
        <v>62</v>
      </c>
      <c r="AD96" s="19" t="s">
        <v>63</v>
      </c>
      <c r="AE96" s="19" t="s">
        <v>62</v>
      </c>
      <c r="AF96" s="19" t="s">
        <v>62</v>
      </c>
      <c r="AG96" s="19" t="s">
        <v>62</v>
      </c>
      <c r="AH96" s="19" t="s">
        <v>62</v>
      </c>
      <c r="AI96" s="19" t="s">
        <v>62</v>
      </c>
      <c r="AJ96" s="19" t="s">
        <v>63</v>
      </c>
      <c r="AK96" s="19" t="s">
        <v>63</v>
      </c>
      <c r="AL96" s="19" t="s">
        <v>63</v>
      </c>
      <c r="AM96" s="19" t="s">
        <v>63</v>
      </c>
      <c r="AN96" s="19" t="s">
        <v>63</v>
      </c>
      <c r="AO96" s="19" t="s">
        <v>63</v>
      </c>
      <c r="AP96" s="19" t="s">
        <v>63</v>
      </c>
      <c r="AQ96" s="19" t="s">
        <v>63</v>
      </c>
      <c r="AR96" s="19" t="s">
        <v>63</v>
      </c>
      <c r="AS96" s="19" t="s">
        <v>63</v>
      </c>
      <c r="AT96" s="19" t="s">
        <v>63</v>
      </c>
      <c r="AU96" s="19" t="s">
        <v>63</v>
      </c>
      <c r="AV96" s="19" t="s">
        <v>63</v>
      </c>
      <c r="AW96" s="19" t="s">
        <v>63</v>
      </c>
      <c r="AX96" s="19" t="s">
        <v>63</v>
      </c>
      <c r="AY96" s="19" t="s">
        <v>63</v>
      </c>
      <c r="AZ96" s="19" t="s">
        <v>63</v>
      </c>
      <c r="BA96" s="19" t="s">
        <v>63</v>
      </c>
      <c r="BB96" s="19" t="s">
        <v>63</v>
      </c>
      <c r="BC96" s="19" t="s">
        <v>191</v>
      </c>
      <c r="BD96" s="19" t="s">
        <v>64</v>
      </c>
    </row>
    <row r="97" spans="1:56" ht="99.75">
      <c r="A97">
        <v>1301</v>
      </c>
      <c r="B97" s="33" t="s">
        <v>1023</v>
      </c>
      <c r="C97">
        <v>59</v>
      </c>
      <c r="J97">
        <f t="shared" si="1"/>
        <v>15.34</v>
      </c>
      <c r="K97">
        <v>2</v>
      </c>
      <c r="L97" s="33" t="s">
        <v>1024</v>
      </c>
      <c r="M97" s="52" t="s">
        <v>232</v>
      </c>
      <c r="N97" s="19" t="s">
        <v>217</v>
      </c>
      <c r="O97" s="1">
        <v>3375</v>
      </c>
      <c r="P97" s="16">
        <v>47</v>
      </c>
      <c r="Q97" s="23" t="s">
        <v>232</v>
      </c>
      <c r="R97" s="17" t="s">
        <v>57</v>
      </c>
      <c r="S97" s="19" t="s">
        <v>57</v>
      </c>
      <c r="T97" s="19" t="s">
        <v>116</v>
      </c>
      <c r="U97" s="18">
        <v>1</v>
      </c>
      <c r="V97" s="19"/>
      <c r="W97" s="19"/>
      <c r="X97" s="19"/>
      <c r="Y97" s="19" t="s">
        <v>63</v>
      </c>
      <c r="Z97" s="19" t="s">
        <v>63</v>
      </c>
      <c r="AA97" s="19" t="s">
        <v>63</v>
      </c>
      <c r="AB97" s="19" t="s">
        <v>63</v>
      </c>
      <c r="AC97" s="19" t="s">
        <v>62</v>
      </c>
      <c r="AD97" s="19" t="s">
        <v>63</v>
      </c>
      <c r="AE97" s="19" t="s">
        <v>62</v>
      </c>
      <c r="AF97" s="19" t="s">
        <v>62</v>
      </c>
      <c r="AG97" s="19" t="s">
        <v>62</v>
      </c>
      <c r="AH97" s="19" t="s">
        <v>62</v>
      </c>
      <c r="AI97" s="19" t="s">
        <v>62</v>
      </c>
      <c r="AJ97" s="19" t="s">
        <v>63</v>
      </c>
      <c r="AK97" s="19" t="s">
        <v>63</v>
      </c>
      <c r="AL97" s="19" t="s">
        <v>63</v>
      </c>
      <c r="AM97" s="19" t="s">
        <v>63</v>
      </c>
      <c r="AN97" s="19" t="s">
        <v>63</v>
      </c>
      <c r="AO97" s="19" t="s">
        <v>63</v>
      </c>
      <c r="AP97" s="19" t="s">
        <v>63</v>
      </c>
      <c r="AQ97" s="19" t="s">
        <v>63</v>
      </c>
      <c r="AR97" s="19" t="s">
        <v>63</v>
      </c>
      <c r="AS97" s="19" t="s">
        <v>63</v>
      </c>
      <c r="AT97" s="19" t="s">
        <v>63</v>
      </c>
      <c r="AU97" s="19" t="s">
        <v>63</v>
      </c>
      <c r="AV97" s="19" t="s">
        <v>63</v>
      </c>
      <c r="AW97" s="19" t="s">
        <v>63</v>
      </c>
      <c r="AX97" s="19" t="s">
        <v>63</v>
      </c>
      <c r="AY97" s="19" t="s">
        <v>63</v>
      </c>
      <c r="AZ97" s="19" t="s">
        <v>63</v>
      </c>
      <c r="BA97" s="19" t="s">
        <v>63</v>
      </c>
      <c r="BB97" s="19" t="s">
        <v>63</v>
      </c>
      <c r="BC97" s="19"/>
      <c r="BD97" s="19" t="s">
        <v>64</v>
      </c>
    </row>
    <row r="98" spans="1:56" ht="128.25">
      <c r="A98">
        <v>5301</v>
      </c>
      <c r="B98" s="33" t="s">
        <v>1025</v>
      </c>
      <c r="C98">
        <v>85</v>
      </c>
      <c r="J98">
        <f t="shared" si="1"/>
        <v>22.1</v>
      </c>
      <c r="K98">
        <v>2</v>
      </c>
      <c r="L98" s="33" t="s">
        <v>1026</v>
      </c>
      <c r="M98" s="52" t="s">
        <v>894</v>
      </c>
      <c r="N98" s="19" t="s">
        <v>217</v>
      </c>
      <c r="O98" s="1">
        <v>3396</v>
      </c>
      <c r="P98" s="16">
        <v>53</v>
      </c>
      <c r="Q98" s="23" t="s">
        <v>233</v>
      </c>
      <c r="R98" s="19" t="s">
        <v>227</v>
      </c>
      <c r="S98" s="19" t="s">
        <v>57</v>
      </c>
      <c r="T98" s="17" t="s">
        <v>57</v>
      </c>
      <c r="U98" s="18">
        <v>1</v>
      </c>
      <c r="V98" s="19" t="s">
        <v>194</v>
      </c>
      <c r="W98" s="19"/>
      <c r="X98" s="19" t="s">
        <v>234</v>
      </c>
      <c r="Y98" s="19" t="s">
        <v>63</v>
      </c>
      <c r="Z98" s="19" t="s">
        <v>63</v>
      </c>
      <c r="AA98" s="19" t="s">
        <v>63</v>
      </c>
      <c r="AB98" s="19" t="s">
        <v>63</v>
      </c>
      <c r="AC98" s="19" t="s">
        <v>62</v>
      </c>
      <c r="AD98" s="19" t="s">
        <v>63</v>
      </c>
      <c r="AE98" s="19" t="s">
        <v>62</v>
      </c>
      <c r="AF98" s="19" t="s">
        <v>62</v>
      </c>
      <c r="AG98" s="19" t="s">
        <v>62</v>
      </c>
      <c r="AH98" s="19" t="s">
        <v>62</v>
      </c>
      <c r="AI98" s="19" t="s">
        <v>62</v>
      </c>
      <c r="AJ98" s="19" t="s">
        <v>63</v>
      </c>
      <c r="AK98" s="19" t="s">
        <v>63</v>
      </c>
      <c r="AL98" s="19" t="s">
        <v>63</v>
      </c>
      <c r="AM98" s="19" t="s">
        <v>63</v>
      </c>
      <c r="AN98" s="19" t="s">
        <v>63</v>
      </c>
      <c r="AO98" s="19" t="s">
        <v>63</v>
      </c>
      <c r="AP98" s="19" t="s">
        <v>63</v>
      </c>
      <c r="AQ98" s="19" t="s">
        <v>63</v>
      </c>
      <c r="AR98" s="19" t="s">
        <v>63</v>
      </c>
      <c r="AS98" s="19" t="s">
        <v>63</v>
      </c>
      <c r="AT98" s="19" t="s">
        <v>63</v>
      </c>
      <c r="AU98" s="19" t="s">
        <v>63</v>
      </c>
      <c r="AV98" s="19" t="s">
        <v>63</v>
      </c>
      <c r="AW98" s="19" t="s">
        <v>63</v>
      </c>
      <c r="AX98" s="19" t="s">
        <v>63</v>
      </c>
      <c r="AY98" s="19" t="s">
        <v>63</v>
      </c>
      <c r="AZ98" s="19" t="s">
        <v>63</v>
      </c>
      <c r="BA98" s="19" t="s">
        <v>63</v>
      </c>
      <c r="BB98" s="19" t="s">
        <v>63</v>
      </c>
      <c r="BC98" s="19"/>
      <c r="BD98" s="19" t="s">
        <v>64</v>
      </c>
    </row>
    <row r="99" spans="1:56" ht="63.75">
      <c r="J99">
        <f t="shared" si="1"/>
        <v>0</v>
      </c>
      <c r="K99">
        <v>0</v>
      </c>
      <c r="L99" s="33" t="s">
        <v>1027</v>
      </c>
      <c r="M99" s="52" t="s">
        <v>895</v>
      </c>
      <c r="N99" s="19" t="s">
        <v>217</v>
      </c>
      <c r="O99" s="1">
        <v>3396.1</v>
      </c>
      <c r="P99" s="16">
        <v>26</v>
      </c>
      <c r="Q99" s="23" t="s">
        <v>235</v>
      </c>
      <c r="R99" s="19" t="s">
        <v>227</v>
      </c>
      <c r="S99" s="19" t="s">
        <v>57</v>
      </c>
      <c r="T99" s="17" t="s">
        <v>57</v>
      </c>
      <c r="U99" s="18">
        <v>1</v>
      </c>
      <c r="V99" s="19" t="s">
        <v>207</v>
      </c>
      <c r="W99" s="19"/>
      <c r="X99" s="19" t="s">
        <v>236</v>
      </c>
      <c r="Y99" s="19" t="s">
        <v>63</v>
      </c>
      <c r="Z99" s="19" t="s">
        <v>63</v>
      </c>
      <c r="AA99" s="19" t="s">
        <v>63</v>
      </c>
      <c r="AB99" s="19" t="s">
        <v>63</v>
      </c>
      <c r="AC99" s="19" t="s">
        <v>62</v>
      </c>
      <c r="AD99" s="19" t="s">
        <v>63</v>
      </c>
      <c r="AE99" s="19" t="s">
        <v>62</v>
      </c>
      <c r="AF99" s="19" t="s">
        <v>62</v>
      </c>
      <c r="AG99" s="19" t="s">
        <v>62</v>
      </c>
      <c r="AH99" s="19" t="s">
        <v>62</v>
      </c>
      <c r="AI99" s="19" t="s">
        <v>62</v>
      </c>
      <c r="AJ99" s="19" t="s">
        <v>63</v>
      </c>
      <c r="AK99" s="19" t="s">
        <v>63</v>
      </c>
      <c r="AL99" s="19" t="s">
        <v>63</v>
      </c>
      <c r="AM99" s="19" t="s">
        <v>63</v>
      </c>
      <c r="AN99" s="19" t="s">
        <v>63</v>
      </c>
      <c r="AO99" s="19" t="s">
        <v>63</v>
      </c>
      <c r="AP99" s="19" t="s">
        <v>63</v>
      </c>
      <c r="AQ99" s="19" t="s">
        <v>63</v>
      </c>
      <c r="AR99" s="19" t="s">
        <v>63</v>
      </c>
      <c r="AS99" s="19" t="s">
        <v>63</v>
      </c>
      <c r="AT99" s="19" t="s">
        <v>63</v>
      </c>
      <c r="AU99" s="19" t="s">
        <v>63</v>
      </c>
      <c r="AV99" s="19" t="s">
        <v>63</v>
      </c>
      <c r="AW99" s="19" t="s">
        <v>63</v>
      </c>
      <c r="AX99" s="19" t="s">
        <v>63</v>
      </c>
      <c r="AY99" s="19" t="s">
        <v>63</v>
      </c>
      <c r="AZ99" s="19" t="s">
        <v>63</v>
      </c>
      <c r="BA99" s="19" t="s">
        <v>63</v>
      </c>
      <c r="BB99" s="19" t="s">
        <v>63</v>
      </c>
      <c r="BC99" s="19" t="s">
        <v>191</v>
      </c>
      <c r="BD99" s="19" t="s">
        <v>64</v>
      </c>
    </row>
    <row r="100" spans="1:56" ht="242.25">
      <c r="A100">
        <v>1241</v>
      </c>
      <c r="B100" s="33" t="s">
        <v>3076</v>
      </c>
      <c r="C100">
        <v>60</v>
      </c>
      <c r="D100">
        <v>241</v>
      </c>
      <c r="E100" s="33" t="s">
        <v>3077</v>
      </c>
      <c r="F100">
        <v>40</v>
      </c>
      <c r="J100">
        <f t="shared" si="1"/>
        <v>26</v>
      </c>
      <c r="K100">
        <v>1</v>
      </c>
      <c r="L100" s="33" t="s">
        <v>3065</v>
      </c>
      <c r="M100" s="52" t="s">
        <v>897</v>
      </c>
      <c r="N100" s="19" t="s">
        <v>217</v>
      </c>
      <c r="O100" s="1">
        <v>3446</v>
      </c>
      <c r="P100" s="16">
        <v>180</v>
      </c>
      <c r="Q100" s="23" t="s">
        <v>237</v>
      </c>
      <c r="R100" s="19" t="s">
        <v>238</v>
      </c>
      <c r="S100" s="19" t="s">
        <v>57</v>
      </c>
      <c r="T100" s="17" t="s">
        <v>57</v>
      </c>
      <c r="U100" s="18">
        <v>1</v>
      </c>
      <c r="V100" s="19"/>
      <c r="W100" s="19"/>
      <c r="X100" s="19"/>
      <c r="Y100" s="19" t="s">
        <v>63</v>
      </c>
      <c r="Z100" s="19" t="s">
        <v>63</v>
      </c>
      <c r="AA100" s="19" t="s">
        <v>63</v>
      </c>
      <c r="AB100" s="19" t="s">
        <v>63</v>
      </c>
      <c r="AC100" s="19" t="s">
        <v>62</v>
      </c>
      <c r="AD100" s="19" t="s">
        <v>62</v>
      </c>
      <c r="AE100" s="19" t="s">
        <v>63</v>
      </c>
      <c r="AF100" s="19" t="s">
        <v>62</v>
      </c>
      <c r="AG100" s="19" t="s">
        <v>62</v>
      </c>
      <c r="AH100" s="19" t="s">
        <v>62</v>
      </c>
      <c r="AI100" s="19" t="s">
        <v>62</v>
      </c>
      <c r="AJ100" s="19" t="s">
        <v>63</v>
      </c>
      <c r="AK100" s="19" t="s">
        <v>63</v>
      </c>
      <c r="AL100" s="19" t="s">
        <v>63</v>
      </c>
      <c r="AM100" s="19" t="s">
        <v>63</v>
      </c>
      <c r="AN100" s="19" t="s">
        <v>63</v>
      </c>
      <c r="AO100" s="19" t="s">
        <v>63</v>
      </c>
      <c r="AP100" s="19" t="s">
        <v>63</v>
      </c>
      <c r="AQ100" s="19" t="s">
        <v>63</v>
      </c>
      <c r="AR100" s="19" t="s">
        <v>63</v>
      </c>
      <c r="AS100" s="19" t="s">
        <v>63</v>
      </c>
      <c r="AT100" s="19" t="s">
        <v>63</v>
      </c>
      <c r="AU100" s="19" t="s">
        <v>63</v>
      </c>
      <c r="AV100" s="19" t="s">
        <v>63</v>
      </c>
      <c r="AW100" s="19" t="s">
        <v>63</v>
      </c>
      <c r="AX100" s="19" t="s">
        <v>63</v>
      </c>
      <c r="AY100" s="19" t="s">
        <v>63</v>
      </c>
      <c r="AZ100" s="19" t="s">
        <v>63</v>
      </c>
      <c r="BA100" s="19" t="s">
        <v>63</v>
      </c>
      <c r="BB100" s="19" t="s">
        <v>63</v>
      </c>
      <c r="BC100" s="19"/>
      <c r="BD100" s="19" t="s">
        <v>64</v>
      </c>
    </row>
    <row r="101" spans="1:56">
      <c r="A101">
        <v>5253</v>
      </c>
      <c r="B101" s="33" t="s">
        <v>1028</v>
      </c>
      <c r="C101">
        <v>20</v>
      </c>
      <c r="J101">
        <f t="shared" si="1"/>
        <v>5.2</v>
      </c>
      <c r="K101">
        <v>1</v>
      </c>
      <c r="M101" s="52" t="s">
        <v>899</v>
      </c>
      <c r="N101" s="19" t="s">
        <v>217</v>
      </c>
      <c r="O101" s="1">
        <v>3454</v>
      </c>
      <c r="P101" s="16">
        <v>42</v>
      </c>
      <c r="Q101" s="23" t="s">
        <v>239</v>
      </c>
      <c r="R101" s="19" t="s">
        <v>240</v>
      </c>
      <c r="S101" s="19" t="s">
        <v>57</v>
      </c>
      <c r="T101" s="17" t="s">
        <v>57</v>
      </c>
      <c r="U101" s="18">
        <v>1</v>
      </c>
      <c r="V101" s="19"/>
      <c r="W101" s="19"/>
      <c r="X101" s="19"/>
      <c r="Y101" s="19" t="s">
        <v>63</v>
      </c>
      <c r="Z101" s="19" t="s">
        <v>63</v>
      </c>
      <c r="AA101" s="19" t="s">
        <v>63</v>
      </c>
      <c r="AB101" s="19" t="s">
        <v>63</v>
      </c>
      <c r="AC101" s="19" t="s">
        <v>62</v>
      </c>
      <c r="AD101" s="19" t="s">
        <v>62</v>
      </c>
      <c r="AE101" s="19" t="s">
        <v>63</v>
      </c>
      <c r="AF101" s="19" t="s">
        <v>62</v>
      </c>
      <c r="AG101" s="19" t="s">
        <v>62</v>
      </c>
      <c r="AH101" s="19" t="s">
        <v>62</v>
      </c>
      <c r="AI101" s="19" t="s">
        <v>62</v>
      </c>
      <c r="AJ101" s="19" t="s">
        <v>63</v>
      </c>
      <c r="AK101" s="19" t="s">
        <v>63</v>
      </c>
      <c r="AL101" s="19" t="s">
        <v>63</v>
      </c>
      <c r="AM101" s="19" t="s">
        <v>63</v>
      </c>
      <c r="AN101" s="19" t="s">
        <v>63</v>
      </c>
      <c r="AO101" s="19" t="s">
        <v>63</v>
      </c>
      <c r="AP101" s="19" t="s">
        <v>63</v>
      </c>
      <c r="AQ101" s="19" t="s">
        <v>63</v>
      </c>
      <c r="AR101" s="19" t="s">
        <v>63</v>
      </c>
      <c r="AS101" s="19" t="s">
        <v>63</v>
      </c>
      <c r="AT101" s="19" t="s">
        <v>63</v>
      </c>
      <c r="AU101" s="19" t="s">
        <v>63</v>
      </c>
      <c r="AV101" s="19" t="s">
        <v>63</v>
      </c>
      <c r="AW101" s="19" t="s">
        <v>63</v>
      </c>
      <c r="AX101" s="19" t="s">
        <v>63</v>
      </c>
      <c r="AY101" s="19" t="s">
        <v>63</v>
      </c>
      <c r="AZ101" s="19" t="s">
        <v>63</v>
      </c>
      <c r="BA101" s="19" t="s">
        <v>63</v>
      </c>
      <c r="BB101" s="19" t="s">
        <v>63</v>
      </c>
      <c r="BC101" s="19"/>
      <c r="BD101" s="19" t="s">
        <v>64</v>
      </c>
    </row>
    <row r="102" spans="1:56">
      <c r="J102">
        <f t="shared" si="1"/>
        <v>0</v>
      </c>
      <c r="K102">
        <v>0</v>
      </c>
      <c r="M102" s="52" t="s">
        <v>899</v>
      </c>
      <c r="N102" s="19" t="s">
        <v>217</v>
      </c>
      <c r="O102" s="1">
        <v>3455</v>
      </c>
      <c r="P102" s="16">
        <v>230</v>
      </c>
      <c r="Q102" s="23" t="s">
        <v>239</v>
      </c>
      <c r="R102" s="19" t="s">
        <v>227</v>
      </c>
      <c r="S102" s="19" t="s">
        <v>57</v>
      </c>
      <c r="T102" s="17" t="s">
        <v>57</v>
      </c>
      <c r="U102" s="18">
        <v>1</v>
      </c>
      <c r="V102" s="19"/>
      <c r="W102" s="19"/>
      <c r="X102" s="19"/>
      <c r="Y102" s="19" t="s">
        <v>63</v>
      </c>
      <c r="Z102" s="19" t="s">
        <v>63</v>
      </c>
      <c r="AA102" s="19" t="s">
        <v>63</v>
      </c>
      <c r="AB102" s="19" t="s">
        <v>63</v>
      </c>
      <c r="AC102" s="19" t="s">
        <v>62</v>
      </c>
      <c r="AD102" s="19" t="s">
        <v>62</v>
      </c>
      <c r="AE102" s="19" t="s">
        <v>63</v>
      </c>
      <c r="AF102" s="19" t="s">
        <v>62</v>
      </c>
      <c r="AG102" s="19" t="s">
        <v>62</v>
      </c>
      <c r="AH102" s="19" t="s">
        <v>62</v>
      </c>
      <c r="AI102" s="19" t="s">
        <v>62</v>
      </c>
      <c r="AJ102" s="19" t="s">
        <v>63</v>
      </c>
      <c r="AK102" s="19" t="s">
        <v>63</v>
      </c>
      <c r="AL102" s="19" t="s">
        <v>63</v>
      </c>
      <c r="AM102" s="19" t="s">
        <v>63</v>
      </c>
      <c r="AN102" s="19" t="s">
        <v>63</v>
      </c>
      <c r="AO102" s="19" t="s">
        <v>63</v>
      </c>
      <c r="AP102" s="19" t="s">
        <v>63</v>
      </c>
      <c r="AQ102" s="19" t="s">
        <v>63</v>
      </c>
      <c r="AR102" s="19" t="s">
        <v>63</v>
      </c>
      <c r="AS102" s="19" t="s">
        <v>63</v>
      </c>
      <c r="AT102" s="19" t="s">
        <v>63</v>
      </c>
      <c r="AU102" s="19" t="s">
        <v>63</v>
      </c>
      <c r="AV102" s="19" t="s">
        <v>63</v>
      </c>
      <c r="AW102" s="19" t="s">
        <v>63</v>
      </c>
      <c r="AX102" s="19" t="s">
        <v>63</v>
      </c>
      <c r="AY102" s="19" t="s">
        <v>63</v>
      </c>
      <c r="AZ102" s="19" t="s">
        <v>63</v>
      </c>
      <c r="BA102" s="19" t="s">
        <v>63</v>
      </c>
      <c r="BB102" s="19" t="s">
        <v>63</v>
      </c>
      <c r="BC102" s="19"/>
      <c r="BD102" s="19" t="s">
        <v>64</v>
      </c>
    </row>
    <row r="103" spans="1:56" ht="114">
      <c r="A103">
        <v>5301</v>
      </c>
      <c r="B103" s="33" t="s">
        <v>1025</v>
      </c>
      <c r="C103">
        <v>85</v>
      </c>
      <c r="J103">
        <f t="shared" si="1"/>
        <v>22.1</v>
      </c>
      <c r="K103">
        <v>1</v>
      </c>
      <c r="M103" s="52" t="s">
        <v>901</v>
      </c>
      <c r="N103" s="19" t="s">
        <v>217</v>
      </c>
      <c r="O103" s="1">
        <v>3460</v>
      </c>
      <c r="P103" s="16">
        <v>53</v>
      </c>
      <c r="Q103" s="23" t="s">
        <v>241</v>
      </c>
      <c r="R103" s="19" t="s">
        <v>227</v>
      </c>
      <c r="S103" s="19" t="s">
        <v>57</v>
      </c>
      <c r="T103" s="17" t="s">
        <v>57</v>
      </c>
      <c r="U103" s="18">
        <v>1</v>
      </c>
      <c r="V103" s="19" t="s">
        <v>194</v>
      </c>
      <c r="W103" s="19"/>
      <c r="X103" s="19" t="s">
        <v>242</v>
      </c>
      <c r="Y103" s="19" t="s">
        <v>63</v>
      </c>
      <c r="Z103" s="19" t="s">
        <v>63</v>
      </c>
      <c r="AA103" s="19" t="s">
        <v>63</v>
      </c>
      <c r="AB103" s="19" t="s">
        <v>63</v>
      </c>
      <c r="AC103" s="19" t="s">
        <v>62</v>
      </c>
      <c r="AD103" s="19" t="s">
        <v>63</v>
      </c>
      <c r="AE103" s="19" t="s">
        <v>62</v>
      </c>
      <c r="AF103" s="19" t="s">
        <v>62</v>
      </c>
      <c r="AG103" s="19" t="s">
        <v>62</v>
      </c>
      <c r="AH103" s="19" t="s">
        <v>62</v>
      </c>
      <c r="AI103" s="19" t="s">
        <v>62</v>
      </c>
      <c r="AJ103" s="19" t="s">
        <v>63</v>
      </c>
      <c r="AK103" s="19" t="s">
        <v>63</v>
      </c>
      <c r="AL103" s="19" t="s">
        <v>63</v>
      </c>
      <c r="AM103" s="19" t="s">
        <v>63</v>
      </c>
      <c r="AN103" s="19" t="s">
        <v>63</v>
      </c>
      <c r="AO103" s="19" t="s">
        <v>63</v>
      </c>
      <c r="AP103" s="19" t="s">
        <v>63</v>
      </c>
      <c r="AQ103" s="19" t="s">
        <v>63</v>
      </c>
      <c r="AR103" s="19" t="s">
        <v>63</v>
      </c>
      <c r="AS103" s="19" t="s">
        <v>63</v>
      </c>
      <c r="AT103" s="19" t="s">
        <v>63</v>
      </c>
      <c r="AU103" s="19" t="s">
        <v>63</v>
      </c>
      <c r="AV103" s="19" t="s">
        <v>63</v>
      </c>
      <c r="AW103" s="19" t="s">
        <v>63</v>
      </c>
      <c r="AX103" s="19" t="s">
        <v>63</v>
      </c>
      <c r="AY103" s="19" t="s">
        <v>63</v>
      </c>
      <c r="AZ103" s="19" t="s">
        <v>63</v>
      </c>
      <c r="BA103" s="19" t="s">
        <v>63</v>
      </c>
      <c r="BB103" s="19" t="s">
        <v>63</v>
      </c>
      <c r="BC103" s="19"/>
      <c r="BD103" s="19" t="s">
        <v>64</v>
      </c>
    </row>
    <row r="104" spans="1:56" ht="114">
      <c r="A104">
        <v>5302</v>
      </c>
      <c r="B104" s="33" t="s">
        <v>1025</v>
      </c>
      <c r="C104">
        <v>110</v>
      </c>
      <c r="J104">
        <f t="shared" si="1"/>
        <v>28.6</v>
      </c>
      <c r="K104">
        <v>0</v>
      </c>
      <c r="L104" s="33" t="s">
        <v>1029</v>
      </c>
      <c r="M104" s="52" t="s">
        <v>902</v>
      </c>
      <c r="N104" s="19" t="s">
        <v>217</v>
      </c>
      <c r="O104" s="1">
        <v>3460.1</v>
      </c>
      <c r="P104" s="16">
        <v>26</v>
      </c>
      <c r="Q104" s="23" t="s">
        <v>243</v>
      </c>
      <c r="R104" s="19" t="s">
        <v>227</v>
      </c>
      <c r="S104" s="19" t="s">
        <v>57</v>
      </c>
      <c r="T104" s="17" t="s">
        <v>57</v>
      </c>
      <c r="U104" s="18">
        <v>1</v>
      </c>
      <c r="V104" s="19" t="s">
        <v>189</v>
      </c>
      <c r="W104" s="19"/>
      <c r="X104" s="19" t="s">
        <v>244</v>
      </c>
      <c r="Y104" s="19" t="s">
        <v>63</v>
      </c>
      <c r="Z104" s="19" t="s">
        <v>63</v>
      </c>
      <c r="AA104" s="19" t="s">
        <v>63</v>
      </c>
      <c r="AB104" s="19" t="s">
        <v>63</v>
      </c>
      <c r="AC104" s="19" t="s">
        <v>62</v>
      </c>
      <c r="AD104" s="19" t="s">
        <v>63</v>
      </c>
      <c r="AE104" s="19" t="s">
        <v>62</v>
      </c>
      <c r="AF104" s="19" t="s">
        <v>62</v>
      </c>
      <c r="AG104" s="19" t="s">
        <v>62</v>
      </c>
      <c r="AH104" s="19" t="s">
        <v>62</v>
      </c>
      <c r="AI104" s="19" t="s">
        <v>62</v>
      </c>
      <c r="AJ104" s="19" t="s">
        <v>63</v>
      </c>
      <c r="AK104" s="19" t="s">
        <v>63</v>
      </c>
      <c r="AL104" s="19" t="s">
        <v>63</v>
      </c>
      <c r="AM104" s="19" t="s">
        <v>63</v>
      </c>
      <c r="AN104" s="19" t="s">
        <v>63</v>
      </c>
      <c r="AO104" s="19" t="s">
        <v>63</v>
      </c>
      <c r="AP104" s="19" t="s">
        <v>63</v>
      </c>
      <c r="AQ104" s="19" t="s">
        <v>63</v>
      </c>
      <c r="AR104" s="19" t="s">
        <v>63</v>
      </c>
      <c r="AS104" s="19" t="s">
        <v>63</v>
      </c>
      <c r="AT104" s="19" t="s">
        <v>63</v>
      </c>
      <c r="AU104" s="19" t="s">
        <v>63</v>
      </c>
      <c r="AV104" s="19" t="s">
        <v>63</v>
      </c>
      <c r="AW104" s="19" t="s">
        <v>63</v>
      </c>
      <c r="AX104" s="19" t="s">
        <v>63</v>
      </c>
      <c r="AY104" s="19" t="s">
        <v>63</v>
      </c>
      <c r="AZ104" s="19" t="s">
        <v>63</v>
      </c>
      <c r="BA104" s="19" t="s">
        <v>63</v>
      </c>
      <c r="BB104" s="19" t="s">
        <v>63</v>
      </c>
      <c r="BC104" s="19" t="s">
        <v>191</v>
      </c>
      <c r="BD104" s="19" t="s">
        <v>64</v>
      </c>
    </row>
    <row r="105" spans="1:56" ht="57">
      <c r="A105">
        <v>1323</v>
      </c>
      <c r="B105" s="33" t="s">
        <v>1030</v>
      </c>
      <c r="C105">
        <v>20</v>
      </c>
      <c r="J105">
        <f t="shared" si="1"/>
        <v>5.2</v>
      </c>
      <c r="K105">
        <v>0</v>
      </c>
      <c r="L105" s="33" t="s">
        <v>1029</v>
      </c>
      <c r="M105" s="52" t="s">
        <v>904</v>
      </c>
      <c r="N105" s="19" t="s">
        <v>217</v>
      </c>
      <c r="O105" s="1">
        <v>3469</v>
      </c>
      <c r="P105" s="16">
        <v>14.8</v>
      </c>
      <c r="Q105" s="23" t="s">
        <v>245</v>
      </c>
      <c r="R105" s="19" t="s">
        <v>246</v>
      </c>
      <c r="S105" s="19" t="s">
        <v>57</v>
      </c>
      <c r="T105" s="17" t="s">
        <v>57</v>
      </c>
      <c r="U105" s="18">
        <v>1</v>
      </c>
      <c r="V105" s="19"/>
      <c r="W105" s="19"/>
      <c r="X105" s="19"/>
      <c r="Y105" s="19" t="s">
        <v>63</v>
      </c>
      <c r="Z105" s="19" t="s">
        <v>63</v>
      </c>
      <c r="AA105" s="19" t="s">
        <v>63</v>
      </c>
      <c r="AB105" s="19" t="s">
        <v>63</v>
      </c>
      <c r="AC105" s="19" t="s">
        <v>62</v>
      </c>
      <c r="AD105" s="19" t="s">
        <v>63</v>
      </c>
      <c r="AE105" s="19" t="s">
        <v>62</v>
      </c>
      <c r="AF105" s="19" t="s">
        <v>62</v>
      </c>
      <c r="AG105" s="19" t="s">
        <v>62</v>
      </c>
      <c r="AH105" s="19" t="s">
        <v>62</v>
      </c>
      <c r="AI105" s="19" t="s">
        <v>62</v>
      </c>
      <c r="AJ105" s="19" t="s">
        <v>62</v>
      </c>
      <c r="AK105" s="19" t="s">
        <v>62</v>
      </c>
      <c r="AL105" s="19" t="s">
        <v>62</v>
      </c>
      <c r="AM105" s="19" t="s">
        <v>63</v>
      </c>
      <c r="AN105" s="19" t="s">
        <v>63</v>
      </c>
      <c r="AO105" s="19" t="s">
        <v>63</v>
      </c>
      <c r="AP105" s="19" t="s">
        <v>63</v>
      </c>
      <c r="AQ105" s="19" t="s">
        <v>63</v>
      </c>
      <c r="AR105" s="19" t="s">
        <v>63</v>
      </c>
      <c r="AS105" s="19" t="s">
        <v>63</v>
      </c>
      <c r="AT105" s="19" t="s">
        <v>63</v>
      </c>
      <c r="AU105" s="19" t="s">
        <v>63</v>
      </c>
      <c r="AV105" s="19" t="s">
        <v>63</v>
      </c>
      <c r="AW105" s="19" t="s">
        <v>63</v>
      </c>
      <c r="AX105" s="19" t="s">
        <v>63</v>
      </c>
      <c r="AY105" s="19" t="s">
        <v>63</v>
      </c>
      <c r="AZ105" s="19" t="s">
        <v>63</v>
      </c>
      <c r="BA105" s="19" t="s">
        <v>63</v>
      </c>
      <c r="BB105" s="19" t="s">
        <v>63</v>
      </c>
      <c r="BC105" s="19"/>
      <c r="BD105" s="19" t="s">
        <v>64</v>
      </c>
    </row>
    <row r="106" spans="1:56" ht="71.25">
      <c r="A106">
        <v>1256</v>
      </c>
      <c r="B106" s="33" t="s">
        <v>3040</v>
      </c>
      <c r="C106">
        <v>20</v>
      </c>
      <c r="J106">
        <f t="shared" si="1"/>
        <v>5.2</v>
      </c>
      <c r="K106">
        <v>1</v>
      </c>
      <c r="M106" s="52" t="s">
        <v>905</v>
      </c>
      <c r="N106" s="19" t="s">
        <v>217</v>
      </c>
      <c r="O106" s="1">
        <v>3478</v>
      </c>
      <c r="P106" s="16">
        <v>42</v>
      </c>
      <c r="Q106" s="23" t="s">
        <v>247</v>
      </c>
      <c r="R106" s="19" t="s">
        <v>248</v>
      </c>
      <c r="S106" s="19" t="s">
        <v>57</v>
      </c>
      <c r="T106" s="19" t="s">
        <v>59</v>
      </c>
      <c r="U106" s="18">
        <v>1</v>
      </c>
      <c r="V106" s="19"/>
      <c r="W106" s="19"/>
      <c r="X106" s="19"/>
      <c r="Y106" s="19" t="s">
        <v>63</v>
      </c>
      <c r="Z106" s="19" t="s">
        <v>63</v>
      </c>
      <c r="AA106" s="19" t="s">
        <v>63</v>
      </c>
      <c r="AB106" s="19" t="s">
        <v>63</v>
      </c>
      <c r="AC106" s="19" t="s">
        <v>62</v>
      </c>
      <c r="AD106" s="19" t="s">
        <v>63</v>
      </c>
      <c r="AE106" s="19" t="s">
        <v>62</v>
      </c>
      <c r="AF106" s="19" t="s">
        <v>62</v>
      </c>
      <c r="AG106" s="19" t="s">
        <v>62</v>
      </c>
      <c r="AH106" s="19" t="s">
        <v>62</v>
      </c>
      <c r="AI106" s="19" t="s">
        <v>62</v>
      </c>
      <c r="AJ106" s="19" t="s">
        <v>63</v>
      </c>
      <c r="AK106" s="19" t="s">
        <v>63</v>
      </c>
      <c r="AL106" s="19" t="s">
        <v>63</v>
      </c>
      <c r="AM106" s="19" t="s">
        <v>63</v>
      </c>
      <c r="AN106" s="19" t="s">
        <v>63</v>
      </c>
      <c r="AO106" s="19" t="s">
        <v>63</v>
      </c>
      <c r="AP106" s="19" t="s">
        <v>63</v>
      </c>
      <c r="AQ106" s="19" t="s">
        <v>63</v>
      </c>
      <c r="AR106" s="19" t="s">
        <v>63</v>
      </c>
      <c r="AS106" s="19" t="s">
        <v>63</v>
      </c>
      <c r="AT106" s="19" t="s">
        <v>63</v>
      </c>
      <c r="AU106" s="19" t="s">
        <v>63</v>
      </c>
      <c r="AV106" s="19" t="s">
        <v>63</v>
      </c>
      <c r="AW106" s="19" t="s">
        <v>63</v>
      </c>
      <c r="AX106" s="19" t="s">
        <v>63</v>
      </c>
      <c r="AY106" s="19" t="s">
        <v>63</v>
      </c>
      <c r="AZ106" s="19" t="s">
        <v>63</v>
      </c>
      <c r="BA106" s="19" t="s">
        <v>63</v>
      </c>
      <c r="BB106" s="19" t="s">
        <v>63</v>
      </c>
      <c r="BC106" s="19"/>
      <c r="BD106" s="19" t="s">
        <v>64</v>
      </c>
    </row>
    <row r="107" spans="1:56" ht="99.75">
      <c r="A107">
        <v>286</v>
      </c>
      <c r="B107" s="33" t="s">
        <v>3078</v>
      </c>
      <c r="C107">
        <v>105</v>
      </c>
      <c r="J107">
        <f t="shared" si="1"/>
        <v>27.3</v>
      </c>
      <c r="K107">
        <v>1</v>
      </c>
      <c r="L107" s="33" t="s">
        <v>3065</v>
      </c>
      <c r="M107" s="52" t="s">
        <v>907</v>
      </c>
      <c r="N107" s="19" t="s">
        <v>249</v>
      </c>
      <c r="O107" s="1">
        <v>3501</v>
      </c>
      <c r="P107" s="16">
        <v>91</v>
      </c>
      <c r="Q107" s="23" t="s">
        <v>250</v>
      </c>
      <c r="R107" s="19" t="s">
        <v>251</v>
      </c>
      <c r="S107" s="19" t="s">
        <v>57</v>
      </c>
      <c r="T107" s="17" t="s">
        <v>57</v>
      </c>
      <c r="U107" s="18">
        <v>1</v>
      </c>
      <c r="V107" s="19"/>
      <c r="W107" s="19"/>
      <c r="X107" s="19"/>
      <c r="Y107" s="19" t="s">
        <v>63</v>
      </c>
      <c r="Z107" s="19" t="s">
        <v>63</v>
      </c>
      <c r="AA107" s="19" t="s">
        <v>63</v>
      </c>
      <c r="AB107" s="19" t="s">
        <v>63</v>
      </c>
      <c r="AC107" s="19" t="s">
        <v>62</v>
      </c>
      <c r="AD107" s="19" t="s">
        <v>62</v>
      </c>
      <c r="AE107" s="19" t="s">
        <v>63</v>
      </c>
      <c r="AF107" s="19" t="s">
        <v>62</v>
      </c>
      <c r="AG107" s="19" t="s">
        <v>62</v>
      </c>
      <c r="AH107" s="19" t="s">
        <v>62</v>
      </c>
      <c r="AI107" s="19" t="s">
        <v>62</v>
      </c>
      <c r="AJ107" s="19" t="s">
        <v>63</v>
      </c>
      <c r="AK107" s="19" t="s">
        <v>63</v>
      </c>
      <c r="AL107" s="19" t="s">
        <v>63</v>
      </c>
      <c r="AM107" s="19" t="s">
        <v>63</v>
      </c>
      <c r="AN107" s="19" t="s">
        <v>63</v>
      </c>
      <c r="AO107" s="19" t="s">
        <v>63</v>
      </c>
      <c r="AP107" s="19" t="s">
        <v>63</v>
      </c>
      <c r="AQ107" s="19" t="s">
        <v>63</v>
      </c>
      <c r="AR107" s="19" t="s">
        <v>63</v>
      </c>
      <c r="AS107" s="19" t="s">
        <v>63</v>
      </c>
      <c r="AT107" s="19" t="s">
        <v>63</v>
      </c>
      <c r="AU107" s="19" t="s">
        <v>63</v>
      </c>
      <c r="AV107" s="19" t="s">
        <v>63</v>
      </c>
      <c r="AW107" s="19" t="s">
        <v>63</v>
      </c>
      <c r="AX107" s="19" t="s">
        <v>63</v>
      </c>
      <c r="AY107" s="19" t="s">
        <v>63</v>
      </c>
      <c r="AZ107" s="19" t="s">
        <v>62</v>
      </c>
      <c r="BA107" s="19" t="s">
        <v>63</v>
      </c>
      <c r="BB107" s="19" t="s">
        <v>63</v>
      </c>
      <c r="BC107" s="19"/>
      <c r="BD107" s="19" t="s">
        <v>64</v>
      </c>
    </row>
    <row r="108" spans="1:56" ht="42.75">
      <c r="J108">
        <f t="shared" si="1"/>
        <v>0</v>
      </c>
      <c r="K108">
        <v>0</v>
      </c>
      <c r="L108" s="33" t="s">
        <v>961</v>
      </c>
      <c r="M108" s="52" t="s">
        <v>908</v>
      </c>
      <c r="N108" s="19" t="s">
        <v>252</v>
      </c>
      <c r="O108" s="1">
        <v>6001.03</v>
      </c>
      <c r="P108" s="16">
        <v>61</v>
      </c>
      <c r="Q108" s="23" t="s">
        <v>253</v>
      </c>
      <c r="R108" s="17" t="s">
        <v>254</v>
      </c>
      <c r="S108" s="17" t="s">
        <v>57</v>
      </c>
      <c r="T108" s="17" t="s">
        <v>57</v>
      </c>
      <c r="U108" s="18">
        <v>1</v>
      </c>
      <c r="V108" s="17"/>
      <c r="W108" s="17"/>
      <c r="X108" s="17"/>
      <c r="Y108" s="19" t="s">
        <v>62</v>
      </c>
      <c r="Z108" s="19" t="s">
        <v>62</v>
      </c>
      <c r="AA108" s="19" t="s">
        <v>62</v>
      </c>
      <c r="AB108" s="19" t="s">
        <v>62</v>
      </c>
      <c r="AC108" s="19" t="s">
        <v>63</v>
      </c>
      <c r="AD108" s="19" t="s">
        <v>62</v>
      </c>
      <c r="AE108" s="19" t="s">
        <v>63</v>
      </c>
      <c r="AF108" s="17" t="s">
        <v>62</v>
      </c>
      <c r="AG108" s="17" t="s">
        <v>62</v>
      </c>
      <c r="AH108" s="17" t="s">
        <v>62</v>
      </c>
      <c r="AI108" s="17" t="s">
        <v>62</v>
      </c>
      <c r="AJ108" s="17" t="s">
        <v>63</v>
      </c>
      <c r="AK108" s="17" t="s">
        <v>63</v>
      </c>
      <c r="AL108" s="17" t="s">
        <v>63</v>
      </c>
      <c r="AM108" s="17" t="s">
        <v>63</v>
      </c>
      <c r="AN108" s="17" t="s">
        <v>63</v>
      </c>
      <c r="AO108" s="17" t="s">
        <v>63</v>
      </c>
      <c r="AP108" s="17" t="s">
        <v>63</v>
      </c>
      <c r="AQ108" s="17" t="s">
        <v>63</v>
      </c>
      <c r="AR108" s="17" t="s">
        <v>63</v>
      </c>
      <c r="AS108" s="17" t="s">
        <v>63</v>
      </c>
      <c r="AT108" s="17" t="s">
        <v>63</v>
      </c>
      <c r="AU108" s="17" t="s">
        <v>63</v>
      </c>
      <c r="AV108" s="17" t="s">
        <v>63</v>
      </c>
      <c r="AW108" s="17" t="s">
        <v>63</v>
      </c>
      <c r="AX108" s="17" t="s">
        <v>63</v>
      </c>
      <c r="AY108" s="17" t="s">
        <v>63</v>
      </c>
      <c r="AZ108" s="17" t="s">
        <v>63</v>
      </c>
      <c r="BA108" s="17" t="s">
        <v>63</v>
      </c>
      <c r="BB108" s="17" t="s">
        <v>63</v>
      </c>
      <c r="BC108" s="19"/>
      <c r="BD108" s="19" t="s">
        <v>64</v>
      </c>
    </row>
    <row r="109" spans="1:56" ht="51">
      <c r="J109">
        <f t="shared" si="1"/>
        <v>0</v>
      </c>
      <c r="K109">
        <v>0</v>
      </c>
      <c r="L109" s="33" t="s">
        <v>961</v>
      </c>
      <c r="M109" s="52" t="s">
        <v>909</v>
      </c>
      <c r="N109" s="19" t="s">
        <v>252</v>
      </c>
      <c r="O109" s="1">
        <v>6002.04</v>
      </c>
      <c r="P109" s="16">
        <v>305</v>
      </c>
      <c r="Q109" s="23" t="s">
        <v>255</v>
      </c>
      <c r="R109" s="17" t="s">
        <v>240</v>
      </c>
      <c r="S109" s="20" t="s">
        <v>57</v>
      </c>
      <c r="T109" s="17" t="s">
        <v>57</v>
      </c>
      <c r="U109" s="25">
        <v>1</v>
      </c>
      <c r="V109" s="15" t="s">
        <v>256</v>
      </c>
      <c r="W109" s="17"/>
      <c r="X109" s="17"/>
      <c r="Y109" s="19" t="s">
        <v>63</v>
      </c>
      <c r="Z109" s="19" t="s">
        <v>63</v>
      </c>
      <c r="AA109" s="19" t="s">
        <v>63</v>
      </c>
      <c r="AB109" s="19" t="s">
        <v>62</v>
      </c>
      <c r="AC109" s="19" t="s">
        <v>63</v>
      </c>
      <c r="AD109" s="19" t="s">
        <v>62</v>
      </c>
      <c r="AE109" s="19" t="s">
        <v>63</v>
      </c>
      <c r="AF109" s="26" t="s">
        <v>62</v>
      </c>
      <c r="AG109" s="17" t="s">
        <v>62</v>
      </c>
      <c r="AH109" s="17" t="s">
        <v>62</v>
      </c>
      <c r="AI109" s="27" t="s">
        <v>62</v>
      </c>
      <c r="AJ109" s="17" t="s">
        <v>63</v>
      </c>
      <c r="AK109" s="17" t="s">
        <v>63</v>
      </c>
      <c r="AL109" s="17" t="s">
        <v>63</v>
      </c>
      <c r="AM109" s="17" t="s">
        <v>63</v>
      </c>
      <c r="AN109" s="17" t="s">
        <v>63</v>
      </c>
      <c r="AO109" s="17" t="s">
        <v>63</v>
      </c>
      <c r="AP109" s="17" t="s">
        <v>63</v>
      </c>
      <c r="AQ109" s="17" t="s">
        <v>63</v>
      </c>
      <c r="AR109" s="17" t="s">
        <v>63</v>
      </c>
      <c r="AS109" s="17" t="s">
        <v>63</v>
      </c>
      <c r="AT109" s="17" t="s">
        <v>63</v>
      </c>
      <c r="AU109" s="17" t="s">
        <v>63</v>
      </c>
      <c r="AV109" s="17" t="s">
        <v>63</v>
      </c>
      <c r="AW109" s="17" t="s">
        <v>63</v>
      </c>
      <c r="AX109" s="17" t="s">
        <v>63</v>
      </c>
      <c r="AY109" s="17" t="s">
        <v>63</v>
      </c>
      <c r="AZ109" s="17" t="s">
        <v>63</v>
      </c>
      <c r="BA109" s="17" t="s">
        <v>63</v>
      </c>
      <c r="BB109" s="17" t="s">
        <v>63</v>
      </c>
      <c r="BC109" s="19"/>
      <c r="BD109" s="19" t="s">
        <v>64</v>
      </c>
    </row>
    <row r="110" spans="1:56" ht="42.75">
      <c r="J110">
        <f t="shared" si="1"/>
        <v>0</v>
      </c>
      <c r="K110">
        <v>0</v>
      </c>
      <c r="L110" s="33" t="s">
        <v>961</v>
      </c>
      <c r="M110" s="52" t="s">
        <v>910</v>
      </c>
      <c r="N110" s="19" t="s">
        <v>252</v>
      </c>
      <c r="O110" s="1">
        <v>6008.09</v>
      </c>
      <c r="P110" s="16">
        <v>100</v>
      </c>
      <c r="Q110" s="28" t="s">
        <v>257</v>
      </c>
      <c r="R110" s="17" t="s">
        <v>57</v>
      </c>
      <c r="S110" s="20" t="s">
        <v>57</v>
      </c>
      <c r="T110" s="17" t="s">
        <v>57</v>
      </c>
      <c r="U110" s="18">
        <v>1</v>
      </c>
      <c r="V110" s="15" t="s">
        <v>258</v>
      </c>
      <c r="W110" s="17"/>
      <c r="X110" s="17" t="s">
        <v>259</v>
      </c>
      <c r="Y110" s="19" t="s">
        <v>62</v>
      </c>
      <c r="Z110" s="19" t="s">
        <v>62</v>
      </c>
      <c r="AA110" s="19" t="s">
        <v>62</v>
      </c>
      <c r="AB110" s="19" t="s">
        <v>62</v>
      </c>
      <c r="AC110" s="19" t="s">
        <v>63</v>
      </c>
      <c r="AD110" s="19" t="s">
        <v>62</v>
      </c>
      <c r="AE110" s="19" t="s">
        <v>63</v>
      </c>
      <c r="AF110" s="26" t="s">
        <v>62</v>
      </c>
      <c r="AG110" s="17" t="s">
        <v>62</v>
      </c>
      <c r="AH110" s="17" t="s">
        <v>62</v>
      </c>
      <c r="AI110" s="27" t="s">
        <v>62</v>
      </c>
      <c r="AJ110" s="17" t="s">
        <v>63</v>
      </c>
      <c r="AK110" s="17" t="s">
        <v>63</v>
      </c>
      <c r="AL110" s="17" t="s">
        <v>63</v>
      </c>
      <c r="AM110" s="17" t="s">
        <v>63</v>
      </c>
      <c r="AN110" s="17" t="s">
        <v>63</v>
      </c>
      <c r="AO110" s="17" t="s">
        <v>63</v>
      </c>
      <c r="AP110" s="17" t="s">
        <v>63</v>
      </c>
      <c r="AQ110" s="17" t="s">
        <v>63</v>
      </c>
      <c r="AR110" s="17" t="s">
        <v>63</v>
      </c>
      <c r="AS110" s="17" t="s">
        <v>63</v>
      </c>
      <c r="AT110" s="17" t="s">
        <v>63</v>
      </c>
      <c r="AU110" s="17" t="s">
        <v>63</v>
      </c>
      <c r="AV110" s="17" t="s">
        <v>63</v>
      </c>
      <c r="AW110" s="17" t="s">
        <v>63</v>
      </c>
      <c r="AX110" s="17" t="s">
        <v>63</v>
      </c>
      <c r="AY110" s="17" t="s">
        <v>63</v>
      </c>
      <c r="AZ110" s="17" t="s">
        <v>63</v>
      </c>
      <c r="BA110" s="17" t="s">
        <v>63</v>
      </c>
      <c r="BB110" s="17" t="s">
        <v>63</v>
      </c>
      <c r="BC110" s="19"/>
      <c r="BD110" s="19" t="s">
        <v>64</v>
      </c>
    </row>
    <row r="111" spans="1:56" ht="114">
      <c r="A111">
        <v>903</v>
      </c>
      <c r="B111" s="33" t="s">
        <v>1031</v>
      </c>
      <c r="C111">
        <v>500</v>
      </c>
      <c r="J111">
        <f t="shared" si="1"/>
        <v>130</v>
      </c>
      <c r="K111">
        <v>2</v>
      </c>
      <c r="L111" s="33" t="s">
        <v>987</v>
      </c>
      <c r="M111" s="52" t="s">
        <v>911</v>
      </c>
      <c r="N111" s="19" t="s">
        <v>260</v>
      </c>
      <c r="O111" s="1">
        <v>6101.3</v>
      </c>
      <c r="P111" s="16">
        <v>355</v>
      </c>
      <c r="Q111" s="28" t="s">
        <v>261</v>
      </c>
      <c r="R111" s="17" t="s">
        <v>262</v>
      </c>
      <c r="S111" s="20" t="s">
        <v>57</v>
      </c>
      <c r="T111" s="17" t="s">
        <v>57</v>
      </c>
      <c r="U111" s="18">
        <v>1</v>
      </c>
      <c r="V111" s="17"/>
      <c r="W111" s="17"/>
      <c r="X111" s="17"/>
      <c r="Y111" s="19" t="s">
        <v>63</v>
      </c>
      <c r="Z111" s="19" t="s">
        <v>63</v>
      </c>
      <c r="AA111" s="19" t="s">
        <v>63</v>
      </c>
      <c r="AB111" s="19" t="s">
        <v>62</v>
      </c>
      <c r="AC111" s="19" t="s">
        <v>63</v>
      </c>
      <c r="AD111" s="19" t="s">
        <v>62</v>
      </c>
      <c r="AE111" s="19" t="s">
        <v>63</v>
      </c>
      <c r="AF111" s="26" t="s">
        <v>62</v>
      </c>
      <c r="AG111" s="17" t="s">
        <v>62</v>
      </c>
      <c r="AH111" s="17" t="s">
        <v>62</v>
      </c>
      <c r="AI111" s="27" t="s">
        <v>62</v>
      </c>
      <c r="AJ111" s="17" t="s">
        <v>63</v>
      </c>
      <c r="AK111" s="17" t="s">
        <v>63</v>
      </c>
      <c r="AL111" s="17" t="s">
        <v>63</v>
      </c>
      <c r="AM111" s="17" t="s">
        <v>63</v>
      </c>
      <c r="AN111" s="17" t="s">
        <v>63</v>
      </c>
      <c r="AO111" s="17" t="s">
        <v>63</v>
      </c>
      <c r="AP111" s="17" t="s">
        <v>63</v>
      </c>
      <c r="AQ111" s="17" t="s">
        <v>63</v>
      </c>
      <c r="AR111" s="17" t="s">
        <v>63</v>
      </c>
      <c r="AS111" s="17" t="s">
        <v>63</v>
      </c>
      <c r="AT111" s="17" t="s">
        <v>63</v>
      </c>
      <c r="AU111" s="17" t="s">
        <v>63</v>
      </c>
      <c r="AV111" s="17" t="s">
        <v>63</v>
      </c>
      <c r="AW111" s="17" t="s">
        <v>63</v>
      </c>
      <c r="AX111" s="17" t="s">
        <v>63</v>
      </c>
      <c r="AY111" s="17" t="s">
        <v>63</v>
      </c>
      <c r="AZ111" s="17" t="s">
        <v>63</v>
      </c>
      <c r="BA111" s="17" t="s">
        <v>63</v>
      </c>
      <c r="BB111" s="17" t="s">
        <v>63</v>
      </c>
      <c r="BC111" s="19"/>
      <c r="BD111" s="19" t="s">
        <v>64</v>
      </c>
    </row>
    <row r="112" spans="1:56" ht="99.75">
      <c r="A112">
        <v>905</v>
      </c>
      <c r="B112" s="33" t="s">
        <v>1032</v>
      </c>
      <c r="C112">
        <v>500</v>
      </c>
      <c r="J112">
        <f t="shared" si="1"/>
        <v>130</v>
      </c>
      <c r="K112">
        <v>2</v>
      </c>
      <c r="L112" s="33" t="s">
        <v>987</v>
      </c>
      <c r="M112" s="52" t="s">
        <v>912</v>
      </c>
      <c r="N112" s="19" t="s">
        <v>260</v>
      </c>
      <c r="O112" s="1">
        <v>6106.34</v>
      </c>
      <c r="P112" s="16">
        <v>350</v>
      </c>
      <c r="Q112" s="28" t="s">
        <v>263</v>
      </c>
      <c r="R112" s="17" t="s">
        <v>264</v>
      </c>
      <c r="S112" s="20" t="s">
        <v>57</v>
      </c>
      <c r="T112" s="17" t="s">
        <v>57</v>
      </c>
      <c r="U112" s="17" t="s">
        <v>265</v>
      </c>
      <c r="V112" s="17"/>
      <c r="W112" s="17"/>
      <c r="X112" s="17"/>
      <c r="Y112" s="19" t="s">
        <v>63</v>
      </c>
      <c r="Z112" s="19" t="s">
        <v>63</v>
      </c>
      <c r="AA112" s="19" t="s">
        <v>63</v>
      </c>
      <c r="AB112" s="19" t="s">
        <v>62</v>
      </c>
      <c r="AC112" s="19" t="s">
        <v>63</v>
      </c>
      <c r="AD112" s="19" t="s">
        <v>62</v>
      </c>
      <c r="AE112" s="19" t="s">
        <v>63</v>
      </c>
      <c r="AF112" s="26" t="s">
        <v>62</v>
      </c>
      <c r="AG112" s="17" t="s">
        <v>62</v>
      </c>
      <c r="AH112" s="17" t="s">
        <v>62</v>
      </c>
      <c r="AI112" s="27" t="s">
        <v>62</v>
      </c>
      <c r="AJ112" s="17" t="s">
        <v>63</v>
      </c>
      <c r="AK112" s="17" t="s">
        <v>63</v>
      </c>
      <c r="AL112" s="17" t="s">
        <v>63</v>
      </c>
      <c r="AM112" s="17" t="s">
        <v>63</v>
      </c>
      <c r="AN112" s="17" t="s">
        <v>63</v>
      </c>
      <c r="AO112" s="17" t="s">
        <v>63</v>
      </c>
      <c r="AP112" s="17" t="s">
        <v>63</v>
      </c>
      <c r="AQ112" s="17" t="s">
        <v>63</v>
      </c>
      <c r="AR112" s="17" t="s">
        <v>63</v>
      </c>
      <c r="AS112" s="17" t="s">
        <v>63</v>
      </c>
      <c r="AT112" s="17" t="s">
        <v>63</v>
      </c>
      <c r="AU112" s="17" t="s">
        <v>63</v>
      </c>
      <c r="AV112" s="17" t="s">
        <v>63</v>
      </c>
      <c r="AW112" s="17" t="s">
        <v>63</v>
      </c>
      <c r="AX112" s="17" t="s">
        <v>63</v>
      </c>
      <c r="AY112" s="17" t="s">
        <v>63</v>
      </c>
      <c r="AZ112" s="17" t="s">
        <v>63</v>
      </c>
      <c r="BA112" s="17" t="s">
        <v>63</v>
      </c>
      <c r="BB112" s="17" t="s">
        <v>63</v>
      </c>
      <c r="BC112" s="19"/>
      <c r="BD112" s="19" t="s">
        <v>64</v>
      </c>
    </row>
    <row r="113" spans="1:56" ht="191.25">
      <c r="J113">
        <f t="shared" si="1"/>
        <v>0</v>
      </c>
      <c r="K113">
        <v>0</v>
      </c>
      <c r="L113" s="33" t="s">
        <v>961</v>
      </c>
      <c r="M113" s="52" t="s">
        <v>913</v>
      </c>
      <c r="N113" s="19" t="s">
        <v>260</v>
      </c>
      <c r="O113" s="1">
        <v>6107.35</v>
      </c>
      <c r="P113" s="16">
        <v>1800</v>
      </c>
      <c r="Q113" s="28" t="s">
        <v>266</v>
      </c>
      <c r="R113" s="17" t="s">
        <v>267</v>
      </c>
      <c r="S113" s="20" t="s">
        <v>57</v>
      </c>
      <c r="T113" s="17" t="s">
        <v>57</v>
      </c>
      <c r="U113" s="18">
        <v>1</v>
      </c>
      <c r="V113" s="15" t="s">
        <v>268</v>
      </c>
      <c r="W113" s="17"/>
      <c r="X113" s="17"/>
      <c r="Y113" s="19" t="s">
        <v>63</v>
      </c>
      <c r="Z113" s="19" t="s">
        <v>63</v>
      </c>
      <c r="AA113" s="19" t="s">
        <v>63</v>
      </c>
      <c r="AB113" s="19" t="s">
        <v>62</v>
      </c>
      <c r="AC113" s="19" t="s">
        <v>63</v>
      </c>
      <c r="AD113" s="19" t="s">
        <v>62</v>
      </c>
      <c r="AE113" s="19" t="s">
        <v>63</v>
      </c>
      <c r="AF113" s="26" t="s">
        <v>62</v>
      </c>
      <c r="AG113" s="17" t="s">
        <v>62</v>
      </c>
      <c r="AH113" s="17" t="s">
        <v>62</v>
      </c>
      <c r="AI113" s="27" t="s">
        <v>62</v>
      </c>
      <c r="AJ113" s="17" t="s">
        <v>63</v>
      </c>
      <c r="AK113" s="17" t="s">
        <v>63</v>
      </c>
      <c r="AL113" s="17" t="s">
        <v>63</v>
      </c>
      <c r="AM113" s="17" t="s">
        <v>63</v>
      </c>
      <c r="AN113" s="17" t="s">
        <v>63</v>
      </c>
      <c r="AO113" s="17" t="s">
        <v>63</v>
      </c>
      <c r="AP113" s="17" t="s">
        <v>63</v>
      </c>
      <c r="AQ113" s="17" t="s">
        <v>63</v>
      </c>
      <c r="AR113" s="17" t="s">
        <v>63</v>
      </c>
      <c r="AS113" s="17" t="s">
        <v>63</v>
      </c>
      <c r="AT113" s="17" t="s">
        <v>63</v>
      </c>
      <c r="AU113" s="17" t="s">
        <v>63</v>
      </c>
      <c r="AV113" s="17" t="s">
        <v>63</v>
      </c>
      <c r="AW113" s="17" t="s">
        <v>63</v>
      </c>
      <c r="AX113" s="17" t="s">
        <v>63</v>
      </c>
      <c r="AY113" s="17" t="s">
        <v>63</v>
      </c>
      <c r="AZ113" s="17" t="s">
        <v>63</v>
      </c>
      <c r="BA113" s="17" t="s">
        <v>63</v>
      </c>
      <c r="BB113" s="17" t="s">
        <v>63</v>
      </c>
      <c r="BC113" s="19"/>
      <c r="BD113" s="19" t="s">
        <v>64</v>
      </c>
    </row>
    <row r="114" spans="1:56" ht="142.5">
      <c r="A114">
        <v>4127</v>
      </c>
      <c r="B114" s="33" t="s">
        <v>1020</v>
      </c>
      <c r="C114">
        <v>100</v>
      </c>
      <c r="J114">
        <f t="shared" si="1"/>
        <v>26</v>
      </c>
      <c r="K114">
        <v>0</v>
      </c>
      <c r="L114" s="33" t="s">
        <v>1029</v>
      </c>
      <c r="M114" s="52" t="s">
        <v>914</v>
      </c>
      <c r="N114" s="19" t="s">
        <v>269</v>
      </c>
      <c r="O114" s="1">
        <v>6241.55</v>
      </c>
      <c r="P114" s="16">
        <v>350</v>
      </c>
      <c r="Q114" s="28" t="s">
        <v>270</v>
      </c>
      <c r="R114" s="17" t="s">
        <v>271</v>
      </c>
      <c r="S114" s="20" t="s">
        <v>57</v>
      </c>
      <c r="T114" s="17" t="s">
        <v>57</v>
      </c>
      <c r="U114" s="17" t="s">
        <v>272</v>
      </c>
      <c r="V114" s="15" t="s">
        <v>273</v>
      </c>
      <c r="W114" s="17"/>
      <c r="X114" s="17"/>
      <c r="Y114" s="19" t="s">
        <v>63</v>
      </c>
      <c r="Z114" s="19" t="s">
        <v>63</v>
      </c>
      <c r="AA114" s="19" t="s">
        <v>63</v>
      </c>
      <c r="AB114" s="19" t="s">
        <v>62</v>
      </c>
      <c r="AC114" s="19" t="s">
        <v>63</v>
      </c>
      <c r="AD114" s="19" t="s">
        <v>62</v>
      </c>
      <c r="AE114" s="19" t="s">
        <v>63</v>
      </c>
      <c r="AF114" s="26" t="s">
        <v>62</v>
      </c>
      <c r="AG114" s="17" t="s">
        <v>62</v>
      </c>
      <c r="AH114" s="17" t="s">
        <v>62</v>
      </c>
      <c r="AI114" s="27" t="s">
        <v>62</v>
      </c>
      <c r="AJ114" s="17" t="s">
        <v>63</v>
      </c>
      <c r="AK114" s="17" t="s">
        <v>63</v>
      </c>
      <c r="AL114" s="17" t="s">
        <v>63</v>
      </c>
      <c r="AM114" s="17" t="s">
        <v>63</v>
      </c>
      <c r="AN114" s="17" t="s">
        <v>63</v>
      </c>
      <c r="AO114" s="17" t="s">
        <v>63</v>
      </c>
      <c r="AP114" s="17" t="s">
        <v>63</v>
      </c>
      <c r="AQ114" s="17" t="s">
        <v>63</v>
      </c>
      <c r="AR114" s="17" t="s">
        <v>63</v>
      </c>
      <c r="AS114" s="17" t="s">
        <v>63</v>
      </c>
      <c r="AT114" s="17" t="s">
        <v>63</v>
      </c>
      <c r="AU114" s="17" t="s">
        <v>63</v>
      </c>
      <c r="AV114" s="17" t="s">
        <v>63</v>
      </c>
      <c r="AW114" s="17" t="s">
        <v>63</v>
      </c>
      <c r="AX114" s="17" t="s">
        <v>63</v>
      </c>
      <c r="AY114" s="17" t="s">
        <v>63</v>
      </c>
      <c r="AZ114" s="17" t="s">
        <v>63</v>
      </c>
      <c r="BA114" s="17" t="s">
        <v>63</v>
      </c>
      <c r="BB114" s="17" t="s">
        <v>63</v>
      </c>
      <c r="BC114" s="17"/>
      <c r="BD114" s="19" t="s">
        <v>64</v>
      </c>
    </row>
    <row r="115" spans="1:56" ht="191.25">
      <c r="A115">
        <v>4509</v>
      </c>
      <c r="B115" s="52" t="s">
        <v>1033</v>
      </c>
      <c r="C115">
        <v>100</v>
      </c>
      <c r="J115">
        <f t="shared" si="1"/>
        <v>26</v>
      </c>
      <c r="K115">
        <v>0</v>
      </c>
      <c r="L115" s="33" t="s">
        <v>1029</v>
      </c>
      <c r="M115" s="52" t="s">
        <v>915</v>
      </c>
      <c r="N115" s="19" t="s">
        <v>269</v>
      </c>
      <c r="O115" s="1">
        <v>6241.6</v>
      </c>
      <c r="P115" s="16">
        <v>2900</v>
      </c>
      <c r="Q115" s="28" t="s">
        <v>270</v>
      </c>
      <c r="R115" s="17" t="s">
        <v>274</v>
      </c>
      <c r="S115" s="20" t="s">
        <v>57</v>
      </c>
      <c r="T115" s="17" t="s">
        <v>57</v>
      </c>
      <c r="U115" s="18">
        <v>1</v>
      </c>
      <c r="V115" s="15" t="s">
        <v>275</v>
      </c>
      <c r="W115" s="17" t="s">
        <v>276</v>
      </c>
      <c r="X115" s="17" t="s">
        <v>277</v>
      </c>
      <c r="Y115" s="19" t="s">
        <v>63</v>
      </c>
      <c r="Z115" s="19" t="s">
        <v>63</v>
      </c>
      <c r="AA115" s="19" t="s">
        <v>63</v>
      </c>
      <c r="AB115" s="19" t="s">
        <v>62</v>
      </c>
      <c r="AC115" s="19" t="s">
        <v>63</v>
      </c>
      <c r="AD115" s="19" t="s">
        <v>62</v>
      </c>
      <c r="AE115" s="19" t="s">
        <v>63</v>
      </c>
      <c r="AF115" s="26" t="s">
        <v>62</v>
      </c>
      <c r="AG115" s="17" t="s">
        <v>62</v>
      </c>
      <c r="AH115" s="17" t="s">
        <v>62</v>
      </c>
      <c r="AI115" s="27" t="s">
        <v>62</v>
      </c>
      <c r="AJ115" s="17" t="s">
        <v>63</v>
      </c>
      <c r="AK115" s="17" t="s">
        <v>63</v>
      </c>
      <c r="AL115" s="17" t="s">
        <v>63</v>
      </c>
      <c r="AM115" s="17" t="s">
        <v>63</v>
      </c>
      <c r="AN115" s="17" t="s">
        <v>63</v>
      </c>
      <c r="AO115" s="17" t="s">
        <v>63</v>
      </c>
      <c r="AP115" s="17" t="s">
        <v>63</v>
      </c>
      <c r="AQ115" s="17" t="s">
        <v>63</v>
      </c>
      <c r="AR115" s="17" t="s">
        <v>63</v>
      </c>
      <c r="AS115" s="17" t="s">
        <v>63</v>
      </c>
      <c r="AT115" s="17" t="s">
        <v>63</v>
      </c>
      <c r="AU115" s="17" t="s">
        <v>63</v>
      </c>
      <c r="AV115" s="17" t="s">
        <v>63</v>
      </c>
      <c r="AW115" s="17" t="s">
        <v>63</v>
      </c>
      <c r="AX115" s="17" t="s">
        <v>63</v>
      </c>
      <c r="AY115" s="17" t="s">
        <v>63</v>
      </c>
      <c r="AZ115" s="17" t="s">
        <v>63</v>
      </c>
      <c r="BA115" s="17" t="s">
        <v>63</v>
      </c>
      <c r="BB115" s="17" t="s">
        <v>63</v>
      </c>
      <c r="BC115" s="17"/>
      <c r="BD115" s="19" t="s">
        <v>64</v>
      </c>
    </row>
    <row r="116" spans="1:56" ht="280.5">
      <c r="J116">
        <f t="shared" si="1"/>
        <v>0</v>
      </c>
      <c r="K116">
        <v>0</v>
      </c>
      <c r="L116" s="33" t="s">
        <v>961</v>
      </c>
      <c r="M116" s="52" t="s">
        <v>916</v>
      </c>
      <c r="N116" s="19" t="s">
        <v>278</v>
      </c>
      <c r="O116" s="1">
        <v>6299.6</v>
      </c>
      <c r="P116" s="16">
        <v>2900</v>
      </c>
      <c r="Q116" s="28" t="s">
        <v>279</v>
      </c>
      <c r="R116" s="17" t="s">
        <v>274</v>
      </c>
      <c r="S116" s="20" t="s">
        <v>57</v>
      </c>
      <c r="T116" s="17" t="s">
        <v>57</v>
      </c>
      <c r="U116" s="18">
        <v>1</v>
      </c>
      <c r="V116" s="15" t="s">
        <v>280</v>
      </c>
      <c r="W116" s="17" t="s">
        <v>281</v>
      </c>
      <c r="X116" s="17" t="s">
        <v>282</v>
      </c>
      <c r="Y116" s="19" t="s">
        <v>63</v>
      </c>
      <c r="Z116" s="19" t="s">
        <v>63</v>
      </c>
      <c r="AA116" s="19" t="s">
        <v>63</v>
      </c>
      <c r="AB116" s="19" t="s">
        <v>62</v>
      </c>
      <c r="AC116" s="19" t="s">
        <v>63</v>
      </c>
      <c r="AD116" s="19" t="s">
        <v>62</v>
      </c>
      <c r="AE116" s="19" t="s">
        <v>63</v>
      </c>
      <c r="AF116" s="26" t="s">
        <v>62</v>
      </c>
      <c r="AG116" s="26" t="s">
        <v>62</v>
      </c>
      <c r="AH116" s="17" t="s">
        <v>62</v>
      </c>
      <c r="AI116" s="27" t="s">
        <v>62</v>
      </c>
      <c r="AJ116" s="17" t="s">
        <v>63</v>
      </c>
      <c r="AK116" s="17" t="s">
        <v>63</v>
      </c>
      <c r="AL116" s="17" t="s">
        <v>63</v>
      </c>
      <c r="AM116" s="17" t="s">
        <v>63</v>
      </c>
      <c r="AN116" s="17" t="s">
        <v>63</v>
      </c>
      <c r="AO116" s="17" t="s">
        <v>63</v>
      </c>
      <c r="AP116" s="17" t="s">
        <v>63</v>
      </c>
      <c r="AQ116" s="17" t="s">
        <v>63</v>
      </c>
      <c r="AR116" s="17" t="s">
        <v>63</v>
      </c>
      <c r="AS116" s="17" t="s">
        <v>63</v>
      </c>
      <c r="AT116" s="17" t="s">
        <v>63</v>
      </c>
      <c r="AU116" s="17" t="s">
        <v>63</v>
      </c>
      <c r="AV116" s="17" t="s">
        <v>63</v>
      </c>
      <c r="AW116" s="17" t="s">
        <v>63</v>
      </c>
      <c r="AX116" s="17" t="s">
        <v>63</v>
      </c>
      <c r="AY116" s="17" t="s">
        <v>63</v>
      </c>
      <c r="AZ116" s="17" t="s">
        <v>63</v>
      </c>
      <c r="BA116" s="17" t="s">
        <v>63</v>
      </c>
      <c r="BB116" s="17" t="s">
        <v>63</v>
      </c>
      <c r="BC116" s="17"/>
      <c r="BD116" s="19" t="s">
        <v>64</v>
      </c>
    </row>
    <row r="117" spans="1:56" ht="293.25">
      <c r="J117">
        <f t="shared" si="1"/>
        <v>0</v>
      </c>
      <c r="K117">
        <v>0</v>
      </c>
      <c r="L117" s="33" t="s">
        <v>1034</v>
      </c>
      <c r="M117" s="52" t="s">
        <v>916</v>
      </c>
      <c r="N117" s="19" t="s">
        <v>278</v>
      </c>
      <c r="O117" s="1">
        <v>6299.61</v>
      </c>
      <c r="P117" s="16">
        <v>3300</v>
      </c>
      <c r="Q117" s="28" t="s">
        <v>279</v>
      </c>
      <c r="R117" s="17" t="s">
        <v>283</v>
      </c>
      <c r="S117" s="20" t="s">
        <v>57</v>
      </c>
      <c r="T117" s="17" t="s">
        <v>57</v>
      </c>
      <c r="U117" s="18">
        <v>1</v>
      </c>
      <c r="V117" s="15" t="s">
        <v>284</v>
      </c>
      <c r="W117" s="17" t="s">
        <v>285</v>
      </c>
      <c r="X117" s="17" t="s">
        <v>282</v>
      </c>
      <c r="Y117" s="19" t="s">
        <v>63</v>
      </c>
      <c r="Z117" s="19" t="s">
        <v>63</v>
      </c>
      <c r="AA117" s="19" t="s">
        <v>63</v>
      </c>
      <c r="AB117" s="19" t="s">
        <v>62</v>
      </c>
      <c r="AC117" s="19" t="s">
        <v>63</v>
      </c>
      <c r="AD117" s="19" t="s">
        <v>62</v>
      </c>
      <c r="AE117" s="19" t="s">
        <v>63</v>
      </c>
      <c r="AF117" s="26" t="s">
        <v>62</v>
      </c>
      <c r="AG117" s="26" t="s">
        <v>62</v>
      </c>
      <c r="AH117" s="17" t="s">
        <v>62</v>
      </c>
      <c r="AI117" s="27" t="s">
        <v>62</v>
      </c>
      <c r="AJ117" s="17" t="s">
        <v>63</v>
      </c>
      <c r="AK117" s="17" t="s">
        <v>63</v>
      </c>
      <c r="AL117" s="17" t="s">
        <v>63</v>
      </c>
      <c r="AM117" s="17" t="s">
        <v>63</v>
      </c>
      <c r="AN117" s="17" t="s">
        <v>63</v>
      </c>
      <c r="AO117" s="17" t="s">
        <v>63</v>
      </c>
      <c r="AP117" s="17" t="s">
        <v>63</v>
      </c>
      <c r="AQ117" s="17" t="s">
        <v>63</v>
      </c>
      <c r="AR117" s="17" t="s">
        <v>63</v>
      </c>
      <c r="AS117" s="17" t="s">
        <v>63</v>
      </c>
      <c r="AT117" s="17" t="s">
        <v>63</v>
      </c>
      <c r="AU117" s="17" t="s">
        <v>63</v>
      </c>
      <c r="AV117" s="17" t="s">
        <v>63</v>
      </c>
      <c r="AW117" s="17" t="s">
        <v>63</v>
      </c>
      <c r="AX117" s="17" t="s">
        <v>63</v>
      </c>
      <c r="AY117" s="17" t="s">
        <v>63</v>
      </c>
      <c r="AZ117" s="17" t="s">
        <v>63</v>
      </c>
      <c r="BA117" s="17" t="s">
        <v>63</v>
      </c>
      <c r="BB117" s="17" t="s">
        <v>63</v>
      </c>
      <c r="BC117" s="17"/>
      <c r="BD117" s="19" t="s">
        <v>64</v>
      </c>
    </row>
    <row r="118" spans="1:56" ht="293.25">
      <c r="J118">
        <f t="shared" si="1"/>
        <v>0</v>
      </c>
      <c r="K118">
        <v>0</v>
      </c>
      <c r="L118" s="33" t="s">
        <v>961</v>
      </c>
      <c r="M118" s="52" t="s">
        <v>916</v>
      </c>
      <c r="N118" s="19" t="s">
        <v>278</v>
      </c>
      <c r="O118" s="1">
        <v>6299.62</v>
      </c>
      <c r="P118" s="16">
        <v>3800</v>
      </c>
      <c r="Q118" s="28" t="s">
        <v>279</v>
      </c>
      <c r="R118" s="17" t="s">
        <v>286</v>
      </c>
      <c r="S118" s="20" t="s">
        <v>57</v>
      </c>
      <c r="T118" s="17" t="s">
        <v>57</v>
      </c>
      <c r="U118" s="18">
        <v>1</v>
      </c>
      <c r="V118" s="15" t="s">
        <v>287</v>
      </c>
      <c r="W118" s="17" t="s">
        <v>288</v>
      </c>
      <c r="X118" s="17" t="s">
        <v>282</v>
      </c>
      <c r="Y118" s="19" t="s">
        <v>63</v>
      </c>
      <c r="Z118" s="19" t="s">
        <v>63</v>
      </c>
      <c r="AA118" s="19" t="s">
        <v>63</v>
      </c>
      <c r="AB118" s="19" t="s">
        <v>62</v>
      </c>
      <c r="AC118" s="19" t="s">
        <v>63</v>
      </c>
      <c r="AD118" s="19" t="s">
        <v>62</v>
      </c>
      <c r="AE118" s="19" t="s">
        <v>63</v>
      </c>
      <c r="AF118" s="26" t="s">
        <v>62</v>
      </c>
      <c r="AG118" s="26" t="s">
        <v>62</v>
      </c>
      <c r="AH118" s="17" t="s">
        <v>62</v>
      </c>
      <c r="AI118" s="27" t="s">
        <v>62</v>
      </c>
      <c r="AJ118" s="17" t="s">
        <v>63</v>
      </c>
      <c r="AK118" s="17" t="s">
        <v>63</v>
      </c>
      <c r="AL118" s="17" t="s">
        <v>63</v>
      </c>
      <c r="AM118" s="17" t="s">
        <v>63</v>
      </c>
      <c r="AN118" s="17" t="s">
        <v>63</v>
      </c>
      <c r="AO118" s="17" t="s">
        <v>63</v>
      </c>
      <c r="AP118" s="17" t="s">
        <v>63</v>
      </c>
      <c r="AQ118" s="17" t="s">
        <v>63</v>
      </c>
      <c r="AR118" s="17" t="s">
        <v>63</v>
      </c>
      <c r="AS118" s="17" t="s">
        <v>63</v>
      </c>
      <c r="AT118" s="17" t="s">
        <v>63</v>
      </c>
      <c r="AU118" s="17" t="s">
        <v>63</v>
      </c>
      <c r="AV118" s="17" t="s">
        <v>63</v>
      </c>
      <c r="AW118" s="17" t="s">
        <v>63</v>
      </c>
      <c r="AX118" s="17" t="s">
        <v>63</v>
      </c>
      <c r="AY118" s="17" t="s">
        <v>63</v>
      </c>
      <c r="AZ118" s="17" t="s">
        <v>63</v>
      </c>
      <c r="BA118" s="17" t="s">
        <v>63</v>
      </c>
      <c r="BB118" s="17" t="s">
        <v>63</v>
      </c>
      <c r="BC118" s="17"/>
      <c r="BD118" s="19" t="s">
        <v>64</v>
      </c>
    </row>
    <row r="119" spans="1:56" ht="42.75">
      <c r="J119">
        <f t="shared" si="1"/>
        <v>0</v>
      </c>
      <c r="K119">
        <v>0</v>
      </c>
      <c r="L119" s="33" t="s">
        <v>961</v>
      </c>
      <c r="M119" s="52" t="s">
        <v>917</v>
      </c>
      <c r="N119" s="19" t="s">
        <v>289</v>
      </c>
      <c r="O119" s="1">
        <v>6305.33</v>
      </c>
      <c r="P119" s="16">
        <v>580</v>
      </c>
      <c r="Q119" s="28" t="s">
        <v>290</v>
      </c>
      <c r="R119" s="17" t="s">
        <v>291</v>
      </c>
      <c r="S119" s="20" t="s">
        <v>57</v>
      </c>
      <c r="T119" s="17" t="s">
        <v>57</v>
      </c>
      <c r="U119" s="18">
        <v>1</v>
      </c>
      <c r="V119" s="17"/>
      <c r="W119" s="17"/>
      <c r="X119" s="17"/>
      <c r="Y119" s="19" t="s">
        <v>63</v>
      </c>
      <c r="Z119" s="19" t="s">
        <v>63</v>
      </c>
      <c r="AA119" s="19" t="s">
        <v>63</v>
      </c>
      <c r="AB119" s="19" t="s">
        <v>62</v>
      </c>
      <c r="AC119" s="19" t="s">
        <v>63</v>
      </c>
      <c r="AD119" s="19" t="s">
        <v>62</v>
      </c>
      <c r="AE119" s="19" t="s">
        <v>63</v>
      </c>
      <c r="AF119" s="26" t="s">
        <v>62</v>
      </c>
      <c r="AG119" s="26" t="s">
        <v>62</v>
      </c>
      <c r="AH119" s="17" t="s">
        <v>62</v>
      </c>
      <c r="AI119" s="27" t="s">
        <v>62</v>
      </c>
      <c r="AJ119" s="17" t="s">
        <v>63</v>
      </c>
      <c r="AK119" s="17" t="s">
        <v>63</v>
      </c>
      <c r="AL119" s="17" t="s">
        <v>63</v>
      </c>
      <c r="AM119" s="17" t="s">
        <v>63</v>
      </c>
      <c r="AN119" s="17" t="s">
        <v>63</v>
      </c>
      <c r="AO119" s="17" t="s">
        <v>63</v>
      </c>
      <c r="AP119" s="17" t="s">
        <v>63</v>
      </c>
      <c r="AQ119" s="17" t="s">
        <v>63</v>
      </c>
      <c r="AR119" s="17" t="s">
        <v>63</v>
      </c>
      <c r="AS119" s="17" t="s">
        <v>63</v>
      </c>
      <c r="AT119" s="17" t="s">
        <v>63</v>
      </c>
      <c r="AU119" s="17" t="s">
        <v>63</v>
      </c>
      <c r="AV119" s="17" t="s">
        <v>63</v>
      </c>
      <c r="AW119" s="17" t="s">
        <v>63</v>
      </c>
      <c r="AX119" s="17" t="s">
        <v>63</v>
      </c>
      <c r="AY119" s="17" t="s">
        <v>63</v>
      </c>
      <c r="AZ119" s="17" t="s">
        <v>63</v>
      </c>
      <c r="BA119" s="17" t="s">
        <v>63</v>
      </c>
      <c r="BB119" s="17" t="s">
        <v>63</v>
      </c>
      <c r="BC119" s="17"/>
      <c r="BD119" s="19" t="s">
        <v>64</v>
      </c>
    </row>
    <row r="120" spans="1:56" ht="42.75">
      <c r="J120">
        <f t="shared" si="1"/>
        <v>0</v>
      </c>
      <c r="K120">
        <v>0</v>
      </c>
      <c r="L120" s="33" t="s">
        <v>961</v>
      </c>
      <c r="M120" s="52" t="s">
        <v>918</v>
      </c>
      <c r="N120" s="19" t="s">
        <v>289</v>
      </c>
      <c r="O120" s="1">
        <v>6306.33</v>
      </c>
      <c r="P120" s="16">
        <v>290</v>
      </c>
      <c r="Q120" s="28" t="s">
        <v>292</v>
      </c>
      <c r="R120" s="17" t="s">
        <v>291</v>
      </c>
      <c r="S120" s="20" t="s">
        <v>57</v>
      </c>
      <c r="T120" s="17" t="s">
        <v>57</v>
      </c>
      <c r="U120" s="18" t="s">
        <v>293</v>
      </c>
      <c r="V120" s="17"/>
      <c r="W120" s="17"/>
      <c r="X120" s="17"/>
      <c r="Y120" s="19" t="s">
        <v>63</v>
      </c>
      <c r="Z120" s="19" t="s">
        <v>63</v>
      </c>
      <c r="AA120" s="19" t="s">
        <v>63</v>
      </c>
      <c r="AB120" s="19" t="s">
        <v>62</v>
      </c>
      <c r="AC120" s="19" t="s">
        <v>63</v>
      </c>
      <c r="AD120" s="19" t="s">
        <v>62</v>
      </c>
      <c r="AE120" s="19" t="s">
        <v>63</v>
      </c>
      <c r="AF120" s="26" t="s">
        <v>62</v>
      </c>
      <c r="AG120" s="26" t="s">
        <v>62</v>
      </c>
      <c r="AH120" s="17" t="s">
        <v>62</v>
      </c>
      <c r="AI120" s="27" t="s">
        <v>62</v>
      </c>
      <c r="AJ120" s="17" t="s">
        <v>63</v>
      </c>
      <c r="AK120" s="17" t="s">
        <v>63</v>
      </c>
      <c r="AL120" s="17" t="s">
        <v>63</v>
      </c>
      <c r="AM120" s="17" t="s">
        <v>63</v>
      </c>
      <c r="AN120" s="17" t="s">
        <v>63</v>
      </c>
      <c r="AO120" s="17" t="s">
        <v>63</v>
      </c>
      <c r="AP120" s="17" t="s">
        <v>63</v>
      </c>
      <c r="AQ120" s="17" t="s">
        <v>63</v>
      </c>
      <c r="AR120" s="17" t="s">
        <v>63</v>
      </c>
      <c r="AS120" s="17" t="s">
        <v>63</v>
      </c>
      <c r="AT120" s="17" t="s">
        <v>63</v>
      </c>
      <c r="AU120" s="17" t="s">
        <v>63</v>
      </c>
      <c r="AV120" s="17" t="s">
        <v>63</v>
      </c>
      <c r="AW120" s="17" t="s">
        <v>63</v>
      </c>
      <c r="AX120" s="17" t="s">
        <v>63</v>
      </c>
      <c r="AY120" s="17" t="s">
        <v>63</v>
      </c>
      <c r="AZ120" s="17" t="s">
        <v>63</v>
      </c>
      <c r="BA120" s="17" t="s">
        <v>63</v>
      </c>
      <c r="BB120" s="17" t="s">
        <v>63</v>
      </c>
      <c r="BC120" s="17"/>
      <c r="BD120" s="19" t="s">
        <v>64</v>
      </c>
    </row>
    <row r="121" spans="1:56" ht="42.75">
      <c r="J121">
        <f t="shared" si="1"/>
        <v>0</v>
      </c>
      <c r="K121">
        <v>0</v>
      </c>
      <c r="L121" s="33" t="s">
        <v>961</v>
      </c>
      <c r="M121" s="52" t="s">
        <v>919</v>
      </c>
      <c r="N121" s="19" t="s">
        <v>289</v>
      </c>
      <c r="O121" s="1">
        <v>6310.34</v>
      </c>
      <c r="P121" s="16">
        <v>350</v>
      </c>
      <c r="Q121" s="28" t="s">
        <v>294</v>
      </c>
      <c r="R121" s="17" t="s">
        <v>264</v>
      </c>
      <c r="S121" s="20" t="s">
        <v>57</v>
      </c>
      <c r="T121" s="17" t="s">
        <v>57</v>
      </c>
      <c r="U121" s="17" t="s">
        <v>295</v>
      </c>
      <c r="V121" s="17"/>
      <c r="W121" s="17"/>
      <c r="X121" s="15" t="s">
        <v>296</v>
      </c>
      <c r="Y121" s="19" t="s">
        <v>63</v>
      </c>
      <c r="Z121" s="19" t="s">
        <v>63</v>
      </c>
      <c r="AA121" s="19" t="s">
        <v>63</v>
      </c>
      <c r="AB121" s="19" t="s">
        <v>62</v>
      </c>
      <c r="AC121" s="19" t="s">
        <v>63</v>
      </c>
      <c r="AD121" s="19" t="s">
        <v>62</v>
      </c>
      <c r="AE121" s="19" t="s">
        <v>63</v>
      </c>
      <c r="AF121" s="26" t="s">
        <v>62</v>
      </c>
      <c r="AG121" s="26" t="s">
        <v>62</v>
      </c>
      <c r="AH121" s="17" t="s">
        <v>62</v>
      </c>
      <c r="AI121" s="27" t="s">
        <v>62</v>
      </c>
      <c r="AJ121" s="17" t="s">
        <v>63</v>
      </c>
      <c r="AK121" s="17" t="s">
        <v>63</v>
      </c>
      <c r="AL121" s="17" t="s">
        <v>63</v>
      </c>
      <c r="AM121" s="17" t="s">
        <v>63</v>
      </c>
      <c r="AN121" s="17" t="s">
        <v>63</v>
      </c>
      <c r="AO121" s="17" t="s">
        <v>63</v>
      </c>
      <c r="AP121" s="17" t="s">
        <v>63</v>
      </c>
      <c r="AQ121" s="17" t="s">
        <v>63</v>
      </c>
      <c r="AR121" s="17" t="s">
        <v>63</v>
      </c>
      <c r="AS121" s="17" t="s">
        <v>63</v>
      </c>
      <c r="AT121" s="17" t="s">
        <v>63</v>
      </c>
      <c r="AU121" s="17" t="s">
        <v>63</v>
      </c>
      <c r="AV121" s="17" t="s">
        <v>63</v>
      </c>
      <c r="AW121" s="17" t="s">
        <v>63</v>
      </c>
      <c r="AX121" s="17" t="s">
        <v>63</v>
      </c>
      <c r="AY121" s="17" t="s">
        <v>63</v>
      </c>
      <c r="AZ121" s="17" t="s">
        <v>63</v>
      </c>
      <c r="BA121" s="17" t="s">
        <v>63</v>
      </c>
      <c r="BB121" s="17" t="s">
        <v>63</v>
      </c>
      <c r="BC121" s="17"/>
      <c r="BD121" s="19" t="s">
        <v>64</v>
      </c>
    </row>
    <row r="122" spans="1:56" ht="42.75">
      <c r="J122">
        <f t="shared" si="1"/>
        <v>0</v>
      </c>
      <c r="K122">
        <v>0</v>
      </c>
      <c r="L122" s="33" t="s">
        <v>961</v>
      </c>
      <c r="M122" s="52" t="s">
        <v>920</v>
      </c>
      <c r="N122" s="19" t="s">
        <v>289</v>
      </c>
      <c r="O122" s="1">
        <v>6311.36</v>
      </c>
      <c r="P122" s="16">
        <v>2800</v>
      </c>
      <c r="Q122" s="28" t="s">
        <v>297</v>
      </c>
      <c r="R122" s="17" t="s">
        <v>298</v>
      </c>
      <c r="S122" s="20" t="s">
        <v>57</v>
      </c>
      <c r="T122" s="17" t="s">
        <v>57</v>
      </c>
      <c r="U122" s="18">
        <v>1</v>
      </c>
      <c r="V122" s="17"/>
      <c r="W122" s="17" t="s">
        <v>299</v>
      </c>
      <c r="X122" s="15" t="s">
        <v>300</v>
      </c>
      <c r="Y122" s="19" t="s">
        <v>63</v>
      </c>
      <c r="Z122" s="19" t="s">
        <v>63</v>
      </c>
      <c r="AA122" s="19" t="s">
        <v>63</v>
      </c>
      <c r="AB122" s="19" t="s">
        <v>62</v>
      </c>
      <c r="AC122" s="19" t="s">
        <v>63</v>
      </c>
      <c r="AD122" s="19" t="s">
        <v>62</v>
      </c>
      <c r="AE122" s="19" t="s">
        <v>63</v>
      </c>
      <c r="AF122" s="26" t="s">
        <v>62</v>
      </c>
      <c r="AG122" s="26" t="s">
        <v>62</v>
      </c>
      <c r="AH122" s="17" t="s">
        <v>62</v>
      </c>
      <c r="AI122" s="27" t="s">
        <v>62</v>
      </c>
      <c r="AJ122" s="17" t="s">
        <v>63</v>
      </c>
      <c r="AK122" s="17" t="s">
        <v>63</v>
      </c>
      <c r="AL122" s="17" t="s">
        <v>63</v>
      </c>
      <c r="AM122" s="17" t="s">
        <v>63</v>
      </c>
      <c r="AN122" s="17" t="s">
        <v>63</v>
      </c>
      <c r="AO122" s="17" t="s">
        <v>63</v>
      </c>
      <c r="AP122" s="17" t="s">
        <v>63</v>
      </c>
      <c r="AQ122" s="17" t="s">
        <v>63</v>
      </c>
      <c r="AR122" s="17" t="s">
        <v>63</v>
      </c>
      <c r="AS122" s="17" t="s">
        <v>63</v>
      </c>
      <c r="AT122" s="17" t="s">
        <v>63</v>
      </c>
      <c r="AU122" s="17" t="s">
        <v>63</v>
      </c>
      <c r="AV122" s="17" t="s">
        <v>63</v>
      </c>
      <c r="AW122" s="17" t="s">
        <v>63</v>
      </c>
      <c r="AX122" s="17" t="s">
        <v>63</v>
      </c>
      <c r="AY122" s="17" t="s">
        <v>63</v>
      </c>
      <c r="AZ122" s="17" t="s">
        <v>63</v>
      </c>
      <c r="BA122" s="17" t="s">
        <v>63</v>
      </c>
      <c r="BB122" s="17" t="s">
        <v>63</v>
      </c>
      <c r="BC122" s="17"/>
      <c r="BD122" s="19" t="s">
        <v>64</v>
      </c>
    </row>
    <row r="123" spans="1:56" ht="42.75">
      <c r="J123">
        <f t="shared" si="1"/>
        <v>0</v>
      </c>
      <c r="K123">
        <v>0</v>
      </c>
      <c r="L123" s="33" t="s">
        <v>961</v>
      </c>
      <c r="M123" s="52" t="s">
        <v>921</v>
      </c>
      <c r="N123" s="19" t="s">
        <v>301</v>
      </c>
      <c r="O123" s="1">
        <v>6400.5</v>
      </c>
      <c r="P123" s="16">
        <v>93</v>
      </c>
      <c r="Q123" s="28" t="s">
        <v>302</v>
      </c>
      <c r="R123" s="17" t="s">
        <v>303</v>
      </c>
      <c r="S123" s="20" t="s">
        <v>57</v>
      </c>
      <c r="T123" s="17" t="s">
        <v>57</v>
      </c>
      <c r="U123" s="17" t="s">
        <v>304</v>
      </c>
      <c r="V123" s="17"/>
      <c r="W123" s="17"/>
      <c r="X123" s="17"/>
      <c r="Y123" s="19" t="s">
        <v>63</v>
      </c>
      <c r="Z123" s="19" t="s">
        <v>62</v>
      </c>
      <c r="AA123" s="19" t="s">
        <v>63</v>
      </c>
      <c r="AB123" s="19" t="s">
        <v>62</v>
      </c>
      <c r="AC123" s="19" t="s">
        <v>63</v>
      </c>
      <c r="AD123" s="19" t="s">
        <v>62</v>
      </c>
      <c r="AE123" s="19" t="s">
        <v>63</v>
      </c>
      <c r="AF123" s="26" t="s">
        <v>62</v>
      </c>
      <c r="AG123" s="26" t="s">
        <v>62</v>
      </c>
      <c r="AH123" s="17" t="s">
        <v>62</v>
      </c>
      <c r="AI123" s="27" t="s">
        <v>62</v>
      </c>
      <c r="AJ123" s="17" t="s">
        <v>63</v>
      </c>
      <c r="AK123" s="17" t="s">
        <v>63</v>
      </c>
      <c r="AL123" s="17" t="s">
        <v>63</v>
      </c>
      <c r="AM123" s="17" t="s">
        <v>63</v>
      </c>
      <c r="AN123" s="17" t="s">
        <v>63</v>
      </c>
      <c r="AO123" s="17" t="s">
        <v>63</v>
      </c>
      <c r="AP123" s="17" t="s">
        <v>63</v>
      </c>
      <c r="AQ123" s="17" t="s">
        <v>63</v>
      </c>
      <c r="AR123" s="17" t="s">
        <v>63</v>
      </c>
      <c r="AS123" s="17" t="s">
        <v>63</v>
      </c>
      <c r="AT123" s="17" t="s">
        <v>63</v>
      </c>
      <c r="AU123" s="17" t="s">
        <v>63</v>
      </c>
      <c r="AV123" s="17" t="s">
        <v>63</v>
      </c>
      <c r="AW123" s="17" t="s">
        <v>63</v>
      </c>
      <c r="AX123" s="17" t="s">
        <v>63</v>
      </c>
      <c r="AY123" s="17" t="s">
        <v>63</v>
      </c>
      <c r="AZ123" s="17" t="s">
        <v>63</v>
      </c>
      <c r="BA123" s="17" t="s">
        <v>63</v>
      </c>
      <c r="BB123" s="17" t="s">
        <v>63</v>
      </c>
      <c r="BC123" s="17"/>
      <c r="BD123" s="19" t="s">
        <v>64</v>
      </c>
    </row>
    <row r="124" spans="1:56" ht="51">
      <c r="J124">
        <f t="shared" si="1"/>
        <v>0</v>
      </c>
      <c r="K124">
        <v>0</v>
      </c>
      <c r="L124" s="33" t="s">
        <v>1035</v>
      </c>
      <c r="M124" s="52" t="s">
        <v>921</v>
      </c>
      <c r="N124" s="19" t="s">
        <v>301</v>
      </c>
      <c r="O124" s="1">
        <v>6400.58</v>
      </c>
      <c r="P124" s="16">
        <v>215</v>
      </c>
      <c r="Q124" s="28" t="s">
        <v>302</v>
      </c>
      <c r="R124" s="17" t="s">
        <v>305</v>
      </c>
      <c r="S124" s="20" t="s">
        <v>57</v>
      </c>
      <c r="T124" s="17" t="s">
        <v>57</v>
      </c>
      <c r="U124" s="17" t="s">
        <v>306</v>
      </c>
      <c r="V124" s="17"/>
      <c r="W124" s="17"/>
      <c r="X124" s="17"/>
      <c r="Y124" s="19" t="s">
        <v>63</v>
      </c>
      <c r="Z124" s="19" t="s">
        <v>62</v>
      </c>
      <c r="AA124" s="19" t="s">
        <v>63</v>
      </c>
      <c r="AB124" s="19" t="s">
        <v>62</v>
      </c>
      <c r="AC124" s="19" t="s">
        <v>63</v>
      </c>
      <c r="AD124" s="19" t="s">
        <v>62</v>
      </c>
      <c r="AE124" s="19" t="s">
        <v>63</v>
      </c>
      <c r="AF124" s="26" t="s">
        <v>62</v>
      </c>
      <c r="AG124" s="26" t="s">
        <v>62</v>
      </c>
      <c r="AH124" s="17" t="s">
        <v>62</v>
      </c>
      <c r="AI124" s="27" t="s">
        <v>62</v>
      </c>
      <c r="AJ124" s="17" t="s">
        <v>63</v>
      </c>
      <c r="AK124" s="17" t="s">
        <v>63</v>
      </c>
      <c r="AL124" s="17" t="s">
        <v>63</v>
      </c>
      <c r="AM124" s="17" t="s">
        <v>63</v>
      </c>
      <c r="AN124" s="17" t="s">
        <v>63</v>
      </c>
      <c r="AO124" s="17" t="s">
        <v>63</v>
      </c>
      <c r="AP124" s="17" t="s">
        <v>63</v>
      </c>
      <c r="AQ124" s="17" t="s">
        <v>63</v>
      </c>
      <c r="AR124" s="17" t="s">
        <v>63</v>
      </c>
      <c r="AS124" s="17" t="s">
        <v>63</v>
      </c>
      <c r="AT124" s="17" t="s">
        <v>63</v>
      </c>
      <c r="AU124" s="17" t="s">
        <v>63</v>
      </c>
      <c r="AV124" s="17" t="s">
        <v>63</v>
      </c>
      <c r="AW124" s="17" t="s">
        <v>63</v>
      </c>
      <c r="AX124" s="17" t="s">
        <v>63</v>
      </c>
      <c r="AY124" s="17" t="s">
        <v>63</v>
      </c>
      <c r="AZ124" s="17" t="s">
        <v>63</v>
      </c>
      <c r="BA124" s="17" t="s">
        <v>63</v>
      </c>
      <c r="BB124" s="17" t="s">
        <v>63</v>
      </c>
      <c r="BC124" s="17"/>
      <c r="BD124" s="19" t="s">
        <v>64</v>
      </c>
    </row>
    <row r="125" spans="1:56" ht="63.75">
      <c r="J125">
        <f t="shared" si="1"/>
        <v>0</v>
      </c>
      <c r="K125">
        <v>0</v>
      </c>
      <c r="L125" s="33" t="s">
        <v>961</v>
      </c>
      <c r="M125" s="52" t="s">
        <v>924</v>
      </c>
      <c r="N125" s="19" t="s">
        <v>301</v>
      </c>
      <c r="O125" s="1">
        <v>6402.54</v>
      </c>
      <c r="P125" s="16">
        <v>185</v>
      </c>
      <c r="Q125" s="28" t="s">
        <v>307</v>
      </c>
      <c r="R125" s="17" t="s">
        <v>308</v>
      </c>
      <c r="S125" s="20" t="s">
        <v>57</v>
      </c>
      <c r="T125" s="17" t="s">
        <v>57</v>
      </c>
      <c r="U125" s="17" t="s">
        <v>309</v>
      </c>
      <c r="V125" s="17"/>
      <c r="W125" s="17"/>
      <c r="X125" s="17"/>
      <c r="Y125" s="19" t="s">
        <v>63</v>
      </c>
      <c r="Z125" s="19" t="s">
        <v>62</v>
      </c>
      <c r="AA125" s="19" t="s">
        <v>63</v>
      </c>
      <c r="AB125" s="19" t="s">
        <v>62</v>
      </c>
      <c r="AC125" s="19" t="s">
        <v>63</v>
      </c>
      <c r="AD125" s="19" t="s">
        <v>62</v>
      </c>
      <c r="AE125" s="19" t="s">
        <v>63</v>
      </c>
      <c r="AF125" s="26" t="s">
        <v>62</v>
      </c>
      <c r="AG125" s="26" t="s">
        <v>62</v>
      </c>
      <c r="AH125" s="17" t="s">
        <v>62</v>
      </c>
      <c r="AI125" s="27" t="s">
        <v>62</v>
      </c>
      <c r="AJ125" s="17" t="s">
        <v>63</v>
      </c>
      <c r="AK125" s="17" t="s">
        <v>63</v>
      </c>
      <c r="AL125" s="17" t="s">
        <v>63</v>
      </c>
      <c r="AM125" s="17" t="s">
        <v>63</v>
      </c>
      <c r="AN125" s="17" t="s">
        <v>63</v>
      </c>
      <c r="AO125" s="17" t="s">
        <v>63</v>
      </c>
      <c r="AP125" s="17" t="s">
        <v>63</v>
      </c>
      <c r="AQ125" s="17" t="s">
        <v>63</v>
      </c>
      <c r="AR125" s="17" t="s">
        <v>63</v>
      </c>
      <c r="AS125" s="17" t="s">
        <v>63</v>
      </c>
      <c r="AT125" s="17" t="s">
        <v>63</v>
      </c>
      <c r="AU125" s="17" t="s">
        <v>63</v>
      </c>
      <c r="AV125" s="17" t="s">
        <v>63</v>
      </c>
      <c r="AW125" s="17" t="s">
        <v>63</v>
      </c>
      <c r="AX125" s="17" t="s">
        <v>63</v>
      </c>
      <c r="AY125" s="17" t="s">
        <v>63</v>
      </c>
      <c r="AZ125" s="17" t="s">
        <v>63</v>
      </c>
      <c r="BA125" s="17" t="s">
        <v>63</v>
      </c>
      <c r="BB125" s="17" t="s">
        <v>63</v>
      </c>
      <c r="BC125" s="17"/>
      <c r="BD125" s="19" t="s">
        <v>64</v>
      </c>
    </row>
    <row r="126" spans="1:56" ht="71.25">
      <c r="A126">
        <v>4006</v>
      </c>
      <c r="B126" s="33" t="s">
        <v>1036</v>
      </c>
      <c r="C126">
        <v>145</v>
      </c>
      <c r="J126">
        <f t="shared" si="1"/>
        <v>37.700000000000003</v>
      </c>
      <c r="K126">
        <v>1</v>
      </c>
      <c r="M126" s="52" t="s">
        <v>926</v>
      </c>
      <c r="N126" s="19" t="s">
        <v>310</v>
      </c>
      <c r="O126" s="1">
        <v>6700.9</v>
      </c>
      <c r="P126" s="16">
        <v>160</v>
      </c>
      <c r="Q126" s="28" t="s">
        <v>311</v>
      </c>
      <c r="R126" s="17" t="s">
        <v>312</v>
      </c>
      <c r="S126" s="20" t="s">
        <v>313</v>
      </c>
      <c r="T126" s="17" t="s">
        <v>57</v>
      </c>
      <c r="U126" s="18">
        <v>1</v>
      </c>
      <c r="V126" s="15" t="s">
        <v>314</v>
      </c>
      <c r="W126" s="17" t="s">
        <v>315</v>
      </c>
      <c r="X126" s="17"/>
      <c r="Y126" s="19" t="s">
        <v>62</v>
      </c>
      <c r="Z126" s="19" t="s">
        <v>63</v>
      </c>
      <c r="AA126" s="19" t="s">
        <v>63</v>
      </c>
      <c r="AB126" s="19" t="s">
        <v>62</v>
      </c>
      <c r="AC126" s="19" t="s">
        <v>63</v>
      </c>
      <c r="AD126" s="19" t="s">
        <v>62</v>
      </c>
      <c r="AE126" s="19" t="s">
        <v>63</v>
      </c>
      <c r="AF126" s="26" t="s">
        <v>62</v>
      </c>
      <c r="AG126" s="26" t="s">
        <v>62</v>
      </c>
      <c r="AH126" s="17" t="s">
        <v>62</v>
      </c>
      <c r="AI126" s="27" t="s">
        <v>62</v>
      </c>
      <c r="AJ126" s="17" t="s">
        <v>63</v>
      </c>
      <c r="AK126" s="17" t="s">
        <v>63</v>
      </c>
      <c r="AL126" s="17" t="s">
        <v>63</v>
      </c>
      <c r="AM126" s="17" t="s">
        <v>63</v>
      </c>
      <c r="AN126" s="17" t="s">
        <v>63</v>
      </c>
      <c r="AO126" s="17" t="s">
        <v>63</v>
      </c>
      <c r="AP126" s="17" t="s">
        <v>63</v>
      </c>
      <c r="AQ126" s="17" t="s">
        <v>63</v>
      </c>
      <c r="AR126" s="17" t="s">
        <v>63</v>
      </c>
      <c r="AS126" s="17" t="s">
        <v>63</v>
      </c>
      <c r="AT126" s="17" t="s">
        <v>63</v>
      </c>
      <c r="AU126" s="17" t="s">
        <v>63</v>
      </c>
      <c r="AV126" s="17" t="s">
        <v>63</v>
      </c>
      <c r="AW126" s="17" t="s">
        <v>63</v>
      </c>
      <c r="AX126" s="17" t="s">
        <v>63</v>
      </c>
      <c r="AY126" s="17" t="s">
        <v>63</v>
      </c>
      <c r="AZ126" s="17" t="s">
        <v>63</v>
      </c>
      <c r="BA126" s="17" t="s">
        <v>63</v>
      </c>
      <c r="BB126" s="17" t="s">
        <v>63</v>
      </c>
      <c r="BC126" s="17"/>
      <c r="BD126" s="19" t="s">
        <v>64</v>
      </c>
    </row>
    <row r="127" spans="1:56" ht="103.5">
      <c r="A127" s="35">
        <v>4004</v>
      </c>
      <c r="B127" s="33" t="s">
        <v>1037</v>
      </c>
      <c r="C127">
        <v>110</v>
      </c>
      <c r="J127">
        <f t="shared" si="1"/>
        <v>28.6</v>
      </c>
      <c r="K127">
        <v>2</v>
      </c>
      <c r="L127" s="33" t="s">
        <v>972</v>
      </c>
      <c r="M127" s="52" t="s">
        <v>927</v>
      </c>
      <c r="N127" s="19" t="s">
        <v>310</v>
      </c>
      <c r="O127" s="1">
        <v>6702.63</v>
      </c>
      <c r="P127" s="16">
        <v>510</v>
      </c>
      <c r="Q127" s="28" t="s">
        <v>316</v>
      </c>
      <c r="R127" s="17" t="s">
        <v>317</v>
      </c>
      <c r="S127" s="20" t="s">
        <v>318</v>
      </c>
      <c r="T127" s="17" t="s">
        <v>57</v>
      </c>
      <c r="U127" s="18">
        <v>1</v>
      </c>
      <c r="V127" s="15" t="s">
        <v>319</v>
      </c>
      <c r="W127" s="17" t="s">
        <v>320</v>
      </c>
      <c r="X127" s="17" t="s">
        <v>321</v>
      </c>
      <c r="Y127" s="19" t="s">
        <v>63</v>
      </c>
      <c r="Z127" s="19" t="s">
        <v>63</v>
      </c>
      <c r="AA127" s="19" t="s">
        <v>63</v>
      </c>
      <c r="AB127" s="19" t="s">
        <v>62</v>
      </c>
      <c r="AC127" s="19" t="s">
        <v>63</v>
      </c>
      <c r="AD127" s="19" t="s">
        <v>62</v>
      </c>
      <c r="AE127" s="19" t="s">
        <v>63</v>
      </c>
      <c r="AF127" s="26" t="s">
        <v>62</v>
      </c>
      <c r="AG127" s="26" t="s">
        <v>62</v>
      </c>
      <c r="AH127" s="17" t="s">
        <v>62</v>
      </c>
      <c r="AI127" s="27" t="s">
        <v>62</v>
      </c>
      <c r="AJ127" s="17" t="s">
        <v>63</v>
      </c>
      <c r="AK127" s="17" t="s">
        <v>63</v>
      </c>
      <c r="AL127" s="17" t="s">
        <v>63</v>
      </c>
      <c r="AM127" s="17" t="s">
        <v>63</v>
      </c>
      <c r="AN127" s="17" t="s">
        <v>63</v>
      </c>
      <c r="AO127" s="17" t="s">
        <v>63</v>
      </c>
      <c r="AP127" s="17" t="s">
        <v>63</v>
      </c>
      <c r="AQ127" s="17" t="s">
        <v>63</v>
      </c>
      <c r="AR127" s="17" t="s">
        <v>63</v>
      </c>
      <c r="AS127" s="17" t="s">
        <v>63</v>
      </c>
      <c r="AT127" s="17" t="s">
        <v>63</v>
      </c>
      <c r="AU127" s="17" t="s">
        <v>63</v>
      </c>
      <c r="AV127" s="17" t="s">
        <v>63</v>
      </c>
      <c r="AW127" s="17" t="s">
        <v>63</v>
      </c>
      <c r="AX127" s="17" t="s">
        <v>63</v>
      </c>
      <c r="AY127" s="17" t="s">
        <v>63</v>
      </c>
      <c r="AZ127" s="17" t="s">
        <v>63</v>
      </c>
      <c r="BA127" s="17" t="s">
        <v>63</v>
      </c>
      <c r="BB127" s="17" t="s">
        <v>63</v>
      </c>
      <c r="BC127" s="17"/>
      <c r="BD127" s="19" t="s">
        <v>64</v>
      </c>
    </row>
  </sheetData>
  <autoFilter ref="N2:BD127" xr:uid="{61ADF423-DECF-44E8-85B1-2D63C2CF03A4}"/>
  <mergeCells count="6">
    <mergeCell ref="BC1:BD1"/>
    <mergeCell ref="Y1:AC1"/>
    <mergeCell ref="AD1:AE1"/>
    <mergeCell ref="AF1:AO1"/>
    <mergeCell ref="AP1:AZ1"/>
    <mergeCell ref="BA1:BB1"/>
  </mergeCells>
  <conditionalFormatting sqref="K2:K1048576">
    <cfRule type="cellIs" dxfId="7" priority="1" operator="equal">
      <formula>1</formula>
    </cfRule>
    <cfRule type="cellIs" dxfId="6" priority="2" operator="equal">
      <formula>2</formula>
    </cfRule>
    <cfRule type="cellIs" dxfId="5" priority="3" operator="equal">
      <formula>0</formula>
    </cfRule>
  </conditionalFormatting>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74E42-760D-47D4-9A96-A028A14890BE}">
  <sheetPr codeName="Tabelle8">
    <tabColor theme="7" tint="0.39997558519241921"/>
  </sheetPr>
  <dimension ref="A1:BB127"/>
  <sheetViews>
    <sheetView zoomScale="70" zoomScaleNormal="70" workbookViewId="0">
      <pane ySplit="2" topLeftCell="A92" activePane="bottomLeft" state="frozen"/>
      <selection activeCell="B43" sqref="B43"/>
      <selection pane="bottomLeft" activeCell="B43" sqref="B43"/>
    </sheetView>
  </sheetViews>
  <sheetFormatPr baseColWidth="10" defaultColWidth="11" defaultRowHeight="14.25"/>
  <cols>
    <col min="1" max="1" width="15.625" customWidth="1"/>
    <col min="2" max="3" width="15.625" style="33" customWidth="1"/>
    <col min="4" max="5" width="15.625" customWidth="1"/>
    <col min="6" max="7" width="15.625" style="33" customWidth="1"/>
    <col min="8" max="11" width="15.625" customWidth="1"/>
    <col min="12" max="12" width="6.625" style="29" customWidth="1"/>
    <col min="13" max="13" width="12.5" style="2" bestFit="1" customWidth="1"/>
    <col min="14" max="14" width="8.375" style="30" bestFit="1" customWidth="1"/>
    <col min="15" max="15" width="91.875" style="22" bestFit="1" customWidth="1"/>
    <col min="16" max="16" width="41" style="22" bestFit="1" customWidth="1"/>
    <col min="17" max="17" width="35.125" style="22" bestFit="1" customWidth="1"/>
    <col min="18" max="18" width="26.125" style="22" bestFit="1" customWidth="1"/>
    <col min="19" max="19" width="42.5" style="22" bestFit="1" customWidth="1"/>
    <col min="20" max="20" width="82" style="22" bestFit="1" customWidth="1"/>
    <col min="21" max="21" width="112.375" style="22" bestFit="1" customWidth="1"/>
    <col min="22" max="22" width="37.125" style="22" bestFit="1" customWidth="1"/>
    <col min="23" max="23" width="9.375" style="31" bestFit="1" customWidth="1"/>
    <col min="24" max="24" width="13.125" style="31" bestFit="1" customWidth="1"/>
    <col min="25" max="25" width="13.375" style="31" bestFit="1" customWidth="1"/>
    <col min="26" max="26" width="9.625" style="31" bestFit="1" customWidth="1"/>
    <col min="27" max="27" width="14.125" style="31" bestFit="1" customWidth="1"/>
    <col min="28" max="28" width="15" style="31" bestFit="1" customWidth="1"/>
    <col min="29" max="29" width="13.625" style="31" bestFit="1" customWidth="1"/>
    <col min="30" max="30" width="38.625" style="31" bestFit="1" customWidth="1"/>
    <col min="31" max="32" width="40.125" style="31" bestFit="1" customWidth="1"/>
    <col min="33" max="34" width="40.875" style="31" bestFit="1" customWidth="1"/>
    <col min="35" max="35" width="29.375" style="31" bestFit="1" customWidth="1"/>
    <col min="36" max="36" width="31.625" style="31" bestFit="1" customWidth="1"/>
    <col min="37" max="37" width="28.875" style="31" bestFit="1" customWidth="1"/>
    <col min="38" max="38" width="16.375" style="31" bestFit="1" customWidth="1"/>
    <col min="39" max="39" width="10.125" style="31" bestFit="1" customWidth="1"/>
    <col min="40" max="40" width="23.625" style="31" bestFit="1" customWidth="1"/>
    <col min="41" max="41" width="17.375" style="31" bestFit="1" customWidth="1"/>
    <col min="42" max="42" width="18.875" style="31" bestFit="1" customWidth="1"/>
    <col min="43" max="43" width="17.625" style="31" bestFit="1" customWidth="1"/>
    <col min="44" max="44" width="16.5" style="31" bestFit="1" customWidth="1"/>
    <col min="45" max="45" width="36.125" style="31" bestFit="1" customWidth="1"/>
    <col min="46" max="46" width="15.375" style="31" bestFit="1" customWidth="1"/>
    <col min="47" max="47" width="24.125" style="31" bestFit="1" customWidth="1"/>
    <col min="48" max="48" width="13.625" style="31" bestFit="1" customWidth="1"/>
    <col min="49" max="49" width="15.125" style="31" bestFit="1" customWidth="1"/>
    <col min="50" max="50" width="14" style="31" bestFit="1" customWidth="1"/>
    <col min="51" max="51" width="12.125" style="31" bestFit="1" customWidth="1"/>
    <col min="52" max="52" width="7.625" style="31" customWidth="1"/>
    <col min="53" max="53" width="9.375" style="31" customWidth="1"/>
    <col min="54" max="54" width="13.625" style="31" customWidth="1"/>
  </cols>
  <sheetData>
    <row r="1" spans="1:54">
      <c r="A1" s="36"/>
      <c r="B1" s="37"/>
      <c r="C1" s="37"/>
      <c r="D1" s="38"/>
      <c r="E1" s="38"/>
      <c r="F1" s="37"/>
      <c r="G1" s="37"/>
      <c r="H1" s="38"/>
      <c r="I1" s="38"/>
      <c r="J1" s="38"/>
      <c r="K1" s="39"/>
      <c r="L1" s="3"/>
      <c r="M1" s="4"/>
      <c r="N1" s="5"/>
      <c r="O1" s="3"/>
      <c r="P1" s="3"/>
      <c r="Q1" s="3"/>
      <c r="R1" s="3"/>
      <c r="S1" s="3"/>
      <c r="T1" s="3"/>
      <c r="U1" s="3"/>
      <c r="V1" s="3"/>
      <c r="W1" s="330" t="s">
        <v>6</v>
      </c>
      <c r="X1" s="330"/>
      <c r="Y1" s="330"/>
      <c r="Z1" s="330"/>
      <c r="AA1" s="330"/>
      <c r="AB1" s="331" t="s">
        <v>7</v>
      </c>
      <c r="AC1" s="331"/>
      <c r="AD1" s="332" t="s">
        <v>8</v>
      </c>
      <c r="AE1" s="333"/>
      <c r="AF1" s="332"/>
      <c r="AG1" s="332"/>
      <c r="AH1" s="332"/>
      <c r="AI1" s="332"/>
      <c r="AJ1" s="332"/>
      <c r="AK1" s="332"/>
      <c r="AL1" s="332"/>
      <c r="AM1" s="332"/>
      <c r="AN1" s="332" t="s">
        <v>9</v>
      </c>
      <c r="AO1" s="332"/>
      <c r="AP1" s="332"/>
      <c r="AQ1" s="332"/>
      <c r="AR1" s="332"/>
      <c r="AS1" s="332"/>
      <c r="AT1" s="332"/>
      <c r="AU1" s="332"/>
      <c r="AV1" s="332"/>
      <c r="AW1" s="332"/>
      <c r="AX1" s="332"/>
      <c r="AY1" s="334" t="s">
        <v>10</v>
      </c>
      <c r="AZ1" s="334"/>
      <c r="BA1" s="329" t="s">
        <v>11</v>
      </c>
      <c r="BB1" s="329"/>
    </row>
    <row r="2" spans="1:54" ht="51">
      <c r="A2" s="40" t="s">
        <v>496</v>
      </c>
      <c r="B2" s="41" t="s">
        <v>604</v>
      </c>
      <c r="C2" s="41" t="s">
        <v>605</v>
      </c>
      <c r="D2" s="42" t="s">
        <v>498</v>
      </c>
      <c r="E2" s="42" t="s">
        <v>499</v>
      </c>
      <c r="F2" s="41" t="s">
        <v>606</v>
      </c>
      <c r="G2" s="41" t="s">
        <v>607</v>
      </c>
      <c r="H2" s="42" t="s">
        <v>501</v>
      </c>
      <c r="I2" s="42" t="s">
        <v>502</v>
      </c>
      <c r="J2" s="42" t="s">
        <v>503</v>
      </c>
      <c r="K2" s="43" t="s">
        <v>327</v>
      </c>
      <c r="L2" s="6" t="s">
        <v>12</v>
      </c>
      <c r="M2" s="7" t="s">
        <v>13</v>
      </c>
      <c r="N2" s="8" t="s">
        <v>14</v>
      </c>
      <c r="O2" s="6" t="s">
        <v>15</v>
      </c>
      <c r="P2" s="6" t="s">
        <v>16</v>
      </c>
      <c r="Q2" s="6" t="s">
        <v>17</v>
      </c>
      <c r="R2" s="6" t="s">
        <v>18</v>
      </c>
      <c r="S2" s="6" t="s">
        <v>19</v>
      </c>
      <c r="T2" s="6" t="s">
        <v>20</v>
      </c>
      <c r="U2" s="6" t="s">
        <v>21</v>
      </c>
      <c r="V2" s="6" t="s">
        <v>22</v>
      </c>
      <c r="W2" s="9" t="s">
        <v>23</v>
      </c>
      <c r="X2" s="9" t="s">
        <v>24</v>
      </c>
      <c r="Y2" s="9" t="s">
        <v>25</v>
      </c>
      <c r="Z2" s="9" t="s">
        <v>26</v>
      </c>
      <c r="AA2" s="9" t="s">
        <v>27</v>
      </c>
      <c r="AB2" s="10" t="s">
        <v>28</v>
      </c>
      <c r="AC2" s="10" t="s">
        <v>29</v>
      </c>
      <c r="AD2" s="11" t="s">
        <v>30</v>
      </c>
      <c r="AE2" s="11" t="s">
        <v>31</v>
      </c>
      <c r="AF2" s="11" t="s">
        <v>32</v>
      </c>
      <c r="AG2" s="11" t="s">
        <v>33</v>
      </c>
      <c r="AH2" s="11" t="s">
        <v>34</v>
      </c>
      <c r="AI2" s="11" t="s">
        <v>35</v>
      </c>
      <c r="AJ2" s="11" t="s">
        <v>36</v>
      </c>
      <c r="AK2" s="11" t="s">
        <v>37</v>
      </c>
      <c r="AL2" s="11" t="s">
        <v>38</v>
      </c>
      <c r="AM2" s="12" t="s">
        <v>39</v>
      </c>
      <c r="AN2" s="11" t="s">
        <v>40</v>
      </c>
      <c r="AO2" s="11" t="s">
        <v>41</v>
      </c>
      <c r="AP2" s="11" t="s">
        <v>42</v>
      </c>
      <c r="AQ2" s="11" t="s">
        <v>43</v>
      </c>
      <c r="AR2" s="11" t="s">
        <v>44</v>
      </c>
      <c r="AS2" s="11" t="s">
        <v>45</v>
      </c>
      <c r="AT2" s="11" t="s">
        <v>46</v>
      </c>
      <c r="AU2" s="11" t="s">
        <v>47</v>
      </c>
      <c r="AV2" s="11" t="s">
        <v>48</v>
      </c>
      <c r="AW2" s="11" t="s">
        <v>49</v>
      </c>
      <c r="AX2" s="11" t="s">
        <v>50</v>
      </c>
      <c r="AY2" s="13" t="s">
        <v>51</v>
      </c>
      <c r="AZ2" s="13" t="s">
        <v>52</v>
      </c>
      <c r="BA2" s="14" t="s">
        <v>53</v>
      </c>
      <c r="BB2" s="14" t="s">
        <v>54</v>
      </c>
    </row>
    <row r="3" spans="1:54" ht="255">
      <c r="A3" s="40" t="s">
        <v>328</v>
      </c>
      <c r="B3" s="41" t="s">
        <v>329</v>
      </c>
      <c r="C3" s="41" t="s">
        <v>330</v>
      </c>
      <c r="D3" s="42">
        <v>8.1300000000000008</v>
      </c>
      <c r="E3" s="42"/>
      <c r="F3" s="41"/>
      <c r="G3" s="41"/>
      <c r="H3" s="42"/>
      <c r="I3" s="42">
        <f>SUM(D3,H3)</f>
        <v>8.1300000000000008</v>
      </c>
      <c r="J3" s="42">
        <v>1</v>
      </c>
      <c r="K3" s="43"/>
      <c r="L3" s="15" t="s">
        <v>55</v>
      </c>
      <c r="M3" s="1">
        <v>1006</v>
      </c>
      <c r="N3" s="16">
        <v>53</v>
      </c>
      <c r="O3" s="17" t="s">
        <v>56</v>
      </c>
      <c r="P3" s="17" t="s">
        <v>57</v>
      </c>
      <c r="Q3" s="17" t="s">
        <v>58</v>
      </c>
      <c r="R3" s="17" t="s">
        <v>59</v>
      </c>
      <c r="S3" s="18">
        <v>1</v>
      </c>
      <c r="T3" s="17" t="s">
        <v>60</v>
      </c>
      <c r="U3" s="17" t="s">
        <v>61</v>
      </c>
      <c r="V3" s="17"/>
      <c r="W3" s="19" t="s">
        <v>62</v>
      </c>
      <c r="X3" s="19" t="s">
        <v>63</v>
      </c>
      <c r="Y3" s="19" t="s">
        <v>63</v>
      </c>
      <c r="Z3" s="19" t="s">
        <v>63</v>
      </c>
      <c r="AA3" s="19" t="s">
        <v>63</v>
      </c>
      <c r="AB3" s="19" t="s">
        <v>62</v>
      </c>
      <c r="AC3" s="19" t="s">
        <v>63</v>
      </c>
      <c r="AD3" s="19" t="s">
        <v>62</v>
      </c>
      <c r="AE3" s="19" t="s">
        <v>62</v>
      </c>
      <c r="AF3" s="19" t="s">
        <v>62</v>
      </c>
      <c r="AG3" s="19" t="s">
        <v>62</v>
      </c>
      <c r="AH3" s="19" t="s">
        <v>63</v>
      </c>
      <c r="AI3" s="19" t="s">
        <v>63</v>
      </c>
      <c r="AJ3" s="19" t="s">
        <v>63</v>
      </c>
      <c r="AK3" s="19" t="s">
        <v>63</v>
      </c>
      <c r="AL3" s="19" t="s">
        <v>63</v>
      </c>
      <c r="AM3" s="19" t="s">
        <v>63</v>
      </c>
      <c r="AN3" s="19" t="s">
        <v>63</v>
      </c>
      <c r="AO3" s="19" t="s">
        <v>63</v>
      </c>
      <c r="AP3" s="19" t="s">
        <v>63</v>
      </c>
      <c r="AQ3" s="19" t="s">
        <v>63</v>
      </c>
      <c r="AR3" s="19" t="s">
        <v>63</v>
      </c>
      <c r="AS3" s="19" t="s">
        <v>63</v>
      </c>
      <c r="AT3" s="19" t="s">
        <v>63</v>
      </c>
      <c r="AU3" s="19" t="s">
        <v>63</v>
      </c>
      <c r="AV3" s="19" t="s">
        <v>63</v>
      </c>
      <c r="AW3" s="19" t="s">
        <v>63</v>
      </c>
      <c r="AX3" s="19" t="s">
        <v>63</v>
      </c>
      <c r="AY3" s="19" t="s">
        <v>63</v>
      </c>
      <c r="AZ3" s="19" t="s">
        <v>63</v>
      </c>
      <c r="BA3" s="19"/>
      <c r="BB3" s="19" t="s">
        <v>64</v>
      </c>
    </row>
    <row r="4" spans="1:54" ht="156.75">
      <c r="A4" s="44" t="s">
        <v>331</v>
      </c>
      <c r="B4" s="41" t="s">
        <v>332</v>
      </c>
      <c r="C4" s="41" t="s">
        <v>333</v>
      </c>
      <c r="D4" s="41">
        <v>4.99</v>
      </c>
      <c r="E4" s="41"/>
      <c r="F4" s="41"/>
      <c r="G4" s="41"/>
      <c r="H4" s="41"/>
      <c r="I4" s="42">
        <f t="shared" ref="I4:I67" si="0">SUM(D4,H4)</f>
        <v>4.99</v>
      </c>
      <c r="J4" s="41">
        <v>1</v>
      </c>
      <c r="K4" s="45"/>
      <c r="L4" s="15" t="s">
        <v>55</v>
      </c>
      <c r="M4" s="1">
        <v>1013</v>
      </c>
      <c r="N4" s="16">
        <v>17.100000000000001</v>
      </c>
      <c r="O4" s="17" t="s">
        <v>65</v>
      </c>
      <c r="P4" s="17" t="s">
        <v>57</v>
      </c>
      <c r="Q4" s="17" t="s">
        <v>66</v>
      </c>
      <c r="R4" s="17" t="s">
        <v>67</v>
      </c>
      <c r="S4" s="18">
        <v>1</v>
      </c>
      <c r="T4" s="17"/>
      <c r="U4" s="17" t="s">
        <v>68</v>
      </c>
      <c r="V4" s="17"/>
      <c r="W4" s="19" t="s">
        <v>63</v>
      </c>
      <c r="X4" s="19" t="s">
        <v>62</v>
      </c>
      <c r="Y4" s="19" t="s">
        <v>63</v>
      </c>
      <c r="Z4" s="19" t="s">
        <v>63</v>
      </c>
      <c r="AA4" s="19" t="s">
        <v>63</v>
      </c>
      <c r="AB4" s="19" t="s">
        <v>63</v>
      </c>
      <c r="AC4" s="19" t="s">
        <v>62</v>
      </c>
      <c r="AD4" s="19" t="s">
        <v>62</v>
      </c>
      <c r="AE4" s="19" t="s">
        <v>62</v>
      </c>
      <c r="AF4" s="19" t="s">
        <v>62</v>
      </c>
      <c r="AG4" s="19" t="s">
        <v>62</v>
      </c>
      <c r="AH4" s="19" t="s">
        <v>63</v>
      </c>
      <c r="AI4" s="19" t="s">
        <v>63</v>
      </c>
      <c r="AJ4" s="19" t="s">
        <v>63</v>
      </c>
      <c r="AK4" s="19" t="s">
        <v>63</v>
      </c>
      <c r="AL4" s="19" t="s">
        <v>63</v>
      </c>
      <c r="AM4" s="19" t="s">
        <v>63</v>
      </c>
      <c r="AN4" s="19" t="s">
        <v>63</v>
      </c>
      <c r="AO4" s="19" t="s">
        <v>63</v>
      </c>
      <c r="AP4" s="19" t="s">
        <v>63</v>
      </c>
      <c r="AQ4" s="19" t="s">
        <v>63</v>
      </c>
      <c r="AR4" s="19" t="s">
        <v>63</v>
      </c>
      <c r="AS4" s="19" t="s">
        <v>62</v>
      </c>
      <c r="AT4" s="19" t="s">
        <v>63</v>
      </c>
      <c r="AU4" s="19" t="s">
        <v>63</v>
      </c>
      <c r="AV4" s="19" t="s">
        <v>63</v>
      </c>
      <c r="AW4" s="19" t="s">
        <v>63</v>
      </c>
      <c r="AX4" s="19" t="s">
        <v>63</v>
      </c>
      <c r="AY4" s="19" t="s">
        <v>62</v>
      </c>
      <c r="AZ4" s="19" t="s">
        <v>63</v>
      </c>
      <c r="BA4" s="19"/>
      <c r="BB4" s="19" t="s">
        <v>64</v>
      </c>
    </row>
    <row r="5" spans="1:54" ht="57">
      <c r="A5" s="44" t="s">
        <v>334</v>
      </c>
      <c r="B5" s="41" t="s">
        <v>335</v>
      </c>
      <c r="C5" s="41" t="s">
        <v>336</v>
      </c>
      <c r="D5" s="41">
        <v>3.8</v>
      </c>
      <c r="E5" s="41"/>
      <c r="F5" s="41"/>
      <c r="G5" s="41"/>
      <c r="H5" s="41"/>
      <c r="I5" s="42">
        <f t="shared" si="0"/>
        <v>3.8</v>
      </c>
      <c r="J5" s="41">
        <v>1</v>
      </c>
      <c r="K5" s="45"/>
      <c r="L5" s="15" t="s">
        <v>55</v>
      </c>
      <c r="M5" s="1">
        <v>1019</v>
      </c>
      <c r="N5" s="16">
        <v>8.6999999999999993</v>
      </c>
      <c r="O5" s="17" t="s">
        <v>69</v>
      </c>
      <c r="P5" s="17" t="s">
        <v>70</v>
      </c>
      <c r="Q5" s="17" t="s">
        <v>71</v>
      </c>
      <c r="R5" s="17" t="s">
        <v>59</v>
      </c>
      <c r="S5" s="18">
        <v>1</v>
      </c>
      <c r="T5" s="17"/>
      <c r="U5" s="17"/>
      <c r="V5" s="17"/>
      <c r="W5" s="19" t="s">
        <v>63</v>
      </c>
      <c r="X5" s="19" t="s">
        <v>62</v>
      </c>
      <c r="Y5" s="19" t="s">
        <v>63</v>
      </c>
      <c r="Z5" s="19" t="s">
        <v>63</v>
      </c>
      <c r="AA5" s="19" t="s">
        <v>63</v>
      </c>
      <c r="AB5" s="19" t="s">
        <v>62</v>
      </c>
      <c r="AC5" s="19" t="s">
        <v>63</v>
      </c>
      <c r="AD5" s="19" t="s">
        <v>62</v>
      </c>
      <c r="AE5" s="19" t="s">
        <v>62</v>
      </c>
      <c r="AF5" s="19" t="s">
        <v>62</v>
      </c>
      <c r="AG5" s="19" t="s">
        <v>62</v>
      </c>
      <c r="AH5" s="19" t="s">
        <v>63</v>
      </c>
      <c r="AI5" s="19" t="s">
        <v>63</v>
      </c>
      <c r="AJ5" s="19" t="s">
        <v>63</v>
      </c>
      <c r="AK5" s="19" t="s">
        <v>63</v>
      </c>
      <c r="AL5" s="19" t="s">
        <v>63</v>
      </c>
      <c r="AM5" s="19" t="s">
        <v>63</v>
      </c>
      <c r="AN5" s="19" t="s">
        <v>63</v>
      </c>
      <c r="AO5" s="19" t="s">
        <v>63</v>
      </c>
      <c r="AP5" s="19" t="s">
        <v>63</v>
      </c>
      <c r="AQ5" s="19" t="s">
        <v>63</v>
      </c>
      <c r="AR5" s="19" t="s">
        <v>63</v>
      </c>
      <c r="AS5" s="19" t="s">
        <v>62</v>
      </c>
      <c r="AT5" s="19" t="s">
        <v>63</v>
      </c>
      <c r="AU5" s="19" t="s">
        <v>63</v>
      </c>
      <c r="AV5" s="19" t="s">
        <v>63</v>
      </c>
      <c r="AW5" s="19" t="s">
        <v>63</v>
      </c>
      <c r="AX5" s="19" t="s">
        <v>63</v>
      </c>
      <c r="AY5" s="19" t="s">
        <v>63</v>
      </c>
      <c r="AZ5" s="19" t="s">
        <v>63</v>
      </c>
      <c r="BA5" s="19"/>
      <c r="BB5" s="19" t="s">
        <v>64</v>
      </c>
    </row>
    <row r="6" spans="1:54" ht="28.5">
      <c r="A6" s="44" t="s">
        <v>337</v>
      </c>
      <c r="B6" s="41" t="s">
        <v>338</v>
      </c>
      <c r="C6" s="41" t="s">
        <v>338</v>
      </c>
      <c r="D6" s="41">
        <v>1.9</v>
      </c>
      <c r="E6" s="41"/>
      <c r="F6" s="41"/>
      <c r="G6" s="41"/>
      <c r="H6" s="41"/>
      <c r="I6" s="42">
        <f t="shared" si="0"/>
        <v>1.9</v>
      </c>
      <c r="J6" s="41">
        <v>1</v>
      </c>
      <c r="K6" s="45"/>
      <c r="L6" s="15" t="s">
        <v>55</v>
      </c>
      <c r="M6" s="1">
        <v>1020</v>
      </c>
      <c r="N6" s="16">
        <v>2.5</v>
      </c>
      <c r="O6" s="17" t="s">
        <v>72</v>
      </c>
      <c r="P6" s="17" t="s">
        <v>57</v>
      </c>
      <c r="Q6" s="17" t="s">
        <v>58</v>
      </c>
      <c r="R6" s="17" t="s">
        <v>59</v>
      </c>
      <c r="S6" s="18">
        <v>1</v>
      </c>
      <c r="T6" s="17"/>
      <c r="U6" s="17"/>
      <c r="V6" s="17"/>
      <c r="W6" s="19" t="s">
        <v>62</v>
      </c>
      <c r="X6" s="19" t="s">
        <v>63</v>
      </c>
      <c r="Y6" s="19" t="s">
        <v>63</v>
      </c>
      <c r="Z6" s="19" t="s">
        <v>63</v>
      </c>
      <c r="AA6" s="19" t="s">
        <v>63</v>
      </c>
      <c r="AB6" s="19" t="s">
        <v>63</v>
      </c>
      <c r="AC6" s="19" t="s">
        <v>62</v>
      </c>
      <c r="AD6" s="19" t="s">
        <v>62</v>
      </c>
      <c r="AE6" s="19" t="s">
        <v>62</v>
      </c>
      <c r="AF6" s="19" t="s">
        <v>62</v>
      </c>
      <c r="AG6" s="19" t="s">
        <v>62</v>
      </c>
      <c r="AH6" s="19" t="s">
        <v>62</v>
      </c>
      <c r="AI6" s="19" t="s">
        <v>62</v>
      </c>
      <c r="AJ6" s="19" t="s">
        <v>62</v>
      </c>
      <c r="AK6" s="19" t="s">
        <v>63</v>
      </c>
      <c r="AL6" s="19" t="s">
        <v>63</v>
      </c>
      <c r="AM6" s="19" t="s">
        <v>63</v>
      </c>
      <c r="AN6" s="19" t="s">
        <v>63</v>
      </c>
      <c r="AO6" s="19" t="s">
        <v>63</v>
      </c>
      <c r="AP6" s="19" t="s">
        <v>63</v>
      </c>
      <c r="AQ6" s="19" t="s">
        <v>63</v>
      </c>
      <c r="AR6" s="19" t="s">
        <v>63</v>
      </c>
      <c r="AS6" s="19" t="s">
        <v>63</v>
      </c>
      <c r="AT6" s="19" t="s">
        <v>63</v>
      </c>
      <c r="AU6" s="19" t="s">
        <v>63</v>
      </c>
      <c r="AV6" s="19" t="s">
        <v>63</v>
      </c>
      <c r="AW6" s="19" t="s">
        <v>63</v>
      </c>
      <c r="AX6" s="19" t="s">
        <v>63</v>
      </c>
      <c r="AY6" s="19" t="s">
        <v>63</v>
      </c>
      <c r="AZ6" s="19" t="s">
        <v>62</v>
      </c>
      <c r="BA6" s="19"/>
      <c r="BB6" s="19" t="s">
        <v>64</v>
      </c>
    </row>
    <row r="7" spans="1:54" ht="25.5">
      <c r="A7" s="44" t="s">
        <v>339</v>
      </c>
      <c r="B7" s="41" t="s">
        <v>340</v>
      </c>
      <c r="C7" s="41" t="s">
        <v>341</v>
      </c>
      <c r="D7" s="41">
        <v>1.51</v>
      </c>
      <c r="E7" s="41"/>
      <c r="F7" s="41"/>
      <c r="G7" s="41"/>
      <c r="H7" s="41"/>
      <c r="I7" s="42">
        <f t="shared" si="0"/>
        <v>1.51</v>
      </c>
      <c r="J7" s="41">
        <v>1</v>
      </c>
      <c r="K7" s="45"/>
      <c r="L7" s="15" t="s">
        <v>55</v>
      </c>
      <c r="M7" s="1">
        <v>1022</v>
      </c>
      <c r="N7" s="16">
        <v>11.2</v>
      </c>
      <c r="O7" s="17" t="s">
        <v>73</v>
      </c>
      <c r="P7" s="17" t="s">
        <v>74</v>
      </c>
      <c r="Q7" s="17" t="s">
        <v>57</v>
      </c>
      <c r="R7" s="17" t="s">
        <v>59</v>
      </c>
      <c r="S7" s="18">
        <v>1</v>
      </c>
      <c r="T7" s="17"/>
      <c r="U7" s="17"/>
      <c r="V7" s="17"/>
      <c r="W7" s="19" t="s">
        <v>62</v>
      </c>
      <c r="X7" s="19" t="s">
        <v>63</v>
      </c>
      <c r="Y7" s="19" t="s">
        <v>62</v>
      </c>
      <c r="Z7" s="19" t="s">
        <v>63</v>
      </c>
      <c r="AA7" s="19" t="s">
        <v>63</v>
      </c>
      <c r="AB7" s="19" t="s">
        <v>62</v>
      </c>
      <c r="AC7" s="19" t="s">
        <v>63</v>
      </c>
      <c r="AD7" s="19" t="s">
        <v>62</v>
      </c>
      <c r="AE7" s="19" t="s">
        <v>62</v>
      </c>
      <c r="AF7" s="19" t="s">
        <v>62</v>
      </c>
      <c r="AG7" s="19" t="s">
        <v>62</v>
      </c>
      <c r="AH7" s="19" t="s">
        <v>63</v>
      </c>
      <c r="AI7" s="19" t="s">
        <v>63</v>
      </c>
      <c r="AJ7" s="19" t="s">
        <v>63</v>
      </c>
      <c r="AK7" s="19" t="s">
        <v>63</v>
      </c>
      <c r="AL7" s="19" t="s">
        <v>63</v>
      </c>
      <c r="AM7" s="19" t="s">
        <v>63</v>
      </c>
      <c r="AN7" s="19" t="s">
        <v>63</v>
      </c>
      <c r="AO7" s="19" t="s">
        <v>63</v>
      </c>
      <c r="AP7" s="19" t="s">
        <v>63</v>
      </c>
      <c r="AQ7" s="19" t="s">
        <v>63</v>
      </c>
      <c r="AR7" s="19" t="s">
        <v>63</v>
      </c>
      <c r="AS7" s="19" t="s">
        <v>63</v>
      </c>
      <c r="AT7" s="19" t="s">
        <v>63</v>
      </c>
      <c r="AU7" s="19" t="s">
        <v>63</v>
      </c>
      <c r="AV7" s="19" t="s">
        <v>63</v>
      </c>
      <c r="AW7" s="19" t="s">
        <v>63</v>
      </c>
      <c r="AX7" s="19" t="s">
        <v>63</v>
      </c>
      <c r="AY7" s="19" t="s">
        <v>63</v>
      </c>
      <c r="AZ7" s="19" t="s">
        <v>63</v>
      </c>
      <c r="BA7" s="19"/>
      <c r="BB7" s="19" t="s">
        <v>64</v>
      </c>
    </row>
    <row r="8" spans="1:54" ht="28.5">
      <c r="A8" s="44" t="s">
        <v>342</v>
      </c>
      <c r="B8" s="41" t="s">
        <v>343</v>
      </c>
      <c r="C8" s="41" t="s">
        <v>344</v>
      </c>
      <c r="D8" s="41">
        <v>1.81</v>
      </c>
      <c r="E8" s="41"/>
      <c r="F8" s="41"/>
      <c r="G8" s="41"/>
      <c r="H8" s="41"/>
      <c r="I8" s="42">
        <f t="shared" si="0"/>
        <v>1.81</v>
      </c>
      <c r="J8" s="41">
        <v>1</v>
      </c>
      <c r="K8" s="45"/>
      <c r="L8" s="15" t="s">
        <v>55</v>
      </c>
      <c r="M8" s="1">
        <v>1027</v>
      </c>
      <c r="N8" s="16">
        <v>2.5</v>
      </c>
      <c r="O8" s="17" t="s">
        <v>75</v>
      </c>
      <c r="P8" s="17" t="s">
        <v>57</v>
      </c>
      <c r="Q8" s="17" t="s">
        <v>57</v>
      </c>
      <c r="R8" s="17" t="s">
        <v>57</v>
      </c>
      <c r="S8" s="18">
        <v>1</v>
      </c>
      <c r="T8" s="17"/>
      <c r="U8" s="17"/>
      <c r="V8" s="17"/>
      <c r="W8" s="19" t="s">
        <v>62</v>
      </c>
      <c r="X8" s="19" t="s">
        <v>63</v>
      </c>
      <c r="Y8" s="19" t="s">
        <v>63</v>
      </c>
      <c r="Z8" s="19" t="s">
        <v>63</v>
      </c>
      <c r="AA8" s="19" t="s">
        <v>63</v>
      </c>
      <c r="AB8" s="19" t="s">
        <v>63</v>
      </c>
      <c r="AC8" s="19" t="s">
        <v>62</v>
      </c>
      <c r="AD8" s="19" t="s">
        <v>62</v>
      </c>
      <c r="AE8" s="19" t="s">
        <v>62</v>
      </c>
      <c r="AF8" s="19" t="s">
        <v>62</v>
      </c>
      <c r="AG8" s="19" t="s">
        <v>62</v>
      </c>
      <c r="AH8" s="19" t="s">
        <v>62</v>
      </c>
      <c r="AI8" s="19" t="s">
        <v>62</v>
      </c>
      <c r="AJ8" s="19" t="s">
        <v>62</v>
      </c>
      <c r="AK8" s="19" t="s">
        <v>63</v>
      </c>
      <c r="AL8" s="19" t="s">
        <v>63</v>
      </c>
      <c r="AM8" s="19" t="s">
        <v>63</v>
      </c>
      <c r="AN8" s="19" t="s">
        <v>63</v>
      </c>
      <c r="AO8" s="19" t="s">
        <v>63</v>
      </c>
      <c r="AP8" s="19" t="s">
        <v>63</v>
      </c>
      <c r="AQ8" s="19" t="s">
        <v>63</v>
      </c>
      <c r="AR8" s="19" t="s">
        <v>63</v>
      </c>
      <c r="AS8" s="19" t="s">
        <v>63</v>
      </c>
      <c r="AT8" s="19" t="s">
        <v>63</v>
      </c>
      <c r="AU8" s="19" t="s">
        <v>63</v>
      </c>
      <c r="AV8" s="19" t="s">
        <v>63</v>
      </c>
      <c r="AW8" s="19" t="s">
        <v>63</v>
      </c>
      <c r="AX8" s="19" t="s">
        <v>63</v>
      </c>
      <c r="AY8" s="19" t="s">
        <v>63</v>
      </c>
      <c r="AZ8" s="19" t="s">
        <v>62</v>
      </c>
      <c r="BA8" s="19"/>
      <c r="BB8" s="19" t="s">
        <v>64</v>
      </c>
    </row>
    <row r="9" spans="1:54" ht="28.5">
      <c r="A9" s="40"/>
      <c r="B9" s="41"/>
      <c r="C9" s="41"/>
      <c r="D9" s="42"/>
      <c r="E9" s="42"/>
      <c r="F9" s="41"/>
      <c r="G9" s="41"/>
      <c r="H9" s="42"/>
      <c r="I9" s="42">
        <f t="shared" si="0"/>
        <v>0</v>
      </c>
      <c r="J9" s="42">
        <v>0</v>
      </c>
      <c r="K9" s="33" t="s">
        <v>509</v>
      </c>
      <c r="L9" s="15" t="s">
        <v>55</v>
      </c>
      <c r="M9" s="1">
        <v>1065</v>
      </c>
      <c r="N9" s="16">
        <v>140</v>
      </c>
      <c r="O9" s="20" t="s">
        <v>76</v>
      </c>
      <c r="P9" s="17" t="s">
        <v>77</v>
      </c>
      <c r="Q9" s="17" t="s">
        <v>58</v>
      </c>
      <c r="R9" s="17" t="s">
        <v>57</v>
      </c>
      <c r="S9" s="18" t="s">
        <v>78</v>
      </c>
      <c r="T9" s="17"/>
      <c r="U9" s="17"/>
      <c r="V9" s="17"/>
      <c r="W9" s="19" t="s">
        <v>62</v>
      </c>
      <c r="X9" s="19" t="s">
        <v>63</v>
      </c>
      <c r="Y9" s="19" t="s">
        <v>63</v>
      </c>
      <c r="Z9" s="19" t="s">
        <v>63</v>
      </c>
      <c r="AA9" s="19" t="s">
        <v>63</v>
      </c>
      <c r="AB9" s="19" t="s">
        <v>62</v>
      </c>
      <c r="AC9" s="19" t="s">
        <v>63</v>
      </c>
      <c r="AD9" s="19" t="s">
        <v>62</v>
      </c>
      <c r="AE9" s="19" t="s">
        <v>62</v>
      </c>
      <c r="AF9" s="19" t="s">
        <v>62</v>
      </c>
      <c r="AG9" s="19" t="s">
        <v>62</v>
      </c>
      <c r="AH9" s="19" t="s">
        <v>63</v>
      </c>
      <c r="AI9" s="19" t="s">
        <v>63</v>
      </c>
      <c r="AJ9" s="19" t="s">
        <v>63</v>
      </c>
      <c r="AK9" s="19" t="s">
        <v>63</v>
      </c>
      <c r="AL9" s="19" t="s">
        <v>63</v>
      </c>
      <c r="AM9" s="19" t="s">
        <v>63</v>
      </c>
      <c r="AN9" s="19" t="s">
        <v>63</v>
      </c>
      <c r="AO9" s="19" t="s">
        <v>63</v>
      </c>
      <c r="AP9" s="19" t="s">
        <v>63</v>
      </c>
      <c r="AQ9" s="19" t="s">
        <v>63</v>
      </c>
      <c r="AR9" s="19" t="s">
        <v>63</v>
      </c>
      <c r="AS9" s="19" t="s">
        <v>63</v>
      </c>
      <c r="AT9" s="19" t="s">
        <v>63</v>
      </c>
      <c r="AU9" s="19" t="s">
        <v>63</v>
      </c>
      <c r="AV9" s="19" t="s">
        <v>63</v>
      </c>
      <c r="AW9" s="19" t="s">
        <v>63</v>
      </c>
      <c r="AX9" s="19" t="s">
        <v>63</v>
      </c>
      <c r="AY9" s="19" t="s">
        <v>63</v>
      </c>
      <c r="AZ9" s="19" t="s">
        <v>63</v>
      </c>
      <c r="BA9" s="19"/>
      <c r="BB9" s="19" t="s">
        <v>64</v>
      </c>
    </row>
    <row r="10" spans="1:54" ht="28.5">
      <c r="A10" s="40"/>
      <c r="B10" s="41"/>
      <c r="C10" s="41"/>
      <c r="D10" s="42"/>
      <c r="E10" s="42"/>
      <c r="F10" s="41"/>
      <c r="G10" s="41"/>
      <c r="H10" s="42"/>
      <c r="I10" s="42">
        <f t="shared" si="0"/>
        <v>0</v>
      </c>
      <c r="J10" s="42">
        <v>0</v>
      </c>
      <c r="K10" s="33" t="s">
        <v>509</v>
      </c>
      <c r="L10" s="15" t="s">
        <v>55</v>
      </c>
      <c r="M10" s="1">
        <v>1069</v>
      </c>
      <c r="N10" s="16">
        <v>140</v>
      </c>
      <c r="O10" s="20" t="s">
        <v>79</v>
      </c>
      <c r="P10" s="17" t="s">
        <v>77</v>
      </c>
      <c r="Q10" s="17" t="s">
        <v>58</v>
      </c>
      <c r="R10" s="17" t="s">
        <v>57</v>
      </c>
      <c r="S10" s="18" t="s">
        <v>80</v>
      </c>
      <c r="T10" s="17"/>
      <c r="U10" s="17" t="s">
        <v>81</v>
      </c>
      <c r="V10" s="17"/>
      <c r="W10" s="19" t="s">
        <v>62</v>
      </c>
      <c r="X10" s="19" t="s">
        <v>63</v>
      </c>
      <c r="Y10" s="19" t="s">
        <v>63</v>
      </c>
      <c r="Z10" s="19" t="s">
        <v>63</v>
      </c>
      <c r="AA10" s="19" t="s">
        <v>63</v>
      </c>
      <c r="AB10" s="19" t="s">
        <v>62</v>
      </c>
      <c r="AC10" s="19" t="s">
        <v>63</v>
      </c>
      <c r="AD10" s="19" t="s">
        <v>62</v>
      </c>
      <c r="AE10" s="19" t="s">
        <v>62</v>
      </c>
      <c r="AF10" s="19" t="s">
        <v>62</v>
      </c>
      <c r="AG10" s="19" t="s">
        <v>62</v>
      </c>
      <c r="AH10" s="19" t="s">
        <v>63</v>
      </c>
      <c r="AI10" s="19" t="s">
        <v>63</v>
      </c>
      <c r="AJ10" s="19" t="s">
        <v>63</v>
      </c>
      <c r="AK10" s="19" t="s">
        <v>63</v>
      </c>
      <c r="AL10" s="19" t="s">
        <v>63</v>
      </c>
      <c r="AM10" s="19" t="s">
        <v>63</v>
      </c>
      <c r="AN10" s="19" t="s">
        <v>63</v>
      </c>
      <c r="AO10" s="19" t="s">
        <v>63</v>
      </c>
      <c r="AP10" s="19" t="s">
        <v>63</v>
      </c>
      <c r="AQ10" s="19" t="s">
        <v>63</v>
      </c>
      <c r="AR10" s="19" t="s">
        <v>63</v>
      </c>
      <c r="AS10" s="19" t="s">
        <v>63</v>
      </c>
      <c r="AT10" s="19" t="s">
        <v>63</v>
      </c>
      <c r="AU10" s="19" t="s">
        <v>63</v>
      </c>
      <c r="AV10" s="19" t="s">
        <v>63</v>
      </c>
      <c r="AW10" s="19" t="s">
        <v>63</v>
      </c>
      <c r="AX10" s="19" t="s">
        <v>63</v>
      </c>
      <c r="AY10" s="19" t="s">
        <v>63</v>
      </c>
      <c r="AZ10" s="19" t="s">
        <v>63</v>
      </c>
      <c r="BA10" s="19"/>
      <c r="BB10" s="19" t="s">
        <v>64</v>
      </c>
    </row>
    <row r="11" spans="1:54" ht="28.5">
      <c r="A11" s="44" t="s">
        <v>345</v>
      </c>
      <c r="B11" s="41" t="s">
        <v>346</v>
      </c>
      <c r="C11" s="41" t="s">
        <v>347</v>
      </c>
      <c r="D11" s="41">
        <v>1.8</v>
      </c>
      <c r="E11" s="41"/>
      <c r="F11" s="41"/>
      <c r="G11" s="41"/>
      <c r="H11" s="41"/>
      <c r="I11" s="42">
        <f t="shared" si="0"/>
        <v>1.8</v>
      </c>
      <c r="J11" s="41">
        <v>1</v>
      </c>
      <c r="K11" s="45"/>
      <c r="L11" s="15" t="s">
        <v>55</v>
      </c>
      <c r="M11" s="1">
        <v>1093</v>
      </c>
      <c r="N11" s="16">
        <v>2.5</v>
      </c>
      <c r="O11" s="20" t="s">
        <v>82</v>
      </c>
      <c r="P11" s="17" t="s">
        <v>57</v>
      </c>
      <c r="Q11" s="17" t="s">
        <v>58</v>
      </c>
      <c r="R11" s="17" t="s">
        <v>57</v>
      </c>
      <c r="S11" s="18">
        <v>1</v>
      </c>
      <c r="T11" s="17"/>
      <c r="U11" s="17"/>
      <c r="V11" s="17"/>
      <c r="W11" s="19" t="s">
        <v>62</v>
      </c>
      <c r="X11" s="19" t="s">
        <v>63</v>
      </c>
      <c r="Y11" s="19" t="s">
        <v>63</v>
      </c>
      <c r="Z11" s="19" t="s">
        <v>63</v>
      </c>
      <c r="AA11" s="19" t="s">
        <v>63</v>
      </c>
      <c r="AB11" s="19" t="s">
        <v>63</v>
      </c>
      <c r="AC11" s="19" t="s">
        <v>62</v>
      </c>
      <c r="AD11" s="19" t="s">
        <v>62</v>
      </c>
      <c r="AE11" s="19" t="s">
        <v>62</v>
      </c>
      <c r="AF11" s="19" t="s">
        <v>62</v>
      </c>
      <c r="AG11" s="19" t="s">
        <v>62</v>
      </c>
      <c r="AH11" s="19" t="s">
        <v>62</v>
      </c>
      <c r="AI11" s="19" t="s">
        <v>62</v>
      </c>
      <c r="AJ11" s="19" t="s">
        <v>62</v>
      </c>
      <c r="AK11" s="19" t="s">
        <v>63</v>
      </c>
      <c r="AL11" s="19" t="s">
        <v>63</v>
      </c>
      <c r="AM11" s="19" t="s">
        <v>63</v>
      </c>
      <c r="AN11" s="19" t="s">
        <v>63</v>
      </c>
      <c r="AO11" s="19" t="s">
        <v>63</v>
      </c>
      <c r="AP11" s="19" t="s">
        <v>63</v>
      </c>
      <c r="AQ11" s="19" t="s">
        <v>63</v>
      </c>
      <c r="AR11" s="19" t="s">
        <v>63</v>
      </c>
      <c r="AS11" s="19" t="s">
        <v>63</v>
      </c>
      <c r="AT11" s="19" t="s">
        <v>63</v>
      </c>
      <c r="AU11" s="19" t="s">
        <v>63</v>
      </c>
      <c r="AV11" s="19" t="s">
        <v>63</v>
      </c>
      <c r="AW11" s="19" t="s">
        <v>63</v>
      </c>
      <c r="AX11" s="19" t="s">
        <v>63</v>
      </c>
      <c r="AY11" s="19" t="s">
        <v>63</v>
      </c>
      <c r="AZ11" s="19" t="s">
        <v>63</v>
      </c>
      <c r="BA11" s="19"/>
      <c r="BB11" s="19" t="s">
        <v>64</v>
      </c>
    </row>
    <row r="12" spans="1:54" ht="28.5">
      <c r="A12" s="40" t="s">
        <v>608</v>
      </c>
      <c r="B12" s="41" t="s">
        <v>609</v>
      </c>
      <c r="C12" s="41" t="s">
        <v>610</v>
      </c>
      <c r="D12" s="42">
        <v>8.7100000000000009</v>
      </c>
      <c r="E12" s="42"/>
      <c r="F12" s="41"/>
      <c r="G12" s="41"/>
      <c r="H12" s="42"/>
      <c r="I12" s="42">
        <f t="shared" si="0"/>
        <v>8.7100000000000009</v>
      </c>
      <c r="J12" s="42">
        <v>1</v>
      </c>
      <c r="K12" s="43"/>
      <c r="L12" s="15" t="s">
        <v>55</v>
      </c>
      <c r="M12" s="1">
        <v>1191.0999999999999</v>
      </c>
      <c r="N12" s="16">
        <v>50</v>
      </c>
      <c r="O12" s="20" t="s">
        <v>83</v>
      </c>
      <c r="P12" s="17" t="s">
        <v>84</v>
      </c>
      <c r="Q12" s="17" t="s">
        <v>58</v>
      </c>
      <c r="R12" s="17" t="s">
        <v>59</v>
      </c>
      <c r="S12" s="18">
        <v>1</v>
      </c>
      <c r="T12" s="17"/>
      <c r="U12" s="17"/>
      <c r="V12" s="17"/>
      <c r="W12" s="19" t="s">
        <v>63</v>
      </c>
      <c r="X12" s="19" t="s">
        <v>63</v>
      </c>
      <c r="Y12" s="19" t="s">
        <v>62</v>
      </c>
      <c r="Z12" s="19" t="s">
        <v>63</v>
      </c>
      <c r="AA12" s="19" t="s">
        <v>63</v>
      </c>
      <c r="AB12" s="19" t="s">
        <v>62</v>
      </c>
      <c r="AC12" s="19" t="s">
        <v>63</v>
      </c>
      <c r="AD12" s="19" t="s">
        <v>62</v>
      </c>
      <c r="AE12" s="19" t="s">
        <v>62</v>
      </c>
      <c r="AF12" s="19" t="s">
        <v>62</v>
      </c>
      <c r="AG12" s="19" t="s">
        <v>62</v>
      </c>
      <c r="AH12" s="19" t="s">
        <v>63</v>
      </c>
      <c r="AI12" s="19" t="s">
        <v>63</v>
      </c>
      <c r="AJ12" s="19" t="s">
        <v>63</v>
      </c>
      <c r="AK12" s="19" t="s">
        <v>63</v>
      </c>
      <c r="AL12" s="19" t="s">
        <v>63</v>
      </c>
      <c r="AM12" s="19" t="s">
        <v>63</v>
      </c>
      <c r="AN12" s="19" t="s">
        <v>63</v>
      </c>
      <c r="AO12" s="19" t="s">
        <v>63</v>
      </c>
      <c r="AP12" s="19" t="s">
        <v>63</v>
      </c>
      <c r="AQ12" s="19" t="s">
        <v>63</v>
      </c>
      <c r="AR12" s="19" t="s">
        <v>63</v>
      </c>
      <c r="AS12" s="19" t="s">
        <v>63</v>
      </c>
      <c r="AT12" s="19" t="s">
        <v>63</v>
      </c>
      <c r="AU12" s="19" t="s">
        <v>63</v>
      </c>
      <c r="AV12" s="19" t="s">
        <v>63</v>
      </c>
      <c r="AW12" s="19" t="s">
        <v>63</v>
      </c>
      <c r="AX12" s="19" t="s">
        <v>63</v>
      </c>
      <c r="AY12" s="19" t="s">
        <v>63</v>
      </c>
      <c r="AZ12" s="19" t="s">
        <v>62</v>
      </c>
      <c r="BA12" s="19"/>
      <c r="BB12" s="19" t="s">
        <v>64</v>
      </c>
    </row>
    <row r="13" spans="1:54" ht="409.5">
      <c r="A13" s="40"/>
      <c r="B13" s="41"/>
      <c r="C13" s="41"/>
      <c r="D13" s="42"/>
      <c r="E13" s="42"/>
      <c r="F13" s="41"/>
      <c r="G13" s="41"/>
      <c r="H13" s="42"/>
      <c r="I13" s="42">
        <f t="shared" si="0"/>
        <v>0</v>
      </c>
      <c r="J13" s="42">
        <v>0</v>
      </c>
      <c r="K13" s="43" t="s">
        <v>348</v>
      </c>
      <c r="L13" s="15" t="s">
        <v>55</v>
      </c>
      <c r="M13" s="1">
        <v>1194</v>
      </c>
      <c r="N13" s="16">
        <v>87</v>
      </c>
      <c r="O13" s="20" t="s">
        <v>85</v>
      </c>
      <c r="P13" s="17" t="s">
        <v>57</v>
      </c>
      <c r="Q13" s="17" t="s">
        <v>57</v>
      </c>
      <c r="R13" s="17" t="s">
        <v>59</v>
      </c>
      <c r="S13" s="17" t="s">
        <v>86</v>
      </c>
      <c r="T13" s="18" t="s">
        <v>87</v>
      </c>
      <c r="U13" s="17" t="s">
        <v>88</v>
      </c>
      <c r="V13" s="17"/>
      <c r="W13" s="19" t="s">
        <v>63</v>
      </c>
      <c r="X13" s="19" t="s">
        <v>63</v>
      </c>
      <c r="Y13" s="19" t="s">
        <v>62</v>
      </c>
      <c r="Z13" s="19" t="s">
        <v>63</v>
      </c>
      <c r="AA13" s="19" t="s">
        <v>63</v>
      </c>
      <c r="AB13" s="19" t="s">
        <v>62</v>
      </c>
      <c r="AC13" s="19" t="s">
        <v>63</v>
      </c>
      <c r="AD13" s="19" t="s">
        <v>62</v>
      </c>
      <c r="AE13" s="19" t="s">
        <v>62</v>
      </c>
      <c r="AF13" s="19" t="s">
        <v>62</v>
      </c>
      <c r="AG13" s="19" t="s">
        <v>62</v>
      </c>
      <c r="AH13" s="19" t="s">
        <v>63</v>
      </c>
      <c r="AI13" s="19" t="s">
        <v>63</v>
      </c>
      <c r="AJ13" s="19" t="s">
        <v>63</v>
      </c>
      <c r="AK13" s="19" t="s">
        <v>63</v>
      </c>
      <c r="AL13" s="19" t="s">
        <v>63</v>
      </c>
      <c r="AM13" s="19" t="s">
        <v>63</v>
      </c>
      <c r="AN13" s="19" t="s">
        <v>63</v>
      </c>
      <c r="AO13" s="19" t="s">
        <v>63</v>
      </c>
      <c r="AP13" s="19" t="s">
        <v>63</v>
      </c>
      <c r="AQ13" s="19" t="s">
        <v>63</v>
      </c>
      <c r="AR13" s="19" t="s">
        <v>63</v>
      </c>
      <c r="AS13" s="19" t="s">
        <v>63</v>
      </c>
      <c r="AT13" s="19" t="s">
        <v>63</v>
      </c>
      <c r="AU13" s="19" t="s">
        <v>63</v>
      </c>
      <c r="AV13" s="19" t="s">
        <v>63</v>
      </c>
      <c r="AW13" s="19" t="s">
        <v>63</v>
      </c>
      <c r="AX13" s="19" t="s">
        <v>63</v>
      </c>
      <c r="AY13" s="19" t="s">
        <v>63</v>
      </c>
      <c r="AZ13" s="19" t="s">
        <v>63</v>
      </c>
      <c r="BA13" s="19"/>
      <c r="BB13" s="19" t="s">
        <v>64</v>
      </c>
    </row>
    <row r="14" spans="1:54" ht="57">
      <c r="A14" s="44" t="s">
        <v>349</v>
      </c>
      <c r="B14" s="41" t="s">
        <v>350</v>
      </c>
      <c r="C14" s="41" t="s">
        <v>351</v>
      </c>
      <c r="D14" s="41">
        <v>1.49</v>
      </c>
      <c r="E14" s="41"/>
      <c r="F14" s="41"/>
      <c r="G14" s="41"/>
      <c r="H14" s="41"/>
      <c r="I14" s="42">
        <f t="shared" si="0"/>
        <v>1.49</v>
      </c>
      <c r="J14" s="41">
        <v>1</v>
      </c>
      <c r="K14" s="43"/>
      <c r="L14" s="15" t="s">
        <v>55</v>
      </c>
      <c r="M14" s="1">
        <v>1207</v>
      </c>
      <c r="N14" s="16">
        <v>3.2</v>
      </c>
      <c r="O14" s="20" t="s">
        <v>89</v>
      </c>
      <c r="P14" s="17" t="s">
        <v>57</v>
      </c>
      <c r="Q14" s="17" t="s">
        <v>57</v>
      </c>
      <c r="R14" s="17" t="s">
        <v>57</v>
      </c>
      <c r="S14" s="18">
        <v>1</v>
      </c>
      <c r="T14" s="17"/>
      <c r="U14" s="17"/>
      <c r="V14" s="17"/>
      <c r="W14" s="19" t="s">
        <v>62</v>
      </c>
      <c r="X14" s="19" t="s">
        <v>63</v>
      </c>
      <c r="Y14" s="19" t="s">
        <v>63</v>
      </c>
      <c r="Z14" s="19" t="s">
        <v>63</v>
      </c>
      <c r="AA14" s="19" t="s">
        <v>63</v>
      </c>
      <c r="AB14" s="19" t="s">
        <v>63</v>
      </c>
      <c r="AC14" s="19" t="s">
        <v>62</v>
      </c>
      <c r="AD14" s="19" t="s">
        <v>62</v>
      </c>
      <c r="AE14" s="19" t="s">
        <v>62</v>
      </c>
      <c r="AF14" s="19" t="s">
        <v>62</v>
      </c>
      <c r="AG14" s="19" t="s">
        <v>62</v>
      </c>
      <c r="AH14" s="19" t="s">
        <v>62</v>
      </c>
      <c r="AI14" s="19" t="s">
        <v>62</v>
      </c>
      <c r="AJ14" s="19" t="s">
        <v>62</v>
      </c>
      <c r="AK14" s="19" t="s">
        <v>63</v>
      </c>
      <c r="AL14" s="19" t="s">
        <v>63</v>
      </c>
      <c r="AM14" s="19" t="s">
        <v>63</v>
      </c>
      <c r="AN14" s="19" t="s">
        <v>63</v>
      </c>
      <c r="AO14" s="19" t="s">
        <v>63</v>
      </c>
      <c r="AP14" s="19" t="s">
        <v>63</v>
      </c>
      <c r="AQ14" s="19" t="s">
        <v>63</v>
      </c>
      <c r="AR14" s="19" t="s">
        <v>63</v>
      </c>
      <c r="AS14" s="19" t="s">
        <v>63</v>
      </c>
      <c r="AT14" s="19" t="s">
        <v>63</v>
      </c>
      <c r="AU14" s="19" t="s">
        <v>63</v>
      </c>
      <c r="AV14" s="19" t="s">
        <v>63</v>
      </c>
      <c r="AW14" s="19" t="s">
        <v>63</v>
      </c>
      <c r="AX14" s="19" t="s">
        <v>63</v>
      </c>
      <c r="AY14" s="19" t="s">
        <v>63</v>
      </c>
      <c r="AZ14" s="19" t="s">
        <v>63</v>
      </c>
      <c r="BA14" s="19"/>
      <c r="BB14" s="19" t="s">
        <v>64</v>
      </c>
    </row>
    <row r="15" spans="1:54" ht="85.5">
      <c r="A15" s="44" t="s">
        <v>352</v>
      </c>
      <c r="B15" s="41" t="s">
        <v>353</v>
      </c>
      <c r="C15" s="41" t="s">
        <v>354</v>
      </c>
      <c r="D15" s="41">
        <v>5.22</v>
      </c>
      <c r="E15" s="41"/>
      <c r="F15" s="41"/>
      <c r="G15" s="41"/>
      <c r="H15" s="41"/>
      <c r="I15" s="42">
        <f t="shared" si="0"/>
        <v>5.22</v>
      </c>
      <c r="J15" s="41">
        <v>1</v>
      </c>
      <c r="K15" s="43"/>
      <c r="L15" s="15" t="s">
        <v>55</v>
      </c>
      <c r="M15" s="1">
        <v>1212</v>
      </c>
      <c r="N15" s="16">
        <v>26</v>
      </c>
      <c r="O15" s="20" t="s">
        <v>90</v>
      </c>
      <c r="P15" s="17" t="s">
        <v>57</v>
      </c>
      <c r="Q15" s="17" t="s">
        <v>66</v>
      </c>
      <c r="R15" s="17" t="s">
        <v>57</v>
      </c>
      <c r="S15" s="18">
        <v>1</v>
      </c>
      <c r="T15" s="17"/>
      <c r="U15" s="17"/>
      <c r="V15" s="17"/>
      <c r="W15" s="19" t="s">
        <v>62</v>
      </c>
      <c r="X15" s="19" t="s">
        <v>63</v>
      </c>
      <c r="Y15" s="19" t="s">
        <v>63</v>
      </c>
      <c r="Z15" s="19" t="s">
        <v>63</v>
      </c>
      <c r="AA15" s="19" t="s">
        <v>63</v>
      </c>
      <c r="AB15" s="19" t="s">
        <v>63</v>
      </c>
      <c r="AC15" s="19" t="s">
        <v>62</v>
      </c>
      <c r="AD15" s="19" t="s">
        <v>62</v>
      </c>
      <c r="AE15" s="19" t="s">
        <v>62</v>
      </c>
      <c r="AF15" s="19" t="s">
        <v>62</v>
      </c>
      <c r="AG15" s="19" t="s">
        <v>62</v>
      </c>
      <c r="AH15" s="19" t="s">
        <v>62</v>
      </c>
      <c r="AI15" s="19" t="s">
        <v>62</v>
      </c>
      <c r="AJ15" s="19" t="s">
        <v>63</v>
      </c>
      <c r="AK15" s="19" t="s">
        <v>63</v>
      </c>
      <c r="AL15" s="19" t="s">
        <v>63</v>
      </c>
      <c r="AM15" s="19" t="s">
        <v>63</v>
      </c>
      <c r="AN15" s="19" t="s">
        <v>63</v>
      </c>
      <c r="AO15" s="19" t="s">
        <v>63</v>
      </c>
      <c r="AP15" s="19" t="s">
        <v>63</v>
      </c>
      <c r="AQ15" s="19" t="s">
        <v>63</v>
      </c>
      <c r="AR15" s="19" t="s">
        <v>63</v>
      </c>
      <c r="AS15" s="19" t="s">
        <v>63</v>
      </c>
      <c r="AT15" s="19" t="s">
        <v>63</v>
      </c>
      <c r="AU15" s="19" t="s">
        <v>63</v>
      </c>
      <c r="AV15" s="19" t="s">
        <v>62</v>
      </c>
      <c r="AW15" s="19" t="s">
        <v>63</v>
      </c>
      <c r="AX15" s="19" t="s">
        <v>63</v>
      </c>
      <c r="AY15" s="19" t="s">
        <v>63</v>
      </c>
      <c r="AZ15" s="19" t="s">
        <v>63</v>
      </c>
      <c r="BA15" s="19"/>
      <c r="BB15" s="19" t="s">
        <v>64</v>
      </c>
    </row>
    <row r="16" spans="1:54" ht="57">
      <c r="A16" s="40" t="s">
        <v>611</v>
      </c>
      <c r="B16" s="41" t="s">
        <v>612</v>
      </c>
      <c r="C16" s="41" t="s">
        <v>613</v>
      </c>
      <c r="D16" s="42">
        <v>1.64</v>
      </c>
      <c r="E16" s="42"/>
      <c r="F16" s="41"/>
      <c r="G16" s="41"/>
      <c r="H16" s="42"/>
      <c r="I16" s="42">
        <f t="shared" si="0"/>
        <v>1.64</v>
      </c>
      <c r="J16" s="42">
        <v>1</v>
      </c>
      <c r="K16" s="43"/>
      <c r="L16" s="15" t="s">
        <v>55</v>
      </c>
      <c r="M16" s="1">
        <v>1223</v>
      </c>
      <c r="N16" s="16">
        <v>2.8</v>
      </c>
      <c r="O16" s="20" t="s">
        <v>91</v>
      </c>
      <c r="P16" s="17" t="s">
        <v>57</v>
      </c>
      <c r="Q16" s="17" t="s">
        <v>57</v>
      </c>
      <c r="R16" s="17" t="s">
        <v>59</v>
      </c>
      <c r="S16" s="18">
        <v>1</v>
      </c>
      <c r="T16" s="17"/>
      <c r="U16" s="17"/>
      <c r="V16" s="17"/>
      <c r="W16" s="19" t="s">
        <v>62</v>
      </c>
      <c r="X16" s="19" t="s">
        <v>63</v>
      </c>
      <c r="Y16" s="19" t="s">
        <v>63</v>
      </c>
      <c r="Z16" s="19" t="s">
        <v>63</v>
      </c>
      <c r="AA16" s="19" t="s">
        <v>63</v>
      </c>
      <c r="AB16" s="19" t="s">
        <v>63</v>
      </c>
      <c r="AC16" s="19" t="s">
        <v>62</v>
      </c>
      <c r="AD16" s="19" t="s">
        <v>62</v>
      </c>
      <c r="AE16" s="19" t="s">
        <v>62</v>
      </c>
      <c r="AF16" s="19" t="s">
        <v>62</v>
      </c>
      <c r="AG16" s="19" t="s">
        <v>62</v>
      </c>
      <c r="AH16" s="19" t="s">
        <v>63</v>
      </c>
      <c r="AI16" s="19" t="s">
        <v>63</v>
      </c>
      <c r="AJ16" s="19" t="s">
        <v>63</v>
      </c>
      <c r="AK16" s="19" t="s">
        <v>63</v>
      </c>
      <c r="AL16" s="19" t="s">
        <v>63</v>
      </c>
      <c r="AM16" s="19" t="s">
        <v>63</v>
      </c>
      <c r="AN16" s="19" t="s">
        <v>63</v>
      </c>
      <c r="AO16" s="19" t="s">
        <v>63</v>
      </c>
      <c r="AP16" s="19" t="s">
        <v>62</v>
      </c>
      <c r="AQ16" s="19" t="s">
        <v>63</v>
      </c>
      <c r="AR16" s="19" t="s">
        <v>63</v>
      </c>
      <c r="AS16" s="19" t="s">
        <v>63</v>
      </c>
      <c r="AT16" s="19" t="s">
        <v>63</v>
      </c>
      <c r="AU16" s="19" t="s">
        <v>63</v>
      </c>
      <c r="AV16" s="19" t="s">
        <v>63</v>
      </c>
      <c r="AW16" s="19" t="s">
        <v>63</v>
      </c>
      <c r="AX16" s="19" t="s">
        <v>63</v>
      </c>
      <c r="AY16" s="19" t="s">
        <v>63</v>
      </c>
      <c r="AZ16" s="19" t="s">
        <v>62</v>
      </c>
      <c r="BA16" s="19"/>
      <c r="BB16" s="19" t="s">
        <v>64</v>
      </c>
    </row>
    <row r="17" spans="1:54" ht="42.75">
      <c r="A17" s="44" t="s">
        <v>355</v>
      </c>
      <c r="B17" s="41" t="s">
        <v>356</v>
      </c>
      <c r="C17" s="41" t="s">
        <v>357</v>
      </c>
      <c r="D17" s="41">
        <v>50.46</v>
      </c>
      <c r="E17" s="41"/>
      <c r="F17" s="41"/>
      <c r="G17" s="41"/>
      <c r="H17" s="41"/>
      <c r="I17" s="42">
        <f t="shared" si="0"/>
        <v>50.46</v>
      </c>
      <c r="J17" s="41">
        <v>1</v>
      </c>
      <c r="K17" s="43"/>
      <c r="L17" s="15" t="s">
        <v>55</v>
      </c>
      <c r="M17" s="1">
        <v>1224.0999999999999</v>
      </c>
      <c r="N17" s="16">
        <v>61</v>
      </c>
      <c r="O17" s="20" t="s">
        <v>92</v>
      </c>
      <c r="P17" s="17" t="s">
        <v>57</v>
      </c>
      <c r="Q17" s="17" t="s">
        <v>93</v>
      </c>
      <c r="R17" s="17" t="s">
        <v>59</v>
      </c>
      <c r="S17" s="18">
        <v>1</v>
      </c>
      <c r="T17" s="17"/>
      <c r="U17" s="17"/>
      <c r="V17" s="17"/>
      <c r="W17" s="19" t="s">
        <v>62</v>
      </c>
      <c r="X17" s="19" t="s">
        <v>63</v>
      </c>
      <c r="Y17" s="19" t="s">
        <v>63</v>
      </c>
      <c r="Z17" s="19" t="s">
        <v>63</v>
      </c>
      <c r="AA17" s="19" t="s">
        <v>63</v>
      </c>
      <c r="AB17" s="19" t="s">
        <v>62</v>
      </c>
      <c r="AC17" s="19" t="s">
        <v>63</v>
      </c>
      <c r="AD17" s="19" t="s">
        <v>62</v>
      </c>
      <c r="AE17" s="19" t="s">
        <v>62</v>
      </c>
      <c r="AF17" s="19" t="s">
        <v>62</v>
      </c>
      <c r="AG17" s="19" t="s">
        <v>62</v>
      </c>
      <c r="AH17" s="19" t="s">
        <v>63</v>
      </c>
      <c r="AI17" s="19" t="s">
        <v>63</v>
      </c>
      <c r="AJ17" s="19" t="s">
        <v>63</v>
      </c>
      <c r="AK17" s="19" t="s">
        <v>63</v>
      </c>
      <c r="AL17" s="19" t="s">
        <v>63</v>
      </c>
      <c r="AM17" s="19" t="s">
        <v>63</v>
      </c>
      <c r="AN17" s="19" t="s">
        <v>63</v>
      </c>
      <c r="AO17" s="19" t="s">
        <v>63</v>
      </c>
      <c r="AP17" s="19" t="s">
        <v>63</v>
      </c>
      <c r="AQ17" s="19" t="s">
        <v>63</v>
      </c>
      <c r="AR17" s="19" t="s">
        <v>63</v>
      </c>
      <c r="AS17" s="19" t="s">
        <v>63</v>
      </c>
      <c r="AT17" s="19" t="s">
        <v>63</v>
      </c>
      <c r="AU17" s="19" t="s">
        <v>63</v>
      </c>
      <c r="AV17" s="19" t="s">
        <v>63</v>
      </c>
      <c r="AW17" s="19" t="s">
        <v>63</v>
      </c>
      <c r="AX17" s="19" t="s">
        <v>63</v>
      </c>
      <c r="AY17" s="19" t="s">
        <v>63</v>
      </c>
      <c r="AZ17" s="19" t="s">
        <v>63</v>
      </c>
      <c r="BA17" s="19"/>
      <c r="BB17" s="19" t="s">
        <v>64</v>
      </c>
    </row>
    <row r="18" spans="1:54" ht="28.5">
      <c r="A18" s="44" t="s">
        <v>358</v>
      </c>
      <c r="B18" s="41" t="s">
        <v>359</v>
      </c>
      <c r="C18" s="41" t="s">
        <v>360</v>
      </c>
      <c r="D18" s="41">
        <v>1.72</v>
      </c>
      <c r="E18" s="41"/>
      <c r="F18" s="41"/>
      <c r="G18" s="41"/>
      <c r="H18" s="41"/>
      <c r="I18" s="42">
        <f t="shared" si="0"/>
        <v>1.72</v>
      </c>
      <c r="J18" s="41">
        <v>1</v>
      </c>
      <c r="K18" s="43"/>
      <c r="L18" s="15" t="s">
        <v>55</v>
      </c>
      <c r="M18" s="1">
        <v>1230</v>
      </c>
      <c r="N18" s="16">
        <v>2.5</v>
      </c>
      <c r="O18" s="20" t="s">
        <v>94</v>
      </c>
      <c r="P18" s="17" t="s">
        <v>57</v>
      </c>
      <c r="Q18" s="17" t="s">
        <v>57</v>
      </c>
      <c r="R18" s="17" t="s">
        <v>57</v>
      </c>
      <c r="S18" s="18">
        <v>1</v>
      </c>
      <c r="T18" s="17"/>
      <c r="U18" s="17"/>
      <c r="V18" s="17"/>
      <c r="W18" s="19" t="s">
        <v>62</v>
      </c>
      <c r="X18" s="19" t="s">
        <v>63</v>
      </c>
      <c r="Y18" s="19" t="s">
        <v>63</v>
      </c>
      <c r="Z18" s="19" t="s">
        <v>63</v>
      </c>
      <c r="AA18" s="19" t="s">
        <v>63</v>
      </c>
      <c r="AB18" s="19" t="s">
        <v>63</v>
      </c>
      <c r="AC18" s="19" t="s">
        <v>62</v>
      </c>
      <c r="AD18" s="19" t="s">
        <v>62</v>
      </c>
      <c r="AE18" s="19" t="s">
        <v>62</v>
      </c>
      <c r="AF18" s="19" t="s">
        <v>62</v>
      </c>
      <c r="AG18" s="19" t="s">
        <v>62</v>
      </c>
      <c r="AH18" s="19" t="s">
        <v>62</v>
      </c>
      <c r="AI18" s="19" t="s">
        <v>62</v>
      </c>
      <c r="AJ18" s="19" t="s">
        <v>62</v>
      </c>
      <c r="AK18" s="19" t="s">
        <v>63</v>
      </c>
      <c r="AL18" s="19" t="s">
        <v>63</v>
      </c>
      <c r="AM18" s="19" t="s">
        <v>63</v>
      </c>
      <c r="AN18" s="19" t="s">
        <v>63</v>
      </c>
      <c r="AO18" s="19" t="s">
        <v>63</v>
      </c>
      <c r="AP18" s="19" t="s">
        <v>63</v>
      </c>
      <c r="AQ18" s="19" t="s">
        <v>63</v>
      </c>
      <c r="AR18" s="19" t="s">
        <v>63</v>
      </c>
      <c r="AS18" s="19" t="s">
        <v>63</v>
      </c>
      <c r="AT18" s="19" t="s">
        <v>63</v>
      </c>
      <c r="AU18" s="19" t="s">
        <v>63</v>
      </c>
      <c r="AV18" s="19" t="s">
        <v>63</v>
      </c>
      <c r="AW18" s="19" t="s">
        <v>63</v>
      </c>
      <c r="AX18" s="19" t="s">
        <v>63</v>
      </c>
      <c r="AY18" s="19" t="s">
        <v>63</v>
      </c>
      <c r="AZ18" s="19" t="s">
        <v>63</v>
      </c>
      <c r="BA18" s="19"/>
      <c r="BB18" s="19" t="s">
        <v>64</v>
      </c>
    </row>
    <row r="19" spans="1:54" ht="28.5">
      <c r="A19" s="44" t="s">
        <v>361</v>
      </c>
      <c r="B19" s="41" t="s">
        <v>362</v>
      </c>
      <c r="C19" s="41" t="s">
        <v>363</v>
      </c>
      <c r="D19" s="41">
        <v>4.0599999999999996</v>
      </c>
      <c r="E19" s="41"/>
      <c r="F19" s="41"/>
      <c r="G19" s="41"/>
      <c r="H19" s="41"/>
      <c r="I19" s="42">
        <f t="shared" si="0"/>
        <v>4.0599999999999996</v>
      </c>
      <c r="J19" s="41">
        <v>1</v>
      </c>
      <c r="K19" s="43"/>
      <c r="L19" s="15" t="s">
        <v>55</v>
      </c>
      <c r="M19" s="1">
        <v>1245</v>
      </c>
      <c r="N19" s="16">
        <v>10</v>
      </c>
      <c r="O19" s="20" t="s">
        <v>95</v>
      </c>
      <c r="P19" s="17" t="s">
        <v>57</v>
      </c>
      <c r="Q19" s="17" t="s">
        <v>58</v>
      </c>
      <c r="R19" s="17" t="s">
        <v>59</v>
      </c>
      <c r="S19" s="18">
        <v>1</v>
      </c>
      <c r="T19" s="17"/>
      <c r="U19" s="17"/>
      <c r="V19" s="17"/>
      <c r="W19" s="19" t="s">
        <v>62</v>
      </c>
      <c r="X19" s="19" t="s">
        <v>62</v>
      </c>
      <c r="Y19" s="19" t="s">
        <v>62</v>
      </c>
      <c r="Z19" s="19" t="s">
        <v>63</v>
      </c>
      <c r="AA19" s="19" t="s">
        <v>62</v>
      </c>
      <c r="AB19" s="19" t="s">
        <v>63</v>
      </c>
      <c r="AC19" s="19" t="s">
        <v>62</v>
      </c>
      <c r="AD19" s="19" t="s">
        <v>62</v>
      </c>
      <c r="AE19" s="19" t="s">
        <v>62</v>
      </c>
      <c r="AF19" s="19" t="s">
        <v>62</v>
      </c>
      <c r="AG19" s="19" t="s">
        <v>62</v>
      </c>
      <c r="AH19" s="19" t="s">
        <v>62</v>
      </c>
      <c r="AI19" s="19" t="s">
        <v>62</v>
      </c>
      <c r="AJ19" s="19" t="s">
        <v>62</v>
      </c>
      <c r="AK19" s="19" t="s">
        <v>63</v>
      </c>
      <c r="AL19" s="19" t="s">
        <v>63</v>
      </c>
      <c r="AM19" s="19" t="s">
        <v>63</v>
      </c>
      <c r="AN19" s="19" t="s">
        <v>63</v>
      </c>
      <c r="AO19" s="19" t="s">
        <v>63</v>
      </c>
      <c r="AP19" s="19" t="s">
        <v>63</v>
      </c>
      <c r="AQ19" s="19" t="s">
        <v>63</v>
      </c>
      <c r="AR19" s="19" t="s">
        <v>63</v>
      </c>
      <c r="AS19" s="19" t="s">
        <v>63</v>
      </c>
      <c r="AT19" s="19" t="s">
        <v>63</v>
      </c>
      <c r="AU19" s="19" t="s">
        <v>63</v>
      </c>
      <c r="AV19" s="19" t="s">
        <v>63</v>
      </c>
      <c r="AW19" s="19" t="s">
        <v>63</v>
      </c>
      <c r="AX19" s="19" t="s">
        <v>63</v>
      </c>
      <c r="AY19" s="19" t="s">
        <v>62</v>
      </c>
      <c r="AZ19" s="19" t="s">
        <v>62</v>
      </c>
      <c r="BA19" s="19"/>
      <c r="BB19" s="19" t="s">
        <v>64</v>
      </c>
    </row>
    <row r="20" spans="1:54" ht="71.25">
      <c r="A20" s="44" t="s">
        <v>364</v>
      </c>
      <c r="B20" s="41" t="s">
        <v>365</v>
      </c>
      <c r="C20" s="41" t="s">
        <v>366</v>
      </c>
      <c r="D20" s="41">
        <v>5.61</v>
      </c>
      <c r="E20" s="41"/>
      <c r="F20" s="41"/>
      <c r="G20" s="41"/>
      <c r="H20" s="41"/>
      <c r="I20" s="42">
        <f t="shared" si="0"/>
        <v>5.61</v>
      </c>
      <c r="J20" s="41">
        <v>1</v>
      </c>
      <c r="K20" s="43"/>
      <c r="L20" s="15" t="s">
        <v>55</v>
      </c>
      <c r="M20" s="1">
        <v>1260</v>
      </c>
      <c r="N20" s="16">
        <v>32</v>
      </c>
      <c r="O20" s="20" t="s">
        <v>96</v>
      </c>
      <c r="P20" s="17" t="s">
        <v>57</v>
      </c>
      <c r="Q20" s="17" t="s">
        <v>71</v>
      </c>
      <c r="R20" s="17" t="s">
        <v>59</v>
      </c>
      <c r="S20" s="18">
        <v>1</v>
      </c>
      <c r="T20" s="17"/>
      <c r="U20" s="21"/>
      <c r="V20" s="17"/>
      <c r="W20" s="19" t="s">
        <v>63</v>
      </c>
      <c r="X20" s="19" t="s">
        <v>62</v>
      </c>
      <c r="Y20" s="19" t="s">
        <v>63</v>
      </c>
      <c r="Z20" s="19" t="s">
        <v>63</v>
      </c>
      <c r="AA20" s="19" t="s">
        <v>63</v>
      </c>
      <c r="AB20" s="19" t="s">
        <v>63</v>
      </c>
      <c r="AC20" s="19" t="s">
        <v>62</v>
      </c>
      <c r="AD20" s="19" t="s">
        <v>62</v>
      </c>
      <c r="AE20" s="19" t="s">
        <v>62</v>
      </c>
      <c r="AF20" s="19" t="s">
        <v>62</v>
      </c>
      <c r="AG20" s="19" t="s">
        <v>62</v>
      </c>
      <c r="AH20" s="19" t="s">
        <v>62</v>
      </c>
      <c r="AI20" s="19" t="s">
        <v>62</v>
      </c>
      <c r="AJ20" s="19" t="s">
        <v>62</v>
      </c>
      <c r="AK20" s="19" t="s">
        <v>63</v>
      </c>
      <c r="AL20" s="19" t="s">
        <v>63</v>
      </c>
      <c r="AM20" s="19" t="s">
        <v>63</v>
      </c>
      <c r="AN20" s="19" t="s">
        <v>63</v>
      </c>
      <c r="AO20" s="19" t="s">
        <v>63</v>
      </c>
      <c r="AP20" s="19" t="s">
        <v>63</v>
      </c>
      <c r="AQ20" s="19" t="s">
        <v>63</v>
      </c>
      <c r="AR20" s="19" t="s">
        <v>63</v>
      </c>
      <c r="AS20" s="19" t="s">
        <v>63</v>
      </c>
      <c r="AT20" s="19" t="s">
        <v>63</v>
      </c>
      <c r="AU20" s="19" t="s">
        <v>63</v>
      </c>
      <c r="AV20" s="19" t="s">
        <v>63</v>
      </c>
      <c r="AW20" s="19" t="s">
        <v>63</v>
      </c>
      <c r="AX20" s="19" t="s">
        <v>63</v>
      </c>
      <c r="AY20" s="19" t="s">
        <v>63</v>
      </c>
      <c r="AZ20" s="19" t="s">
        <v>63</v>
      </c>
      <c r="BA20" s="19"/>
      <c r="BB20" s="19" t="s">
        <v>64</v>
      </c>
    </row>
    <row r="21" spans="1:54" ht="28.5">
      <c r="A21" s="40" t="s">
        <v>3084</v>
      </c>
      <c r="B21" s="41" t="s">
        <v>3085</v>
      </c>
      <c r="C21" s="41" t="s">
        <v>3086</v>
      </c>
      <c r="D21" s="42">
        <v>3.62</v>
      </c>
      <c r="E21" s="42"/>
      <c r="F21" s="41"/>
      <c r="G21" s="41"/>
      <c r="H21" s="42"/>
      <c r="I21" s="42">
        <f t="shared" si="0"/>
        <v>3.62</v>
      </c>
      <c r="J21" s="42">
        <v>1</v>
      </c>
      <c r="K21" s="43" t="s">
        <v>3071</v>
      </c>
      <c r="L21" s="15" t="s">
        <v>55</v>
      </c>
      <c r="M21" s="1">
        <v>1266</v>
      </c>
      <c r="N21" s="16">
        <v>26</v>
      </c>
      <c r="O21" s="20" t="s">
        <v>97</v>
      </c>
      <c r="P21" s="17" t="s">
        <v>98</v>
      </c>
      <c r="Q21" s="17" t="s">
        <v>66</v>
      </c>
      <c r="R21" s="17" t="s">
        <v>59</v>
      </c>
      <c r="S21" s="18">
        <v>1</v>
      </c>
      <c r="T21" s="17" t="s">
        <v>99</v>
      </c>
      <c r="U21" s="17"/>
      <c r="V21" s="17"/>
      <c r="W21" s="19" t="s">
        <v>63</v>
      </c>
      <c r="X21" s="19" t="s">
        <v>62</v>
      </c>
      <c r="Y21" s="19" t="s">
        <v>63</v>
      </c>
      <c r="Z21" s="19" t="s">
        <v>63</v>
      </c>
      <c r="AA21" s="19" t="s">
        <v>63</v>
      </c>
      <c r="AB21" s="19" t="s">
        <v>63</v>
      </c>
      <c r="AC21" s="19" t="s">
        <v>62</v>
      </c>
      <c r="AD21" s="19" t="s">
        <v>62</v>
      </c>
      <c r="AE21" s="19" t="s">
        <v>62</v>
      </c>
      <c r="AF21" s="19" t="s">
        <v>62</v>
      </c>
      <c r="AG21" s="19" t="s">
        <v>62</v>
      </c>
      <c r="AH21" s="19" t="s">
        <v>62</v>
      </c>
      <c r="AI21" s="19" t="s">
        <v>62</v>
      </c>
      <c r="AJ21" s="19" t="s">
        <v>63</v>
      </c>
      <c r="AK21" s="19" t="s">
        <v>62</v>
      </c>
      <c r="AL21" s="19" t="s">
        <v>63</v>
      </c>
      <c r="AM21" s="19" t="s">
        <v>63</v>
      </c>
      <c r="AN21" s="19" t="s">
        <v>62</v>
      </c>
      <c r="AO21" s="19" t="s">
        <v>62</v>
      </c>
      <c r="AP21" s="19" t="s">
        <v>62</v>
      </c>
      <c r="AQ21" s="19" t="s">
        <v>62</v>
      </c>
      <c r="AR21" s="19" t="s">
        <v>62</v>
      </c>
      <c r="AS21" s="19" t="s">
        <v>62</v>
      </c>
      <c r="AT21" s="19" t="s">
        <v>62</v>
      </c>
      <c r="AU21" s="19" t="s">
        <v>62</v>
      </c>
      <c r="AV21" s="19" t="s">
        <v>62</v>
      </c>
      <c r="AW21" s="19" t="s">
        <v>62</v>
      </c>
      <c r="AX21" s="19" t="s">
        <v>62</v>
      </c>
      <c r="AY21" s="19" t="s">
        <v>63</v>
      </c>
      <c r="AZ21" s="19" t="s">
        <v>63</v>
      </c>
      <c r="BA21" s="19"/>
      <c r="BB21" s="19" t="s">
        <v>64</v>
      </c>
    </row>
    <row r="22" spans="1:54" ht="51">
      <c r="A22" s="40"/>
      <c r="B22" s="41"/>
      <c r="C22" s="41"/>
      <c r="D22" s="42"/>
      <c r="E22" s="42"/>
      <c r="F22" s="41"/>
      <c r="G22" s="41"/>
      <c r="H22" s="42"/>
      <c r="I22" s="42">
        <f t="shared" si="0"/>
        <v>0</v>
      </c>
      <c r="J22" s="42">
        <v>0</v>
      </c>
      <c r="K22" s="43" t="s">
        <v>615</v>
      </c>
      <c r="L22" s="15" t="s">
        <v>55</v>
      </c>
      <c r="M22" s="1">
        <v>1288</v>
      </c>
      <c r="N22" s="16">
        <v>33</v>
      </c>
      <c r="O22" s="20" t="s">
        <v>100</v>
      </c>
      <c r="P22" s="17" t="s">
        <v>57</v>
      </c>
      <c r="Q22" s="17" t="s">
        <v>58</v>
      </c>
      <c r="R22" s="17" t="s">
        <v>57</v>
      </c>
      <c r="S22" s="18">
        <v>1</v>
      </c>
      <c r="T22" s="17" t="s">
        <v>101</v>
      </c>
      <c r="U22" s="17" t="s">
        <v>102</v>
      </c>
      <c r="V22" s="17"/>
      <c r="W22" s="19" t="s">
        <v>63</v>
      </c>
      <c r="X22" s="19" t="s">
        <v>62</v>
      </c>
      <c r="Y22" s="19" t="s">
        <v>63</v>
      </c>
      <c r="Z22" s="19" t="s">
        <v>63</v>
      </c>
      <c r="AA22" s="19" t="s">
        <v>63</v>
      </c>
      <c r="AB22" s="19" t="s">
        <v>63</v>
      </c>
      <c r="AC22" s="19" t="s">
        <v>62</v>
      </c>
      <c r="AD22" s="19" t="s">
        <v>62</v>
      </c>
      <c r="AE22" s="19" t="s">
        <v>62</v>
      </c>
      <c r="AF22" s="19" t="s">
        <v>62</v>
      </c>
      <c r="AG22" s="19" t="s">
        <v>62</v>
      </c>
      <c r="AH22" s="19" t="s">
        <v>62</v>
      </c>
      <c r="AI22" s="19" t="s">
        <v>62</v>
      </c>
      <c r="AJ22" s="19" t="s">
        <v>63</v>
      </c>
      <c r="AK22" s="19" t="s">
        <v>63</v>
      </c>
      <c r="AL22" s="19" t="s">
        <v>63</v>
      </c>
      <c r="AM22" s="19" t="s">
        <v>63</v>
      </c>
      <c r="AN22" s="19" t="s">
        <v>63</v>
      </c>
      <c r="AO22" s="19" t="s">
        <v>63</v>
      </c>
      <c r="AP22" s="19" t="s">
        <v>63</v>
      </c>
      <c r="AQ22" s="19" t="s">
        <v>63</v>
      </c>
      <c r="AR22" s="19" t="s">
        <v>63</v>
      </c>
      <c r="AS22" s="19" t="s">
        <v>62</v>
      </c>
      <c r="AT22" s="19" t="s">
        <v>63</v>
      </c>
      <c r="AU22" s="19" t="s">
        <v>63</v>
      </c>
      <c r="AV22" s="19" t="s">
        <v>63</v>
      </c>
      <c r="AW22" s="19" t="s">
        <v>63</v>
      </c>
      <c r="AX22" s="19" t="s">
        <v>63</v>
      </c>
      <c r="AY22" s="19" t="s">
        <v>62</v>
      </c>
      <c r="AZ22" s="19" t="s">
        <v>63</v>
      </c>
      <c r="BA22" s="19"/>
      <c r="BB22" s="19" t="s">
        <v>64</v>
      </c>
    </row>
    <row r="23" spans="1:54" ht="28.5">
      <c r="A23" s="44" t="s">
        <v>367</v>
      </c>
      <c r="B23" s="41" t="s">
        <v>368</v>
      </c>
      <c r="C23" s="41" t="s">
        <v>369</v>
      </c>
      <c r="D23" s="41">
        <v>7.61</v>
      </c>
      <c r="E23" s="41"/>
      <c r="F23" s="41"/>
      <c r="G23" s="41"/>
      <c r="H23" s="41"/>
      <c r="I23" s="42">
        <f t="shared" si="0"/>
        <v>7.61</v>
      </c>
      <c r="J23" s="41">
        <v>1</v>
      </c>
      <c r="K23" s="43"/>
      <c r="L23" s="15" t="s">
        <v>55</v>
      </c>
      <c r="M23" s="1">
        <v>1307</v>
      </c>
      <c r="N23" s="16">
        <v>19.3</v>
      </c>
      <c r="O23" s="20" t="s">
        <v>103</v>
      </c>
      <c r="P23" s="17" t="s">
        <v>57</v>
      </c>
      <c r="Q23" s="17" t="s">
        <v>58</v>
      </c>
      <c r="R23" s="17" t="s">
        <v>57</v>
      </c>
      <c r="S23" s="18">
        <v>1</v>
      </c>
      <c r="T23" s="17"/>
      <c r="U23" s="17"/>
      <c r="V23" s="17"/>
      <c r="W23" s="19" t="s">
        <v>62</v>
      </c>
      <c r="X23" s="19" t="s">
        <v>63</v>
      </c>
      <c r="Y23" s="19" t="s">
        <v>63</v>
      </c>
      <c r="Z23" s="19" t="s">
        <v>63</v>
      </c>
      <c r="AA23" s="19" t="s">
        <v>63</v>
      </c>
      <c r="AB23" s="19" t="s">
        <v>62</v>
      </c>
      <c r="AC23" s="19" t="s">
        <v>63</v>
      </c>
      <c r="AD23" s="19" t="s">
        <v>62</v>
      </c>
      <c r="AE23" s="19" t="s">
        <v>62</v>
      </c>
      <c r="AF23" s="19" t="s">
        <v>62</v>
      </c>
      <c r="AG23" s="19" t="s">
        <v>62</v>
      </c>
      <c r="AH23" s="19" t="s">
        <v>63</v>
      </c>
      <c r="AI23" s="19" t="s">
        <v>63</v>
      </c>
      <c r="AJ23" s="19" t="s">
        <v>63</v>
      </c>
      <c r="AK23" s="19" t="s">
        <v>63</v>
      </c>
      <c r="AL23" s="19" t="s">
        <v>63</v>
      </c>
      <c r="AM23" s="19" t="s">
        <v>63</v>
      </c>
      <c r="AN23" s="19" t="s">
        <v>63</v>
      </c>
      <c r="AO23" s="19" t="s">
        <v>63</v>
      </c>
      <c r="AP23" s="19" t="s">
        <v>63</v>
      </c>
      <c r="AQ23" s="19" t="s">
        <v>63</v>
      </c>
      <c r="AR23" s="19" t="s">
        <v>63</v>
      </c>
      <c r="AS23" s="19" t="s">
        <v>63</v>
      </c>
      <c r="AT23" s="19" t="s">
        <v>63</v>
      </c>
      <c r="AU23" s="19" t="s">
        <v>63</v>
      </c>
      <c r="AV23" s="19" t="s">
        <v>63</v>
      </c>
      <c r="AW23" s="19" t="s">
        <v>63</v>
      </c>
      <c r="AX23" s="19" t="s">
        <v>63</v>
      </c>
      <c r="AY23" s="19" t="s">
        <v>63</v>
      </c>
      <c r="AZ23" s="19" t="s">
        <v>63</v>
      </c>
      <c r="BA23" s="19"/>
      <c r="BB23" s="19" t="s">
        <v>64</v>
      </c>
    </row>
    <row r="24" spans="1:54">
      <c r="A24" s="44" t="s">
        <v>370</v>
      </c>
      <c r="B24" s="41" t="s">
        <v>371</v>
      </c>
      <c r="C24" s="41" t="s">
        <v>372</v>
      </c>
      <c r="D24" s="41">
        <v>6.23</v>
      </c>
      <c r="E24" s="41"/>
      <c r="F24" s="41"/>
      <c r="G24" s="41"/>
      <c r="H24" s="41"/>
      <c r="I24" s="42">
        <f t="shared" si="0"/>
        <v>6.23</v>
      </c>
      <c r="J24" s="41">
        <v>1</v>
      </c>
      <c r="K24" s="43"/>
      <c r="L24" s="15" t="s">
        <v>55</v>
      </c>
      <c r="M24" s="1">
        <v>1314</v>
      </c>
      <c r="N24" s="16">
        <v>7.9</v>
      </c>
      <c r="O24" s="20" t="s">
        <v>104</v>
      </c>
      <c r="P24" s="17" t="s">
        <v>57</v>
      </c>
      <c r="Q24" s="17" t="s">
        <v>58</v>
      </c>
      <c r="R24" s="17" t="s">
        <v>59</v>
      </c>
      <c r="S24" s="18">
        <v>1</v>
      </c>
      <c r="T24" s="17"/>
      <c r="U24" s="21"/>
      <c r="V24" s="17"/>
      <c r="W24" s="19" t="s">
        <v>62</v>
      </c>
      <c r="X24" s="19" t="s">
        <v>62</v>
      </c>
      <c r="Y24" s="19" t="s">
        <v>63</v>
      </c>
      <c r="Z24" s="19" t="s">
        <v>63</v>
      </c>
      <c r="AA24" s="19" t="s">
        <v>63</v>
      </c>
      <c r="AB24" s="19" t="s">
        <v>63</v>
      </c>
      <c r="AC24" s="19" t="s">
        <v>62</v>
      </c>
      <c r="AD24" s="19" t="s">
        <v>62</v>
      </c>
      <c r="AE24" s="19" t="s">
        <v>62</v>
      </c>
      <c r="AF24" s="19" t="s">
        <v>62</v>
      </c>
      <c r="AG24" s="19" t="s">
        <v>62</v>
      </c>
      <c r="AH24" s="19" t="s">
        <v>63</v>
      </c>
      <c r="AI24" s="19" t="s">
        <v>63</v>
      </c>
      <c r="AJ24" s="19" t="s">
        <v>63</v>
      </c>
      <c r="AK24" s="19" t="s">
        <v>63</v>
      </c>
      <c r="AL24" s="19" t="s">
        <v>63</v>
      </c>
      <c r="AM24" s="19" t="s">
        <v>63</v>
      </c>
      <c r="AN24" s="19" t="s">
        <v>63</v>
      </c>
      <c r="AO24" s="19" t="s">
        <v>63</v>
      </c>
      <c r="AP24" s="19" t="s">
        <v>63</v>
      </c>
      <c r="AQ24" s="19" t="s">
        <v>63</v>
      </c>
      <c r="AR24" s="19" t="s">
        <v>63</v>
      </c>
      <c r="AS24" s="19" t="s">
        <v>63</v>
      </c>
      <c r="AT24" s="19" t="s">
        <v>63</v>
      </c>
      <c r="AU24" s="19" t="s">
        <v>63</v>
      </c>
      <c r="AV24" s="19" t="s">
        <v>63</v>
      </c>
      <c r="AW24" s="19" t="s">
        <v>63</v>
      </c>
      <c r="AX24" s="19" t="s">
        <v>63</v>
      </c>
      <c r="AY24" s="19" t="s">
        <v>63</v>
      </c>
      <c r="AZ24" s="19" t="s">
        <v>63</v>
      </c>
      <c r="BA24" s="19"/>
      <c r="BB24" s="19" t="s">
        <v>64</v>
      </c>
    </row>
    <row r="25" spans="1:54">
      <c r="A25" s="44" t="s">
        <v>373</v>
      </c>
      <c r="B25" s="41" t="s">
        <v>374</v>
      </c>
      <c r="C25" s="41" t="s">
        <v>375</v>
      </c>
      <c r="D25" s="41">
        <v>5.64</v>
      </c>
      <c r="E25" s="41"/>
      <c r="F25" s="41"/>
      <c r="G25" s="41"/>
      <c r="H25" s="41"/>
      <c r="I25" s="42">
        <f t="shared" si="0"/>
        <v>5.64</v>
      </c>
      <c r="J25" s="41">
        <v>1</v>
      </c>
      <c r="K25" s="43"/>
      <c r="L25" s="15" t="s">
        <v>55</v>
      </c>
      <c r="M25" s="1">
        <v>1329</v>
      </c>
      <c r="N25" s="16">
        <v>13.1</v>
      </c>
      <c r="O25" s="20" t="s">
        <v>105</v>
      </c>
      <c r="P25" s="17" t="s">
        <v>57</v>
      </c>
      <c r="Q25" s="17" t="s">
        <v>58</v>
      </c>
      <c r="R25" s="17" t="s">
        <v>59</v>
      </c>
      <c r="S25" s="18">
        <v>1</v>
      </c>
      <c r="T25" s="17"/>
      <c r="U25" s="17"/>
      <c r="V25" s="17"/>
      <c r="W25" s="19" t="s">
        <v>62</v>
      </c>
      <c r="X25" s="19" t="s">
        <v>62</v>
      </c>
      <c r="Y25" s="19" t="s">
        <v>63</v>
      </c>
      <c r="Z25" s="19" t="s">
        <v>63</v>
      </c>
      <c r="AA25" s="19" t="s">
        <v>63</v>
      </c>
      <c r="AB25" s="19" t="s">
        <v>62</v>
      </c>
      <c r="AC25" s="19" t="s">
        <v>63</v>
      </c>
      <c r="AD25" s="19" t="s">
        <v>62</v>
      </c>
      <c r="AE25" s="19" t="s">
        <v>62</v>
      </c>
      <c r="AF25" s="19" t="s">
        <v>62</v>
      </c>
      <c r="AG25" s="19" t="s">
        <v>62</v>
      </c>
      <c r="AH25" s="19" t="s">
        <v>63</v>
      </c>
      <c r="AI25" s="19" t="s">
        <v>63</v>
      </c>
      <c r="AJ25" s="19" t="s">
        <v>63</v>
      </c>
      <c r="AK25" s="19" t="s">
        <v>63</v>
      </c>
      <c r="AL25" s="19" t="s">
        <v>63</v>
      </c>
      <c r="AM25" s="19" t="s">
        <v>63</v>
      </c>
      <c r="AN25" s="19" t="s">
        <v>63</v>
      </c>
      <c r="AO25" s="19" t="s">
        <v>63</v>
      </c>
      <c r="AP25" s="19" t="s">
        <v>63</v>
      </c>
      <c r="AQ25" s="19" t="s">
        <v>63</v>
      </c>
      <c r="AR25" s="19" t="s">
        <v>63</v>
      </c>
      <c r="AS25" s="19" t="s">
        <v>63</v>
      </c>
      <c r="AT25" s="19" t="s">
        <v>63</v>
      </c>
      <c r="AU25" s="19" t="s">
        <v>63</v>
      </c>
      <c r="AV25" s="19" t="s">
        <v>63</v>
      </c>
      <c r="AW25" s="19" t="s">
        <v>63</v>
      </c>
      <c r="AX25" s="19" t="s">
        <v>63</v>
      </c>
      <c r="AY25" s="19" t="s">
        <v>63</v>
      </c>
      <c r="AZ25" s="19" t="s">
        <v>63</v>
      </c>
      <c r="BA25" s="19"/>
      <c r="BB25" s="19" t="s">
        <v>64</v>
      </c>
    </row>
    <row r="26" spans="1:54" ht="28.5">
      <c r="A26" s="44" t="s">
        <v>376</v>
      </c>
      <c r="B26" s="41" t="s">
        <v>377</v>
      </c>
      <c r="C26" s="41" t="s">
        <v>378</v>
      </c>
      <c r="D26" s="41">
        <v>1.78</v>
      </c>
      <c r="E26" s="41"/>
      <c r="F26" s="41"/>
      <c r="G26" s="41"/>
      <c r="H26" s="41"/>
      <c r="I26" s="42">
        <f t="shared" si="0"/>
        <v>1.78</v>
      </c>
      <c r="J26" s="41">
        <v>1</v>
      </c>
      <c r="K26" s="43"/>
      <c r="L26" s="15" t="s">
        <v>55</v>
      </c>
      <c r="M26" s="1">
        <v>1341</v>
      </c>
      <c r="N26" s="16">
        <v>2.5</v>
      </c>
      <c r="O26" s="20" t="s">
        <v>106</v>
      </c>
      <c r="P26" s="17" t="s">
        <v>57</v>
      </c>
      <c r="Q26" s="17" t="s">
        <v>58</v>
      </c>
      <c r="R26" s="17" t="s">
        <v>57</v>
      </c>
      <c r="S26" s="18">
        <v>1</v>
      </c>
      <c r="T26" s="17"/>
      <c r="U26" s="17"/>
      <c r="V26" s="17"/>
      <c r="W26" s="19" t="s">
        <v>62</v>
      </c>
      <c r="X26" s="19" t="s">
        <v>63</v>
      </c>
      <c r="Y26" s="19" t="s">
        <v>63</v>
      </c>
      <c r="Z26" s="19" t="s">
        <v>63</v>
      </c>
      <c r="AA26" s="19" t="s">
        <v>63</v>
      </c>
      <c r="AB26" s="19" t="s">
        <v>63</v>
      </c>
      <c r="AC26" s="19" t="s">
        <v>62</v>
      </c>
      <c r="AD26" s="19" t="s">
        <v>62</v>
      </c>
      <c r="AE26" s="19" t="s">
        <v>62</v>
      </c>
      <c r="AF26" s="19" t="s">
        <v>62</v>
      </c>
      <c r="AG26" s="19" t="s">
        <v>62</v>
      </c>
      <c r="AH26" s="19" t="s">
        <v>62</v>
      </c>
      <c r="AI26" s="19" t="s">
        <v>62</v>
      </c>
      <c r="AJ26" s="19" t="s">
        <v>62</v>
      </c>
      <c r="AK26" s="19" t="s">
        <v>63</v>
      </c>
      <c r="AL26" s="19" t="s">
        <v>63</v>
      </c>
      <c r="AM26" s="19" t="s">
        <v>63</v>
      </c>
      <c r="AN26" s="19" t="s">
        <v>63</v>
      </c>
      <c r="AO26" s="19" t="s">
        <v>63</v>
      </c>
      <c r="AP26" s="19" t="s">
        <v>63</v>
      </c>
      <c r="AQ26" s="19" t="s">
        <v>63</v>
      </c>
      <c r="AR26" s="19" t="s">
        <v>63</v>
      </c>
      <c r="AS26" s="19" t="s">
        <v>63</v>
      </c>
      <c r="AT26" s="19" t="s">
        <v>63</v>
      </c>
      <c r="AU26" s="19" t="s">
        <v>63</v>
      </c>
      <c r="AV26" s="19" t="s">
        <v>63</v>
      </c>
      <c r="AW26" s="19" t="s">
        <v>63</v>
      </c>
      <c r="AX26" s="19" t="s">
        <v>63</v>
      </c>
      <c r="AY26" s="19" t="s">
        <v>63</v>
      </c>
      <c r="AZ26" s="19" t="s">
        <v>63</v>
      </c>
      <c r="BA26" s="19"/>
      <c r="BB26" s="19" t="s">
        <v>64</v>
      </c>
    </row>
    <row r="27" spans="1:54">
      <c r="A27" s="40"/>
      <c r="B27" s="41"/>
      <c r="C27" s="41"/>
      <c r="D27" s="42"/>
      <c r="E27" s="42"/>
      <c r="F27" s="41"/>
      <c r="G27" s="41"/>
      <c r="H27" s="42"/>
      <c r="I27" s="42">
        <f t="shared" si="0"/>
        <v>0</v>
      </c>
      <c r="J27" s="42">
        <v>0</v>
      </c>
      <c r="K27" s="43" t="s">
        <v>616</v>
      </c>
      <c r="L27" s="15" t="s">
        <v>55</v>
      </c>
      <c r="M27" s="1">
        <v>1356</v>
      </c>
      <c r="N27" s="16">
        <v>2.5</v>
      </c>
      <c r="O27" s="20" t="s">
        <v>107</v>
      </c>
      <c r="P27" s="17" t="s">
        <v>57</v>
      </c>
      <c r="Q27" s="17" t="s">
        <v>57</v>
      </c>
      <c r="R27" s="17" t="s">
        <v>59</v>
      </c>
      <c r="S27" s="18">
        <v>1</v>
      </c>
      <c r="T27" s="17"/>
      <c r="U27" s="17"/>
      <c r="V27" s="17"/>
      <c r="W27" s="19" t="s">
        <v>62</v>
      </c>
      <c r="X27" s="19" t="s">
        <v>63</v>
      </c>
      <c r="Y27" s="19" t="s">
        <v>63</v>
      </c>
      <c r="Z27" s="19" t="s">
        <v>63</v>
      </c>
      <c r="AA27" s="19" t="s">
        <v>63</v>
      </c>
      <c r="AB27" s="19" t="s">
        <v>63</v>
      </c>
      <c r="AC27" s="19" t="s">
        <v>62</v>
      </c>
      <c r="AD27" s="19" t="s">
        <v>62</v>
      </c>
      <c r="AE27" s="19" t="s">
        <v>62</v>
      </c>
      <c r="AF27" s="19" t="s">
        <v>62</v>
      </c>
      <c r="AG27" s="19" t="s">
        <v>62</v>
      </c>
      <c r="AH27" s="19" t="s">
        <v>62</v>
      </c>
      <c r="AI27" s="19" t="s">
        <v>62</v>
      </c>
      <c r="AJ27" s="19" t="s">
        <v>62</v>
      </c>
      <c r="AK27" s="19" t="s">
        <v>63</v>
      </c>
      <c r="AL27" s="19" t="s">
        <v>63</v>
      </c>
      <c r="AM27" s="19" t="s">
        <v>63</v>
      </c>
      <c r="AN27" s="19" t="s">
        <v>63</v>
      </c>
      <c r="AO27" s="19" t="s">
        <v>63</v>
      </c>
      <c r="AP27" s="19" t="s">
        <v>63</v>
      </c>
      <c r="AQ27" s="19" t="s">
        <v>63</v>
      </c>
      <c r="AR27" s="19" t="s">
        <v>63</v>
      </c>
      <c r="AS27" s="19" t="s">
        <v>63</v>
      </c>
      <c r="AT27" s="19" t="s">
        <v>63</v>
      </c>
      <c r="AU27" s="19" t="s">
        <v>63</v>
      </c>
      <c r="AV27" s="19" t="s">
        <v>63</v>
      </c>
      <c r="AW27" s="19" t="s">
        <v>63</v>
      </c>
      <c r="AX27" s="19" t="s">
        <v>63</v>
      </c>
      <c r="AY27" s="19" t="s">
        <v>62</v>
      </c>
      <c r="AZ27" s="19" t="s">
        <v>62</v>
      </c>
      <c r="BA27" s="19"/>
      <c r="BB27" s="19" t="s">
        <v>64</v>
      </c>
    </row>
    <row r="28" spans="1:54">
      <c r="A28" s="44" t="s">
        <v>379</v>
      </c>
      <c r="B28" s="41" t="s">
        <v>380</v>
      </c>
      <c r="C28" s="41" t="s">
        <v>380</v>
      </c>
      <c r="D28" s="41">
        <v>6.1</v>
      </c>
      <c r="E28" s="41"/>
      <c r="F28" s="41"/>
      <c r="G28" s="41"/>
      <c r="H28" s="41"/>
      <c r="I28" s="42">
        <f t="shared" si="0"/>
        <v>6.1</v>
      </c>
      <c r="J28" s="43">
        <v>1</v>
      </c>
      <c r="K28" s="43"/>
      <c r="L28" s="15" t="s">
        <v>55</v>
      </c>
      <c r="M28" s="1">
        <v>1363</v>
      </c>
      <c r="N28" s="16">
        <v>17.8</v>
      </c>
      <c r="O28" s="20" t="s">
        <v>108</v>
      </c>
      <c r="P28" s="17" t="s">
        <v>57</v>
      </c>
      <c r="Q28" s="17" t="s">
        <v>66</v>
      </c>
      <c r="R28" s="17" t="s">
        <v>57</v>
      </c>
      <c r="S28" s="18">
        <v>1</v>
      </c>
      <c r="T28" s="17"/>
      <c r="U28" s="17"/>
      <c r="V28" s="17"/>
      <c r="W28" s="19" t="s">
        <v>62</v>
      </c>
      <c r="X28" s="19" t="s">
        <v>63</v>
      </c>
      <c r="Y28" s="19" t="s">
        <v>63</v>
      </c>
      <c r="Z28" s="19" t="s">
        <v>63</v>
      </c>
      <c r="AA28" s="19" t="s">
        <v>63</v>
      </c>
      <c r="AB28" s="19" t="s">
        <v>63</v>
      </c>
      <c r="AC28" s="19" t="s">
        <v>62</v>
      </c>
      <c r="AD28" s="19" t="s">
        <v>62</v>
      </c>
      <c r="AE28" s="19" t="s">
        <v>62</v>
      </c>
      <c r="AF28" s="19" t="s">
        <v>62</v>
      </c>
      <c r="AG28" s="19" t="s">
        <v>62</v>
      </c>
      <c r="AH28" s="19" t="s">
        <v>62</v>
      </c>
      <c r="AI28" s="19" t="s">
        <v>62</v>
      </c>
      <c r="AJ28" s="19" t="s">
        <v>62</v>
      </c>
      <c r="AK28" s="19" t="s">
        <v>63</v>
      </c>
      <c r="AL28" s="19" t="s">
        <v>63</v>
      </c>
      <c r="AM28" s="19" t="s">
        <v>63</v>
      </c>
      <c r="AN28" s="19" t="s">
        <v>63</v>
      </c>
      <c r="AO28" s="19" t="s">
        <v>63</v>
      </c>
      <c r="AP28" s="19" t="s">
        <v>63</v>
      </c>
      <c r="AQ28" s="19" t="s">
        <v>63</v>
      </c>
      <c r="AR28" s="19" t="s">
        <v>63</v>
      </c>
      <c r="AS28" s="19" t="s">
        <v>63</v>
      </c>
      <c r="AT28" s="19" t="s">
        <v>63</v>
      </c>
      <c r="AU28" s="19" t="s">
        <v>63</v>
      </c>
      <c r="AV28" s="19" t="s">
        <v>63</v>
      </c>
      <c r="AW28" s="19" t="s">
        <v>63</v>
      </c>
      <c r="AX28" s="19" t="s">
        <v>63</v>
      </c>
      <c r="AY28" s="19" t="s">
        <v>63</v>
      </c>
      <c r="AZ28" s="19" t="s">
        <v>63</v>
      </c>
      <c r="BA28" s="19"/>
      <c r="BB28" s="19" t="s">
        <v>64</v>
      </c>
    </row>
    <row r="29" spans="1:54" ht="114">
      <c r="A29" s="44" t="s">
        <v>381</v>
      </c>
      <c r="B29" s="41" t="s">
        <v>382</v>
      </c>
      <c r="C29" s="41" t="s">
        <v>383</v>
      </c>
      <c r="D29" s="41">
        <v>1.73</v>
      </c>
      <c r="E29" s="41"/>
      <c r="F29" s="41"/>
      <c r="G29" s="41"/>
      <c r="H29" s="41"/>
      <c r="I29" s="42">
        <f t="shared" si="0"/>
        <v>1.73</v>
      </c>
      <c r="J29" s="43">
        <v>1</v>
      </c>
      <c r="K29" s="43"/>
      <c r="L29" s="15" t="s">
        <v>55</v>
      </c>
      <c r="M29" s="1">
        <v>1371</v>
      </c>
      <c r="N29" s="16">
        <v>9</v>
      </c>
      <c r="O29" s="20" t="s">
        <v>109</v>
      </c>
      <c r="P29" s="17" t="s">
        <v>110</v>
      </c>
      <c r="Q29" s="17" t="s">
        <v>66</v>
      </c>
      <c r="R29" s="17" t="s">
        <v>59</v>
      </c>
      <c r="S29" s="18">
        <v>1</v>
      </c>
      <c r="T29" s="17" t="s">
        <v>99</v>
      </c>
      <c r="U29" s="17"/>
      <c r="V29" s="17"/>
      <c r="W29" s="19" t="s">
        <v>63</v>
      </c>
      <c r="X29" s="19" t="s">
        <v>62</v>
      </c>
      <c r="Y29" s="19" t="s">
        <v>63</v>
      </c>
      <c r="Z29" s="19" t="s">
        <v>63</v>
      </c>
      <c r="AA29" s="19" t="s">
        <v>63</v>
      </c>
      <c r="AB29" s="19" t="s">
        <v>63</v>
      </c>
      <c r="AC29" s="19" t="s">
        <v>62</v>
      </c>
      <c r="AD29" s="19" t="s">
        <v>62</v>
      </c>
      <c r="AE29" s="19" t="s">
        <v>62</v>
      </c>
      <c r="AF29" s="19" t="s">
        <v>62</v>
      </c>
      <c r="AG29" s="19" t="s">
        <v>62</v>
      </c>
      <c r="AH29" s="19" t="s">
        <v>62</v>
      </c>
      <c r="AI29" s="19" t="s">
        <v>62</v>
      </c>
      <c r="AJ29" s="19" t="s">
        <v>63</v>
      </c>
      <c r="AK29" s="19" t="s">
        <v>62</v>
      </c>
      <c r="AL29" s="19" t="s">
        <v>63</v>
      </c>
      <c r="AM29" s="19" t="s">
        <v>63</v>
      </c>
      <c r="AN29" s="19" t="s">
        <v>62</v>
      </c>
      <c r="AO29" s="19" t="s">
        <v>62</v>
      </c>
      <c r="AP29" s="19" t="s">
        <v>62</v>
      </c>
      <c r="AQ29" s="19" t="s">
        <v>62</v>
      </c>
      <c r="AR29" s="19" t="s">
        <v>62</v>
      </c>
      <c r="AS29" s="19" t="s">
        <v>62</v>
      </c>
      <c r="AT29" s="19" t="s">
        <v>62</v>
      </c>
      <c r="AU29" s="19" t="s">
        <v>62</v>
      </c>
      <c r="AV29" s="19" t="s">
        <v>62</v>
      </c>
      <c r="AW29" s="19" t="s">
        <v>62</v>
      </c>
      <c r="AX29" s="19" t="s">
        <v>62</v>
      </c>
      <c r="AY29" s="19" t="s">
        <v>62</v>
      </c>
      <c r="AZ29" s="19" t="s">
        <v>62</v>
      </c>
      <c r="BA29" s="19"/>
      <c r="BB29" s="19" t="s">
        <v>64</v>
      </c>
    </row>
    <row r="30" spans="1:54" ht="25.5">
      <c r="A30" s="40"/>
      <c r="B30" s="41"/>
      <c r="C30" s="41"/>
      <c r="D30" s="42"/>
      <c r="E30" s="42"/>
      <c r="F30" s="41"/>
      <c r="G30" s="41"/>
      <c r="H30" s="42"/>
      <c r="I30" s="42">
        <f t="shared" si="0"/>
        <v>0</v>
      </c>
      <c r="J30" s="43">
        <v>0</v>
      </c>
      <c r="K30" s="43"/>
      <c r="L30" s="15" t="s">
        <v>55</v>
      </c>
      <c r="M30" s="1">
        <v>1372</v>
      </c>
      <c r="N30" s="16">
        <v>10</v>
      </c>
      <c r="O30" s="20" t="s">
        <v>111</v>
      </c>
      <c r="P30" s="17" t="s">
        <v>110</v>
      </c>
      <c r="Q30" s="17" t="s">
        <v>66</v>
      </c>
      <c r="R30" s="17" t="s">
        <v>59</v>
      </c>
      <c r="S30" s="18">
        <v>1</v>
      </c>
      <c r="T30" s="17" t="s">
        <v>99</v>
      </c>
      <c r="V30" s="17"/>
      <c r="W30" s="19" t="s">
        <v>63</v>
      </c>
      <c r="X30" s="19" t="s">
        <v>62</v>
      </c>
      <c r="Y30" s="19" t="s">
        <v>63</v>
      </c>
      <c r="Z30" s="19" t="s">
        <v>63</v>
      </c>
      <c r="AA30" s="19" t="s">
        <v>63</v>
      </c>
      <c r="AB30" s="19" t="s">
        <v>63</v>
      </c>
      <c r="AC30" s="19" t="s">
        <v>62</v>
      </c>
      <c r="AD30" s="19" t="s">
        <v>62</v>
      </c>
      <c r="AE30" s="19" t="s">
        <v>62</v>
      </c>
      <c r="AF30" s="19" t="s">
        <v>62</v>
      </c>
      <c r="AG30" s="19" t="s">
        <v>62</v>
      </c>
      <c r="AH30" s="19" t="s">
        <v>62</v>
      </c>
      <c r="AI30" s="19" t="s">
        <v>62</v>
      </c>
      <c r="AJ30" s="19" t="s">
        <v>62</v>
      </c>
      <c r="AK30" s="19" t="s">
        <v>63</v>
      </c>
      <c r="AL30" s="19" t="s">
        <v>63</v>
      </c>
      <c r="AM30" s="19" t="s">
        <v>63</v>
      </c>
      <c r="AN30" s="19" t="s">
        <v>63</v>
      </c>
      <c r="AO30" s="19" t="s">
        <v>63</v>
      </c>
      <c r="AP30" s="19" t="s">
        <v>63</v>
      </c>
      <c r="AQ30" s="19" t="s">
        <v>63</v>
      </c>
      <c r="AR30" s="19" t="s">
        <v>63</v>
      </c>
      <c r="AS30" s="19" t="s">
        <v>63</v>
      </c>
      <c r="AT30" s="19" t="s">
        <v>63</v>
      </c>
      <c r="AU30" s="19" t="s">
        <v>63</v>
      </c>
      <c r="AV30" s="19" t="s">
        <v>63</v>
      </c>
      <c r="AW30" s="19" t="s">
        <v>63</v>
      </c>
      <c r="AX30" s="19" t="s">
        <v>63</v>
      </c>
      <c r="AY30" s="19" t="s">
        <v>63</v>
      </c>
      <c r="AZ30" s="19" t="s">
        <v>62</v>
      </c>
      <c r="BA30" s="19"/>
      <c r="BB30" s="19" t="s">
        <v>64</v>
      </c>
    </row>
    <row r="31" spans="1:54" ht="25.5">
      <c r="A31" s="40"/>
      <c r="B31" s="41"/>
      <c r="C31" s="41"/>
      <c r="D31" s="42"/>
      <c r="E31" s="42"/>
      <c r="F31" s="41"/>
      <c r="G31" s="41"/>
      <c r="H31" s="42"/>
      <c r="I31" s="42">
        <f t="shared" si="0"/>
        <v>0</v>
      </c>
      <c r="J31" s="43">
        <v>0</v>
      </c>
      <c r="K31" s="43"/>
      <c r="L31" s="15" t="s">
        <v>55</v>
      </c>
      <c r="M31" s="1">
        <v>1374</v>
      </c>
      <c r="N31" s="16">
        <v>14.6</v>
      </c>
      <c r="O31" s="20" t="s">
        <v>112</v>
      </c>
      <c r="P31" s="17" t="s">
        <v>110</v>
      </c>
      <c r="Q31" s="17" t="s">
        <v>66</v>
      </c>
      <c r="R31" s="17" t="s">
        <v>59</v>
      </c>
      <c r="S31" s="18">
        <v>1</v>
      </c>
      <c r="T31" s="17"/>
      <c r="U31" s="17"/>
      <c r="V31" s="17"/>
      <c r="W31" s="19" t="s">
        <v>63</v>
      </c>
      <c r="X31" s="19" t="s">
        <v>62</v>
      </c>
      <c r="Y31" s="19" t="s">
        <v>63</v>
      </c>
      <c r="Z31" s="19" t="s">
        <v>63</v>
      </c>
      <c r="AA31" s="19" t="s">
        <v>63</v>
      </c>
      <c r="AB31" s="19" t="s">
        <v>63</v>
      </c>
      <c r="AC31" s="19" t="s">
        <v>62</v>
      </c>
      <c r="AD31" s="19" t="s">
        <v>62</v>
      </c>
      <c r="AE31" s="19" t="s">
        <v>62</v>
      </c>
      <c r="AF31" s="19" t="s">
        <v>62</v>
      </c>
      <c r="AG31" s="19" t="s">
        <v>62</v>
      </c>
      <c r="AH31" s="19" t="s">
        <v>63</v>
      </c>
      <c r="AI31" s="19" t="s">
        <v>63</v>
      </c>
      <c r="AJ31" s="19" t="s">
        <v>63</v>
      </c>
      <c r="AK31" s="19" t="s">
        <v>63</v>
      </c>
      <c r="AL31" s="19" t="s">
        <v>63</v>
      </c>
      <c r="AM31" s="19" t="s">
        <v>63</v>
      </c>
      <c r="AN31" s="19" t="s">
        <v>63</v>
      </c>
      <c r="AO31" s="19" t="s">
        <v>63</v>
      </c>
      <c r="AP31" s="19" t="s">
        <v>63</v>
      </c>
      <c r="AQ31" s="19" t="s">
        <v>63</v>
      </c>
      <c r="AR31" s="19" t="s">
        <v>63</v>
      </c>
      <c r="AS31" s="19" t="s">
        <v>62</v>
      </c>
      <c r="AT31" s="19" t="s">
        <v>63</v>
      </c>
      <c r="AU31" s="19" t="s">
        <v>63</v>
      </c>
      <c r="AV31" s="19" t="s">
        <v>63</v>
      </c>
      <c r="AW31" s="19" t="s">
        <v>63</v>
      </c>
      <c r="AX31" s="19" t="s">
        <v>63</v>
      </c>
      <c r="AY31" s="19" t="s">
        <v>63</v>
      </c>
      <c r="AZ31" s="19" t="s">
        <v>62</v>
      </c>
      <c r="BA31" s="19"/>
      <c r="BB31" s="19" t="s">
        <v>64</v>
      </c>
    </row>
    <row r="32" spans="1:54">
      <c r="A32" s="44" t="s">
        <v>384</v>
      </c>
      <c r="B32" s="41" t="s">
        <v>385</v>
      </c>
      <c r="C32" s="41" t="s">
        <v>386</v>
      </c>
      <c r="D32" s="41">
        <v>1.53</v>
      </c>
      <c r="E32" s="41"/>
      <c r="F32" s="41"/>
      <c r="G32" s="41"/>
      <c r="H32" s="41"/>
      <c r="I32" s="42">
        <f t="shared" si="0"/>
        <v>1.53</v>
      </c>
      <c r="J32" s="43">
        <v>1</v>
      </c>
      <c r="K32" s="43"/>
      <c r="L32" s="15" t="s">
        <v>55</v>
      </c>
      <c r="M32" s="1">
        <v>1406</v>
      </c>
      <c r="N32" s="16">
        <v>2.5</v>
      </c>
      <c r="O32" s="20" t="s">
        <v>113</v>
      </c>
      <c r="P32" s="17" t="s">
        <v>57</v>
      </c>
      <c r="Q32" s="17" t="s">
        <v>57</v>
      </c>
      <c r="R32" s="17" t="s">
        <v>59</v>
      </c>
      <c r="S32" s="18">
        <v>1</v>
      </c>
      <c r="T32" s="17"/>
      <c r="U32" s="17"/>
      <c r="V32" s="17"/>
      <c r="W32" s="19" t="s">
        <v>62</v>
      </c>
      <c r="X32" s="19" t="s">
        <v>63</v>
      </c>
      <c r="Y32" s="19" t="s">
        <v>63</v>
      </c>
      <c r="Z32" s="19" t="s">
        <v>63</v>
      </c>
      <c r="AA32" s="19" t="s">
        <v>63</v>
      </c>
      <c r="AB32" s="19" t="s">
        <v>63</v>
      </c>
      <c r="AC32" s="19" t="s">
        <v>62</v>
      </c>
      <c r="AD32" s="19" t="s">
        <v>62</v>
      </c>
      <c r="AE32" s="19" t="s">
        <v>62</v>
      </c>
      <c r="AF32" s="19" t="s">
        <v>62</v>
      </c>
      <c r="AG32" s="19" t="s">
        <v>62</v>
      </c>
      <c r="AH32" s="19" t="s">
        <v>62</v>
      </c>
      <c r="AI32" s="19" t="s">
        <v>62</v>
      </c>
      <c r="AJ32" s="19" t="s">
        <v>62</v>
      </c>
      <c r="AK32" s="19" t="s">
        <v>63</v>
      </c>
      <c r="AL32" s="19" t="s">
        <v>63</v>
      </c>
      <c r="AM32" s="19" t="s">
        <v>63</v>
      </c>
      <c r="AN32" s="19" t="s">
        <v>63</v>
      </c>
      <c r="AO32" s="19" t="s">
        <v>63</v>
      </c>
      <c r="AP32" s="19" t="s">
        <v>63</v>
      </c>
      <c r="AQ32" s="19" t="s">
        <v>63</v>
      </c>
      <c r="AR32" s="19" t="s">
        <v>63</v>
      </c>
      <c r="AS32" s="19" t="s">
        <v>63</v>
      </c>
      <c r="AT32" s="19" t="s">
        <v>63</v>
      </c>
      <c r="AU32" s="19" t="s">
        <v>63</v>
      </c>
      <c r="AV32" s="19" t="s">
        <v>63</v>
      </c>
      <c r="AW32" s="19" t="s">
        <v>63</v>
      </c>
      <c r="AX32" s="19" t="s">
        <v>63</v>
      </c>
      <c r="AY32" s="19" t="s">
        <v>63</v>
      </c>
      <c r="AZ32" s="19" t="s">
        <v>63</v>
      </c>
      <c r="BA32" s="19"/>
      <c r="BB32" s="19" t="s">
        <v>64</v>
      </c>
    </row>
    <row r="33" spans="1:54">
      <c r="A33" s="44" t="s">
        <v>387</v>
      </c>
      <c r="B33" s="41" t="s">
        <v>388</v>
      </c>
      <c r="C33" s="41" t="s">
        <v>389</v>
      </c>
      <c r="D33" s="41">
        <v>2.2999999999999998</v>
      </c>
      <c r="E33" s="41"/>
      <c r="F33" s="41"/>
      <c r="G33" s="41"/>
      <c r="H33" s="41"/>
      <c r="I33" s="42">
        <f t="shared" si="0"/>
        <v>2.2999999999999998</v>
      </c>
      <c r="J33" s="43">
        <v>1</v>
      </c>
      <c r="K33" s="43"/>
      <c r="L33" s="15" t="s">
        <v>55</v>
      </c>
      <c r="M33" s="1">
        <v>1410.1</v>
      </c>
      <c r="N33" s="16">
        <v>3.2</v>
      </c>
      <c r="O33" s="20" t="s">
        <v>114</v>
      </c>
      <c r="P33" s="17" t="s">
        <v>57</v>
      </c>
      <c r="Q33" s="17" t="s">
        <v>58</v>
      </c>
      <c r="R33" s="17" t="s">
        <v>59</v>
      </c>
      <c r="S33" s="18">
        <v>1</v>
      </c>
      <c r="T33" s="17"/>
      <c r="U33" s="17"/>
      <c r="V33" s="17"/>
      <c r="W33" s="19" t="s">
        <v>62</v>
      </c>
      <c r="X33" s="19" t="s">
        <v>63</v>
      </c>
      <c r="Y33" s="19" t="s">
        <v>63</v>
      </c>
      <c r="Z33" s="19" t="s">
        <v>63</v>
      </c>
      <c r="AA33" s="19" t="s">
        <v>63</v>
      </c>
      <c r="AB33" s="19" t="s">
        <v>63</v>
      </c>
      <c r="AC33" s="19" t="s">
        <v>62</v>
      </c>
      <c r="AD33" s="19" t="s">
        <v>62</v>
      </c>
      <c r="AE33" s="19" t="s">
        <v>62</v>
      </c>
      <c r="AF33" s="19" t="s">
        <v>62</v>
      </c>
      <c r="AG33" s="19" t="s">
        <v>62</v>
      </c>
      <c r="AH33" s="19" t="s">
        <v>62</v>
      </c>
      <c r="AI33" s="19" t="s">
        <v>62</v>
      </c>
      <c r="AJ33" s="19" t="s">
        <v>62</v>
      </c>
      <c r="AK33" s="19" t="s">
        <v>63</v>
      </c>
      <c r="AL33" s="19" t="s">
        <v>63</v>
      </c>
      <c r="AM33" s="19" t="s">
        <v>63</v>
      </c>
      <c r="AN33" s="19" t="s">
        <v>63</v>
      </c>
      <c r="AO33" s="19" t="s">
        <v>63</v>
      </c>
      <c r="AP33" s="19" t="s">
        <v>63</v>
      </c>
      <c r="AQ33" s="19" t="s">
        <v>63</v>
      </c>
      <c r="AR33" s="19" t="s">
        <v>63</v>
      </c>
      <c r="AS33" s="19" t="s">
        <v>63</v>
      </c>
      <c r="AT33" s="19" t="s">
        <v>63</v>
      </c>
      <c r="AU33" s="19" t="s">
        <v>63</v>
      </c>
      <c r="AV33" s="19" t="s">
        <v>63</v>
      </c>
      <c r="AW33" s="19" t="s">
        <v>63</v>
      </c>
      <c r="AX33" s="19" t="s">
        <v>63</v>
      </c>
      <c r="AY33" s="19" t="s">
        <v>63</v>
      </c>
      <c r="AZ33" s="19" t="s">
        <v>63</v>
      </c>
      <c r="BA33" s="19"/>
      <c r="BB33" s="19" t="s">
        <v>64</v>
      </c>
    </row>
    <row r="34" spans="1:54">
      <c r="A34" s="44" t="s">
        <v>390</v>
      </c>
      <c r="B34" s="41" t="s">
        <v>391</v>
      </c>
      <c r="C34" s="41" t="s">
        <v>391</v>
      </c>
      <c r="D34" s="41">
        <v>48.21</v>
      </c>
      <c r="E34" s="41"/>
      <c r="F34" s="41"/>
      <c r="G34" s="41"/>
      <c r="H34" s="41"/>
      <c r="I34" s="42">
        <f t="shared" si="0"/>
        <v>48.21</v>
      </c>
      <c r="J34" s="43">
        <v>1</v>
      </c>
      <c r="K34" s="43"/>
      <c r="L34" s="15" t="s">
        <v>55</v>
      </c>
      <c r="M34" s="1">
        <v>1418</v>
      </c>
      <c r="N34" s="16">
        <v>135</v>
      </c>
      <c r="O34" s="20" t="s">
        <v>115</v>
      </c>
      <c r="P34" s="17" t="s">
        <v>57</v>
      </c>
      <c r="Q34" s="17" t="s">
        <v>66</v>
      </c>
      <c r="R34" s="17" t="s">
        <v>116</v>
      </c>
      <c r="S34" s="18" t="s">
        <v>86</v>
      </c>
      <c r="T34" s="17"/>
      <c r="U34" s="17"/>
      <c r="V34" s="17" t="s">
        <v>117</v>
      </c>
      <c r="W34" s="19" t="s">
        <v>63</v>
      </c>
      <c r="X34" s="19" t="s">
        <v>62</v>
      </c>
      <c r="Y34" s="19" t="s">
        <v>62</v>
      </c>
      <c r="Z34" s="19" t="s">
        <v>63</v>
      </c>
      <c r="AA34" s="19" t="s">
        <v>63</v>
      </c>
      <c r="AB34" s="19" t="s">
        <v>62</v>
      </c>
      <c r="AC34" s="19" t="s">
        <v>63</v>
      </c>
      <c r="AD34" s="19" t="s">
        <v>62</v>
      </c>
      <c r="AE34" s="19" t="s">
        <v>62</v>
      </c>
      <c r="AF34" s="19" t="s">
        <v>62</v>
      </c>
      <c r="AG34" s="19" t="s">
        <v>62</v>
      </c>
      <c r="AH34" s="19" t="s">
        <v>63</v>
      </c>
      <c r="AI34" s="19" t="s">
        <v>63</v>
      </c>
      <c r="AJ34" s="19" t="s">
        <v>63</v>
      </c>
      <c r="AK34" s="19" t="s">
        <v>63</v>
      </c>
      <c r="AL34" s="19" t="s">
        <v>63</v>
      </c>
      <c r="AM34" s="19" t="s">
        <v>63</v>
      </c>
      <c r="AN34" s="19" t="s">
        <v>63</v>
      </c>
      <c r="AO34" s="19" t="s">
        <v>63</v>
      </c>
      <c r="AP34" s="19" t="s">
        <v>63</v>
      </c>
      <c r="AQ34" s="19" t="s">
        <v>63</v>
      </c>
      <c r="AR34" s="19" t="s">
        <v>63</v>
      </c>
      <c r="AS34" s="19" t="s">
        <v>63</v>
      </c>
      <c r="AT34" s="19" t="s">
        <v>63</v>
      </c>
      <c r="AU34" s="19" t="s">
        <v>63</v>
      </c>
      <c r="AV34" s="19" t="s">
        <v>63</v>
      </c>
      <c r="AW34" s="19" t="s">
        <v>63</v>
      </c>
      <c r="AX34" s="19" t="s">
        <v>63</v>
      </c>
      <c r="AY34" s="19" t="s">
        <v>63</v>
      </c>
      <c r="AZ34" s="19" t="s">
        <v>62</v>
      </c>
      <c r="BA34" s="19"/>
      <c r="BB34" s="19" t="s">
        <v>64</v>
      </c>
    </row>
    <row r="35" spans="1:54" ht="85.5">
      <c r="A35" s="44" t="s">
        <v>3087</v>
      </c>
      <c r="B35" s="41" t="s">
        <v>3088</v>
      </c>
      <c r="C35" s="41" t="s">
        <v>3089</v>
      </c>
      <c r="D35" s="41">
        <v>17.8</v>
      </c>
      <c r="E35" s="41"/>
      <c r="F35" s="41"/>
      <c r="G35" s="41"/>
      <c r="H35" s="41"/>
      <c r="I35" s="42">
        <f t="shared" si="0"/>
        <v>17.8</v>
      </c>
      <c r="J35" s="41">
        <v>1</v>
      </c>
      <c r="K35" s="46" t="s">
        <v>3071</v>
      </c>
      <c r="L35" s="15" t="s">
        <v>55</v>
      </c>
      <c r="M35" s="1">
        <v>1438.1</v>
      </c>
      <c r="N35" s="16">
        <v>53</v>
      </c>
      <c r="O35" s="20" t="s">
        <v>118</v>
      </c>
      <c r="P35" s="17" t="s">
        <v>57</v>
      </c>
      <c r="Q35" s="17" t="s">
        <v>119</v>
      </c>
      <c r="R35" s="17" t="s">
        <v>116</v>
      </c>
      <c r="S35" s="17" t="s">
        <v>120</v>
      </c>
      <c r="T35" s="17"/>
      <c r="V35" s="17"/>
      <c r="W35" s="19" t="s">
        <v>62</v>
      </c>
      <c r="X35" s="19" t="s">
        <v>63</v>
      </c>
      <c r="Y35" s="19" t="s">
        <v>62</v>
      </c>
      <c r="Z35" s="19" t="s">
        <v>63</v>
      </c>
      <c r="AA35" s="19" t="s">
        <v>63</v>
      </c>
      <c r="AB35" s="19" t="s">
        <v>63</v>
      </c>
      <c r="AC35" s="19" t="s">
        <v>62</v>
      </c>
      <c r="AD35" s="19" t="s">
        <v>62</v>
      </c>
      <c r="AE35" s="19" t="s">
        <v>62</v>
      </c>
      <c r="AF35" s="19" t="s">
        <v>62</v>
      </c>
      <c r="AG35" s="19" t="s">
        <v>62</v>
      </c>
      <c r="AH35" s="19" t="s">
        <v>63</v>
      </c>
      <c r="AI35" s="19" t="s">
        <v>63</v>
      </c>
      <c r="AJ35" s="19" t="s">
        <v>63</v>
      </c>
      <c r="AK35" s="19" t="s">
        <v>63</v>
      </c>
      <c r="AL35" s="19" t="s">
        <v>63</v>
      </c>
      <c r="AM35" s="19" t="s">
        <v>63</v>
      </c>
      <c r="AN35" s="19" t="s">
        <v>63</v>
      </c>
      <c r="AO35" s="19" t="s">
        <v>63</v>
      </c>
      <c r="AP35" s="19" t="s">
        <v>63</v>
      </c>
      <c r="AQ35" s="19" t="s">
        <v>63</v>
      </c>
      <c r="AR35" s="19" t="s">
        <v>63</v>
      </c>
      <c r="AS35" s="19" t="s">
        <v>63</v>
      </c>
      <c r="AT35" s="19" t="s">
        <v>63</v>
      </c>
      <c r="AU35" s="19" t="s">
        <v>63</v>
      </c>
      <c r="AV35" s="19" t="s">
        <v>63</v>
      </c>
      <c r="AW35" s="19" t="s">
        <v>63</v>
      </c>
      <c r="AX35" s="19" t="s">
        <v>63</v>
      </c>
      <c r="AY35" s="19" t="s">
        <v>63</v>
      </c>
      <c r="AZ35" s="19" t="s">
        <v>63</v>
      </c>
      <c r="BA35" s="19"/>
      <c r="BB35" s="19" t="s">
        <v>64</v>
      </c>
    </row>
    <row r="36" spans="1:54" ht="57">
      <c r="A36" s="44" t="s">
        <v>393</v>
      </c>
      <c r="B36" s="41" t="s">
        <v>394</v>
      </c>
      <c r="C36" s="41" t="s">
        <v>395</v>
      </c>
      <c r="D36" s="41">
        <v>12.37</v>
      </c>
      <c r="E36" s="41"/>
      <c r="F36" s="41"/>
      <c r="G36" s="41"/>
      <c r="H36" s="41"/>
      <c r="I36" s="42">
        <f t="shared" si="0"/>
        <v>12.37</v>
      </c>
      <c r="J36" s="41">
        <v>1</v>
      </c>
      <c r="K36" s="43"/>
      <c r="L36" s="15" t="s">
        <v>55</v>
      </c>
      <c r="M36" s="1">
        <v>1444.1</v>
      </c>
      <c r="N36" s="16">
        <v>21</v>
      </c>
      <c r="O36" s="20" t="s">
        <v>121</v>
      </c>
      <c r="P36" s="17" t="s">
        <v>57</v>
      </c>
      <c r="Q36" s="17" t="s">
        <v>58</v>
      </c>
      <c r="R36" s="17" t="s">
        <v>59</v>
      </c>
      <c r="S36" s="17" t="s">
        <v>122</v>
      </c>
      <c r="T36" s="17" t="s">
        <v>123</v>
      </c>
      <c r="U36" s="17"/>
      <c r="V36" s="17" t="s">
        <v>124</v>
      </c>
      <c r="W36" s="19" t="s">
        <v>63</v>
      </c>
      <c r="X36" s="19" t="s">
        <v>63</v>
      </c>
      <c r="Y36" s="19" t="s">
        <v>62</v>
      </c>
      <c r="Z36" s="19" t="s">
        <v>63</v>
      </c>
      <c r="AA36" s="19" t="s">
        <v>63</v>
      </c>
      <c r="AB36" s="19" t="s">
        <v>62</v>
      </c>
      <c r="AC36" s="19" t="s">
        <v>63</v>
      </c>
      <c r="AD36" s="19" t="s">
        <v>62</v>
      </c>
      <c r="AE36" s="19" t="s">
        <v>62</v>
      </c>
      <c r="AF36" s="19" t="s">
        <v>62</v>
      </c>
      <c r="AG36" s="19" t="s">
        <v>62</v>
      </c>
      <c r="AH36" s="19" t="s">
        <v>63</v>
      </c>
      <c r="AI36" s="19" t="s">
        <v>63</v>
      </c>
      <c r="AJ36" s="19" t="s">
        <v>63</v>
      </c>
      <c r="AK36" s="19" t="s">
        <v>63</v>
      </c>
      <c r="AL36" s="19" t="s">
        <v>63</v>
      </c>
      <c r="AM36" s="19" t="s">
        <v>63</v>
      </c>
      <c r="AN36" s="19" t="s">
        <v>62</v>
      </c>
      <c r="AO36" s="19" t="s">
        <v>63</v>
      </c>
      <c r="AP36" s="19" t="s">
        <v>63</v>
      </c>
      <c r="AQ36" s="19" t="s">
        <v>63</v>
      </c>
      <c r="AR36" s="19" t="s">
        <v>63</v>
      </c>
      <c r="AS36" s="19" t="s">
        <v>63</v>
      </c>
      <c r="AT36" s="19" t="s">
        <v>63</v>
      </c>
      <c r="AU36" s="19" t="s">
        <v>63</v>
      </c>
      <c r="AV36" s="19" t="s">
        <v>63</v>
      </c>
      <c r="AW36" s="19" t="s">
        <v>63</v>
      </c>
      <c r="AX36" s="19" t="s">
        <v>63</v>
      </c>
      <c r="AY36" s="19" t="s">
        <v>63</v>
      </c>
      <c r="AZ36" s="19" t="s">
        <v>63</v>
      </c>
      <c r="BA36" s="19"/>
      <c r="BB36" s="19" t="s">
        <v>64</v>
      </c>
    </row>
    <row r="37" spans="1:54" ht="57">
      <c r="A37" s="44" t="s">
        <v>396</v>
      </c>
      <c r="B37" s="41" t="s">
        <v>397</v>
      </c>
      <c r="C37" s="41" t="s">
        <v>398</v>
      </c>
      <c r="D37" s="41">
        <v>16.57</v>
      </c>
      <c r="E37" s="41"/>
      <c r="F37" s="41"/>
      <c r="G37" s="41"/>
      <c r="H37" s="41"/>
      <c r="I37" s="42">
        <f t="shared" si="0"/>
        <v>16.57</v>
      </c>
      <c r="J37" s="41">
        <v>2</v>
      </c>
      <c r="K37" s="46" t="s">
        <v>392</v>
      </c>
      <c r="L37" s="15" t="s">
        <v>55</v>
      </c>
      <c r="M37" s="1">
        <v>1446.1</v>
      </c>
      <c r="N37" s="16">
        <v>36</v>
      </c>
      <c r="O37" s="20" t="s">
        <v>125</v>
      </c>
      <c r="P37" s="17" t="s">
        <v>57</v>
      </c>
      <c r="Q37" s="17" t="s">
        <v>58</v>
      </c>
      <c r="R37" s="17" t="s">
        <v>59</v>
      </c>
      <c r="S37" s="17" t="s">
        <v>126</v>
      </c>
      <c r="T37" s="17" t="s">
        <v>127</v>
      </c>
      <c r="U37" s="17"/>
      <c r="V37" s="17"/>
      <c r="W37" s="19" t="s">
        <v>63</v>
      </c>
      <c r="X37" s="19" t="s">
        <v>63</v>
      </c>
      <c r="Y37" s="19" t="s">
        <v>62</v>
      </c>
      <c r="Z37" s="19" t="s">
        <v>63</v>
      </c>
      <c r="AA37" s="19" t="s">
        <v>63</v>
      </c>
      <c r="AB37" s="19" t="s">
        <v>62</v>
      </c>
      <c r="AC37" s="19" t="s">
        <v>63</v>
      </c>
      <c r="AD37" s="19" t="s">
        <v>62</v>
      </c>
      <c r="AE37" s="19" t="s">
        <v>62</v>
      </c>
      <c r="AF37" s="19" t="s">
        <v>62</v>
      </c>
      <c r="AG37" s="19" t="s">
        <v>62</v>
      </c>
      <c r="AH37" s="19" t="s">
        <v>63</v>
      </c>
      <c r="AI37" s="19" t="s">
        <v>63</v>
      </c>
      <c r="AJ37" s="19" t="s">
        <v>63</v>
      </c>
      <c r="AK37" s="19" t="s">
        <v>63</v>
      </c>
      <c r="AL37" s="19" t="s">
        <v>63</v>
      </c>
      <c r="AM37" s="19" t="s">
        <v>63</v>
      </c>
      <c r="AN37" s="19" t="s">
        <v>62</v>
      </c>
      <c r="AO37" s="19" t="s">
        <v>63</v>
      </c>
      <c r="AP37" s="19" t="s">
        <v>63</v>
      </c>
      <c r="AQ37" s="19" t="s">
        <v>63</v>
      </c>
      <c r="AR37" s="19" t="s">
        <v>63</v>
      </c>
      <c r="AS37" s="19" t="s">
        <v>63</v>
      </c>
      <c r="AT37" s="19" t="s">
        <v>63</v>
      </c>
      <c r="AU37" s="19" t="s">
        <v>63</v>
      </c>
      <c r="AV37" s="19" t="s">
        <v>63</v>
      </c>
      <c r="AW37" s="19" t="s">
        <v>63</v>
      </c>
      <c r="AX37" s="19" t="s">
        <v>63</v>
      </c>
      <c r="AY37" s="19" t="s">
        <v>63</v>
      </c>
      <c r="AZ37" s="19" t="s">
        <v>63</v>
      </c>
      <c r="BA37" s="19"/>
      <c r="BB37" s="19" t="s">
        <v>64</v>
      </c>
    </row>
    <row r="38" spans="1:54" ht="42.75">
      <c r="A38" s="44" t="s">
        <v>399</v>
      </c>
      <c r="B38" s="41" t="s">
        <v>400</v>
      </c>
      <c r="C38" s="41" t="s">
        <v>401</v>
      </c>
      <c r="D38" s="41">
        <v>29.78</v>
      </c>
      <c r="E38" s="41"/>
      <c r="F38" s="41"/>
      <c r="G38" s="41"/>
      <c r="H38" s="41"/>
      <c r="I38" s="42">
        <f t="shared" si="0"/>
        <v>29.78</v>
      </c>
      <c r="J38" s="41">
        <v>1</v>
      </c>
      <c r="K38" s="43"/>
      <c r="L38" s="15" t="s">
        <v>55</v>
      </c>
      <c r="M38" s="1">
        <v>1459</v>
      </c>
      <c r="N38" s="16">
        <v>37</v>
      </c>
      <c r="O38" s="20" t="s">
        <v>128</v>
      </c>
      <c r="P38" s="17" t="s">
        <v>57</v>
      </c>
      <c r="Q38" s="17" t="s">
        <v>129</v>
      </c>
      <c r="R38" s="17" t="s">
        <v>59</v>
      </c>
      <c r="S38" s="18">
        <v>1</v>
      </c>
      <c r="T38" s="17"/>
      <c r="U38" s="17"/>
      <c r="V38" s="17"/>
      <c r="W38" s="19" t="s">
        <v>62</v>
      </c>
      <c r="X38" s="19" t="s">
        <v>63</v>
      </c>
      <c r="Y38" s="19" t="s">
        <v>62</v>
      </c>
      <c r="Z38" s="19" t="s">
        <v>63</v>
      </c>
      <c r="AA38" s="19" t="s">
        <v>63</v>
      </c>
      <c r="AB38" s="19" t="s">
        <v>63</v>
      </c>
      <c r="AC38" s="19" t="s">
        <v>62</v>
      </c>
      <c r="AD38" s="19" t="s">
        <v>62</v>
      </c>
      <c r="AE38" s="19" t="s">
        <v>62</v>
      </c>
      <c r="AF38" s="19" t="s">
        <v>62</v>
      </c>
      <c r="AG38" s="19" t="s">
        <v>62</v>
      </c>
      <c r="AH38" s="19" t="s">
        <v>63</v>
      </c>
      <c r="AI38" s="19" t="s">
        <v>63</v>
      </c>
      <c r="AJ38" s="19" t="s">
        <v>63</v>
      </c>
      <c r="AK38" s="19" t="s">
        <v>63</v>
      </c>
      <c r="AL38" s="19" t="s">
        <v>63</v>
      </c>
      <c r="AM38" s="19" t="s">
        <v>63</v>
      </c>
      <c r="AN38" s="19" t="s">
        <v>63</v>
      </c>
      <c r="AO38" s="19" t="s">
        <v>63</v>
      </c>
      <c r="AP38" s="19" t="s">
        <v>63</v>
      </c>
      <c r="AQ38" s="19" t="s">
        <v>63</v>
      </c>
      <c r="AR38" s="19" t="s">
        <v>63</v>
      </c>
      <c r="AS38" s="19" t="s">
        <v>63</v>
      </c>
      <c r="AT38" s="19" t="s">
        <v>63</v>
      </c>
      <c r="AU38" s="19" t="s">
        <v>63</v>
      </c>
      <c r="AV38" s="19" t="s">
        <v>63</v>
      </c>
      <c r="AW38" s="19" t="s">
        <v>63</v>
      </c>
      <c r="AX38" s="19" t="s">
        <v>63</v>
      </c>
      <c r="AY38" s="19" t="s">
        <v>63</v>
      </c>
      <c r="AZ38" s="19" t="s">
        <v>63</v>
      </c>
      <c r="BA38" s="19"/>
      <c r="BB38" s="19" t="s">
        <v>64</v>
      </c>
    </row>
    <row r="39" spans="1:54" ht="57">
      <c r="A39" s="44" t="s">
        <v>402</v>
      </c>
      <c r="B39" s="41" t="s">
        <v>403</v>
      </c>
      <c r="C39" s="41" t="s">
        <v>404</v>
      </c>
      <c r="D39" s="41">
        <v>24.22</v>
      </c>
      <c r="E39" s="41"/>
      <c r="F39" s="41"/>
      <c r="G39" s="41"/>
      <c r="H39" s="41"/>
      <c r="I39" s="42">
        <f t="shared" si="0"/>
        <v>24.22</v>
      </c>
      <c r="J39" s="41">
        <v>1</v>
      </c>
      <c r="K39" s="43"/>
      <c r="L39" s="15" t="s">
        <v>55</v>
      </c>
      <c r="M39" s="1">
        <v>1460</v>
      </c>
      <c r="N39" s="16">
        <v>37</v>
      </c>
      <c r="O39" s="20" t="s">
        <v>130</v>
      </c>
      <c r="P39" s="17" t="s">
        <v>57</v>
      </c>
      <c r="Q39" s="17" t="s">
        <v>129</v>
      </c>
      <c r="R39" s="17" t="s">
        <v>59</v>
      </c>
      <c r="S39" s="18">
        <v>1</v>
      </c>
      <c r="T39" s="17"/>
      <c r="U39" s="17"/>
      <c r="V39" s="17"/>
      <c r="W39" s="19" t="s">
        <v>62</v>
      </c>
      <c r="X39" s="19" t="s">
        <v>63</v>
      </c>
      <c r="Y39" s="19" t="s">
        <v>62</v>
      </c>
      <c r="Z39" s="19" t="s">
        <v>63</v>
      </c>
      <c r="AA39" s="19" t="s">
        <v>63</v>
      </c>
      <c r="AB39" s="19" t="s">
        <v>63</v>
      </c>
      <c r="AC39" s="19" t="s">
        <v>62</v>
      </c>
      <c r="AD39" s="19" t="s">
        <v>62</v>
      </c>
      <c r="AE39" s="19" t="s">
        <v>62</v>
      </c>
      <c r="AF39" s="19" t="s">
        <v>62</v>
      </c>
      <c r="AG39" s="19" t="s">
        <v>62</v>
      </c>
      <c r="AH39" s="19" t="s">
        <v>63</v>
      </c>
      <c r="AI39" s="19" t="s">
        <v>63</v>
      </c>
      <c r="AJ39" s="19" t="s">
        <v>63</v>
      </c>
      <c r="AK39" s="19" t="s">
        <v>63</v>
      </c>
      <c r="AL39" s="19" t="s">
        <v>63</v>
      </c>
      <c r="AM39" s="19" t="s">
        <v>63</v>
      </c>
      <c r="AN39" s="19" t="s">
        <v>63</v>
      </c>
      <c r="AO39" s="19" t="s">
        <v>63</v>
      </c>
      <c r="AP39" s="19" t="s">
        <v>63</v>
      </c>
      <c r="AQ39" s="19" t="s">
        <v>63</v>
      </c>
      <c r="AR39" s="19" t="s">
        <v>63</v>
      </c>
      <c r="AS39" s="19" t="s">
        <v>63</v>
      </c>
      <c r="AT39" s="19" t="s">
        <v>63</v>
      </c>
      <c r="AU39" s="19" t="s">
        <v>63</v>
      </c>
      <c r="AV39" s="19" t="s">
        <v>63</v>
      </c>
      <c r="AW39" s="19" t="s">
        <v>63</v>
      </c>
      <c r="AX39" s="19" t="s">
        <v>63</v>
      </c>
      <c r="AY39" s="19" t="s">
        <v>63</v>
      </c>
      <c r="AZ39" s="19" t="s">
        <v>63</v>
      </c>
      <c r="BA39" s="19"/>
      <c r="BB39" s="19" t="s">
        <v>64</v>
      </c>
    </row>
    <row r="40" spans="1:54">
      <c r="A40" s="40"/>
      <c r="B40" s="41"/>
      <c r="C40" s="41"/>
      <c r="D40" s="42"/>
      <c r="E40" s="42"/>
      <c r="F40" s="41"/>
      <c r="G40" s="41"/>
      <c r="H40" s="42"/>
      <c r="I40" s="42">
        <f t="shared" si="0"/>
        <v>0</v>
      </c>
      <c r="J40" s="42">
        <v>0</v>
      </c>
      <c r="K40" s="43" t="s">
        <v>509</v>
      </c>
      <c r="L40" s="15" t="s">
        <v>55</v>
      </c>
      <c r="M40" s="1">
        <v>1469</v>
      </c>
      <c r="N40" s="16">
        <v>150</v>
      </c>
      <c r="O40" s="20" t="s">
        <v>131</v>
      </c>
      <c r="P40" s="17" t="s">
        <v>77</v>
      </c>
      <c r="Q40" s="17" t="s">
        <v>58</v>
      </c>
      <c r="R40" s="17" t="s">
        <v>57</v>
      </c>
      <c r="S40" s="18" t="s">
        <v>132</v>
      </c>
      <c r="T40" s="17"/>
      <c r="U40" s="17"/>
      <c r="V40" s="17"/>
      <c r="W40" s="19" t="s">
        <v>62</v>
      </c>
      <c r="X40" s="19" t="s">
        <v>63</v>
      </c>
      <c r="Y40" s="19" t="s">
        <v>63</v>
      </c>
      <c r="Z40" s="19" t="s">
        <v>63</v>
      </c>
      <c r="AA40" s="19" t="s">
        <v>63</v>
      </c>
      <c r="AB40" s="19" t="s">
        <v>62</v>
      </c>
      <c r="AC40" s="19" t="s">
        <v>63</v>
      </c>
      <c r="AD40" s="19" t="s">
        <v>62</v>
      </c>
      <c r="AE40" s="19" t="s">
        <v>62</v>
      </c>
      <c r="AF40" s="19" t="s">
        <v>62</v>
      </c>
      <c r="AG40" s="19" t="s">
        <v>62</v>
      </c>
      <c r="AH40" s="19" t="s">
        <v>63</v>
      </c>
      <c r="AI40" s="19" t="s">
        <v>63</v>
      </c>
      <c r="AJ40" s="19" t="s">
        <v>63</v>
      </c>
      <c r="AK40" s="19" t="s">
        <v>63</v>
      </c>
      <c r="AL40" s="19" t="s">
        <v>63</v>
      </c>
      <c r="AM40" s="19" t="s">
        <v>63</v>
      </c>
      <c r="AN40" s="19" t="s">
        <v>63</v>
      </c>
      <c r="AO40" s="19" t="s">
        <v>63</v>
      </c>
      <c r="AP40" s="19" t="s">
        <v>63</v>
      </c>
      <c r="AQ40" s="19" t="s">
        <v>63</v>
      </c>
      <c r="AR40" s="19" t="s">
        <v>63</v>
      </c>
      <c r="AS40" s="19" t="s">
        <v>63</v>
      </c>
      <c r="AT40" s="19" t="s">
        <v>63</v>
      </c>
      <c r="AU40" s="19" t="s">
        <v>63</v>
      </c>
      <c r="AV40" s="19" t="s">
        <v>63</v>
      </c>
      <c r="AW40" s="19" t="s">
        <v>63</v>
      </c>
      <c r="AX40" s="19" t="s">
        <v>63</v>
      </c>
      <c r="AY40" s="19" t="s">
        <v>63</v>
      </c>
      <c r="AZ40" s="19" t="s">
        <v>63</v>
      </c>
      <c r="BA40" s="19"/>
      <c r="BB40" s="19" t="s">
        <v>64</v>
      </c>
    </row>
    <row r="41" spans="1:54">
      <c r="A41" s="40"/>
      <c r="B41" s="41"/>
      <c r="C41" s="41"/>
      <c r="D41" s="42"/>
      <c r="E41" s="42"/>
      <c r="F41" s="41"/>
      <c r="G41" s="41"/>
      <c r="H41" s="42"/>
      <c r="I41" s="42">
        <f t="shared" si="0"/>
        <v>0</v>
      </c>
      <c r="J41" s="42">
        <v>0</v>
      </c>
      <c r="K41" s="43" t="s">
        <v>509</v>
      </c>
      <c r="L41" s="15" t="s">
        <v>55</v>
      </c>
      <c r="M41" s="1">
        <v>1474.1</v>
      </c>
      <c r="N41" s="16">
        <v>87</v>
      </c>
      <c r="O41" s="20" t="s">
        <v>133</v>
      </c>
      <c r="P41" s="17" t="s">
        <v>57</v>
      </c>
      <c r="Q41" s="17" t="s">
        <v>57</v>
      </c>
      <c r="R41" s="17" t="s">
        <v>59</v>
      </c>
      <c r="S41" s="17" t="s">
        <v>86</v>
      </c>
      <c r="T41" s="17"/>
      <c r="U41" s="17" t="s">
        <v>88</v>
      </c>
      <c r="V41" s="17" t="s">
        <v>134</v>
      </c>
      <c r="W41" s="19" t="s">
        <v>63</v>
      </c>
      <c r="X41" s="19" t="s">
        <v>63</v>
      </c>
      <c r="Y41" s="19" t="s">
        <v>62</v>
      </c>
      <c r="Z41" s="19" t="s">
        <v>63</v>
      </c>
      <c r="AA41" s="19" t="s">
        <v>63</v>
      </c>
      <c r="AB41" s="19" t="s">
        <v>62</v>
      </c>
      <c r="AC41" s="19" t="s">
        <v>63</v>
      </c>
      <c r="AD41" s="19" t="s">
        <v>62</v>
      </c>
      <c r="AE41" s="19" t="s">
        <v>62</v>
      </c>
      <c r="AF41" s="19" t="s">
        <v>62</v>
      </c>
      <c r="AG41" s="19" t="s">
        <v>62</v>
      </c>
      <c r="AH41" s="19" t="s">
        <v>63</v>
      </c>
      <c r="AI41" s="19" t="s">
        <v>63</v>
      </c>
      <c r="AJ41" s="19" t="s">
        <v>63</v>
      </c>
      <c r="AK41" s="19" t="s">
        <v>63</v>
      </c>
      <c r="AL41" s="19" t="s">
        <v>63</v>
      </c>
      <c r="AM41" s="19" t="s">
        <v>63</v>
      </c>
      <c r="AN41" s="19" t="s">
        <v>63</v>
      </c>
      <c r="AO41" s="19" t="s">
        <v>63</v>
      </c>
      <c r="AP41" s="19" t="s">
        <v>63</v>
      </c>
      <c r="AQ41" s="19" t="s">
        <v>63</v>
      </c>
      <c r="AR41" s="19" t="s">
        <v>63</v>
      </c>
      <c r="AS41" s="19" t="s">
        <v>63</v>
      </c>
      <c r="AT41" s="19" t="s">
        <v>63</v>
      </c>
      <c r="AU41" s="19" t="s">
        <v>63</v>
      </c>
      <c r="AV41" s="19" t="s">
        <v>63</v>
      </c>
      <c r="AW41" s="19" t="s">
        <v>63</v>
      </c>
      <c r="AX41" s="19" t="s">
        <v>63</v>
      </c>
      <c r="AY41" s="19" t="s">
        <v>63</v>
      </c>
      <c r="AZ41" s="19" t="s">
        <v>63</v>
      </c>
      <c r="BA41" s="19"/>
      <c r="BB41" s="19" t="s">
        <v>64</v>
      </c>
    </row>
    <row r="42" spans="1:54">
      <c r="A42" s="44" t="s">
        <v>405</v>
      </c>
      <c r="B42" s="41" t="s">
        <v>406</v>
      </c>
      <c r="C42" s="41" t="s">
        <v>406</v>
      </c>
      <c r="D42" s="41">
        <v>1.63</v>
      </c>
      <c r="E42" s="41"/>
      <c r="F42" s="41"/>
      <c r="G42" s="41"/>
      <c r="H42" s="41"/>
      <c r="I42" s="42">
        <f t="shared" si="0"/>
        <v>1.63</v>
      </c>
      <c r="J42" s="41">
        <v>1</v>
      </c>
      <c r="K42" s="43"/>
      <c r="L42" s="15" t="s">
        <v>55</v>
      </c>
      <c r="M42" s="1">
        <v>1479</v>
      </c>
      <c r="N42" s="16">
        <v>2.8</v>
      </c>
      <c r="O42" s="20" t="s">
        <v>135</v>
      </c>
      <c r="P42" s="17" t="s">
        <v>57</v>
      </c>
      <c r="Q42" s="22" t="s">
        <v>57</v>
      </c>
      <c r="R42" s="17" t="s">
        <v>59</v>
      </c>
      <c r="S42" s="18">
        <v>1</v>
      </c>
      <c r="T42" s="17"/>
      <c r="U42" s="17"/>
      <c r="V42" s="17"/>
      <c r="W42" s="19" t="s">
        <v>62</v>
      </c>
      <c r="X42" s="19" t="s">
        <v>63</v>
      </c>
      <c r="Y42" s="19" t="s">
        <v>63</v>
      </c>
      <c r="Z42" s="19" t="s">
        <v>63</v>
      </c>
      <c r="AA42" s="19" t="s">
        <v>63</v>
      </c>
      <c r="AB42" s="19" t="s">
        <v>63</v>
      </c>
      <c r="AC42" s="19" t="s">
        <v>62</v>
      </c>
      <c r="AD42" s="19" t="s">
        <v>62</v>
      </c>
      <c r="AE42" s="19" t="s">
        <v>62</v>
      </c>
      <c r="AF42" s="19" t="s">
        <v>62</v>
      </c>
      <c r="AG42" s="19" t="s">
        <v>62</v>
      </c>
      <c r="AH42" s="19" t="s">
        <v>62</v>
      </c>
      <c r="AI42" s="19" t="s">
        <v>62</v>
      </c>
      <c r="AJ42" s="19" t="s">
        <v>62</v>
      </c>
      <c r="AK42" s="19" t="s">
        <v>63</v>
      </c>
      <c r="AL42" s="19" t="s">
        <v>63</v>
      </c>
      <c r="AM42" s="19" t="s">
        <v>63</v>
      </c>
      <c r="AN42" s="19" t="s">
        <v>63</v>
      </c>
      <c r="AO42" s="19" t="s">
        <v>63</v>
      </c>
      <c r="AP42" s="19" t="s">
        <v>63</v>
      </c>
      <c r="AQ42" s="19" t="s">
        <v>63</v>
      </c>
      <c r="AR42" s="19" t="s">
        <v>63</v>
      </c>
      <c r="AS42" s="19" t="s">
        <v>63</v>
      </c>
      <c r="AT42" s="19" t="s">
        <v>63</v>
      </c>
      <c r="AU42" s="19" t="s">
        <v>63</v>
      </c>
      <c r="AV42" s="19" t="s">
        <v>63</v>
      </c>
      <c r="AW42" s="19" t="s">
        <v>63</v>
      </c>
      <c r="AX42" s="19" t="s">
        <v>63</v>
      </c>
      <c r="AY42" s="19" t="s">
        <v>63</v>
      </c>
      <c r="AZ42" s="19" t="s">
        <v>63</v>
      </c>
      <c r="BA42" s="19"/>
      <c r="BB42" s="19" t="s">
        <v>64</v>
      </c>
    </row>
    <row r="43" spans="1:54">
      <c r="A43" s="44" t="s">
        <v>407</v>
      </c>
      <c r="B43" s="41" t="s">
        <v>408</v>
      </c>
      <c r="C43" s="41" t="s">
        <v>409</v>
      </c>
      <c r="D43" s="41">
        <v>1.64</v>
      </c>
      <c r="E43" s="41"/>
      <c r="F43" s="41"/>
      <c r="G43" s="41"/>
      <c r="H43" s="41"/>
      <c r="I43" s="42">
        <f t="shared" si="0"/>
        <v>1.64</v>
      </c>
      <c r="J43" s="41">
        <v>1</v>
      </c>
      <c r="K43" s="43"/>
      <c r="L43" s="15" t="s">
        <v>55</v>
      </c>
      <c r="M43" s="1">
        <v>1509</v>
      </c>
      <c r="N43" s="16">
        <v>2.5</v>
      </c>
      <c r="O43" s="20" t="s">
        <v>136</v>
      </c>
      <c r="P43" s="17" t="s">
        <v>57</v>
      </c>
      <c r="Q43" s="17" t="s">
        <v>57</v>
      </c>
      <c r="R43" s="17" t="s">
        <v>57</v>
      </c>
      <c r="S43" s="18">
        <v>1</v>
      </c>
      <c r="T43" s="17"/>
      <c r="U43" s="17"/>
      <c r="V43" s="17"/>
      <c r="W43" s="19" t="s">
        <v>62</v>
      </c>
      <c r="X43" s="19" t="s">
        <v>63</v>
      </c>
      <c r="Y43" s="19" t="s">
        <v>63</v>
      </c>
      <c r="Z43" s="19" t="s">
        <v>63</v>
      </c>
      <c r="AA43" s="19" t="s">
        <v>63</v>
      </c>
      <c r="AB43" s="19" t="s">
        <v>63</v>
      </c>
      <c r="AC43" s="19" t="s">
        <v>62</v>
      </c>
      <c r="AD43" s="19" t="s">
        <v>62</v>
      </c>
      <c r="AE43" s="19" t="s">
        <v>62</v>
      </c>
      <c r="AF43" s="19" t="s">
        <v>62</v>
      </c>
      <c r="AG43" s="19" t="s">
        <v>62</v>
      </c>
      <c r="AH43" s="19" t="s">
        <v>62</v>
      </c>
      <c r="AI43" s="19" t="s">
        <v>62</v>
      </c>
      <c r="AJ43" s="19" t="s">
        <v>62</v>
      </c>
      <c r="AK43" s="19" t="s">
        <v>63</v>
      </c>
      <c r="AL43" s="19" t="s">
        <v>63</v>
      </c>
      <c r="AM43" s="19" t="s">
        <v>63</v>
      </c>
      <c r="AN43" s="19" t="s">
        <v>63</v>
      </c>
      <c r="AO43" s="19" t="s">
        <v>63</v>
      </c>
      <c r="AP43" s="19" t="s">
        <v>63</v>
      </c>
      <c r="AQ43" s="19" t="s">
        <v>63</v>
      </c>
      <c r="AR43" s="19" t="s">
        <v>63</v>
      </c>
      <c r="AS43" s="19" t="s">
        <v>63</v>
      </c>
      <c r="AT43" s="19" t="s">
        <v>63</v>
      </c>
      <c r="AU43" s="19" t="s">
        <v>63</v>
      </c>
      <c r="AV43" s="19" t="s">
        <v>63</v>
      </c>
      <c r="AW43" s="19" t="s">
        <v>63</v>
      </c>
      <c r="AX43" s="19" t="s">
        <v>63</v>
      </c>
      <c r="AY43" s="19" t="s">
        <v>63</v>
      </c>
      <c r="AZ43" s="19" t="s">
        <v>62</v>
      </c>
      <c r="BA43" s="19"/>
      <c r="BB43" s="19" t="s">
        <v>64</v>
      </c>
    </row>
    <row r="44" spans="1:54" ht="28.5">
      <c r="A44" s="44" t="s">
        <v>410</v>
      </c>
      <c r="B44" s="41" t="s">
        <v>411</v>
      </c>
      <c r="C44" s="41" t="s">
        <v>412</v>
      </c>
      <c r="D44" s="41">
        <v>12.45</v>
      </c>
      <c r="E44" s="41"/>
      <c r="F44" s="41"/>
      <c r="G44" s="41"/>
      <c r="H44" s="41"/>
      <c r="I44" s="42">
        <f t="shared" si="0"/>
        <v>12.45</v>
      </c>
      <c r="J44" s="41">
        <v>1</v>
      </c>
      <c r="K44" s="43"/>
      <c r="L44" s="15" t="s">
        <v>55</v>
      </c>
      <c r="M44" s="1">
        <v>1517</v>
      </c>
      <c r="N44" s="16">
        <v>23</v>
      </c>
      <c r="O44" s="20" t="s">
        <v>137</v>
      </c>
      <c r="P44" s="17" t="s">
        <v>57</v>
      </c>
      <c r="Q44" s="17" t="s">
        <v>57</v>
      </c>
      <c r="R44" s="17" t="s">
        <v>57</v>
      </c>
      <c r="S44" s="18">
        <v>1</v>
      </c>
      <c r="T44" s="17"/>
      <c r="U44" s="17"/>
      <c r="V44" s="17"/>
      <c r="W44" s="19" t="s">
        <v>62</v>
      </c>
      <c r="X44" s="19" t="s">
        <v>63</v>
      </c>
      <c r="Y44" s="19" t="s">
        <v>63</v>
      </c>
      <c r="Z44" s="19" t="s">
        <v>63</v>
      </c>
      <c r="AA44" s="19" t="s">
        <v>63</v>
      </c>
      <c r="AB44" s="19" t="s">
        <v>63</v>
      </c>
      <c r="AC44" s="19" t="s">
        <v>62</v>
      </c>
      <c r="AD44" s="19" t="s">
        <v>62</v>
      </c>
      <c r="AE44" s="19" t="s">
        <v>62</v>
      </c>
      <c r="AF44" s="19" t="s">
        <v>62</v>
      </c>
      <c r="AG44" s="19" t="s">
        <v>62</v>
      </c>
      <c r="AH44" s="19" t="s">
        <v>63</v>
      </c>
      <c r="AI44" s="19" t="s">
        <v>63</v>
      </c>
      <c r="AJ44" s="19" t="s">
        <v>63</v>
      </c>
      <c r="AK44" s="19" t="s">
        <v>63</v>
      </c>
      <c r="AL44" s="19" t="s">
        <v>63</v>
      </c>
      <c r="AM44" s="19" t="s">
        <v>63</v>
      </c>
      <c r="AN44" s="19" t="s">
        <v>63</v>
      </c>
      <c r="AO44" s="19" t="s">
        <v>63</v>
      </c>
      <c r="AP44" s="19" t="s">
        <v>63</v>
      </c>
      <c r="AQ44" s="19" t="s">
        <v>63</v>
      </c>
      <c r="AR44" s="19" t="s">
        <v>63</v>
      </c>
      <c r="AS44" s="19" t="s">
        <v>63</v>
      </c>
      <c r="AT44" s="19" t="s">
        <v>63</v>
      </c>
      <c r="AU44" s="19" t="s">
        <v>63</v>
      </c>
      <c r="AV44" s="19" t="s">
        <v>63</v>
      </c>
      <c r="AW44" s="19" t="s">
        <v>63</v>
      </c>
      <c r="AX44" s="19" t="s">
        <v>63</v>
      </c>
      <c r="AY44" s="19" t="s">
        <v>63</v>
      </c>
      <c r="AZ44" s="19" t="s">
        <v>63</v>
      </c>
      <c r="BA44" s="19"/>
      <c r="BB44" s="19" t="s">
        <v>64</v>
      </c>
    </row>
    <row r="45" spans="1:54" ht="57">
      <c r="A45" s="44" t="s">
        <v>413</v>
      </c>
      <c r="B45" s="41" t="s">
        <v>414</v>
      </c>
      <c r="C45" s="41" t="s">
        <v>415</v>
      </c>
      <c r="D45" s="41">
        <v>10.78</v>
      </c>
      <c r="E45" s="41"/>
      <c r="F45" s="41"/>
      <c r="G45" s="41"/>
      <c r="H45" s="41"/>
      <c r="I45" s="42">
        <f t="shared" si="0"/>
        <v>10.78</v>
      </c>
      <c r="J45" s="41">
        <v>2</v>
      </c>
      <c r="K45" s="46" t="s">
        <v>392</v>
      </c>
      <c r="L45" s="15" t="s">
        <v>55</v>
      </c>
      <c r="M45" s="1">
        <v>1524</v>
      </c>
      <c r="N45" s="16">
        <v>18</v>
      </c>
      <c r="O45" s="20" t="s">
        <v>138</v>
      </c>
      <c r="P45" s="17" t="s">
        <v>139</v>
      </c>
      <c r="Q45" s="17" t="s">
        <v>57</v>
      </c>
      <c r="R45" s="17" t="s">
        <v>59</v>
      </c>
      <c r="S45" s="17" t="s">
        <v>140</v>
      </c>
      <c r="T45" s="17"/>
      <c r="U45" s="21"/>
      <c r="V45" s="17"/>
      <c r="W45" s="19" t="s">
        <v>63</v>
      </c>
      <c r="X45" s="19" t="s">
        <v>62</v>
      </c>
      <c r="Y45" s="19" t="s">
        <v>62</v>
      </c>
      <c r="Z45" s="19" t="s">
        <v>63</v>
      </c>
      <c r="AA45" s="19" t="s">
        <v>63</v>
      </c>
      <c r="AB45" s="19" t="s">
        <v>62</v>
      </c>
      <c r="AC45" s="19" t="s">
        <v>63</v>
      </c>
      <c r="AD45" s="19" t="s">
        <v>62</v>
      </c>
      <c r="AE45" s="19" t="s">
        <v>62</v>
      </c>
      <c r="AF45" s="19" t="s">
        <v>62</v>
      </c>
      <c r="AG45" s="19" t="s">
        <v>62</v>
      </c>
      <c r="AH45" s="19" t="s">
        <v>63</v>
      </c>
      <c r="AI45" s="19" t="s">
        <v>63</v>
      </c>
      <c r="AJ45" s="19" t="s">
        <v>63</v>
      </c>
      <c r="AK45" s="19" t="s">
        <v>63</v>
      </c>
      <c r="AL45" s="19" t="s">
        <v>63</v>
      </c>
      <c r="AM45" s="19" t="s">
        <v>63</v>
      </c>
      <c r="AN45" s="19" t="s">
        <v>63</v>
      </c>
      <c r="AO45" s="19" t="s">
        <v>63</v>
      </c>
      <c r="AP45" s="19" t="s">
        <v>63</v>
      </c>
      <c r="AQ45" s="19" t="s">
        <v>63</v>
      </c>
      <c r="AR45" s="19" t="s">
        <v>63</v>
      </c>
      <c r="AS45" s="19" t="s">
        <v>63</v>
      </c>
      <c r="AT45" s="19" t="s">
        <v>63</v>
      </c>
      <c r="AU45" s="19" t="s">
        <v>63</v>
      </c>
      <c r="AV45" s="19" t="s">
        <v>63</v>
      </c>
      <c r="AW45" s="19" t="s">
        <v>63</v>
      </c>
      <c r="AX45" s="19" t="s">
        <v>63</v>
      </c>
      <c r="AY45" s="19" t="s">
        <v>63</v>
      </c>
      <c r="AZ45" s="19" t="s">
        <v>63</v>
      </c>
      <c r="BA45" s="19"/>
      <c r="BB45" s="19" t="s">
        <v>64</v>
      </c>
    </row>
    <row r="46" spans="1:54">
      <c r="A46" s="44" t="s">
        <v>416</v>
      </c>
      <c r="B46" s="41" t="s">
        <v>417</v>
      </c>
      <c r="C46" s="41" t="s">
        <v>417</v>
      </c>
      <c r="D46" s="41">
        <v>2.66</v>
      </c>
      <c r="E46" s="41"/>
      <c r="F46" s="41"/>
      <c r="G46" s="41"/>
      <c r="H46" s="41"/>
      <c r="I46" s="42">
        <f t="shared" si="0"/>
        <v>2.66</v>
      </c>
      <c r="J46" s="41">
        <v>1</v>
      </c>
      <c r="K46" s="43"/>
      <c r="L46" s="15" t="s">
        <v>55</v>
      </c>
      <c r="M46" s="1">
        <v>1556</v>
      </c>
      <c r="N46" s="16">
        <v>8.6999999999999993</v>
      </c>
      <c r="O46" s="20" t="s">
        <v>141</v>
      </c>
      <c r="P46" s="17" t="s">
        <v>57</v>
      </c>
      <c r="Q46" s="17" t="s">
        <v>57</v>
      </c>
      <c r="R46" s="17" t="s">
        <v>59</v>
      </c>
      <c r="S46" s="18">
        <v>1</v>
      </c>
      <c r="T46" s="17"/>
      <c r="U46" s="17"/>
      <c r="V46" s="17"/>
      <c r="W46" s="19" t="s">
        <v>62</v>
      </c>
      <c r="X46" s="19" t="s">
        <v>63</v>
      </c>
      <c r="Y46" s="19" t="s">
        <v>63</v>
      </c>
      <c r="Z46" s="19" t="s">
        <v>63</v>
      </c>
      <c r="AA46" s="19" t="s">
        <v>63</v>
      </c>
      <c r="AB46" s="19" t="s">
        <v>63</v>
      </c>
      <c r="AC46" s="19" t="s">
        <v>62</v>
      </c>
      <c r="AD46" s="19" t="s">
        <v>62</v>
      </c>
      <c r="AE46" s="19" t="s">
        <v>62</v>
      </c>
      <c r="AF46" s="19" t="s">
        <v>62</v>
      </c>
      <c r="AG46" s="19" t="s">
        <v>62</v>
      </c>
      <c r="AH46" s="19" t="s">
        <v>63</v>
      </c>
      <c r="AI46" s="19" t="s">
        <v>63</v>
      </c>
      <c r="AJ46" s="19" t="s">
        <v>63</v>
      </c>
      <c r="AK46" s="19" t="s">
        <v>63</v>
      </c>
      <c r="AL46" s="19" t="s">
        <v>63</v>
      </c>
      <c r="AM46" s="19" t="s">
        <v>63</v>
      </c>
      <c r="AN46" s="19" t="s">
        <v>63</v>
      </c>
      <c r="AO46" s="19" t="s">
        <v>63</v>
      </c>
      <c r="AP46" s="19" t="s">
        <v>63</v>
      </c>
      <c r="AQ46" s="19" t="s">
        <v>63</v>
      </c>
      <c r="AR46" s="19" t="s">
        <v>63</v>
      </c>
      <c r="AS46" s="19" t="s">
        <v>63</v>
      </c>
      <c r="AT46" s="19" t="s">
        <v>63</v>
      </c>
      <c r="AU46" s="19" t="s">
        <v>63</v>
      </c>
      <c r="AV46" s="19" t="s">
        <v>63</v>
      </c>
      <c r="AW46" s="19" t="s">
        <v>63</v>
      </c>
      <c r="AX46" s="19" t="s">
        <v>63</v>
      </c>
      <c r="AY46" s="19" t="s">
        <v>63</v>
      </c>
      <c r="AZ46" s="19" t="s">
        <v>63</v>
      </c>
      <c r="BA46" s="19"/>
      <c r="BB46" s="19" t="s">
        <v>64</v>
      </c>
    </row>
    <row r="47" spans="1:54">
      <c r="A47" s="44" t="s">
        <v>418</v>
      </c>
      <c r="B47" s="41" t="s">
        <v>419</v>
      </c>
      <c r="C47" s="41" t="s">
        <v>419</v>
      </c>
      <c r="D47" s="41">
        <v>1.65</v>
      </c>
      <c r="E47" s="41"/>
      <c r="F47" s="41"/>
      <c r="G47" s="41"/>
      <c r="H47" s="41"/>
      <c r="I47" s="42">
        <f t="shared" si="0"/>
        <v>1.65</v>
      </c>
      <c r="J47" s="41">
        <v>1</v>
      </c>
      <c r="K47" s="43"/>
      <c r="L47" s="15" t="s">
        <v>55</v>
      </c>
      <c r="M47" s="1">
        <v>1574</v>
      </c>
      <c r="N47" s="16">
        <v>2.5</v>
      </c>
      <c r="O47" s="20" t="s">
        <v>142</v>
      </c>
      <c r="P47" s="17" t="s">
        <v>57</v>
      </c>
      <c r="Q47" s="17" t="s">
        <v>57</v>
      </c>
      <c r="R47" s="17" t="s">
        <v>59</v>
      </c>
      <c r="S47" s="18">
        <v>1</v>
      </c>
      <c r="T47" s="17"/>
      <c r="U47" s="17"/>
      <c r="V47" s="17"/>
      <c r="W47" s="19" t="s">
        <v>62</v>
      </c>
      <c r="X47" s="19" t="s">
        <v>63</v>
      </c>
      <c r="Y47" s="19" t="s">
        <v>63</v>
      </c>
      <c r="Z47" s="19" t="s">
        <v>63</v>
      </c>
      <c r="AA47" s="19" t="s">
        <v>63</v>
      </c>
      <c r="AB47" s="19" t="s">
        <v>63</v>
      </c>
      <c r="AC47" s="19" t="s">
        <v>62</v>
      </c>
      <c r="AD47" s="19" t="s">
        <v>62</v>
      </c>
      <c r="AE47" s="19" t="s">
        <v>62</v>
      </c>
      <c r="AF47" s="19" t="s">
        <v>62</v>
      </c>
      <c r="AG47" s="19" t="s">
        <v>62</v>
      </c>
      <c r="AH47" s="19" t="s">
        <v>62</v>
      </c>
      <c r="AI47" s="19" t="s">
        <v>62</v>
      </c>
      <c r="AJ47" s="19" t="s">
        <v>63</v>
      </c>
      <c r="AK47" s="19" t="s">
        <v>63</v>
      </c>
      <c r="AL47" s="19" t="s">
        <v>63</v>
      </c>
      <c r="AM47" s="19" t="s">
        <v>63</v>
      </c>
      <c r="AN47" s="19" t="s">
        <v>63</v>
      </c>
      <c r="AO47" s="19" t="s">
        <v>63</v>
      </c>
      <c r="AP47" s="19" t="s">
        <v>62</v>
      </c>
      <c r="AQ47" s="19" t="s">
        <v>63</v>
      </c>
      <c r="AR47" s="19" t="s">
        <v>63</v>
      </c>
      <c r="AS47" s="19" t="s">
        <v>63</v>
      </c>
      <c r="AT47" s="19" t="s">
        <v>63</v>
      </c>
      <c r="AU47" s="19" t="s">
        <v>63</v>
      </c>
      <c r="AV47" s="19" t="s">
        <v>63</v>
      </c>
      <c r="AW47" s="19" t="s">
        <v>63</v>
      </c>
      <c r="AX47" s="19" t="s">
        <v>63</v>
      </c>
      <c r="AY47" s="19" t="s">
        <v>63</v>
      </c>
      <c r="AZ47" s="19" t="s">
        <v>63</v>
      </c>
      <c r="BA47" s="19"/>
      <c r="BB47" s="19" t="s">
        <v>64</v>
      </c>
    </row>
    <row r="48" spans="1:54" ht="25.5">
      <c r="A48" s="44" t="s">
        <v>420</v>
      </c>
      <c r="B48" s="41" t="s">
        <v>421</v>
      </c>
      <c r="C48" s="41" t="s">
        <v>421</v>
      </c>
      <c r="D48" s="41">
        <v>15.67</v>
      </c>
      <c r="E48" s="41"/>
      <c r="F48" s="41"/>
      <c r="G48" s="41"/>
      <c r="H48" s="41"/>
      <c r="I48" s="42">
        <f t="shared" si="0"/>
        <v>15.67</v>
      </c>
      <c r="J48" s="41">
        <v>1</v>
      </c>
      <c r="K48" s="43"/>
      <c r="L48" s="15" t="s">
        <v>55</v>
      </c>
      <c r="M48" s="1">
        <v>1576</v>
      </c>
      <c r="N48" s="16">
        <v>70</v>
      </c>
      <c r="O48" s="20" t="s">
        <v>143</v>
      </c>
      <c r="P48" s="17" t="s">
        <v>57</v>
      </c>
      <c r="Q48" s="17" t="s">
        <v>58</v>
      </c>
      <c r="R48" s="17" t="s">
        <v>57</v>
      </c>
      <c r="S48" s="18">
        <v>1</v>
      </c>
      <c r="T48" s="17" t="s">
        <v>144</v>
      </c>
      <c r="U48" s="17"/>
      <c r="V48" s="17"/>
      <c r="W48" s="19" t="s">
        <v>62</v>
      </c>
      <c r="X48" s="19" t="s">
        <v>63</v>
      </c>
      <c r="Y48" s="19" t="s">
        <v>63</v>
      </c>
      <c r="Z48" s="19" t="s">
        <v>63</v>
      </c>
      <c r="AA48" s="19" t="s">
        <v>63</v>
      </c>
      <c r="AB48" s="19" t="s">
        <v>63</v>
      </c>
      <c r="AC48" s="19" t="s">
        <v>62</v>
      </c>
      <c r="AD48" s="19" t="s">
        <v>62</v>
      </c>
      <c r="AE48" s="19" t="s">
        <v>62</v>
      </c>
      <c r="AF48" s="19" t="s">
        <v>62</v>
      </c>
      <c r="AG48" s="19" t="s">
        <v>62</v>
      </c>
      <c r="AH48" s="19" t="s">
        <v>62</v>
      </c>
      <c r="AI48" s="19" t="s">
        <v>62</v>
      </c>
      <c r="AJ48" s="19" t="s">
        <v>62</v>
      </c>
      <c r="AK48" s="19" t="s">
        <v>63</v>
      </c>
      <c r="AL48" s="19" t="s">
        <v>63</v>
      </c>
      <c r="AM48" s="19" t="s">
        <v>63</v>
      </c>
      <c r="AN48" s="19" t="s">
        <v>63</v>
      </c>
      <c r="AO48" s="19" t="s">
        <v>63</v>
      </c>
      <c r="AP48" s="19" t="s">
        <v>63</v>
      </c>
      <c r="AQ48" s="19" t="s">
        <v>63</v>
      </c>
      <c r="AR48" s="19" t="s">
        <v>63</v>
      </c>
      <c r="AS48" s="19" t="s">
        <v>63</v>
      </c>
      <c r="AT48" s="19" t="s">
        <v>63</v>
      </c>
      <c r="AU48" s="19" t="s">
        <v>63</v>
      </c>
      <c r="AV48" s="19" t="s">
        <v>63</v>
      </c>
      <c r="AW48" s="19" t="s">
        <v>63</v>
      </c>
      <c r="AX48" s="19" t="s">
        <v>63</v>
      </c>
      <c r="AY48" s="19" t="s">
        <v>63</v>
      </c>
      <c r="AZ48" s="19" t="s">
        <v>63</v>
      </c>
      <c r="BA48" s="19"/>
      <c r="BB48" s="19" t="s">
        <v>64</v>
      </c>
    </row>
    <row r="49" spans="1:54">
      <c r="A49" s="40"/>
      <c r="B49" s="41"/>
      <c r="C49" s="41"/>
      <c r="D49" s="42"/>
      <c r="E49" s="42"/>
      <c r="F49" s="41"/>
      <c r="G49" s="41"/>
      <c r="H49" s="42"/>
      <c r="I49" s="42">
        <f t="shared" si="0"/>
        <v>0</v>
      </c>
      <c r="J49" s="42">
        <v>0</v>
      </c>
      <c r="K49" s="43" t="s">
        <v>509</v>
      </c>
      <c r="L49" s="15" t="s">
        <v>55</v>
      </c>
      <c r="M49" s="1">
        <v>1579</v>
      </c>
      <c r="N49" s="16">
        <v>140</v>
      </c>
      <c r="O49" s="20" t="s">
        <v>145</v>
      </c>
      <c r="P49" s="17" t="s">
        <v>77</v>
      </c>
      <c r="Q49" s="17" t="s">
        <v>58</v>
      </c>
      <c r="R49" s="17" t="s">
        <v>57</v>
      </c>
      <c r="S49" s="18" t="s">
        <v>146</v>
      </c>
      <c r="T49" s="17"/>
      <c r="U49" s="17"/>
      <c r="V49" s="17"/>
      <c r="W49" s="19" t="s">
        <v>62</v>
      </c>
      <c r="X49" s="19" t="s">
        <v>63</v>
      </c>
      <c r="Y49" s="19" t="s">
        <v>63</v>
      </c>
      <c r="Z49" s="19" t="s">
        <v>63</v>
      </c>
      <c r="AA49" s="19" t="s">
        <v>63</v>
      </c>
      <c r="AB49" s="19" t="s">
        <v>62</v>
      </c>
      <c r="AC49" s="19" t="s">
        <v>63</v>
      </c>
      <c r="AD49" s="19" t="s">
        <v>62</v>
      </c>
      <c r="AE49" s="19" t="s">
        <v>62</v>
      </c>
      <c r="AF49" s="19" t="s">
        <v>62</v>
      </c>
      <c r="AG49" s="19" t="s">
        <v>62</v>
      </c>
      <c r="AH49" s="19" t="s">
        <v>63</v>
      </c>
      <c r="AI49" s="19" t="s">
        <v>63</v>
      </c>
      <c r="AJ49" s="19" t="s">
        <v>63</v>
      </c>
      <c r="AK49" s="19" t="s">
        <v>63</v>
      </c>
      <c r="AL49" s="19" t="s">
        <v>63</v>
      </c>
      <c r="AM49" s="19" t="s">
        <v>63</v>
      </c>
      <c r="AN49" s="19" t="s">
        <v>63</v>
      </c>
      <c r="AO49" s="19" t="s">
        <v>63</v>
      </c>
      <c r="AP49" s="19" t="s">
        <v>63</v>
      </c>
      <c r="AQ49" s="19" t="s">
        <v>63</v>
      </c>
      <c r="AR49" s="19" t="s">
        <v>63</v>
      </c>
      <c r="AS49" s="19" t="s">
        <v>63</v>
      </c>
      <c r="AT49" s="19" t="s">
        <v>63</v>
      </c>
      <c r="AU49" s="19" t="s">
        <v>63</v>
      </c>
      <c r="AV49" s="19" t="s">
        <v>63</v>
      </c>
      <c r="AW49" s="19" t="s">
        <v>63</v>
      </c>
      <c r="AX49" s="19" t="s">
        <v>63</v>
      </c>
      <c r="AY49" s="19" t="s">
        <v>63</v>
      </c>
      <c r="AZ49" s="19" t="s">
        <v>63</v>
      </c>
      <c r="BA49" s="19"/>
      <c r="BB49" s="19" t="s">
        <v>64</v>
      </c>
    </row>
    <row r="50" spans="1:54" ht="42.75">
      <c r="A50" s="44" t="s">
        <v>422</v>
      </c>
      <c r="B50" s="41" t="s">
        <v>423</v>
      </c>
      <c r="C50" s="41" t="s">
        <v>424</v>
      </c>
      <c r="D50" s="41">
        <v>23.06</v>
      </c>
      <c r="E50" s="41"/>
      <c r="F50" s="41"/>
      <c r="G50" s="41"/>
      <c r="H50" s="41"/>
      <c r="I50" s="42">
        <f t="shared" si="0"/>
        <v>23.06</v>
      </c>
      <c r="J50" s="41">
        <v>2</v>
      </c>
      <c r="K50" s="46" t="s">
        <v>392</v>
      </c>
      <c r="L50" s="15" t="s">
        <v>55</v>
      </c>
      <c r="M50" s="1">
        <v>1591</v>
      </c>
      <c r="N50" s="16">
        <v>42</v>
      </c>
      <c r="O50" s="20" t="s">
        <v>147</v>
      </c>
      <c r="P50" s="17" t="s">
        <v>57</v>
      </c>
      <c r="Q50" s="17" t="s">
        <v>58</v>
      </c>
      <c r="R50" s="17" t="s">
        <v>59</v>
      </c>
      <c r="S50" s="18">
        <v>1</v>
      </c>
      <c r="T50" s="17"/>
      <c r="U50" s="21"/>
      <c r="V50" s="17"/>
      <c r="W50" s="19" t="s">
        <v>62</v>
      </c>
      <c r="X50" s="19" t="s">
        <v>62</v>
      </c>
      <c r="Y50" s="19" t="s">
        <v>63</v>
      </c>
      <c r="Z50" s="19" t="s">
        <v>63</v>
      </c>
      <c r="AA50" s="19" t="s">
        <v>63</v>
      </c>
      <c r="AB50" s="19" t="s">
        <v>63</v>
      </c>
      <c r="AC50" s="19" t="s">
        <v>62</v>
      </c>
      <c r="AD50" s="19" t="s">
        <v>62</v>
      </c>
      <c r="AE50" s="19" t="s">
        <v>62</v>
      </c>
      <c r="AF50" s="19" t="s">
        <v>62</v>
      </c>
      <c r="AG50" s="19" t="s">
        <v>62</v>
      </c>
      <c r="AH50" s="19" t="s">
        <v>62</v>
      </c>
      <c r="AI50" s="19" t="s">
        <v>62</v>
      </c>
      <c r="AJ50" s="19" t="s">
        <v>63</v>
      </c>
      <c r="AK50" s="19" t="s">
        <v>63</v>
      </c>
      <c r="AL50" s="19" t="s">
        <v>63</v>
      </c>
      <c r="AM50" s="19" t="s">
        <v>63</v>
      </c>
      <c r="AN50" s="19" t="s">
        <v>63</v>
      </c>
      <c r="AO50" s="19" t="s">
        <v>63</v>
      </c>
      <c r="AP50" s="19" t="s">
        <v>63</v>
      </c>
      <c r="AQ50" s="19" t="s">
        <v>63</v>
      </c>
      <c r="AR50" s="19" t="s">
        <v>63</v>
      </c>
      <c r="AS50" s="19" t="s">
        <v>62</v>
      </c>
      <c r="AT50" s="19" t="s">
        <v>63</v>
      </c>
      <c r="AU50" s="19" t="s">
        <v>63</v>
      </c>
      <c r="AV50" s="19" t="s">
        <v>62</v>
      </c>
      <c r="AW50" s="19" t="s">
        <v>63</v>
      </c>
      <c r="AX50" s="19" t="s">
        <v>63</v>
      </c>
      <c r="AY50" s="19" t="s">
        <v>63</v>
      </c>
      <c r="AZ50" s="19" t="s">
        <v>63</v>
      </c>
      <c r="BA50" s="19"/>
      <c r="BB50" s="19" t="s">
        <v>64</v>
      </c>
    </row>
    <row r="51" spans="1:54" ht="28.5">
      <c r="A51" s="44" t="s">
        <v>425</v>
      </c>
      <c r="B51" s="41" t="s">
        <v>426</v>
      </c>
      <c r="C51" s="41" t="s">
        <v>427</v>
      </c>
      <c r="D51" s="41">
        <v>9.01</v>
      </c>
      <c r="E51" s="41"/>
      <c r="F51" s="41"/>
      <c r="G51" s="41"/>
      <c r="H51" s="41"/>
      <c r="I51" s="42">
        <f t="shared" si="0"/>
        <v>9.01</v>
      </c>
      <c r="J51" s="41">
        <v>1</v>
      </c>
      <c r="K51" s="43"/>
      <c r="L51" s="15" t="s">
        <v>55</v>
      </c>
      <c r="M51" s="1">
        <v>1595</v>
      </c>
      <c r="N51" s="16">
        <v>37</v>
      </c>
      <c r="O51" s="20" t="s">
        <v>148</v>
      </c>
      <c r="P51" s="17" t="s">
        <v>57</v>
      </c>
      <c r="Q51" s="17" t="s">
        <v>58</v>
      </c>
      <c r="R51" s="17" t="s">
        <v>57</v>
      </c>
      <c r="S51" s="18">
        <v>1</v>
      </c>
      <c r="T51" s="17"/>
      <c r="U51" s="17"/>
      <c r="V51" s="17"/>
      <c r="W51" s="19" t="s">
        <v>62</v>
      </c>
      <c r="X51" s="19" t="s">
        <v>63</v>
      </c>
      <c r="Y51" s="19" t="s">
        <v>63</v>
      </c>
      <c r="Z51" s="19" t="s">
        <v>63</v>
      </c>
      <c r="AA51" s="19" t="s">
        <v>63</v>
      </c>
      <c r="AB51" s="19" t="s">
        <v>62</v>
      </c>
      <c r="AC51" s="19" t="s">
        <v>63</v>
      </c>
      <c r="AD51" s="19" t="s">
        <v>62</v>
      </c>
      <c r="AE51" s="19" t="s">
        <v>62</v>
      </c>
      <c r="AF51" s="19" t="s">
        <v>62</v>
      </c>
      <c r="AG51" s="19" t="s">
        <v>62</v>
      </c>
      <c r="AH51" s="19" t="s">
        <v>63</v>
      </c>
      <c r="AI51" s="19" t="s">
        <v>63</v>
      </c>
      <c r="AJ51" s="19" t="s">
        <v>63</v>
      </c>
      <c r="AK51" s="19" t="s">
        <v>63</v>
      </c>
      <c r="AL51" s="19" t="s">
        <v>63</v>
      </c>
      <c r="AM51" s="19" t="s">
        <v>63</v>
      </c>
      <c r="AN51" s="19" t="s">
        <v>63</v>
      </c>
      <c r="AO51" s="19" t="s">
        <v>63</v>
      </c>
      <c r="AP51" s="19" t="s">
        <v>63</v>
      </c>
      <c r="AQ51" s="19" t="s">
        <v>63</v>
      </c>
      <c r="AR51" s="19" t="s">
        <v>63</v>
      </c>
      <c r="AS51" s="19" t="s">
        <v>63</v>
      </c>
      <c r="AT51" s="19" t="s">
        <v>63</v>
      </c>
      <c r="AU51" s="19" t="s">
        <v>63</v>
      </c>
      <c r="AV51" s="19" t="s">
        <v>63</v>
      </c>
      <c r="AW51" s="19" t="s">
        <v>63</v>
      </c>
      <c r="AX51" s="19" t="s">
        <v>63</v>
      </c>
      <c r="AY51" s="19" t="s">
        <v>63</v>
      </c>
      <c r="AZ51" s="19" t="s">
        <v>63</v>
      </c>
      <c r="BA51" s="19"/>
      <c r="BB51" s="19" t="s">
        <v>64</v>
      </c>
    </row>
    <row r="52" spans="1:54" ht="42.75">
      <c r="A52" s="44" t="s">
        <v>428</v>
      </c>
      <c r="B52" s="41" t="s">
        <v>429</v>
      </c>
      <c r="C52" s="41" t="s">
        <v>430</v>
      </c>
      <c r="D52" s="41">
        <v>6.43</v>
      </c>
      <c r="E52" s="41"/>
      <c r="F52" s="41"/>
      <c r="G52" s="41"/>
      <c r="H52" s="41"/>
      <c r="I52" s="42">
        <f t="shared" si="0"/>
        <v>6.43</v>
      </c>
      <c r="J52" s="41">
        <v>1</v>
      </c>
      <c r="K52" s="43"/>
      <c r="L52" s="15" t="s">
        <v>55</v>
      </c>
      <c r="M52" s="1">
        <v>1626</v>
      </c>
      <c r="N52" s="16">
        <v>11.8</v>
      </c>
      <c r="O52" s="20" t="s">
        <v>149</v>
      </c>
      <c r="P52" s="17" t="s">
        <v>57</v>
      </c>
      <c r="Q52" s="17" t="s">
        <v>58</v>
      </c>
      <c r="R52" s="17" t="s">
        <v>59</v>
      </c>
      <c r="S52" s="18">
        <v>1</v>
      </c>
      <c r="T52" s="17"/>
      <c r="U52" s="17"/>
      <c r="V52" s="17"/>
      <c r="W52" s="19" t="s">
        <v>62</v>
      </c>
      <c r="X52" s="19" t="s">
        <v>63</v>
      </c>
      <c r="Y52" s="19" t="s">
        <v>62</v>
      </c>
      <c r="Z52" s="19" t="s">
        <v>63</v>
      </c>
      <c r="AA52" s="19" t="s">
        <v>63</v>
      </c>
      <c r="AB52" s="19" t="s">
        <v>62</v>
      </c>
      <c r="AC52" s="19" t="s">
        <v>63</v>
      </c>
      <c r="AD52" s="19" t="s">
        <v>62</v>
      </c>
      <c r="AE52" s="19" t="s">
        <v>62</v>
      </c>
      <c r="AF52" s="19" t="s">
        <v>62</v>
      </c>
      <c r="AG52" s="19" t="s">
        <v>62</v>
      </c>
      <c r="AH52" s="19" t="s">
        <v>63</v>
      </c>
      <c r="AI52" s="19" t="s">
        <v>63</v>
      </c>
      <c r="AJ52" s="19" t="s">
        <v>63</v>
      </c>
      <c r="AK52" s="19" t="s">
        <v>63</v>
      </c>
      <c r="AL52" s="19" t="s">
        <v>63</v>
      </c>
      <c r="AM52" s="19" t="s">
        <v>63</v>
      </c>
      <c r="AN52" s="19" t="s">
        <v>63</v>
      </c>
      <c r="AO52" s="19" t="s">
        <v>63</v>
      </c>
      <c r="AP52" s="19" t="s">
        <v>63</v>
      </c>
      <c r="AQ52" s="19" t="s">
        <v>63</v>
      </c>
      <c r="AR52" s="19" t="s">
        <v>63</v>
      </c>
      <c r="AS52" s="19" t="s">
        <v>63</v>
      </c>
      <c r="AT52" s="19" t="s">
        <v>63</v>
      </c>
      <c r="AU52" s="19" t="s">
        <v>63</v>
      </c>
      <c r="AV52" s="19" t="s">
        <v>63</v>
      </c>
      <c r="AW52" s="19" t="s">
        <v>63</v>
      </c>
      <c r="AX52" s="19" t="s">
        <v>63</v>
      </c>
      <c r="AY52" s="19" t="s">
        <v>63</v>
      </c>
      <c r="AZ52" s="19" t="s">
        <v>63</v>
      </c>
      <c r="BA52" s="19"/>
      <c r="BB52" s="19" t="s">
        <v>64</v>
      </c>
    </row>
    <row r="53" spans="1:54" ht="185.25">
      <c r="A53" s="44" t="s">
        <v>431</v>
      </c>
      <c r="B53" s="41" t="s">
        <v>432</v>
      </c>
      <c r="C53" s="41" t="s">
        <v>433</v>
      </c>
      <c r="D53" s="41">
        <v>6.19</v>
      </c>
      <c r="E53" s="41"/>
      <c r="F53" s="41"/>
      <c r="G53" s="41"/>
      <c r="H53" s="41"/>
      <c r="I53" s="42">
        <f t="shared" si="0"/>
        <v>6.19</v>
      </c>
      <c r="J53" s="41">
        <v>1</v>
      </c>
      <c r="K53" s="43"/>
      <c r="L53" s="15" t="s">
        <v>55</v>
      </c>
      <c r="M53" s="1">
        <v>1636</v>
      </c>
      <c r="N53" s="16">
        <v>31</v>
      </c>
      <c r="O53" s="20" t="s">
        <v>150</v>
      </c>
      <c r="P53" s="17" t="s">
        <v>151</v>
      </c>
      <c r="Q53" s="17" t="s">
        <v>57</v>
      </c>
      <c r="R53" s="17" t="s">
        <v>57</v>
      </c>
      <c r="S53" s="18">
        <v>1</v>
      </c>
      <c r="T53" s="17"/>
      <c r="U53" s="17"/>
      <c r="V53" s="17"/>
      <c r="W53" s="19" t="s">
        <v>62</v>
      </c>
      <c r="X53" s="19" t="s">
        <v>63</v>
      </c>
      <c r="Y53" s="19" t="s">
        <v>62</v>
      </c>
      <c r="Z53" s="19" t="s">
        <v>63</v>
      </c>
      <c r="AA53" s="19" t="s">
        <v>63</v>
      </c>
      <c r="AB53" s="19" t="s">
        <v>62</v>
      </c>
      <c r="AC53" s="19" t="s">
        <v>63</v>
      </c>
      <c r="AD53" s="19" t="s">
        <v>62</v>
      </c>
      <c r="AE53" s="19" t="s">
        <v>62</v>
      </c>
      <c r="AF53" s="19" t="s">
        <v>62</v>
      </c>
      <c r="AG53" s="19" t="s">
        <v>62</v>
      </c>
      <c r="AH53" s="19" t="s">
        <v>63</v>
      </c>
      <c r="AI53" s="19" t="s">
        <v>63</v>
      </c>
      <c r="AJ53" s="19" t="s">
        <v>63</v>
      </c>
      <c r="AK53" s="19" t="s">
        <v>63</v>
      </c>
      <c r="AL53" s="19" t="s">
        <v>63</v>
      </c>
      <c r="AM53" s="19" t="s">
        <v>63</v>
      </c>
      <c r="AN53" s="19" t="s">
        <v>63</v>
      </c>
      <c r="AO53" s="19" t="s">
        <v>63</v>
      </c>
      <c r="AP53" s="19" t="s">
        <v>63</v>
      </c>
      <c r="AQ53" s="19" t="s">
        <v>63</v>
      </c>
      <c r="AR53" s="19" t="s">
        <v>63</v>
      </c>
      <c r="AS53" s="19" t="s">
        <v>63</v>
      </c>
      <c r="AT53" s="19" t="s">
        <v>63</v>
      </c>
      <c r="AU53" s="19" t="s">
        <v>63</v>
      </c>
      <c r="AV53" s="19" t="s">
        <v>63</v>
      </c>
      <c r="AW53" s="19" t="s">
        <v>63</v>
      </c>
      <c r="AX53" s="19" t="s">
        <v>63</v>
      </c>
      <c r="AY53" s="19" t="s">
        <v>63</v>
      </c>
      <c r="AZ53" s="19" t="s">
        <v>62</v>
      </c>
      <c r="BA53" s="19"/>
      <c r="BB53" s="19" t="s">
        <v>64</v>
      </c>
    </row>
    <row r="54" spans="1:54" ht="57">
      <c r="A54" s="44" t="s">
        <v>413</v>
      </c>
      <c r="B54" s="41" t="s">
        <v>414</v>
      </c>
      <c r="C54" s="41" t="s">
        <v>415</v>
      </c>
      <c r="D54" s="41">
        <v>10.78</v>
      </c>
      <c r="E54" s="41"/>
      <c r="F54" s="41"/>
      <c r="G54" s="41"/>
      <c r="H54" s="41"/>
      <c r="I54" s="42">
        <f t="shared" si="0"/>
        <v>10.78</v>
      </c>
      <c r="J54" s="41">
        <v>1</v>
      </c>
      <c r="K54" s="43"/>
      <c r="L54" s="15" t="s">
        <v>55</v>
      </c>
      <c r="M54" s="1">
        <v>1653</v>
      </c>
      <c r="N54" s="16">
        <v>27</v>
      </c>
      <c r="O54" s="20" t="s">
        <v>152</v>
      </c>
      <c r="P54" s="17" t="s">
        <v>57</v>
      </c>
      <c r="Q54" s="17" t="s">
        <v>66</v>
      </c>
      <c r="R54" s="17" t="s">
        <v>153</v>
      </c>
      <c r="S54" s="18">
        <v>1</v>
      </c>
      <c r="T54" s="17" t="s">
        <v>154</v>
      </c>
      <c r="U54" s="17" t="s">
        <v>68</v>
      </c>
      <c r="V54" s="17"/>
      <c r="W54" s="19" t="s">
        <v>63</v>
      </c>
      <c r="X54" s="19" t="s">
        <v>62</v>
      </c>
      <c r="Y54" s="19" t="s">
        <v>63</v>
      </c>
      <c r="Z54" s="19" t="s">
        <v>63</v>
      </c>
      <c r="AA54" s="19" t="s">
        <v>63</v>
      </c>
      <c r="AB54" s="19" t="s">
        <v>63</v>
      </c>
      <c r="AC54" s="19" t="s">
        <v>62</v>
      </c>
      <c r="AD54" s="19" t="s">
        <v>62</v>
      </c>
      <c r="AE54" s="19" t="s">
        <v>62</v>
      </c>
      <c r="AF54" s="19" t="s">
        <v>62</v>
      </c>
      <c r="AG54" s="19" t="s">
        <v>62</v>
      </c>
      <c r="AH54" s="19" t="s">
        <v>63</v>
      </c>
      <c r="AI54" s="19" t="s">
        <v>63</v>
      </c>
      <c r="AJ54" s="19" t="s">
        <v>63</v>
      </c>
      <c r="AK54" s="19" t="s">
        <v>63</v>
      </c>
      <c r="AL54" s="19" t="s">
        <v>63</v>
      </c>
      <c r="AM54" s="19" t="s">
        <v>63</v>
      </c>
      <c r="AN54" s="19" t="s">
        <v>63</v>
      </c>
      <c r="AO54" s="19" t="s">
        <v>63</v>
      </c>
      <c r="AP54" s="19" t="s">
        <v>63</v>
      </c>
      <c r="AQ54" s="19" t="s">
        <v>63</v>
      </c>
      <c r="AR54" s="19" t="s">
        <v>63</v>
      </c>
      <c r="AS54" s="19" t="s">
        <v>62</v>
      </c>
      <c r="AT54" s="19" t="s">
        <v>63</v>
      </c>
      <c r="AU54" s="19" t="s">
        <v>63</v>
      </c>
      <c r="AV54" s="19" t="s">
        <v>63</v>
      </c>
      <c r="AW54" s="19" t="s">
        <v>63</v>
      </c>
      <c r="AX54" s="19" t="s">
        <v>63</v>
      </c>
      <c r="AY54" s="19" t="s">
        <v>63</v>
      </c>
      <c r="AZ54" s="19" t="s">
        <v>63</v>
      </c>
      <c r="BA54" s="19"/>
      <c r="BB54" s="19" t="s">
        <v>64</v>
      </c>
    </row>
    <row r="55" spans="1:54">
      <c r="A55" s="44" t="s">
        <v>434</v>
      </c>
      <c r="B55" s="41" t="s">
        <v>435</v>
      </c>
      <c r="C55" s="41" t="s">
        <v>435</v>
      </c>
      <c r="D55" s="41">
        <v>2.54</v>
      </c>
      <c r="E55" s="41"/>
      <c r="F55" s="41"/>
      <c r="G55" s="41"/>
      <c r="H55" s="41"/>
      <c r="I55" s="42">
        <f t="shared" si="0"/>
        <v>2.54</v>
      </c>
      <c r="J55" s="41">
        <v>1</v>
      </c>
      <c r="K55" s="46"/>
      <c r="L55" s="15" t="s">
        <v>55</v>
      </c>
      <c r="M55" s="1">
        <v>1664</v>
      </c>
      <c r="N55" s="16">
        <v>14.6</v>
      </c>
      <c r="O55" s="20" t="s">
        <v>155</v>
      </c>
      <c r="P55" s="17" t="s">
        <v>98</v>
      </c>
      <c r="Q55" s="17" t="s">
        <v>156</v>
      </c>
      <c r="R55" s="17" t="s">
        <v>57</v>
      </c>
      <c r="S55" s="18">
        <v>1</v>
      </c>
      <c r="T55" s="17"/>
      <c r="U55" s="17"/>
      <c r="V55" s="17"/>
      <c r="W55" s="19" t="s">
        <v>62</v>
      </c>
      <c r="X55" s="19" t="s">
        <v>63</v>
      </c>
      <c r="Y55" s="19" t="s">
        <v>63</v>
      </c>
      <c r="Z55" s="19" t="s">
        <v>63</v>
      </c>
      <c r="AA55" s="19" t="s">
        <v>63</v>
      </c>
      <c r="AB55" s="19" t="s">
        <v>62</v>
      </c>
      <c r="AC55" s="19" t="s">
        <v>63</v>
      </c>
      <c r="AD55" s="19" t="s">
        <v>62</v>
      </c>
      <c r="AE55" s="19" t="s">
        <v>62</v>
      </c>
      <c r="AF55" s="19" t="s">
        <v>62</v>
      </c>
      <c r="AG55" s="19" t="s">
        <v>62</v>
      </c>
      <c r="AH55" s="19" t="s">
        <v>62</v>
      </c>
      <c r="AI55" s="19" t="s">
        <v>62</v>
      </c>
      <c r="AJ55" s="19" t="s">
        <v>62</v>
      </c>
      <c r="AK55" s="19" t="s">
        <v>63</v>
      </c>
      <c r="AL55" s="19" t="s">
        <v>63</v>
      </c>
      <c r="AM55" s="19" t="s">
        <v>63</v>
      </c>
      <c r="AN55" s="19" t="s">
        <v>63</v>
      </c>
      <c r="AO55" s="19" t="s">
        <v>63</v>
      </c>
      <c r="AP55" s="19" t="s">
        <v>63</v>
      </c>
      <c r="AQ55" s="19" t="s">
        <v>63</v>
      </c>
      <c r="AR55" s="19" t="s">
        <v>63</v>
      </c>
      <c r="AS55" s="19" t="s">
        <v>63</v>
      </c>
      <c r="AT55" s="19" t="s">
        <v>63</v>
      </c>
      <c r="AU55" s="19" t="s">
        <v>63</v>
      </c>
      <c r="AV55" s="19" t="s">
        <v>63</v>
      </c>
      <c r="AW55" s="19" t="s">
        <v>63</v>
      </c>
      <c r="AX55" s="19" t="s">
        <v>63</v>
      </c>
      <c r="AY55" s="19" t="s">
        <v>63</v>
      </c>
      <c r="AZ55" s="19" t="s">
        <v>63</v>
      </c>
      <c r="BA55" s="19"/>
      <c r="BB55" s="19" t="s">
        <v>64</v>
      </c>
    </row>
    <row r="56" spans="1:54" ht="99.75">
      <c r="A56" s="40" t="s">
        <v>3090</v>
      </c>
      <c r="B56" s="41" t="s">
        <v>3091</v>
      </c>
      <c r="C56" s="41" t="s">
        <v>3092</v>
      </c>
      <c r="D56" s="42">
        <v>19.399999999999999</v>
      </c>
      <c r="E56" s="42"/>
      <c r="F56" s="41"/>
      <c r="G56" s="41"/>
      <c r="H56" s="42"/>
      <c r="I56" s="42">
        <f t="shared" si="0"/>
        <v>19.399999999999999</v>
      </c>
      <c r="J56" s="42">
        <v>2</v>
      </c>
      <c r="K56" s="43" t="s">
        <v>3093</v>
      </c>
      <c r="L56" s="15" t="s">
        <v>55</v>
      </c>
      <c r="M56" s="1">
        <v>1665</v>
      </c>
      <c r="N56" s="16">
        <v>105</v>
      </c>
      <c r="O56" s="20" t="s">
        <v>157</v>
      </c>
      <c r="P56" s="17" t="s">
        <v>158</v>
      </c>
      <c r="Q56" s="17" t="s">
        <v>57</v>
      </c>
      <c r="R56" s="17" t="s">
        <v>57</v>
      </c>
      <c r="S56" s="18">
        <v>1</v>
      </c>
      <c r="T56" s="17"/>
      <c r="V56" s="17"/>
      <c r="W56" s="19" t="s">
        <v>62</v>
      </c>
      <c r="X56" s="19" t="s">
        <v>63</v>
      </c>
      <c r="Y56" s="19" t="s">
        <v>63</v>
      </c>
      <c r="Z56" s="19" t="s">
        <v>63</v>
      </c>
      <c r="AA56" s="19" t="s">
        <v>63</v>
      </c>
      <c r="AB56" s="19" t="s">
        <v>62</v>
      </c>
      <c r="AC56" s="19" t="s">
        <v>63</v>
      </c>
      <c r="AD56" s="19" t="s">
        <v>62</v>
      </c>
      <c r="AE56" s="19" t="s">
        <v>62</v>
      </c>
      <c r="AF56" s="19" t="s">
        <v>62</v>
      </c>
      <c r="AG56" s="19" t="s">
        <v>62</v>
      </c>
      <c r="AH56" s="19" t="s">
        <v>63</v>
      </c>
      <c r="AI56" s="19" t="s">
        <v>63</v>
      </c>
      <c r="AJ56" s="19" t="s">
        <v>63</v>
      </c>
      <c r="AK56" s="19" t="s">
        <v>63</v>
      </c>
      <c r="AL56" s="19" t="s">
        <v>63</v>
      </c>
      <c r="AM56" s="19" t="s">
        <v>63</v>
      </c>
      <c r="AN56" s="19" t="s">
        <v>63</v>
      </c>
      <c r="AO56" s="19" t="s">
        <v>63</v>
      </c>
      <c r="AP56" s="19" t="s">
        <v>63</v>
      </c>
      <c r="AQ56" s="19" t="s">
        <v>63</v>
      </c>
      <c r="AR56" s="19" t="s">
        <v>63</v>
      </c>
      <c r="AS56" s="19" t="s">
        <v>63</v>
      </c>
      <c r="AT56" s="19" t="s">
        <v>63</v>
      </c>
      <c r="AU56" s="19" t="s">
        <v>63</v>
      </c>
      <c r="AV56" s="19" t="s">
        <v>63</v>
      </c>
      <c r="AW56" s="19" t="s">
        <v>63</v>
      </c>
      <c r="AX56" s="19" t="s">
        <v>63</v>
      </c>
      <c r="AY56" s="19" t="s">
        <v>63</v>
      </c>
      <c r="AZ56" s="19" t="s">
        <v>63</v>
      </c>
      <c r="BA56" s="19"/>
      <c r="BB56" s="19" t="s">
        <v>64</v>
      </c>
    </row>
    <row r="57" spans="1:54">
      <c r="A57" s="40"/>
      <c r="B57" s="41"/>
      <c r="C57" s="41"/>
      <c r="D57" s="42"/>
      <c r="E57" s="42"/>
      <c r="F57" s="41"/>
      <c r="G57" s="41"/>
      <c r="H57" s="42"/>
      <c r="I57" s="42">
        <f t="shared" si="0"/>
        <v>0</v>
      </c>
      <c r="J57" s="42">
        <v>0</v>
      </c>
      <c r="K57" s="43" t="s">
        <v>436</v>
      </c>
      <c r="L57" s="15" t="s">
        <v>55</v>
      </c>
      <c r="M57" s="1">
        <v>1675</v>
      </c>
      <c r="N57" s="16">
        <v>11.7</v>
      </c>
      <c r="O57" s="20" t="s">
        <v>159</v>
      </c>
      <c r="P57" s="17" t="s">
        <v>160</v>
      </c>
      <c r="Q57" s="17" t="s">
        <v>161</v>
      </c>
      <c r="R57" s="17" t="s">
        <v>59</v>
      </c>
      <c r="S57" s="18">
        <v>1</v>
      </c>
      <c r="T57" s="17"/>
      <c r="U57" s="21"/>
      <c r="V57" s="17"/>
      <c r="W57" s="19" t="s">
        <v>62</v>
      </c>
      <c r="X57" s="19" t="s">
        <v>62</v>
      </c>
      <c r="Y57" s="19" t="s">
        <v>63</v>
      </c>
      <c r="Z57" s="19" t="s">
        <v>63</v>
      </c>
      <c r="AA57" s="19" t="s">
        <v>62</v>
      </c>
      <c r="AB57" s="19" t="s">
        <v>62</v>
      </c>
      <c r="AC57" s="19" t="s">
        <v>63</v>
      </c>
      <c r="AD57" s="19" t="s">
        <v>62</v>
      </c>
      <c r="AE57" s="19" t="s">
        <v>62</v>
      </c>
      <c r="AF57" s="19" t="s">
        <v>62</v>
      </c>
      <c r="AG57" s="19" t="s">
        <v>62</v>
      </c>
      <c r="AH57" s="19" t="s">
        <v>62</v>
      </c>
      <c r="AI57" s="19" t="s">
        <v>62</v>
      </c>
      <c r="AJ57" s="19" t="s">
        <v>62</v>
      </c>
      <c r="AK57" s="19" t="s">
        <v>63</v>
      </c>
      <c r="AL57" s="19" t="s">
        <v>63</v>
      </c>
      <c r="AM57" s="19" t="s">
        <v>63</v>
      </c>
      <c r="AN57" s="19" t="s">
        <v>63</v>
      </c>
      <c r="AO57" s="19" t="s">
        <v>63</v>
      </c>
      <c r="AP57" s="19" t="s">
        <v>63</v>
      </c>
      <c r="AQ57" s="19" t="s">
        <v>63</v>
      </c>
      <c r="AR57" s="19" t="s">
        <v>63</v>
      </c>
      <c r="AS57" s="19" t="s">
        <v>63</v>
      </c>
      <c r="AT57" s="19" t="s">
        <v>63</v>
      </c>
      <c r="AU57" s="19" t="s">
        <v>63</v>
      </c>
      <c r="AV57" s="19" t="s">
        <v>63</v>
      </c>
      <c r="AW57" s="19" t="s">
        <v>63</v>
      </c>
      <c r="AX57" s="19" t="s">
        <v>63</v>
      </c>
      <c r="AY57" s="19" t="s">
        <v>63</v>
      </c>
      <c r="AZ57" s="19" t="s">
        <v>63</v>
      </c>
      <c r="BA57" s="19"/>
      <c r="BB57" s="19" t="s">
        <v>64</v>
      </c>
    </row>
    <row r="58" spans="1:54" ht="42.75">
      <c r="A58" s="57" t="s">
        <v>932</v>
      </c>
      <c r="B58" s="41" t="s">
        <v>933</v>
      </c>
      <c r="C58" s="41" t="s">
        <v>934</v>
      </c>
      <c r="D58" s="41">
        <v>8.26</v>
      </c>
      <c r="E58" s="41"/>
      <c r="F58" s="41"/>
      <c r="G58" s="41"/>
      <c r="H58" s="41"/>
      <c r="I58" s="42">
        <f t="shared" si="0"/>
        <v>8.26</v>
      </c>
      <c r="J58" s="41">
        <v>2</v>
      </c>
      <c r="K58" s="43" t="s">
        <v>935</v>
      </c>
      <c r="L58" s="15" t="s">
        <v>55</v>
      </c>
      <c r="M58" s="1">
        <v>1700</v>
      </c>
      <c r="N58" s="16">
        <v>6</v>
      </c>
      <c r="O58" s="20" t="s">
        <v>162</v>
      </c>
      <c r="P58" s="17" t="s">
        <v>163</v>
      </c>
      <c r="Q58" s="17" t="s">
        <v>71</v>
      </c>
      <c r="R58" s="17" t="s">
        <v>59</v>
      </c>
      <c r="S58" s="18">
        <v>1</v>
      </c>
      <c r="T58" s="17"/>
      <c r="U58" s="17"/>
      <c r="V58" s="17"/>
      <c r="W58" s="19" t="s">
        <v>63</v>
      </c>
      <c r="X58" s="19" t="s">
        <v>62</v>
      </c>
      <c r="Y58" s="19" t="s">
        <v>63</v>
      </c>
      <c r="Z58" s="19" t="s">
        <v>63</v>
      </c>
      <c r="AA58" s="19" t="s">
        <v>63</v>
      </c>
      <c r="AB58" s="19" t="s">
        <v>62</v>
      </c>
      <c r="AC58" s="19" t="s">
        <v>63</v>
      </c>
      <c r="AD58" s="19" t="s">
        <v>62</v>
      </c>
      <c r="AE58" s="19" t="s">
        <v>62</v>
      </c>
      <c r="AF58" s="19" t="s">
        <v>62</v>
      </c>
      <c r="AG58" s="19" t="s">
        <v>62</v>
      </c>
      <c r="AH58" s="19" t="s">
        <v>62</v>
      </c>
      <c r="AI58" s="19" t="s">
        <v>62</v>
      </c>
      <c r="AJ58" s="19" t="s">
        <v>62</v>
      </c>
      <c r="AK58" s="19" t="s">
        <v>63</v>
      </c>
      <c r="AL58" s="19" t="s">
        <v>63</v>
      </c>
      <c r="AM58" s="19" t="s">
        <v>63</v>
      </c>
      <c r="AN58" s="19" t="s">
        <v>63</v>
      </c>
      <c r="AO58" s="19" t="s">
        <v>63</v>
      </c>
      <c r="AP58" s="19" t="s">
        <v>63</v>
      </c>
      <c r="AQ58" s="19" t="s">
        <v>63</v>
      </c>
      <c r="AR58" s="19" t="s">
        <v>63</v>
      </c>
      <c r="AS58" s="19" t="s">
        <v>63</v>
      </c>
      <c r="AT58" s="19" t="s">
        <v>63</v>
      </c>
      <c r="AU58" s="19" t="s">
        <v>63</v>
      </c>
      <c r="AV58" s="19" t="s">
        <v>63</v>
      </c>
      <c r="AW58" s="19" t="s">
        <v>63</v>
      </c>
      <c r="AX58" s="19" t="s">
        <v>63</v>
      </c>
      <c r="AY58" s="19" t="s">
        <v>63</v>
      </c>
      <c r="AZ58" s="19" t="s">
        <v>63</v>
      </c>
      <c r="BA58" s="19"/>
      <c r="BB58" s="19" t="s">
        <v>64</v>
      </c>
    </row>
    <row r="59" spans="1:54" ht="28.5">
      <c r="A59" s="44" t="s">
        <v>437</v>
      </c>
      <c r="B59" s="41" t="s">
        <v>438</v>
      </c>
      <c r="C59" s="41" t="s">
        <v>439</v>
      </c>
      <c r="D59" s="41">
        <v>4.7699999999999996</v>
      </c>
      <c r="E59" s="41"/>
      <c r="F59" s="41"/>
      <c r="G59" s="41"/>
      <c r="H59" s="41"/>
      <c r="I59" s="42">
        <f t="shared" si="0"/>
        <v>4.7699999999999996</v>
      </c>
      <c r="J59" s="41">
        <v>1</v>
      </c>
      <c r="K59" s="43"/>
      <c r="L59" s="15" t="s">
        <v>55</v>
      </c>
      <c r="M59" s="1">
        <v>1718.1</v>
      </c>
      <c r="N59" s="16">
        <v>9</v>
      </c>
      <c r="O59" s="20" t="s">
        <v>164</v>
      </c>
      <c r="P59" s="17" t="s">
        <v>57</v>
      </c>
      <c r="Q59" s="17" t="s">
        <v>58</v>
      </c>
      <c r="R59" s="17" t="s">
        <v>57</v>
      </c>
      <c r="S59" s="18">
        <v>1</v>
      </c>
      <c r="T59" s="17"/>
      <c r="U59" s="17" t="s">
        <v>165</v>
      </c>
      <c r="V59" s="17"/>
      <c r="W59" s="19" t="s">
        <v>62</v>
      </c>
      <c r="X59" s="19" t="s">
        <v>63</v>
      </c>
      <c r="Y59" s="19" t="s">
        <v>63</v>
      </c>
      <c r="Z59" s="19" t="s">
        <v>63</v>
      </c>
      <c r="AA59" s="19" t="s">
        <v>63</v>
      </c>
      <c r="AB59" s="19" t="s">
        <v>63</v>
      </c>
      <c r="AC59" s="19" t="s">
        <v>62</v>
      </c>
      <c r="AD59" s="19" t="s">
        <v>62</v>
      </c>
      <c r="AE59" s="19" t="s">
        <v>62</v>
      </c>
      <c r="AF59" s="19" t="s">
        <v>62</v>
      </c>
      <c r="AG59" s="19" t="s">
        <v>62</v>
      </c>
      <c r="AH59" s="19" t="s">
        <v>63</v>
      </c>
      <c r="AI59" s="19" t="s">
        <v>63</v>
      </c>
      <c r="AJ59" s="19" t="s">
        <v>63</v>
      </c>
      <c r="AK59" s="19" t="s">
        <v>63</v>
      </c>
      <c r="AL59" s="19" t="s">
        <v>63</v>
      </c>
      <c r="AM59" s="19" t="s">
        <v>63</v>
      </c>
      <c r="AN59" s="19" t="s">
        <v>63</v>
      </c>
      <c r="AO59" s="19" t="s">
        <v>63</v>
      </c>
      <c r="AP59" s="19" t="s">
        <v>62</v>
      </c>
      <c r="AQ59" s="19" t="s">
        <v>63</v>
      </c>
      <c r="AR59" s="19" t="s">
        <v>63</v>
      </c>
      <c r="AS59" s="19" t="s">
        <v>63</v>
      </c>
      <c r="AT59" s="19" t="s">
        <v>63</v>
      </c>
      <c r="AU59" s="19" t="s">
        <v>63</v>
      </c>
      <c r="AV59" s="19" t="s">
        <v>63</v>
      </c>
      <c r="AW59" s="19" t="s">
        <v>63</v>
      </c>
      <c r="AX59" s="19" t="s">
        <v>63</v>
      </c>
      <c r="AY59" s="19" t="s">
        <v>63</v>
      </c>
      <c r="AZ59" s="19" t="s">
        <v>63</v>
      </c>
      <c r="BA59" s="19"/>
      <c r="BB59" s="19" t="s">
        <v>64</v>
      </c>
    </row>
    <row r="60" spans="1:54" ht="28.5">
      <c r="A60" s="44" t="s">
        <v>440</v>
      </c>
      <c r="B60" s="41" t="s">
        <v>441</v>
      </c>
      <c r="C60" s="41" t="s">
        <v>442</v>
      </c>
      <c r="D60" s="41">
        <v>5.18</v>
      </c>
      <c r="E60" s="41"/>
      <c r="F60" s="41"/>
      <c r="G60" s="41"/>
      <c r="H60" s="41"/>
      <c r="I60" s="42">
        <f t="shared" si="0"/>
        <v>5.18</v>
      </c>
      <c r="J60" s="41">
        <v>1</v>
      </c>
      <c r="K60" s="43"/>
      <c r="L60" s="15" t="s">
        <v>55</v>
      </c>
      <c r="M60" s="1">
        <v>1720</v>
      </c>
      <c r="N60" s="16">
        <v>9</v>
      </c>
      <c r="O60" s="20" t="s">
        <v>166</v>
      </c>
      <c r="P60" s="17" t="s">
        <v>57</v>
      </c>
      <c r="Q60" s="17" t="s">
        <v>58</v>
      </c>
      <c r="R60" s="17" t="s">
        <v>57</v>
      </c>
      <c r="S60" s="18">
        <v>1</v>
      </c>
      <c r="T60" s="17"/>
      <c r="U60" s="17"/>
      <c r="V60" s="17"/>
      <c r="W60" s="19" t="s">
        <v>62</v>
      </c>
      <c r="X60" s="19" t="s">
        <v>63</v>
      </c>
      <c r="Y60" s="19" t="s">
        <v>63</v>
      </c>
      <c r="Z60" s="19" t="s">
        <v>63</v>
      </c>
      <c r="AA60" s="19" t="s">
        <v>63</v>
      </c>
      <c r="AB60" s="19" t="s">
        <v>62</v>
      </c>
      <c r="AC60" s="19" t="s">
        <v>63</v>
      </c>
      <c r="AD60" s="19" t="s">
        <v>62</v>
      </c>
      <c r="AE60" s="19" t="s">
        <v>62</v>
      </c>
      <c r="AF60" s="19" t="s">
        <v>62</v>
      </c>
      <c r="AG60" s="19" t="s">
        <v>62</v>
      </c>
      <c r="AH60" s="19" t="s">
        <v>63</v>
      </c>
      <c r="AI60" s="19" t="s">
        <v>63</v>
      </c>
      <c r="AJ60" s="19" t="s">
        <v>63</v>
      </c>
      <c r="AK60" s="19" t="s">
        <v>63</v>
      </c>
      <c r="AL60" s="19" t="s">
        <v>63</v>
      </c>
      <c r="AM60" s="19" t="s">
        <v>63</v>
      </c>
      <c r="AN60" s="19" t="s">
        <v>63</v>
      </c>
      <c r="AO60" s="19" t="s">
        <v>63</v>
      </c>
      <c r="AP60" s="19" t="s">
        <v>62</v>
      </c>
      <c r="AQ60" s="19" t="s">
        <v>63</v>
      </c>
      <c r="AR60" s="19" t="s">
        <v>63</v>
      </c>
      <c r="AS60" s="19" t="s">
        <v>63</v>
      </c>
      <c r="AT60" s="19" t="s">
        <v>63</v>
      </c>
      <c r="AU60" s="19" t="s">
        <v>63</v>
      </c>
      <c r="AV60" s="19" t="s">
        <v>63</v>
      </c>
      <c r="AW60" s="19" t="s">
        <v>63</v>
      </c>
      <c r="AX60" s="19" t="s">
        <v>63</v>
      </c>
      <c r="AY60" s="19" t="s">
        <v>63</v>
      </c>
      <c r="AZ60" s="19" t="s">
        <v>63</v>
      </c>
      <c r="BA60" s="19"/>
      <c r="BB60" s="19" t="s">
        <v>64</v>
      </c>
    </row>
    <row r="61" spans="1:54">
      <c r="A61" s="40"/>
      <c r="B61" s="41"/>
      <c r="C61" s="41"/>
      <c r="D61" s="42"/>
      <c r="E61" s="42"/>
      <c r="F61" s="41"/>
      <c r="G61" s="41"/>
      <c r="H61" s="42"/>
      <c r="I61" s="42">
        <f t="shared" si="0"/>
        <v>0</v>
      </c>
      <c r="J61" s="42">
        <v>0</v>
      </c>
      <c r="K61" s="43" t="s">
        <v>614</v>
      </c>
      <c r="L61" s="15" t="s">
        <v>55</v>
      </c>
      <c r="M61" s="1">
        <v>1727.1</v>
      </c>
      <c r="N61" s="16">
        <v>61</v>
      </c>
      <c r="O61" s="20" t="s">
        <v>167</v>
      </c>
      <c r="P61" s="17" t="s">
        <v>74</v>
      </c>
      <c r="Q61" s="17" t="s">
        <v>58</v>
      </c>
      <c r="R61" s="17" t="s">
        <v>59</v>
      </c>
      <c r="S61" s="18">
        <v>1</v>
      </c>
      <c r="T61" s="17"/>
      <c r="U61" s="21"/>
      <c r="V61" s="17"/>
      <c r="W61" s="19" t="s">
        <v>62</v>
      </c>
      <c r="X61" s="19" t="s">
        <v>62</v>
      </c>
      <c r="Y61" s="19" t="s">
        <v>63</v>
      </c>
      <c r="Z61" s="19" t="s">
        <v>63</v>
      </c>
      <c r="AA61" s="19" t="s">
        <v>63</v>
      </c>
      <c r="AB61" s="19" t="s">
        <v>62</v>
      </c>
      <c r="AC61" s="19" t="s">
        <v>63</v>
      </c>
      <c r="AD61" s="19" t="s">
        <v>62</v>
      </c>
      <c r="AE61" s="19" t="s">
        <v>62</v>
      </c>
      <c r="AF61" s="19" t="s">
        <v>62</v>
      </c>
      <c r="AG61" s="19" t="s">
        <v>62</v>
      </c>
      <c r="AH61" s="19" t="s">
        <v>63</v>
      </c>
      <c r="AI61" s="19" t="s">
        <v>63</v>
      </c>
      <c r="AJ61" s="19" t="s">
        <v>63</v>
      </c>
      <c r="AK61" s="19" t="s">
        <v>63</v>
      </c>
      <c r="AL61" s="19" t="s">
        <v>63</v>
      </c>
      <c r="AM61" s="19" t="s">
        <v>63</v>
      </c>
      <c r="AN61" s="19" t="s">
        <v>63</v>
      </c>
      <c r="AO61" s="19" t="s">
        <v>63</v>
      </c>
      <c r="AP61" s="19" t="s">
        <v>63</v>
      </c>
      <c r="AQ61" s="19" t="s">
        <v>63</v>
      </c>
      <c r="AR61" s="19" t="s">
        <v>63</v>
      </c>
      <c r="AS61" s="19" t="s">
        <v>63</v>
      </c>
      <c r="AT61" s="19" t="s">
        <v>63</v>
      </c>
      <c r="AU61" s="19" t="s">
        <v>63</v>
      </c>
      <c r="AV61" s="19" t="s">
        <v>63</v>
      </c>
      <c r="AW61" s="19" t="s">
        <v>63</v>
      </c>
      <c r="AX61" s="19" t="s">
        <v>63</v>
      </c>
      <c r="AY61" s="19" t="s">
        <v>63</v>
      </c>
      <c r="AZ61" s="19" t="s">
        <v>63</v>
      </c>
      <c r="BA61" s="19"/>
      <c r="BB61" s="19" t="s">
        <v>64</v>
      </c>
    </row>
    <row r="62" spans="1:54">
      <c r="A62" s="44" t="s">
        <v>443</v>
      </c>
      <c r="B62" s="41" t="s">
        <v>444</v>
      </c>
      <c r="C62" s="41" t="s">
        <v>445</v>
      </c>
      <c r="D62" s="41">
        <v>2.41</v>
      </c>
      <c r="E62" s="41"/>
      <c r="F62" s="41"/>
      <c r="G62" s="41"/>
      <c r="H62" s="41"/>
      <c r="I62" s="42">
        <f t="shared" si="0"/>
        <v>2.41</v>
      </c>
      <c r="J62" s="41">
        <v>1</v>
      </c>
      <c r="K62" s="43"/>
      <c r="L62" s="15" t="s">
        <v>55</v>
      </c>
      <c r="M62" s="1">
        <v>1731</v>
      </c>
      <c r="N62" s="16">
        <v>2.8</v>
      </c>
      <c r="O62" s="20" t="s">
        <v>168</v>
      </c>
      <c r="P62" s="17" t="s">
        <v>57</v>
      </c>
      <c r="Q62" s="17" t="s">
        <v>57</v>
      </c>
      <c r="R62" s="17" t="s">
        <v>57</v>
      </c>
      <c r="S62" s="18">
        <v>1</v>
      </c>
      <c r="T62" s="17"/>
      <c r="U62" s="17"/>
      <c r="V62" s="17"/>
      <c r="W62" s="19" t="s">
        <v>62</v>
      </c>
      <c r="X62" s="19" t="s">
        <v>63</v>
      </c>
      <c r="Y62" s="19" t="s">
        <v>63</v>
      </c>
      <c r="Z62" s="19" t="s">
        <v>63</v>
      </c>
      <c r="AA62" s="19" t="s">
        <v>63</v>
      </c>
      <c r="AB62" s="19" t="s">
        <v>63</v>
      </c>
      <c r="AC62" s="19" t="s">
        <v>62</v>
      </c>
      <c r="AD62" s="19" t="s">
        <v>62</v>
      </c>
      <c r="AE62" s="19" t="s">
        <v>62</v>
      </c>
      <c r="AF62" s="19" t="s">
        <v>62</v>
      </c>
      <c r="AG62" s="19" t="s">
        <v>62</v>
      </c>
      <c r="AH62" s="19" t="s">
        <v>62</v>
      </c>
      <c r="AI62" s="19" t="s">
        <v>62</v>
      </c>
      <c r="AJ62" s="19" t="s">
        <v>62</v>
      </c>
      <c r="AK62" s="19" t="s">
        <v>63</v>
      </c>
      <c r="AL62" s="19" t="s">
        <v>63</v>
      </c>
      <c r="AM62" s="19" t="s">
        <v>63</v>
      </c>
      <c r="AN62" s="19" t="s">
        <v>63</v>
      </c>
      <c r="AO62" s="19" t="s">
        <v>63</v>
      </c>
      <c r="AP62" s="19" t="s">
        <v>63</v>
      </c>
      <c r="AQ62" s="19" t="s">
        <v>63</v>
      </c>
      <c r="AR62" s="19" t="s">
        <v>63</v>
      </c>
      <c r="AS62" s="19" t="s">
        <v>63</v>
      </c>
      <c r="AT62" s="19" t="s">
        <v>63</v>
      </c>
      <c r="AU62" s="19" t="s">
        <v>63</v>
      </c>
      <c r="AV62" s="19" t="s">
        <v>63</v>
      </c>
      <c r="AW62" s="19" t="s">
        <v>63</v>
      </c>
      <c r="AX62" s="19" t="s">
        <v>63</v>
      </c>
      <c r="AY62" s="19" t="s">
        <v>63</v>
      </c>
      <c r="AZ62" s="19" t="s">
        <v>63</v>
      </c>
      <c r="BA62" s="19"/>
      <c r="BB62" s="19" t="s">
        <v>64</v>
      </c>
    </row>
    <row r="63" spans="1:54" ht="28.5">
      <c r="A63" s="44" t="s">
        <v>446</v>
      </c>
      <c r="B63" s="41" t="s">
        <v>447</v>
      </c>
      <c r="C63" s="41" t="s">
        <v>448</v>
      </c>
      <c r="D63" s="41">
        <v>6.6</v>
      </c>
      <c r="E63" s="41"/>
      <c r="F63" s="41"/>
      <c r="G63" s="41"/>
      <c r="H63" s="41"/>
      <c r="I63" s="42">
        <f t="shared" si="0"/>
        <v>6.6</v>
      </c>
      <c r="J63" s="41">
        <v>1</v>
      </c>
      <c r="K63" s="43"/>
      <c r="L63" s="15" t="s">
        <v>55</v>
      </c>
      <c r="M63" s="1">
        <v>1732</v>
      </c>
      <c r="N63" s="16">
        <v>10.4</v>
      </c>
      <c r="O63" s="20" t="s">
        <v>169</v>
      </c>
      <c r="P63" s="17" t="s">
        <v>57</v>
      </c>
      <c r="Q63" s="17" t="s">
        <v>58</v>
      </c>
      <c r="R63" s="17" t="s">
        <v>57</v>
      </c>
      <c r="S63" s="18">
        <v>1</v>
      </c>
      <c r="T63" s="17"/>
      <c r="U63" s="17"/>
      <c r="V63" s="17"/>
      <c r="W63" s="19" t="s">
        <v>62</v>
      </c>
      <c r="X63" s="19" t="s">
        <v>63</v>
      </c>
      <c r="Y63" s="19" t="s">
        <v>63</v>
      </c>
      <c r="Z63" s="19" t="s">
        <v>63</v>
      </c>
      <c r="AA63" s="19" t="s">
        <v>63</v>
      </c>
      <c r="AB63" s="19" t="s">
        <v>62</v>
      </c>
      <c r="AC63" s="19" t="s">
        <v>63</v>
      </c>
      <c r="AD63" s="19" t="s">
        <v>62</v>
      </c>
      <c r="AE63" s="19" t="s">
        <v>62</v>
      </c>
      <c r="AF63" s="19" t="s">
        <v>62</v>
      </c>
      <c r="AG63" s="19" t="s">
        <v>62</v>
      </c>
      <c r="AH63" s="19" t="s">
        <v>63</v>
      </c>
      <c r="AI63" s="19" t="s">
        <v>63</v>
      </c>
      <c r="AJ63" s="19" t="s">
        <v>63</v>
      </c>
      <c r="AK63" s="19" t="s">
        <v>63</v>
      </c>
      <c r="AL63" s="19" t="s">
        <v>63</v>
      </c>
      <c r="AM63" s="19" t="s">
        <v>63</v>
      </c>
      <c r="AN63" s="19" t="s">
        <v>63</v>
      </c>
      <c r="AO63" s="19" t="s">
        <v>63</v>
      </c>
      <c r="AP63" s="19" t="s">
        <v>62</v>
      </c>
      <c r="AQ63" s="19" t="s">
        <v>63</v>
      </c>
      <c r="AR63" s="19" t="s">
        <v>63</v>
      </c>
      <c r="AS63" s="19" t="s">
        <v>63</v>
      </c>
      <c r="AT63" s="19" t="s">
        <v>63</v>
      </c>
      <c r="AU63" s="19" t="s">
        <v>63</v>
      </c>
      <c r="AV63" s="19" t="s">
        <v>63</v>
      </c>
      <c r="AW63" s="19" t="s">
        <v>63</v>
      </c>
      <c r="AX63" s="19" t="s">
        <v>63</v>
      </c>
      <c r="AY63" s="19" t="s">
        <v>63</v>
      </c>
      <c r="AZ63" s="19" t="s">
        <v>63</v>
      </c>
      <c r="BA63" s="19"/>
      <c r="BB63" s="19" t="s">
        <v>64</v>
      </c>
    </row>
    <row r="64" spans="1:54" ht="127.5">
      <c r="A64" s="44" t="s">
        <v>449</v>
      </c>
      <c r="B64" s="41" t="s">
        <v>450</v>
      </c>
      <c r="C64" s="41" t="s">
        <v>451</v>
      </c>
      <c r="D64" s="41">
        <v>8.48</v>
      </c>
      <c r="E64" s="41"/>
      <c r="F64" s="41"/>
      <c r="G64" s="41"/>
      <c r="H64" s="41"/>
      <c r="I64" s="42">
        <f t="shared" si="0"/>
        <v>8.48</v>
      </c>
      <c r="J64" s="41">
        <v>2</v>
      </c>
      <c r="K64" s="46" t="s">
        <v>452</v>
      </c>
      <c r="L64" s="15" t="s">
        <v>55</v>
      </c>
      <c r="M64" s="1">
        <v>1734</v>
      </c>
      <c r="N64" s="16">
        <v>23</v>
      </c>
      <c r="O64" s="20" t="s">
        <v>170</v>
      </c>
      <c r="P64" s="17" t="s">
        <v>171</v>
      </c>
      <c r="Q64" s="17" t="s">
        <v>58</v>
      </c>
      <c r="R64" s="17" t="s">
        <v>59</v>
      </c>
      <c r="S64" s="18">
        <v>1</v>
      </c>
      <c r="T64" s="18" t="s">
        <v>172</v>
      </c>
      <c r="U64" s="17"/>
      <c r="V64" s="17" t="s">
        <v>173</v>
      </c>
      <c r="W64" s="19" t="s">
        <v>62</v>
      </c>
      <c r="X64" s="19" t="s">
        <v>63</v>
      </c>
      <c r="Y64" s="19" t="s">
        <v>63</v>
      </c>
      <c r="Z64" s="19" t="s">
        <v>63</v>
      </c>
      <c r="AA64" s="19" t="s">
        <v>63</v>
      </c>
      <c r="AB64" s="19" t="s">
        <v>63</v>
      </c>
      <c r="AC64" s="19" t="s">
        <v>62</v>
      </c>
      <c r="AD64" s="19" t="s">
        <v>62</v>
      </c>
      <c r="AE64" s="19" t="s">
        <v>62</v>
      </c>
      <c r="AF64" s="19" t="s">
        <v>62</v>
      </c>
      <c r="AG64" s="19" t="s">
        <v>62</v>
      </c>
      <c r="AH64" s="19" t="s">
        <v>62</v>
      </c>
      <c r="AI64" s="19" t="s">
        <v>62</v>
      </c>
      <c r="AJ64" s="19" t="s">
        <v>62</v>
      </c>
      <c r="AK64" s="19" t="s">
        <v>63</v>
      </c>
      <c r="AL64" s="19" t="s">
        <v>63</v>
      </c>
      <c r="AM64" s="19" t="s">
        <v>63</v>
      </c>
      <c r="AN64" s="19" t="s">
        <v>63</v>
      </c>
      <c r="AO64" s="19" t="s">
        <v>63</v>
      </c>
      <c r="AP64" s="19" t="s">
        <v>63</v>
      </c>
      <c r="AQ64" s="19" t="s">
        <v>63</v>
      </c>
      <c r="AR64" s="19" t="s">
        <v>63</v>
      </c>
      <c r="AS64" s="19" t="s">
        <v>63</v>
      </c>
      <c r="AT64" s="19" t="s">
        <v>63</v>
      </c>
      <c r="AU64" s="19" t="s">
        <v>63</v>
      </c>
      <c r="AV64" s="19" t="s">
        <v>63</v>
      </c>
      <c r="AW64" s="19" t="s">
        <v>63</v>
      </c>
      <c r="AX64" s="19" t="s">
        <v>63</v>
      </c>
      <c r="AY64" s="19" t="s">
        <v>63</v>
      </c>
      <c r="AZ64" s="19" t="s">
        <v>63</v>
      </c>
      <c r="BA64" s="19"/>
      <c r="BB64" s="19" t="s">
        <v>64</v>
      </c>
    </row>
    <row r="65" spans="1:54">
      <c r="A65" s="44" t="s">
        <v>453</v>
      </c>
      <c r="B65" s="41" t="s">
        <v>454</v>
      </c>
      <c r="C65" s="41" t="s">
        <v>455</v>
      </c>
      <c r="D65" s="41">
        <v>1.69</v>
      </c>
      <c r="E65" s="41"/>
      <c r="F65" s="41"/>
      <c r="G65" s="41"/>
      <c r="H65" s="41"/>
      <c r="I65" s="42">
        <f t="shared" si="0"/>
        <v>1.69</v>
      </c>
      <c r="J65" s="41">
        <v>1</v>
      </c>
      <c r="K65" s="43"/>
      <c r="L65" s="15" t="s">
        <v>55</v>
      </c>
      <c r="M65" s="1">
        <v>1738</v>
      </c>
      <c r="N65" s="16">
        <v>2.8</v>
      </c>
      <c r="O65" s="22" t="s">
        <v>174</v>
      </c>
      <c r="P65" s="17" t="s">
        <v>57</v>
      </c>
      <c r="Q65" s="17" t="s">
        <v>57</v>
      </c>
      <c r="R65" s="17" t="s">
        <v>57</v>
      </c>
      <c r="S65" s="18">
        <v>1</v>
      </c>
      <c r="T65" s="17"/>
      <c r="U65" s="17"/>
      <c r="V65" s="17"/>
      <c r="W65" s="19" t="s">
        <v>62</v>
      </c>
      <c r="X65" s="19" t="s">
        <v>63</v>
      </c>
      <c r="Y65" s="19" t="s">
        <v>63</v>
      </c>
      <c r="Z65" s="19" t="s">
        <v>63</v>
      </c>
      <c r="AA65" s="19" t="s">
        <v>63</v>
      </c>
      <c r="AB65" s="19" t="s">
        <v>63</v>
      </c>
      <c r="AC65" s="19" t="s">
        <v>62</v>
      </c>
      <c r="AD65" s="19" t="s">
        <v>62</v>
      </c>
      <c r="AE65" s="19" t="s">
        <v>62</v>
      </c>
      <c r="AF65" s="19" t="s">
        <v>62</v>
      </c>
      <c r="AG65" s="19" t="s">
        <v>62</v>
      </c>
      <c r="AH65" s="19" t="s">
        <v>62</v>
      </c>
      <c r="AI65" s="19" t="s">
        <v>62</v>
      </c>
      <c r="AJ65" s="19" t="s">
        <v>62</v>
      </c>
      <c r="AK65" s="19" t="s">
        <v>63</v>
      </c>
      <c r="AL65" s="19" t="s">
        <v>63</v>
      </c>
      <c r="AM65" s="19" t="s">
        <v>63</v>
      </c>
      <c r="AN65" s="19" t="s">
        <v>63</v>
      </c>
      <c r="AO65" s="19" t="s">
        <v>63</v>
      </c>
      <c r="AP65" s="19" t="s">
        <v>63</v>
      </c>
      <c r="AQ65" s="19" t="s">
        <v>63</v>
      </c>
      <c r="AR65" s="19" t="s">
        <v>63</v>
      </c>
      <c r="AS65" s="19" t="s">
        <v>63</v>
      </c>
      <c r="AT65" s="19" t="s">
        <v>63</v>
      </c>
      <c r="AU65" s="19" t="s">
        <v>63</v>
      </c>
      <c r="AV65" s="19" t="s">
        <v>63</v>
      </c>
      <c r="AW65" s="19" t="s">
        <v>63</v>
      </c>
      <c r="AX65" s="19" t="s">
        <v>63</v>
      </c>
      <c r="AY65" s="19" t="s">
        <v>63</v>
      </c>
      <c r="AZ65" s="19" t="s">
        <v>62</v>
      </c>
      <c r="BA65" s="19"/>
      <c r="BB65" s="19" t="s">
        <v>64</v>
      </c>
    </row>
    <row r="66" spans="1:54" ht="114">
      <c r="A66" s="44" t="s">
        <v>456</v>
      </c>
      <c r="B66" s="41" t="s">
        <v>457</v>
      </c>
      <c r="C66" s="41" t="s">
        <v>458</v>
      </c>
      <c r="D66" s="41">
        <v>2.4900000000000002</v>
      </c>
      <c r="E66" s="41"/>
      <c r="F66" s="41"/>
      <c r="G66" s="41"/>
      <c r="H66" s="41"/>
      <c r="I66" s="42">
        <f t="shared" si="0"/>
        <v>2.4900000000000002</v>
      </c>
      <c r="J66" s="41">
        <v>2</v>
      </c>
      <c r="K66" s="46" t="s">
        <v>392</v>
      </c>
      <c r="L66" s="15" t="s">
        <v>55</v>
      </c>
      <c r="M66" s="1">
        <v>1739</v>
      </c>
      <c r="N66" s="16">
        <v>20</v>
      </c>
      <c r="O66" s="20" t="s">
        <v>175</v>
      </c>
      <c r="P66" s="17" t="s">
        <v>176</v>
      </c>
      <c r="Q66" s="17" t="s">
        <v>156</v>
      </c>
      <c r="R66" s="17" t="s">
        <v>57</v>
      </c>
      <c r="S66" s="18">
        <v>1</v>
      </c>
      <c r="T66" s="17"/>
      <c r="U66" s="17"/>
      <c r="V66" s="17"/>
      <c r="W66" s="19" t="s">
        <v>62</v>
      </c>
      <c r="X66" s="19" t="s">
        <v>63</v>
      </c>
      <c r="Y66" s="19" t="s">
        <v>63</v>
      </c>
      <c r="Z66" s="19" t="s">
        <v>63</v>
      </c>
      <c r="AA66" s="19" t="s">
        <v>63</v>
      </c>
      <c r="AB66" s="19" t="s">
        <v>63</v>
      </c>
      <c r="AC66" s="19" t="s">
        <v>62</v>
      </c>
      <c r="AD66" s="19" t="s">
        <v>62</v>
      </c>
      <c r="AE66" s="19" t="s">
        <v>62</v>
      </c>
      <c r="AF66" s="19" t="s">
        <v>62</v>
      </c>
      <c r="AG66" s="19" t="s">
        <v>62</v>
      </c>
      <c r="AH66" s="19" t="s">
        <v>62</v>
      </c>
      <c r="AI66" s="19" t="s">
        <v>62</v>
      </c>
      <c r="AJ66" s="19" t="s">
        <v>63</v>
      </c>
      <c r="AK66" s="19" t="s">
        <v>62</v>
      </c>
      <c r="AL66" s="19" t="s">
        <v>63</v>
      </c>
      <c r="AM66" s="19" t="s">
        <v>63</v>
      </c>
      <c r="AN66" s="19" t="s">
        <v>62</v>
      </c>
      <c r="AO66" s="19" t="s">
        <v>62</v>
      </c>
      <c r="AP66" s="19" t="s">
        <v>62</v>
      </c>
      <c r="AQ66" s="19" t="s">
        <v>62</v>
      </c>
      <c r="AR66" s="19" t="s">
        <v>62</v>
      </c>
      <c r="AS66" s="19" t="s">
        <v>62</v>
      </c>
      <c r="AT66" s="19" t="s">
        <v>62</v>
      </c>
      <c r="AU66" s="19" t="s">
        <v>62</v>
      </c>
      <c r="AV66" s="19" t="s">
        <v>62</v>
      </c>
      <c r="AW66" s="19" t="s">
        <v>62</v>
      </c>
      <c r="AX66" s="19" t="s">
        <v>62</v>
      </c>
      <c r="AY66" s="19" t="s">
        <v>63</v>
      </c>
      <c r="AZ66" s="19" t="s">
        <v>62</v>
      </c>
      <c r="BA66" s="19"/>
      <c r="BB66" s="19" t="s">
        <v>64</v>
      </c>
    </row>
    <row r="67" spans="1:54">
      <c r="A67" s="40"/>
      <c r="B67" s="41"/>
      <c r="C67" s="41"/>
      <c r="D67" s="42"/>
      <c r="E67" s="42"/>
      <c r="F67" s="41"/>
      <c r="G67" s="41"/>
      <c r="H67" s="42"/>
      <c r="I67" s="42">
        <f t="shared" si="0"/>
        <v>0</v>
      </c>
      <c r="J67" s="42">
        <v>0</v>
      </c>
      <c r="K67" s="43" t="s">
        <v>614</v>
      </c>
      <c r="L67" s="15" t="s">
        <v>55</v>
      </c>
      <c r="M67" s="1">
        <v>1740</v>
      </c>
      <c r="N67" s="16">
        <v>1</v>
      </c>
      <c r="O67" s="20" t="s">
        <v>177</v>
      </c>
      <c r="P67" s="17" t="s">
        <v>57</v>
      </c>
      <c r="Q67" s="17" t="s">
        <v>156</v>
      </c>
      <c r="R67" s="17" t="s">
        <v>57</v>
      </c>
      <c r="S67" s="18">
        <v>1</v>
      </c>
      <c r="T67" s="17"/>
      <c r="U67" s="17"/>
      <c r="V67" s="17"/>
      <c r="W67" s="19" t="s">
        <v>62</v>
      </c>
      <c r="X67" s="19" t="s">
        <v>63</v>
      </c>
      <c r="Y67" s="19" t="s">
        <v>63</v>
      </c>
      <c r="Z67" s="19" t="s">
        <v>63</v>
      </c>
      <c r="AA67" s="19" t="s">
        <v>63</v>
      </c>
      <c r="AB67" s="19" t="s">
        <v>63</v>
      </c>
      <c r="AC67" s="19" t="s">
        <v>62</v>
      </c>
      <c r="AD67" s="19" t="s">
        <v>62</v>
      </c>
      <c r="AE67" s="19" t="s">
        <v>62</v>
      </c>
      <c r="AF67" s="19" t="s">
        <v>62</v>
      </c>
      <c r="AG67" s="19" t="s">
        <v>62</v>
      </c>
      <c r="AH67" s="19" t="s">
        <v>62</v>
      </c>
      <c r="AI67" s="19" t="s">
        <v>62</v>
      </c>
      <c r="AJ67" s="19" t="s">
        <v>62</v>
      </c>
      <c r="AK67" s="19" t="s">
        <v>63</v>
      </c>
      <c r="AL67" s="19" t="s">
        <v>63</v>
      </c>
      <c r="AM67" s="19" t="s">
        <v>63</v>
      </c>
      <c r="AN67" s="19" t="s">
        <v>63</v>
      </c>
      <c r="AO67" s="19" t="s">
        <v>63</v>
      </c>
      <c r="AP67" s="19" t="s">
        <v>63</v>
      </c>
      <c r="AQ67" s="19" t="s">
        <v>63</v>
      </c>
      <c r="AR67" s="19" t="s">
        <v>63</v>
      </c>
      <c r="AS67" s="19" t="s">
        <v>63</v>
      </c>
      <c r="AT67" s="19" t="s">
        <v>63</v>
      </c>
      <c r="AU67" s="19" t="s">
        <v>63</v>
      </c>
      <c r="AV67" s="19" t="s">
        <v>63</v>
      </c>
      <c r="AW67" s="19" t="s">
        <v>63</v>
      </c>
      <c r="AX67" s="19" t="s">
        <v>63</v>
      </c>
      <c r="AY67" s="19" t="s">
        <v>62</v>
      </c>
      <c r="AZ67" s="19" t="s">
        <v>63</v>
      </c>
      <c r="BA67" s="19"/>
      <c r="BB67" s="19" t="s">
        <v>64</v>
      </c>
    </row>
    <row r="68" spans="1:54" ht="28.5">
      <c r="A68" s="44" t="s">
        <v>459</v>
      </c>
      <c r="B68" s="41" t="s">
        <v>460</v>
      </c>
      <c r="C68" s="41" t="s">
        <v>461</v>
      </c>
      <c r="D68" s="41">
        <v>10.47</v>
      </c>
      <c r="E68" s="41"/>
      <c r="F68" s="41"/>
      <c r="G68" s="41"/>
      <c r="H68" s="41"/>
      <c r="I68" s="42">
        <f t="shared" ref="I68:I127" si="1">SUM(D68,H68)</f>
        <v>10.47</v>
      </c>
      <c r="J68" s="41">
        <v>1</v>
      </c>
      <c r="K68" s="43"/>
      <c r="L68" s="15" t="s">
        <v>55</v>
      </c>
      <c r="M68" s="1">
        <v>1748</v>
      </c>
      <c r="N68" s="16">
        <v>76</v>
      </c>
      <c r="O68" s="20" t="s">
        <v>178</v>
      </c>
      <c r="P68" s="17" t="s">
        <v>57</v>
      </c>
      <c r="Q68" s="17" t="s">
        <v>58</v>
      </c>
      <c r="R68" s="17" t="s">
        <v>57</v>
      </c>
      <c r="S68" s="18">
        <v>1</v>
      </c>
      <c r="T68" s="17"/>
      <c r="U68" s="17"/>
      <c r="V68" s="17"/>
      <c r="W68" s="19" t="s">
        <v>62</v>
      </c>
      <c r="X68" s="19" t="s">
        <v>63</v>
      </c>
      <c r="Y68" s="19" t="s">
        <v>63</v>
      </c>
      <c r="Z68" s="19" t="s">
        <v>63</v>
      </c>
      <c r="AA68" s="19" t="s">
        <v>63</v>
      </c>
      <c r="AB68" s="19" t="s">
        <v>62</v>
      </c>
      <c r="AC68" s="19" t="s">
        <v>63</v>
      </c>
      <c r="AD68" s="19" t="s">
        <v>62</v>
      </c>
      <c r="AE68" s="19" t="s">
        <v>62</v>
      </c>
      <c r="AF68" s="19" t="s">
        <v>62</v>
      </c>
      <c r="AG68" s="19" t="s">
        <v>62</v>
      </c>
      <c r="AH68" s="19" t="s">
        <v>63</v>
      </c>
      <c r="AI68" s="19" t="s">
        <v>63</v>
      </c>
      <c r="AJ68" s="19" t="s">
        <v>63</v>
      </c>
      <c r="AK68" s="19" t="s">
        <v>63</v>
      </c>
      <c r="AL68" s="19" t="s">
        <v>63</v>
      </c>
      <c r="AM68" s="19" t="s">
        <v>63</v>
      </c>
      <c r="AN68" s="19" t="s">
        <v>63</v>
      </c>
      <c r="AO68" s="19" t="s">
        <v>63</v>
      </c>
      <c r="AP68" s="19" t="s">
        <v>63</v>
      </c>
      <c r="AQ68" s="19" t="s">
        <v>63</v>
      </c>
      <c r="AR68" s="19" t="s">
        <v>63</v>
      </c>
      <c r="AS68" s="19" t="s">
        <v>63</v>
      </c>
      <c r="AT68" s="19" t="s">
        <v>63</v>
      </c>
      <c r="AU68" s="19" t="s">
        <v>63</v>
      </c>
      <c r="AV68" s="19" t="s">
        <v>63</v>
      </c>
      <c r="AW68" s="19" t="s">
        <v>63</v>
      </c>
      <c r="AX68" s="19" t="s">
        <v>63</v>
      </c>
      <c r="AY68" s="19" t="s">
        <v>63</v>
      </c>
      <c r="AZ68" s="19" t="s">
        <v>63</v>
      </c>
      <c r="BA68" s="19"/>
      <c r="BB68" s="19" t="s">
        <v>64</v>
      </c>
    </row>
    <row r="69" spans="1:54" ht="28.5">
      <c r="A69" s="44" t="s">
        <v>462</v>
      </c>
      <c r="B69" s="41" t="s">
        <v>463</v>
      </c>
      <c r="C69" s="41" t="s">
        <v>464</v>
      </c>
      <c r="D69" s="41">
        <v>6.2</v>
      </c>
      <c r="E69" s="41"/>
      <c r="F69" s="41"/>
      <c r="G69" s="41"/>
      <c r="H69" s="41"/>
      <c r="I69" s="42">
        <f t="shared" si="1"/>
        <v>6.2</v>
      </c>
      <c r="J69" s="41">
        <v>1</v>
      </c>
      <c r="K69" s="43"/>
      <c r="L69" s="15" t="s">
        <v>55</v>
      </c>
      <c r="M69" s="1">
        <v>1749</v>
      </c>
      <c r="N69" s="16">
        <v>25</v>
      </c>
      <c r="O69" s="20" t="s">
        <v>179</v>
      </c>
      <c r="P69" s="17" t="s">
        <v>74</v>
      </c>
      <c r="Q69" s="17" t="s">
        <v>58</v>
      </c>
      <c r="R69" s="17" t="s">
        <v>59</v>
      </c>
      <c r="S69" s="18">
        <v>1</v>
      </c>
      <c r="T69" s="17"/>
      <c r="U69" s="21"/>
      <c r="V69" s="17"/>
      <c r="W69" s="19" t="s">
        <v>62</v>
      </c>
      <c r="X69" s="19" t="s">
        <v>62</v>
      </c>
      <c r="Y69" s="19" t="s">
        <v>63</v>
      </c>
      <c r="Z69" s="19" t="s">
        <v>63</v>
      </c>
      <c r="AA69" s="19" t="s">
        <v>63</v>
      </c>
      <c r="AB69" s="19" t="s">
        <v>62</v>
      </c>
      <c r="AC69" s="19" t="s">
        <v>63</v>
      </c>
      <c r="AD69" s="19" t="s">
        <v>62</v>
      </c>
      <c r="AE69" s="19" t="s">
        <v>62</v>
      </c>
      <c r="AF69" s="19" t="s">
        <v>62</v>
      </c>
      <c r="AG69" s="19" t="s">
        <v>62</v>
      </c>
      <c r="AH69" s="19" t="s">
        <v>63</v>
      </c>
      <c r="AI69" s="19" t="s">
        <v>63</v>
      </c>
      <c r="AJ69" s="19" t="s">
        <v>63</v>
      </c>
      <c r="AK69" s="19" t="s">
        <v>63</v>
      </c>
      <c r="AL69" s="19" t="s">
        <v>63</v>
      </c>
      <c r="AM69" s="19" t="s">
        <v>63</v>
      </c>
      <c r="AN69" s="19" t="s">
        <v>63</v>
      </c>
      <c r="AO69" s="19" t="s">
        <v>63</v>
      </c>
      <c r="AP69" s="19" t="s">
        <v>63</v>
      </c>
      <c r="AQ69" s="19" t="s">
        <v>63</v>
      </c>
      <c r="AR69" s="19" t="s">
        <v>63</v>
      </c>
      <c r="AS69" s="19" t="s">
        <v>63</v>
      </c>
      <c r="AT69" s="19" t="s">
        <v>63</v>
      </c>
      <c r="AU69" s="19" t="s">
        <v>63</v>
      </c>
      <c r="AV69" s="19" t="s">
        <v>63</v>
      </c>
      <c r="AW69" s="19" t="s">
        <v>63</v>
      </c>
      <c r="AX69" s="19" t="s">
        <v>63</v>
      </c>
      <c r="AY69" s="19" t="s">
        <v>63</v>
      </c>
      <c r="AZ69" s="19" t="s">
        <v>63</v>
      </c>
      <c r="BA69" s="19"/>
      <c r="BB69" s="19" t="s">
        <v>64</v>
      </c>
    </row>
    <row r="70" spans="1:54" ht="28.5">
      <c r="A70" s="44" t="s">
        <v>465</v>
      </c>
      <c r="B70" s="41" t="s">
        <v>466</v>
      </c>
      <c r="C70" s="41" t="s">
        <v>467</v>
      </c>
      <c r="D70" s="41">
        <v>10.77</v>
      </c>
      <c r="E70" s="41"/>
      <c r="F70" s="41"/>
      <c r="G70" s="41"/>
      <c r="H70" s="41"/>
      <c r="I70" s="42">
        <f t="shared" si="1"/>
        <v>10.77</v>
      </c>
      <c r="J70" s="41">
        <v>1</v>
      </c>
      <c r="K70" s="43"/>
      <c r="L70" s="15" t="s">
        <v>55</v>
      </c>
      <c r="M70" s="1">
        <v>1751</v>
      </c>
      <c r="N70" s="16">
        <v>68</v>
      </c>
      <c r="O70" s="20" t="s">
        <v>180</v>
      </c>
      <c r="P70" s="17" t="s">
        <v>181</v>
      </c>
      <c r="Q70" s="17" t="s">
        <v>58</v>
      </c>
      <c r="R70" s="17" t="s">
        <v>57</v>
      </c>
      <c r="S70" s="18">
        <v>1</v>
      </c>
      <c r="T70" s="17"/>
      <c r="U70" s="17"/>
      <c r="V70" s="17"/>
      <c r="W70" s="19" t="s">
        <v>62</v>
      </c>
      <c r="X70" s="19" t="s">
        <v>63</v>
      </c>
      <c r="Y70" s="19" t="s">
        <v>63</v>
      </c>
      <c r="Z70" s="19" t="s">
        <v>63</v>
      </c>
      <c r="AA70" s="19" t="s">
        <v>63</v>
      </c>
      <c r="AB70" s="19" t="s">
        <v>62</v>
      </c>
      <c r="AC70" s="19" t="s">
        <v>63</v>
      </c>
      <c r="AD70" s="19" t="s">
        <v>62</v>
      </c>
      <c r="AE70" s="19" t="s">
        <v>62</v>
      </c>
      <c r="AF70" s="19" t="s">
        <v>62</v>
      </c>
      <c r="AG70" s="19" t="s">
        <v>62</v>
      </c>
      <c r="AH70" s="19" t="s">
        <v>63</v>
      </c>
      <c r="AI70" s="19" t="s">
        <v>63</v>
      </c>
      <c r="AJ70" s="19" t="s">
        <v>63</v>
      </c>
      <c r="AK70" s="19" t="s">
        <v>63</v>
      </c>
      <c r="AL70" s="19" t="s">
        <v>63</v>
      </c>
      <c r="AM70" s="19" t="s">
        <v>63</v>
      </c>
      <c r="AN70" s="19" t="s">
        <v>63</v>
      </c>
      <c r="AO70" s="19" t="s">
        <v>63</v>
      </c>
      <c r="AP70" s="19" t="s">
        <v>63</v>
      </c>
      <c r="AQ70" s="19" t="s">
        <v>63</v>
      </c>
      <c r="AR70" s="19" t="s">
        <v>63</v>
      </c>
      <c r="AS70" s="19" t="s">
        <v>63</v>
      </c>
      <c r="AT70" s="19" t="s">
        <v>63</v>
      </c>
      <c r="AU70" s="19" t="s">
        <v>63</v>
      </c>
      <c r="AV70" s="19" t="s">
        <v>63</v>
      </c>
      <c r="AW70" s="19" t="s">
        <v>63</v>
      </c>
      <c r="AX70" s="19" t="s">
        <v>63</v>
      </c>
      <c r="AY70" s="19" t="s">
        <v>63</v>
      </c>
      <c r="AZ70" s="19" t="s">
        <v>63</v>
      </c>
      <c r="BA70" s="19"/>
      <c r="BB70" s="19" t="s">
        <v>64</v>
      </c>
    </row>
    <row r="71" spans="1:54">
      <c r="A71" s="44" t="s">
        <v>468</v>
      </c>
      <c r="B71" s="41" t="s">
        <v>469</v>
      </c>
      <c r="C71" s="41" t="s">
        <v>469</v>
      </c>
      <c r="D71" s="41">
        <v>9.33</v>
      </c>
      <c r="E71" s="41"/>
      <c r="F71" s="41"/>
      <c r="G71" s="41"/>
      <c r="H71" s="41"/>
      <c r="I71" s="42">
        <f t="shared" si="1"/>
        <v>9.33</v>
      </c>
      <c r="J71" s="41">
        <v>1</v>
      </c>
      <c r="K71" s="43"/>
      <c r="L71" s="15" t="s">
        <v>55</v>
      </c>
      <c r="M71" s="1">
        <v>1767</v>
      </c>
      <c r="N71" s="16">
        <v>44</v>
      </c>
      <c r="O71" s="20" t="s">
        <v>182</v>
      </c>
      <c r="P71" s="17" t="s">
        <v>158</v>
      </c>
      <c r="Q71" s="17" t="s">
        <v>57</v>
      </c>
      <c r="R71" s="17" t="s">
        <v>57</v>
      </c>
      <c r="S71" s="18">
        <v>1</v>
      </c>
      <c r="T71" s="17"/>
      <c r="U71" s="17"/>
      <c r="V71" s="17"/>
      <c r="W71" s="19" t="s">
        <v>62</v>
      </c>
      <c r="X71" s="19" t="s">
        <v>63</v>
      </c>
      <c r="Y71" s="19" t="s">
        <v>63</v>
      </c>
      <c r="Z71" s="19" t="s">
        <v>63</v>
      </c>
      <c r="AA71" s="19" t="s">
        <v>63</v>
      </c>
      <c r="AB71" s="19" t="s">
        <v>62</v>
      </c>
      <c r="AC71" s="19" t="s">
        <v>63</v>
      </c>
      <c r="AD71" s="19" t="s">
        <v>62</v>
      </c>
      <c r="AE71" s="19" t="s">
        <v>62</v>
      </c>
      <c r="AF71" s="19" t="s">
        <v>62</v>
      </c>
      <c r="AG71" s="19" t="s">
        <v>62</v>
      </c>
      <c r="AH71" s="19" t="s">
        <v>63</v>
      </c>
      <c r="AI71" s="19" t="s">
        <v>63</v>
      </c>
      <c r="AJ71" s="19" t="s">
        <v>63</v>
      </c>
      <c r="AK71" s="19" t="s">
        <v>63</v>
      </c>
      <c r="AL71" s="19" t="s">
        <v>63</v>
      </c>
      <c r="AM71" s="19" t="s">
        <v>63</v>
      </c>
      <c r="AN71" s="19" t="s">
        <v>63</v>
      </c>
      <c r="AO71" s="19" t="s">
        <v>63</v>
      </c>
      <c r="AP71" s="19" t="s">
        <v>63</v>
      </c>
      <c r="AQ71" s="19" t="s">
        <v>63</v>
      </c>
      <c r="AR71" s="19" t="s">
        <v>63</v>
      </c>
      <c r="AS71" s="19" t="s">
        <v>63</v>
      </c>
      <c r="AT71" s="19" t="s">
        <v>63</v>
      </c>
      <c r="AU71" s="19" t="s">
        <v>63</v>
      </c>
      <c r="AV71" s="19" t="s">
        <v>63</v>
      </c>
      <c r="AW71" s="19" t="s">
        <v>63</v>
      </c>
      <c r="AX71" s="19" t="s">
        <v>63</v>
      </c>
      <c r="AY71" s="19" t="s">
        <v>63</v>
      </c>
      <c r="AZ71" s="19" t="s">
        <v>63</v>
      </c>
      <c r="BA71" s="19"/>
      <c r="BB71" s="19" t="s">
        <v>64</v>
      </c>
    </row>
    <row r="72" spans="1:54" ht="76.5">
      <c r="A72" s="44" t="s">
        <v>473</v>
      </c>
      <c r="B72" s="41" t="s">
        <v>474</v>
      </c>
      <c r="C72" s="41" t="s">
        <v>475</v>
      </c>
      <c r="D72" s="41">
        <v>167.33</v>
      </c>
      <c r="E72" s="42"/>
      <c r="F72" s="41"/>
      <c r="G72" s="41"/>
      <c r="H72" s="42"/>
      <c r="I72" s="42">
        <f t="shared" si="1"/>
        <v>167.33</v>
      </c>
      <c r="J72" s="42">
        <v>2</v>
      </c>
      <c r="K72" s="43" t="s">
        <v>617</v>
      </c>
      <c r="L72" s="15" t="s">
        <v>183</v>
      </c>
      <c r="M72" s="1">
        <v>3018</v>
      </c>
      <c r="N72" s="16">
        <v>133</v>
      </c>
      <c r="O72" s="23" t="s">
        <v>184</v>
      </c>
      <c r="P72" s="19" t="s">
        <v>185</v>
      </c>
      <c r="Q72" s="17" t="s">
        <v>57</v>
      </c>
      <c r="R72" s="19" t="s">
        <v>59</v>
      </c>
      <c r="S72" s="18">
        <v>1</v>
      </c>
      <c r="T72" s="19" t="s">
        <v>186</v>
      </c>
      <c r="U72" s="19"/>
      <c r="V72" s="19" t="s">
        <v>187</v>
      </c>
      <c r="W72" s="19" t="s">
        <v>63</v>
      </c>
      <c r="X72" s="19" t="s">
        <v>63</v>
      </c>
      <c r="Y72" s="19" t="s">
        <v>63</v>
      </c>
      <c r="Z72" s="19" t="s">
        <v>63</v>
      </c>
      <c r="AA72" s="19" t="s">
        <v>62</v>
      </c>
      <c r="AB72" s="19" t="s">
        <v>62</v>
      </c>
      <c r="AC72" s="19" t="s">
        <v>63</v>
      </c>
      <c r="AD72" s="19" t="s">
        <v>62</v>
      </c>
      <c r="AE72" s="19" t="s">
        <v>62</v>
      </c>
      <c r="AF72" s="19" t="s">
        <v>62</v>
      </c>
      <c r="AG72" s="19" t="s">
        <v>62</v>
      </c>
      <c r="AH72" s="19" t="s">
        <v>63</v>
      </c>
      <c r="AI72" s="19" t="s">
        <v>63</v>
      </c>
      <c r="AJ72" s="19" t="s">
        <v>63</v>
      </c>
      <c r="AK72" s="19" t="s">
        <v>63</v>
      </c>
      <c r="AL72" s="19" t="s">
        <v>63</v>
      </c>
      <c r="AM72" s="19" t="s">
        <v>63</v>
      </c>
      <c r="AN72" s="19" t="s">
        <v>63</v>
      </c>
      <c r="AO72" s="19" t="s">
        <v>63</v>
      </c>
      <c r="AP72" s="19" t="s">
        <v>63</v>
      </c>
      <c r="AQ72" s="19" t="s">
        <v>63</v>
      </c>
      <c r="AR72" s="19" t="s">
        <v>63</v>
      </c>
      <c r="AS72" s="19" t="s">
        <v>63</v>
      </c>
      <c r="AT72" s="19" t="s">
        <v>63</v>
      </c>
      <c r="AU72" s="19" t="s">
        <v>63</v>
      </c>
      <c r="AV72" s="19" t="s">
        <v>63</v>
      </c>
      <c r="AW72" s="19" t="s">
        <v>63</v>
      </c>
      <c r="AX72" s="19" t="s">
        <v>63</v>
      </c>
      <c r="AY72" s="19" t="s">
        <v>63</v>
      </c>
      <c r="AZ72" s="19" t="s">
        <v>63</v>
      </c>
      <c r="BA72" s="19"/>
      <c r="BB72" s="19" t="s">
        <v>64</v>
      </c>
    </row>
    <row r="73" spans="1:54" ht="63.75">
      <c r="A73" s="40"/>
      <c r="B73" s="41"/>
      <c r="C73" s="41"/>
      <c r="D73" s="42"/>
      <c r="E73" s="42"/>
      <c r="F73" s="41"/>
      <c r="G73" s="41"/>
      <c r="H73" s="42"/>
      <c r="I73" s="42">
        <f t="shared" si="1"/>
        <v>0</v>
      </c>
      <c r="J73" s="42">
        <v>0</v>
      </c>
      <c r="K73" s="43" t="s">
        <v>614</v>
      </c>
      <c r="L73" s="15" t="s">
        <v>183</v>
      </c>
      <c r="M73" s="1">
        <v>3018.1</v>
      </c>
      <c r="N73" s="16">
        <v>53</v>
      </c>
      <c r="O73" s="23" t="s">
        <v>188</v>
      </c>
      <c r="P73" s="19" t="s">
        <v>185</v>
      </c>
      <c r="Q73" s="17" t="s">
        <v>57</v>
      </c>
      <c r="R73" s="19" t="s">
        <v>59</v>
      </c>
      <c r="S73" s="18">
        <v>1</v>
      </c>
      <c r="T73" s="19" t="s">
        <v>189</v>
      </c>
      <c r="U73" s="19"/>
      <c r="V73" s="19" t="s">
        <v>190</v>
      </c>
      <c r="W73" s="19" t="s">
        <v>63</v>
      </c>
      <c r="X73" s="19" t="s">
        <v>63</v>
      </c>
      <c r="Y73" s="19" t="s">
        <v>63</v>
      </c>
      <c r="Z73" s="19" t="s">
        <v>63</v>
      </c>
      <c r="AA73" s="19" t="s">
        <v>62</v>
      </c>
      <c r="AB73" s="19" t="s">
        <v>62</v>
      </c>
      <c r="AC73" s="19" t="s">
        <v>63</v>
      </c>
      <c r="AD73" s="19" t="s">
        <v>62</v>
      </c>
      <c r="AE73" s="19" t="s">
        <v>62</v>
      </c>
      <c r="AF73" s="19" t="s">
        <v>62</v>
      </c>
      <c r="AG73" s="19" t="s">
        <v>62</v>
      </c>
      <c r="AH73" s="19" t="s">
        <v>63</v>
      </c>
      <c r="AI73" s="19" t="s">
        <v>63</v>
      </c>
      <c r="AJ73" s="19" t="s">
        <v>63</v>
      </c>
      <c r="AK73" s="19" t="s">
        <v>63</v>
      </c>
      <c r="AL73" s="19" t="s">
        <v>63</v>
      </c>
      <c r="AM73" s="19" t="s">
        <v>63</v>
      </c>
      <c r="AN73" s="19" t="s">
        <v>63</v>
      </c>
      <c r="AO73" s="19" t="s">
        <v>63</v>
      </c>
      <c r="AP73" s="19" t="s">
        <v>63</v>
      </c>
      <c r="AQ73" s="19" t="s">
        <v>63</v>
      </c>
      <c r="AR73" s="19" t="s">
        <v>63</v>
      </c>
      <c r="AS73" s="19" t="s">
        <v>63</v>
      </c>
      <c r="AT73" s="19" t="s">
        <v>63</v>
      </c>
      <c r="AU73" s="19" t="s">
        <v>63</v>
      </c>
      <c r="AV73" s="19" t="s">
        <v>63</v>
      </c>
      <c r="AW73" s="19" t="s">
        <v>63</v>
      </c>
      <c r="AX73" s="19" t="s">
        <v>63</v>
      </c>
      <c r="AY73" s="19" t="s">
        <v>63</v>
      </c>
      <c r="AZ73" s="19" t="s">
        <v>63</v>
      </c>
      <c r="BA73" s="19" t="s">
        <v>191</v>
      </c>
      <c r="BB73" s="19" t="s">
        <v>64</v>
      </c>
    </row>
    <row r="74" spans="1:54">
      <c r="A74" s="44" t="s">
        <v>470</v>
      </c>
      <c r="B74" s="41" t="s">
        <v>471</v>
      </c>
      <c r="C74" s="41" t="s">
        <v>472</v>
      </c>
      <c r="D74" s="41">
        <v>10.59</v>
      </c>
      <c r="E74" s="41"/>
      <c r="F74" s="41"/>
      <c r="G74" s="41"/>
      <c r="H74" s="41"/>
      <c r="I74" s="42">
        <f t="shared" si="1"/>
        <v>10.59</v>
      </c>
      <c r="J74" s="41">
        <v>1</v>
      </c>
      <c r="K74" s="43"/>
      <c r="L74" s="15" t="s">
        <v>183</v>
      </c>
      <c r="M74" s="1">
        <v>3057</v>
      </c>
      <c r="N74" s="16">
        <v>20</v>
      </c>
      <c r="O74" s="23" t="s">
        <v>192</v>
      </c>
      <c r="P74" s="17" t="s">
        <v>57</v>
      </c>
      <c r="Q74" s="17" t="s">
        <v>57</v>
      </c>
      <c r="R74" s="19" t="s">
        <v>59</v>
      </c>
      <c r="S74" s="18">
        <v>1</v>
      </c>
      <c r="T74" s="19"/>
      <c r="U74" s="19"/>
      <c r="V74" s="19"/>
      <c r="W74" s="19" t="s">
        <v>63</v>
      </c>
      <c r="X74" s="19" t="s">
        <v>63</v>
      </c>
      <c r="Y74" s="19" t="s">
        <v>62</v>
      </c>
      <c r="Z74" s="19" t="s">
        <v>63</v>
      </c>
      <c r="AA74" s="19" t="s">
        <v>62</v>
      </c>
      <c r="AB74" s="19" t="s">
        <v>63</v>
      </c>
      <c r="AC74" s="19" t="s">
        <v>62</v>
      </c>
      <c r="AD74" s="19" t="s">
        <v>62</v>
      </c>
      <c r="AE74" s="19" t="s">
        <v>62</v>
      </c>
      <c r="AF74" s="19" t="s">
        <v>62</v>
      </c>
      <c r="AG74" s="19" t="s">
        <v>62</v>
      </c>
      <c r="AH74" s="19" t="s">
        <v>63</v>
      </c>
      <c r="AI74" s="19" t="s">
        <v>63</v>
      </c>
      <c r="AJ74" s="19" t="s">
        <v>63</v>
      </c>
      <c r="AK74" s="19" t="s">
        <v>63</v>
      </c>
      <c r="AL74" s="19" t="s">
        <v>63</v>
      </c>
      <c r="AM74" s="19" t="s">
        <v>63</v>
      </c>
      <c r="AN74" s="19" t="s">
        <v>63</v>
      </c>
      <c r="AO74" s="19" t="s">
        <v>63</v>
      </c>
      <c r="AP74" s="19" t="s">
        <v>63</v>
      </c>
      <c r="AQ74" s="19" t="s">
        <v>63</v>
      </c>
      <c r="AR74" s="19" t="s">
        <v>63</v>
      </c>
      <c r="AS74" s="19" t="s">
        <v>63</v>
      </c>
      <c r="AT74" s="19" t="s">
        <v>63</v>
      </c>
      <c r="AU74" s="19" t="s">
        <v>63</v>
      </c>
      <c r="AV74" s="19" t="s">
        <v>63</v>
      </c>
      <c r="AW74" s="19" t="s">
        <v>63</v>
      </c>
      <c r="AX74" s="19" t="s">
        <v>63</v>
      </c>
      <c r="AY74" s="19" t="s">
        <v>63</v>
      </c>
      <c r="AZ74" s="19" t="s">
        <v>63</v>
      </c>
      <c r="BA74" s="19"/>
      <c r="BB74" s="19" t="s">
        <v>64</v>
      </c>
    </row>
    <row r="75" spans="1:54" ht="76.5">
      <c r="A75" s="44" t="s">
        <v>473</v>
      </c>
      <c r="B75" s="41" t="s">
        <v>474</v>
      </c>
      <c r="C75" s="41" t="s">
        <v>475</v>
      </c>
      <c r="D75" s="41">
        <v>167.33</v>
      </c>
      <c r="E75" s="41"/>
      <c r="F75" s="41"/>
      <c r="G75" s="41"/>
      <c r="H75" s="41"/>
      <c r="I75" s="42">
        <f t="shared" si="1"/>
        <v>167.33</v>
      </c>
      <c r="J75" s="41">
        <v>2</v>
      </c>
      <c r="K75" s="43" t="s">
        <v>617</v>
      </c>
      <c r="L75" s="15" t="s">
        <v>183</v>
      </c>
      <c r="M75" s="1">
        <v>3062</v>
      </c>
      <c r="N75" s="16">
        <v>133</v>
      </c>
      <c r="O75" s="23" t="s">
        <v>193</v>
      </c>
      <c r="P75" s="19" t="s">
        <v>185</v>
      </c>
      <c r="Q75" s="17" t="s">
        <v>57</v>
      </c>
      <c r="R75" s="19" t="s">
        <v>59</v>
      </c>
      <c r="S75" s="18">
        <v>1</v>
      </c>
      <c r="T75" s="19" t="s">
        <v>194</v>
      </c>
      <c r="U75" s="19"/>
      <c r="V75" s="19" t="s">
        <v>195</v>
      </c>
      <c r="W75" s="19" t="s">
        <v>63</v>
      </c>
      <c r="X75" s="19" t="s">
        <v>63</v>
      </c>
      <c r="Y75" s="19" t="s">
        <v>62</v>
      </c>
      <c r="Z75" s="19" t="s">
        <v>63</v>
      </c>
      <c r="AA75" s="19" t="s">
        <v>62</v>
      </c>
      <c r="AB75" s="19" t="s">
        <v>62</v>
      </c>
      <c r="AC75" s="19" t="s">
        <v>63</v>
      </c>
      <c r="AD75" s="19" t="s">
        <v>62</v>
      </c>
      <c r="AE75" s="19" t="s">
        <v>62</v>
      </c>
      <c r="AF75" s="19" t="s">
        <v>62</v>
      </c>
      <c r="AG75" s="19" t="s">
        <v>62</v>
      </c>
      <c r="AH75" s="19" t="s">
        <v>63</v>
      </c>
      <c r="AI75" s="19" t="s">
        <v>63</v>
      </c>
      <c r="AJ75" s="19" t="s">
        <v>63</v>
      </c>
      <c r="AK75" s="19" t="s">
        <v>63</v>
      </c>
      <c r="AL75" s="19" t="s">
        <v>63</v>
      </c>
      <c r="AM75" s="19" t="s">
        <v>63</v>
      </c>
      <c r="AN75" s="19" t="s">
        <v>63</v>
      </c>
      <c r="AO75" s="19" t="s">
        <v>63</v>
      </c>
      <c r="AP75" s="19" t="s">
        <v>63</v>
      </c>
      <c r="AQ75" s="19" t="s">
        <v>63</v>
      </c>
      <c r="AR75" s="19" t="s">
        <v>63</v>
      </c>
      <c r="AS75" s="19" t="s">
        <v>63</v>
      </c>
      <c r="AT75" s="19" t="s">
        <v>63</v>
      </c>
      <c r="AU75" s="19" t="s">
        <v>63</v>
      </c>
      <c r="AV75" s="19" t="s">
        <v>63</v>
      </c>
      <c r="AW75" s="19" t="s">
        <v>63</v>
      </c>
      <c r="AX75" s="19" t="s">
        <v>63</v>
      </c>
      <c r="AY75" s="19" t="s">
        <v>63</v>
      </c>
      <c r="AZ75" s="19" t="s">
        <v>63</v>
      </c>
      <c r="BA75" s="19"/>
      <c r="BB75" s="19" t="s">
        <v>64</v>
      </c>
    </row>
    <row r="76" spans="1:54" ht="63.75">
      <c r="A76" s="40"/>
      <c r="B76" s="41"/>
      <c r="C76" s="41"/>
      <c r="D76" s="42"/>
      <c r="E76" s="42"/>
      <c r="F76" s="41"/>
      <c r="G76" s="41"/>
      <c r="H76" s="42"/>
      <c r="I76" s="42">
        <f t="shared" si="1"/>
        <v>0</v>
      </c>
      <c r="J76" s="42">
        <v>0</v>
      </c>
      <c r="K76" s="43" t="s">
        <v>614</v>
      </c>
      <c r="L76" s="15" t="s">
        <v>183</v>
      </c>
      <c r="M76" s="1">
        <v>3062.1</v>
      </c>
      <c r="N76" s="16">
        <v>53</v>
      </c>
      <c r="O76" s="23" t="s">
        <v>196</v>
      </c>
      <c r="P76" s="19" t="s">
        <v>185</v>
      </c>
      <c r="Q76" s="17" t="s">
        <v>57</v>
      </c>
      <c r="R76" s="19" t="s">
        <v>59</v>
      </c>
      <c r="S76" s="18">
        <v>1</v>
      </c>
      <c r="T76" s="19" t="s">
        <v>189</v>
      </c>
      <c r="U76" s="19"/>
      <c r="V76" s="19" t="s">
        <v>197</v>
      </c>
      <c r="W76" s="19" t="s">
        <v>63</v>
      </c>
      <c r="X76" s="19" t="s">
        <v>63</v>
      </c>
      <c r="Y76" s="19" t="s">
        <v>62</v>
      </c>
      <c r="Z76" s="19" t="s">
        <v>63</v>
      </c>
      <c r="AA76" s="19" t="s">
        <v>62</v>
      </c>
      <c r="AB76" s="19" t="s">
        <v>62</v>
      </c>
      <c r="AC76" s="19" t="s">
        <v>63</v>
      </c>
      <c r="AD76" s="19" t="s">
        <v>62</v>
      </c>
      <c r="AE76" s="19" t="s">
        <v>62</v>
      </c>
      <c r="AF76" s="19" t="s">
        <v>62</v>
      </c>
      <c r="AG76" s="19" t="s">
        <v>62</v>
      </c>
      <c r="AH76" s="19" t="s">
        <v>63</v>
      </c>
      <c r="AI76" s="19" t="s">
        <v>63</v>
      </c>
      <c r="AJ76" s="19" t="s">
        <v>63</v>
      </c>
      <c r="AK76" s="19" t="s">
        <v>63</v>
      </c>
      <c r="AL76" s="19" t="s">
        <v>63</v>
      </c>
      <c r="AM76" s="19" t="s">
        <v>63</v>
      </c>
      <c r="AN76" s="19" t="s">
        <v>63</v>
      </c>
      <c r="AO76" s="19" t="s">
        <v>63</v>
      </c>
      <c r="AP76" s="19" t="s">
        <v>63</v>
      </c>
      <c r="AQ76" s="19" t="s">
        <v>63</v>
      </c>
      <c r="AR76" s="19" t="s">
        <v>63</v>
      </c>
      <c r="AS76" s="19" t="s">
        <v>63</v>
      </c>
      <c r="AT76" s="19" t="s">
        <v>63</v>
      </c>
      <c r="AU76" s="19" t="s">
        <v>63</v>
      </c>
      <c r="AV76" s="19" t="s">
        <v>63</v>
      </c>
      <c r="AW76" s="19" t="s">
        <v>63</v>
      </c>
      <c r="AX76" s="19" t="s">
        <v>63</v>
      </c>
      <c r="AY76" s="19" t="s">
        <v>63</v>
      </c>
      <c r="AZ76" s="19" t="s">
        <v>63</v>
      </c>
      <c r="BA76" s="19" t="s">
        <v>191</v>
      </c>
      <c r="BB76" s="19" t="s">
        <v>64</v>
      </c>
    </row>
    <row r="77" spans="1:54" ht="99.75">
      <c r="A77" s="40" t="s">
        <v>3028</v>
      </c>
      <c r="B77" s="41" t="s">
        <v>3029</v>
      </c>
      <c r="C77" s="41" t="s">
        <v>3030</v>
      </c>
      <c r="D77" s="42">
        <v>11.59</v>
      </c>
      <c r="E77" s="42"/>
      <c r="F77" s="41"/>
      <c r="G77" s="41"/>
      <c r="H77" s="42"/>
      <c r="I77" s="42">
        <f t="shared" si="1"/>
        <v>11.59</v>
      </c>
      <c r="J77" s="41">
        <v>1</v>
      </c>
      <c r="K77" s="43"/>
      <c r="L77" s="15" t="s">
        <v>183</v>
      </c>
      <c r="M77" s="1">
        <v>3069</v>
      </c>
      <c r="N77" s="16">
        <v>25</v>
      </c>
      <c r="O77" s="23" t="s">
        <v>198</v>
      </c>
      <c r="P77" s="17" t="s">
        <v>57</v>
      </c>
      <c r="Q77" s="17" t="s">
        <v>57</v>
      </c>
      <c r="R77" s="19" t="s">
        <v>59</v>
      </c>
      <c r="S77" s="18">
        <v>1</v>
      </c>
      <c r="T77" s="19"/>
      <c r="U77" s="19"/>
      <c r="V77" s="19"/>
      <c r="W77" s="19" t="s">
        <v>63</v>
      </c>
      <c r="X77" s="19" t="s">
        <v>63</v>
      </c>
      <c r="Y77" s="19" t="s">
        <v>62</v>
      </c>
      <c r="Z77" s="19" t="s">
        <v>63</v>
      </c>
      <c r="AA77" s="19" t="s">
        <v>62</v>
      </c>
      <c r="AB77" s="19" t="s">
        <v>63</v>
      </c>
      <c r="AC77" s="19" t="s">
        <v>62</v>
      </c>
      <c r="AD77" s="19" t="s">
        <v>62</v>
      </c>
      <c r="AE77" s="19" t="s">
        <v>62</v>
      </c>
      <c r="AF77" s="19" t="s">
        <v>62</v>
      </c>
      <c r="AG77" s="19" t="s">
        <v>62</v>
      </c>
      <c r="AH77" s="19" t="s">
        <v>63</v>
      </c>
      <c r="AI77" s="19" t="s">
        <v>63</v>
      </c>
      <c r="AJ77" s="19" t="s">
        <v>63</v>
      </c>
      <c r="AK77" s="19" t="s">
        <v>63</v>
      </c>
      <c r="AL77" s="19" t="s">
        <v>63</v>
      </c>
      <c r="AM77" s="19" t="s">
        <v>63</v>
      </c>
      <c r="AN77" s="19" t="s">
        <v>63</v>
      </c>
      <c r="AO77" s="19" t="s">
        <v>63</v>
      </c>
      <c r="AP77" s="19" t="s">
        <v>63</v>
      </c>
      <c r="AQ77" s="19" t="s">
        <v>63</v>
      </c>
      <c r="AR77" s="19" t="s">
        <v>63</v>
      </c>
      <c r="AS77" s="19" t="s">
        <v>63</v>
      </c>
      <c r="AT77" s="19" t="s">
        <v>63</v>
      </c>
      <c r="AU77" s="19" t="s">
        <v>63</v>
      </c>
      <c r="AV77" s="19" t="s">
        <v>63</v>
      </c>
      <c r="AW77" s="19" t="s">
        <v>63</v>
      </c>
      <c r="AX77" s="19" t="s">
        <v>63</v>
      </c>
      <c r="AY77" s="19" t="s">
        <v>63</v>
      </c>
      <c r="AZ77" s="19" t="s">
        <v>63</v>
      </c>
      <c r="BA77" s="19"/>
      <c r="BB77" s="19" t="s">
        <v>64</v>
      </c>
    </row>
    <row r="78" spans="1:54" ht="76.5">
      <c r="A78" s="44" t="s">
        <v>473</v>
      </c>
      <c r="B78" s="41" t="s">
        <v>474</v>
      </c>
      <c r="C78" s="41" t="s">
        <v>475</v>
      </c>
      <c r="D78" s="41">
        <v>167.33</v>
      </c>
      <c r="E78" s="41"/>
      <c r="F78" s="41"/>
      <c r="G78" s="41"/>
      <c r="H78" s="41"/>
      <c r="I78" s="42">
        <f t="shared" si="1"/>
        <v>167.33</v>
      </c>
      <c r="J78" s="42">
        <v>2</v>
      </c>
      <c r="K78" s="43" t="s">
        <v>617</v>
      </c>
      <c r="L78" s="15" t="s">
        <v>183</v>
      </c>
      <c r="M78" s="1">
        <v>3073</v>
      </c>
      <c r="N78" s="16">
        <v>133</v>
      </c>
      <c r="O78" s="23" t="s">
        <v>199</v>
      </c>
      <c r="P78" s="19" t="s">
        <v>200</v>
      </c>
      <c r="Q78" s="17" t="s">
        <v>57</v>
      </c>
      <c r="R78" s="19" t="s">
        <v>59</v>
      </c>
      <c r="S78" s="18">
        <v>1</v>
      </c>
      <c r="T78" s="19" t="s">
        <v>194</v>
      </c>
      <c r="U78" s="19"/>
      <c r="V78" s="19" t="s">
        <v>201</v>
      </c>
      <c r="W78" s="19" t="s">
        <v>63</v>
      </c>
      <c r="X78" s="19" t="s">
        <v>63</v>
      </c>
      <c r="Y78" s="19" t="s">
        <v>62</v>
      </c>
      <c r="Z78" s="19" t="s">
        <v>63</v>
      </c>
      <c r="AA78" s="19" t="s">
        <v>62</v>
      </c>
      <c r="AB78" s="19" t="s">
        <v>62</v>
      </c>
      <c r="AC78" s="19" t="s">
        <v>63</v>
      </c>
      <c r="AD78" s="19" t="s">
        <v>62</v>
      </c>
      <c r="AE78" s="19" t="s">
        <v>62</v>
      </c>
      <c r="AF78" s="19" t="s">
        <v>62</v>
      </c>
      <c r="AG78" s="19" t="s">
        <v>62</v>
      </c>
      <c r="AH78" s="19" t="s">
        <v>63</v>
      </c>
      <c r="AI78" s="19" t="s">
        <v>63</v>
      </c>
      <c r="AJ78" s="19" t="s">
        <v>63</v>
      </c>
      <c r="AK78" s="19" t="s">
        <v>63</v>
      </c>
      <c r="AL78" s="19" t="s">
        <v>63</v>
      </c>
      <c r="AM78" s="19" t="s">
        <v>63</v>
      </c>
      <c r="AN78" s="19" t="s">
        <v>63</v>
      </c>
      <c r="AO78" s="19" t="s">
        <v>63</v>
      </c>
      <c r="AP78" s="19" t="s">
        <v>63</v>
      </c>
      <c r="AQ78" s="19" t="s">
        <v>63</v>
      </c>
      <c r="AR78" s="19" t="s">
        <v>63</v>
      </c>
      <c r="AS78" s="19" t="s">
        <v>63</v>
      </c>
      <c r="AT78" s="19" t="s">
        <v>63</v>
      </c>
      <c r="AU78" s="19" t="s">
        <v>63</v>
      </c>
      <c r="AV78" s="19" t="s">
        <v>63</v>
      </c>
      <c r="AW78" s="19" t="s">
        <v>63</v>
      </c>
      <c r="AX78" s="19" t="s">
        <v>63</v>
      </c>
      <c r="AY78" s="19" t="s">
        <v>63</v>
      </c>
      <c r="AZ78" s="19" t="s">
        <v>63</v>
      </c>
      <c r="BA78" s="19"/>
      <c r="BB78" s="19" t="s">
        <v>64</v>
      </c>
    </row>
    <row r="79" spans="1:54" ht="63.75">
      <c r="A79" s="40"/>
      <c r="B79" s="41"/>
      <c r="C79" s="41"/>
      <c r="D79" s="42"/>
      <c r="E79" s="42"/>
      <c r="F79" s="41"/>
      <c r="G79" s="41"/>
      <c r="H79" s="42"/>
      <c r="I79" s="42">
        <f t="shared" si="1"/>
        <v>0</v>
      </c>
      <c r="J79" s="42">
        <v>0</v>
      </c>
      <c r="K79" s="43" t="s">
        <v>614</v>
      </c>
      <c r="L79" s="15" t="s">
        <v>183</v>
      </c>
      <c r="M79" s="1">
        <v>3073.1</v>
      </c>
      <c r="N79" s="16">
        <v>53</v>
      </c>
      <c r="O79" s="23" t="s">
        <v>202</v>
      </c>
      <c r="P79" s="19" t="s">
        <v>200</v>
      </c>
      <c r="Q79" s="17" t="s">
        <v>57</v>
      </c>
      <c r="R79" s="19" t="s">
        <v>59</v>
      </c>
      <c r="S79" s="18">
        <v>1</v>
      </c>
      <c r="T79" s="19" t="s">
        <v>189</v>
      </c>
      <c r="U79" s="19"/>
      <c r="V79" s="19" t="s">
        <v>203</v>
      </c>
      <c r="W79" s="19" t="s">
        <v>63</v>
      </c>
      <c r="X79" s="19" t="s">
        <v>63</v>
      </c>
      <c r="Y79" s="19" t="s">
        <v>62</v>
      </c>
      <c r="Z79" s="19" t="s">
        <v>63</v>
      </c>
      <c r="AA79" s="19" t="s">
        <v>62</v>
      </c>
      <c r="AB79" s="19" t="s">
        <v>62</v>
      </c>
      <c r="AC79" s="19" t="s">
        <v>63</v>
      </c>
      <c r="AD79" s="19" t="s">
        <v>62</v>
      </c>
      <c r="AE79" s="19" t="s">
        <v>62</v>
      </c>
      <c r="AF79" s="19" t="s">
        <v>62</v>
      </c>
      <c r="AG79" s="19" t="s">
        <v>62</v>
      </c>
      <c r="AH79" s="19" t="s">
        <v>63</v>
      </c>
      <c r="AI79" s="19" t="s">
        <v>63</v>
      </c>
      <c r="AJ79" s="19" t="s">
        <v>63</v>
      </c>
      <c r="AK79" s="19" t="s">
        <v>63</v>
      </c>
      <c r="AL79" s="19" t="s">
        <v>63</v>
      </c>
      <c r="AM79" s="19" t="s">
        <v>63</v>
      </c>
      <c r="AN79" s="19" t="s">
        <v>63</v>
      </c>
      <c r="AO79" s="19" t="s">
        <v>63</v>
      </c>
      <c r="AP79" s="19" t="s">
        <v>63</v>
      </c>
      <c r="AQ79" s="19" t="s">
        <v>63</v>
      </c>
      <c r="AR79" s="19" t="s">
        <v>63</v>
      </c>
      <c r="AS79" s="19" t="s">
        <v>63</v>
      </c>
      <c r="AT79" s="19" t="s">
        <v>63</v>
      </c>
      <c r="AU79" s="19" t="s">
        <v>63</v>
      </c>
      <c r="AV79" s="19" t="s">
        <v>63</v>
      </c>
      <c r="AW79" s="19" t="s">
        <v>63</v>
      </c>
      <c r="AX79" s="19" t="s">
        <v>63</v>
      </c>
      <c r="AY79" s="19" t="s">
        <v>63</v>
      </c>
      <c r="AZ79" s="19" t="s">
        <v>63</v>
      </c>
      <c r="BA79" s="19" t="s">
        <v>191</v>
      </c>
      <c r="BB79" s="19" t="s">
        <v>64</v>
      </c>
    </row>
    <row r="80" spans="1:54" ht="76.5">
      <c r="A80" s="44" t="s">
        <v>473</v>
      </c>
      <c r="B80" s="41" t="s">
        <v>474</v>
      </c>
      <c r="C80" s="41" t="s">
        <v>475</v>
      </c>
      <c r="D80" s="41">
        <v>167.33</v>
      </c>
      <c r="E80" s="41"/>
      <c r="F80" s="41"/>
      <c r="G80" s="41"/>
      <c r="H80" s="41"/>
      <c r="I80" s="42">
        <f t="shared" si="1"/>
        <v>167.33</v>
      </c>
      <c r="J80" s="41">
        <v>2</v>
      </c>
      <c r="K80" s="46" t="s">
        <v>617</v>
      </c>
      <c r="L80" s="15" t="s">
        <v>183</v>
      </c>
      <c r="M80" s="1">
        <v>3087</v>
      </c>
      <c r="N80" s="16">
        <v>133</v>
      </c>
      <c r="O80" s="23" t="s">
        <v>204</v>
      </c>
      <c r="P80" s="19" t="s">
        <v>185</v>
      </c>
      <c r="Q80" s="17" t="s">
        <v>57</v>
      </c>
      <c r="R80" s="19" t="s">
        <v>116</v>
      </c>
      <c r="S80" s="18">
        <v>1</v>
      </c>
      <c r="T80" s="19" t="s">
        <v>194</v>
      </c>
      <c r="U80" s="19"/>
      <c r="V80" s="19"/>
      <c r="W80" s="19" t="s">
        <v>63</v>
      </c>
      <c r="X80" s="19" t="s">
        <v>63</v>
      </c>
      <c r="Y80" s="19" t="s">
        <v>63</v>
      </c>
      <c r="Z80" s="19" t="s">
        <v>63</v>
      </c>
      <c r="AA80" s="19" t="s">
        <v>62</v>
      </c>
      <c r="AB80" s="19" t="s">
        <v>62</v>
      </c>
      <c r="AC80" s="19" t="s">
        <v>63</v>
      </c>
      <c r="AD80" s="19" t="s">
        <v>62</v>
      </c>
      <c r="AE80" s="19" t="s">
        <v>62</v>
      </c>
      <c r="AF80" s="19" t="s">
        <v>62</v>
      </c>
      <c r="AG80" s="19" t="s">
        <v>62</v>
      </c>
      <c r="AH80" s="19" t="s">
        <v>63</v>
      </c>
      <c r="AI80" s="19" t="s">
        <v>63</v>
      </c>
      <c r="AJ80" s="19" t="s">
        <v>63</v>
      </c>
      <c r="AK80" s="19" t="s">
        <v>63</v>
      </c>
      <c r="AL80" s="19" t="s">
        <v>63</v>
      </c>
      <c r="AM80" s="19" t="s">
        <v>63</v>
      </c>
      <c r="AN80" s="19" t="s">
        <v>63</v>
      </c>
      <c r="AO80" s="19" t="s">
        <v>63</v>
      </c>
      <c r="AP80" s="19" t="s">
        <v>63</v>
      </c>
      <c r="AQ80" s="19" t="s">
        <v>63</v>
      </c>
      <c r="AR80" s="19" t="s">
        <v>63</v>
      </c>
      <c r="AS80" s="19" t="s">
        <v>63</v>
      </c>
      <c r="AT80" s="19" t="s">
        <v>63</v>
      </c>
      <c r="AU80" s="19" t="s">
        <v>63</v>
      </c>
      <c r="AV80" s="19" t="s">
        <v>63</v>
      </c>
      <c r="AW80" s="19" t="s">
        <v>63</v>
      </c>
      <c r="AX80" s="19" t="s">
        <v>63</v>
      </c>
      <c r="AY80" s="19" t="s">
        <v>63</v>
      </c>
      <c r="AZ80" s="19" t="s">
        <v>63</v>
      </c>
      <c r="BA80" s="19"/>
      <c r="BB80" s="19" t="s">
        <v>64</v>
      </c>
    </row>
    <row r="81" spans="1:54" ht="63.75">
      <c r="A81" s="40"/>
      <c r="B81" s="41"/>
      <c r="C81" s="41"/>
      <c r="D81" s="42"/>
      <c r="E81" s="42"/>
      <c r="F81" s="41"/>
      <c r="G81" s="41"/>
      <c r="H81" s="42"/>
      <c r="I81" s="42">
        <f t="shared" si="1"/>
        <v>0</v>
      </c>
      <c r="J81" s="42">
        <v>0</v>
      </c>
      <c r="K81" s="43" t="s">
        <v>614</v>
      </c>
      <c r="L81" s="15" t="s">
        <v>183</v>
      </c>
      <c r="M81" s="1">
        <v>3087.1</v>
      </c>
      <c r="N81" s="16">
        <v>53</v>
      </c>
      <c r="O81" s="23" t="s">
        <v>205</v>
      </c>
      <c r="P81" s="19" t="s">
        <v>185</v>
      </c>
      <c r="Q81" s="17" t="s">
        <v>57</v>
      </c>
      <c r="R81" s="19" t="s">
        <v>116</v>
      </c>
      <c r="S81" s="18" t="s">
        <v>206</v>
      </c>
      <c r="T81" s="19" t="s">
        <v>207</v>
      </c>
      <c r="U81" s="19"/>
      <c r="V81" s="19"/>
      <c r="W81" s="19" t="s">
        <v>63</v>
      </c>
      <c r="X81" s="19" t="s">
        <v>63</v>
      </c>
      <c r="Y81" s="19" t="s">
        <v>63</v>
      </c>
      <c r="Z81" s="19" t="s">
        <v>63</v>
      </c>
      <c r="AA81" s="19" t="s">
        <v>62</v>
      </c>
      <c r="AB81" s="19" t="s">
        <v>62</v>
      </c>
      <c r="AC81" s="19" t="s">
        <v>63</v>
      </c>
      <c r="AD81" s="19" t="s">
        <v>62</v>
      </c>
      <c r="AE81" s="19" t="s">
        <v>62</v>
      </c>
      <c r="AF81" s="19" t="s">
        <v>62</v>
      </c>
      <c r="AG81" s="19" t="s">
        <v>62</v>
      </c>
      <c r="AH81" s="19" t="s">
        <v>63</v>
      </c>
      <c r="AI81" s="19" t="s">
        <v>63</v>
      </c>
      <c r="AJ81" s="19" t="s">
        <v>63</v>
      </c>
      <c r="AK81" s="19" t="s">
        <v>63</v>
      </c>
      <c r="AL81" s="19" t="s">
        <v>63</v>
      </c>
      <c r="AM81" s="19" t="s">
        <v>63</v>
      </c>
      <c r="AN81" s="19" t="s">
        <v>63</v>
      </c>
      <c r="AO81" s="19" t="s">
        <v>63</v>
      </c>
      <c r="AP81" s="19" t="s">
        <v>63</v>
      </c>
      <c r="AQ81" s="19" t="s">
        <v>63</v>
      </c>
      <c r="AR81" s="19" t="s">
        <v>63</v>
      </c>
      <c r="AS81" s="19" t="s">
        <v>63</v>
      </c>
      <c r="AT81" s="19" t="s">
        <v>63</v>
      </c>
      <c r="AU81" s="19" t="s">
        <v>63</v>
      </c>
      <c r="AV81" s="19" t="s">
        <v>63</v>
      </c>
      <c r="AW81" s="19" t="s">
        <v>63</v>
      </c>
      <c r="AX81" s="19" t="s">
        <v>63</v>
      </c>
      <c r="AY81" s="19" t="s">
        <v>63</v>
      </c>
      <c r="AZ81" s="19" t="s">
        <v>63</v>
      </c>
      <c r="BA81" s="19" t="s">
        <v>191</v>
      </c>
      <c r="BB81" s="19" t="s">
        <v>64</v>
      </c>
    </row>
    <row r="82" spans="1:54" ht="114">
      <c r="A82" s="40" t="s">
        <v>3094</v>
      </c>
      <c r="B82" s="41" t="s">
        <v>3095</v>
      </c>
      <c r="C82" s="41" t="s">
        <v>3096</v>
      </c>
      <c r="D82" s="42">
        <v>16.66</v>
      </c>
      <c r="E82" s="42" t="s">
        <v>3028</v>
      </c>
      <c r="F82" s="41" t="s">
        <v>3029</v>
      </c>
      <c r="G82" s="41" t="s">
        <v>3030</v>
      </c>
      <c r="H82" s="42">
        <v>11.59</v>
      </c>
      <c r="I82" s="42">
        <f t="shared" si="1"/>
        <v>28.25</v>
      </c>
      <c r="J82" s="42">
        <v>1</v>
      </c>
      <c r="K82" s="43" t="s">
        <v>3071</v>
      </c>
      <c r="L82" s="15" t="s">
        <v>183</v>
      </c>
      <c r="M82" s="1">
        <v>3094</v>
      </c>
      <c r="N82" s="16">
        <v>20</v>
      </c>
      <c r="O82" s="23" t="s">
        <v>208</v>
      </c>
      <c r="P82" s="19" t="s">
        <v>209</v>
      </c>
      <c r="Q82" s="17" t="s">
        <v>57</v>
      </c>
      <c r="R82" s="19" t="s">
        <v>116</v>
      </c>
      <c r="S82" s="18">
        <v>1</v>
      </c>
      <c r="T82" s="19"/>
      <c r="U82" s="19"/>
      <c r="V82" s="19"/>
      <c r="W82" s="19" t="s">
        <v>63</v>
      </c>
      <c r="X82" s="19" t="s">
        <v>63</v>
      </c>
      <c r="Y82" s="19" t="s">
        <v>62</v>
      </c>
      <c r="Z82" s="19" t="s">
        <v>63</v>
      </c>
      <c r="AA82" s="19" t="s">
        <v>62</v>
      </c>
      <c r="AB82" s="19" t="s">
        <v>63</v>
      </c>
      <c r="AC82" s="19" t="s">
        <v>62</v>
      </c>
      <c r="AD82" s="19" t="s">
        <v>62</v>
      </c>
      <c r="AE82" s="19" t="s">
        <v>62</v>
      </c>
      <c r="AF82" s="19" t="s">
        <v>62</v>
      </c>
      <c r="AG82" s="19" t="s">
        <v>62</v>
      </c>
      <c r="AH82" s="19" t="s">
        <v>63</v>
      </c>
      <c r="AI82" s="19" t="s">
        <v>63</v>
      </c>
      <c r="AJ82" s="19" t="s">
        <v>63</v>
      </c>
      <c r="AK82" s="19" t="s">
        <v>63</v>
      </c>
      <c r="AL82" s="19" t="s">
        <v>63</v>
      </c>
      <c r="AM82" s="19" t="s">
        <v>63</v>
      </c>
      <c r="AN82" s="19" t="s">
        <v>63</v>
      </c>
      <c r="AO82" s="19" t="s">
        <v>63</v>
      </c>
      <c r="AP82" s="19" t="s">
        <v>63</v>
      </c>
      <c r="AQ82" s="19" t="s">
        <v>63</v>
      </c>
      <c r="AR82" s="19" t="s">
        <v>63</v>
      </c>
      <c r="AS82" s="19" t="s">
        <v>63</v>
      </c>
      <c r="AT82" s="19" t="s">
        <v>63</v>
      </c>
      <c r="AU82" s="19" t="s">
        <v>63</v>
      </c>
      <c r="AV82" s="19" t="s">
        <v>63</v>
      </c>
      <c r="AW82" s="19" t="s">
        <v>63</v>
      </c>
      <c r="AX82" s="19" t="s">
        <v>63</v>
      </c>
      <c r="AY82" s="19" t="s">
        <v>63</v>
      </c>
      <c r="AZ82" s="19" t="s">
        <v>63</v>
      </c>
      <c r="BA82" s="19"/>
      <c r="BB82" s="19" t="s">
        <v>64</v>
      </c>
    </row>
    <row r="83" spans="1:54" ht="76.5">
      <c r="A83" s="44" t="s">
        <v>473</v>
      </c>
      <c r="B83" s="41" t="s">
        <v>474</v>
      </c>
      <c r="C83" s="41" t="s">
        <v>475</v>
      </c>
      <c r="D83" s="41">
        <v>167.33</v>
      </c>
      <c r="E83" s="41"/>
      <c r="F83" s="41"/>
      <c r="G83" s="41"/>
      <c r="H83" s="41"/>
      <c r="I83" s="42">
        <f t="shared" si="1"/>
        <v>167.33</v>
      </c>
      <c r="J83" s="41">
        <v>2</v>
      </c>
      <c r="K83" s="46" t="s">
        <v>617</v>
      </c>
      <c r="L83" s="15" t="s">
        <v>183</v>
      </c>
      <c r="M83" s="1">
        <v>3101</v>
      </c>
      <c r="N83" s="16">
        <v>133</v>
      </c>
      <c r="O83" s="23" t="s">
        <v>210</v>
      </c>
      <c r="P83" s="19" t="s">
        <v>200</v>
      </c>
      <c r="Q83" s="17" t="s">
        <v>57</v>
      </c>
      <c r="R83" s="19" t="s">
        <v>59</v>
      </c>
      <c r="S83" s="18">
        <v>1</v>
      </c>
      <c r="T83" s="19" t="s">
        <v>194</v>
      </c>
      <c r="U83" s="19"/>
      <c r="V83" s="19" t="s">
        <v>211</v>
      </c>
      <c r="W83" s="19" t="s">
        <v>63</v>
      </c>
      <c r="X83" s="19" t="s">
        <v>63</v>
      </c>
      <c r="Y83" s="19" t="s">
        <v>62</v>
      </c>
      <c r="Z83" s="19" t="s">
        <v>63</v>
      </c>
      <c r="AA83" s="19" t="s">
        <v>62</v>
      </c>
      <c r="AB83" s="19" t="s">
        <v>62</v>
      </c>
      <c r="AC83" s="19" t="s">
        <v>63</v>
      </c>
      <c r="AD83" s="19" t="s">
        <v>62</v>
      </c>
      <c r="AE83" s="19" t="s">
        <v>62</v>
      </c>
      <c r="AF83" s="19" t="s">
        <v>62</v>
      </c>
      <c r="AG83" s="19" t="s">
        <v>62</v>
      </c>
      <c r="AH83" s="19" t="s">
        <v>63</v>
      </c>
      <c r="AI83" s="19" t="s">
        <v>63</v>
      </c>
      <c r="AJ83" s="19" t="s">
        <v>63</v>
      </c>
      <c r="AK83" s="19" t="s">
        <v>63</v>
      </c>
      <c r="AL83" s="19" t="s">
        <v>63</v>
      </c>
      <c r="AM83" s="19" t="s">
        <v>63</v>
      </c>
      <c r="AN83" s="19" t="s">
        <v>63</v>
      </c>
      <c r="AO83" s="19" t="s">
        <v>63</v>
      </c>
      <c r="AP83" s="19" t="s">
        <v>63</v>
      </c>
      <c r="AQ83" s="19" t="s">
        <v>63</v>
      </c>
      <c r="AR83" s="19" t="s">
        <v>63</v>
      </c>
      <c r="AS83" s="19" t="s">
        <v>63</v>
      </c>
      <c r="AT83" s="19" t="s">
        <v>63</v>
      </c>
      <c r="AU83" s="19" t="s">
        <v>63</v>
      </c>
      <c r="AV83" s="19" t="s">
        <v>63</v>
      </c>
      <c r="AW83" s="19" t="s">
        <v>63</v>
      </c>
      <c r="AX83" s="19" t="s">
        <v>63</v>
      </c>
      <c r="AY83" s="19" t="s">
        <v>63</v>
      </c>
      <c r="AZ83" s="19" t="s">
        <v>63</v>
      </c>
      <c r="BA83" s="19"/>
      <c r="BB83" s="19" t="s">
        <v>64</v>
      </c>
    </row>
    <row r="84" spans="1:54" ht="63.75">
      <c r="A84" s="40"/>
      <c r="B84" s="41"/>
      <c r="C84" s="41"/>
      <c r="D84" s="42"/>
      <c r="E84" s="42"/>
      <c r="F84" s="41"/>
      <c r="G84" s="41"/>
      <c r="H84" s="42"/>
      <c r="I84" s="42">
        <f t="shared" si="1"/>
        <v>0</v>
      </c>
      <c r="J84" s="42">
        <v>0</v>
      </c>
      <c r="K84" s="43" t="s">
        <v>614</v>
      </c>
      <c r="L84" s="15" t="s">
        <v>183</v>
      </c>
      <c r="M84" s="1">
        <v>3101.1</v>
      </c>
      <c r="N84" s="16">
        <v>53</v>
      </c>
      <c r="O84" s="23" t="s">
        <v>212</v>
      </c>
      <c r="P84" s="19" t="s">
        <v>200</v>
      </c>
      <c r="Q84" s="17" t="s">
        <v>57</v>
      </c>
      <c r="R84" s="19" t="s">
        <v>59</v>
      </c>
      <c r="S84" s="18">
        <v>1</v>
      </c>
      <c r="T84" s="19" t="s">
        <v>189</v>
      </c>
      <c r="U84" s="19"/>
      <c r="V84" s="19" t="s">
        <v>213</v>
      </c>
      <c r="W84" s="19" t="s">
        <v>63</v>
      </c>
      <c r="X84" s="19" t="s">
        <v>63</v>
      </c>
      <c r="Y84" s="19" t="s">
        <v>62</v>
      </c>
      <c r="Z84" s="19" t="s">
        <v>63</v>
      </c>
      <c r="AA84" s="19" t="s">
        <v>62</v>
      </c>
      <c r="AB84" s="19" t="s">
        <v>62</v>
      </c>
      <c r="AC84" s="19" t="s">
        <v>63</v>
      </c>
      <c r="AD84" s="19" t="s">
        <v>62</v>
      </c>
      <c r="AE84" s="19" t="s">
        <v>62</v>
      </c>
      <c r="AF84" s="19" t="s">
        <v>62</v>
      </c>
      <c r="AG84" s="19" t="s">
        <v>62</v>
      </c>
      <c r="AH84" s="19" t="s">
        <v>63</v>
      </c>
      <c r="AI84" s="19" t="s">
        <v>63</v>
      </c>
      <c r="AJ84" s="19" t="s">
        <v>63</v>
      </c>
      <c r="AK84" s="19" t="s">
        <v>63</v>
      </c>
      <c r="AL84" s="19" t="s">
        <v>63</v>
      </c>
      <c r="AM84" s="19" t="s">
        <v>63</v>
      </c>
      <c r="AN84" s="19" t="s">
        <v>63</v>
      </c>
      <c r="AO84" s="19" t="s">
        <v>63</v>
      </c>
      <c r="AP84" s="19" t="s">
        <v>63</v>
      </c>
      <c r="AQ84" s="19" t="s">
        <v>63</v>
      </c>
      <c r="AR84" s="19" t="s">
        <v>63</v>
      </c>
      <c r="AS84" s="19" t="s">
        <v>63</v>
      </c>
      <c r="AT84" s="19" t="s">
        <v>63</v>
      </c>
      <c r="AU84" s="19" t="s">
        <v>63</v>
      </c>
      <c r="AV84" s="19" t="s">
        <v>63</v>
      </c>
      <c r="AW84" s="19" t="s">
        <v>63</v>
      </c>
      <c r="AX84" s="19" t="s">
        <v>63</v>
      </c>
      <c r="AY84" s="19" t="s">
        <v>63</v>
      </c>
      <c r="AZ84" s="19" t="s">
        <v>63</v>
      </c>
      <c r="BA84" s="19" t="s">
        <v>191</v>
      </c>
      <c r="BB84" s="19" t="s">
        <v>64</v>
      </c>
    </row>
    <row r="85" spans="1:54" ht="76.5">
      <c r="A85" s="44" t="s">
        <v>473</v>
      </c>
      <c r="B85" s="41" t="s">
        <v>474</v>
      </c>
      <c r="C85" s="41" t="s">
        <v>475</v>
      </c>
      <c r="D85" s="41">
        <v>167.33</v>
      </c>
      <c r="E85" s="41"/>
      <c r="F85" s="41"/>
      <c r="G85" s="41"/>
      <c r="H85" s="41"/>
      <c r="I85" s="42">
        <f t="shared" si="1"/>
        <v>167.33</v>
      </c>
      <c r="J85" s="41">
        <v>2</v>
      </c>
      <c r="K85" s="46" t="s">
        <v>617</v>
      </c>
      <c r="L85" s="15" t="s">
        <v>183</v>
      </c>
      <c r="M85" s="1">
        <v>3120</v>
      </c>
      <c r="N85" s="16">
        <v>133</v>
      </c>
      <c r="O85" s="23" t="s">
        <v>214</v>
      </c>
      <c r="P85" s="19" t="s">
        <v>200</v>
      </c>
      <c r="Q85" s="17" t="s">
        <v>57</v>
      </c>
      <c r="R85" s="19" t="s">
        <v>116</v>
      </c>
      <c r="S85" s="18">
        <v>1</v>
      </c>
      <c r="T85" s="19" t="s">
        <v>194</v>
      </c>
      <c r="U85" s="19"/>
      <c r="V85" s="19"/>
      <c r="W85" s="19" t="s">
        <v>63</v>
      </c>
      <c r="X85" s="19" t="s">
        <v>63</v>
      </c>
      <c r="Y85" s="19" t="s">
        <v>63</v>
      </c>
      <c r="Z85" s="19" t="s">
        <v>63</v>
      </c>
      <c r="AA85" s="19" t="s">
        <v>62</v>
      </c>
      <c r="AB85" s="19" t="s">
        <v>63</v>
      </c>
      <c r="AC85" s="19" t="s">
        <v>62</v>
      </c>
      <c r="AD85" s="19" t="s">
        <v>62</v>
      </c>
      <c r="AE85" s="19" t="s">
        <v>62</v>
      </c>
      <c r="AF85" s="19" t="s">
        <v>62</v>
      </c>
      <c r="AG85" s="19" t="s">
        <v>62</v>
      </c>
      <c r="AH85" s="19" t="s">
        <v>63</v>
      </c>
      <c r="AI85" s="19" t="s">
        <v>63</v>
      </c>
      <c r="AJ85" s="19" t="s">
        <v>63</v>
      </c>
      <c r="AK85" s="19" t="s">
        <v>63</v>
      </c>
      <c r="AL85" s="19" t="s">
        <v>63</v>
      </c>
      <c r="AM85" s="19" t="s">
        <v>63</v>
      </c>
      <c r="AN85" s="19" t="s">
        <v>63</v>
      </c>
      <c r="AO85" s="19" t="s">
        <v>63</v>
      </c>
      <c r="AP85" s="19" t="s">
        <v>63</v>
      </c>
      <c r="AQ85" s="19" t="s">
        <v>63</v>
      </c>
      <c r="AR85" s="19" t="s">
        <v>63</v>
      </c>
      <c r="AS85" s="19" t="s">
        <v>63</v>
      </c>
      <c r="AT85" s="19" t="s">
        <v>63</v>
      </c>
      <c r="AU85" s="19" t="s">
        <v>63</v>
      </c>
      <c r="AV85" s="19" t="s">
        <v>63</v>
      </c>
      <c r="AW85" s="19" t="s">
        <v>63</v>
      </c>
      <c r="AX85" s="19" t="s">
        <v>63</v>
      </c>
      <c r="AY85" s="19" t="s">
        <v>63</v>
      </c>
      <c r="AZ85" s="19" t="s">
        <v>63</v>
      </c>
      <c r="BA85" s="19"/>
      <c r="BB85" s="19" t="s">
        <v>64</v>
      </c>
    </row>
    <row r="86" spans="1:54" ht="63.75">
      <c r="A86" s="40"/>
      <c r="B86" s="41"/>
      <c r="C86" s="41"/>
      <c r="D86" s="42"/>
      <c r="E86" s="42"/>
      <c r="F86" s="41"/>
      <c r="G86" s="41"/>
      <c r="H86" s="42"/>
      <c r="I86" s="42">
        <f t="shared" si="1"/>
        <v>0</v>
      </c>
      <c r="J86" s="42">
        <v>0</v>
      </c>
      <c r="K86" s="43" t="s">
        <v>614</v>
      </c>
      <c r="L86" s="15" t="s">
        <v>183</v>
      </c>
      <c r="M86" s="1">
        <v>3120.1</v>
      </c>
      <c r="N86" s="16">
        <v>53</v>
      </c>
      <c r="O86" s="23" t="s">
        <v>215</v>
      </c>
      <c r="P86" s="19" t="s">
        <v>200</v>
      </c>
      <c r="Q86" s="17" t="s">
        <v>57</v>
      </c>
      <c r="R86" s="19" t="s">
        <v>116</v>
      </c>
      <c r="S86" s="18" t="s">
        <v>206</v>
      </c>
      <c r="T86" s="19" t="s">
        <v>189</v>
      </c>
      <c r="U86" s="19"/>
      <c r="V86" s="19"/>
      <c r="W86" s="19" t="s">
        <v>63</v>
      </c>
      <c r="X86" s="19" t="s">
        <v>63</v>
      </c>
      <c r="Y86" s="19" t="s">
        <v>63</v>
      </c>
      <c r="Z86" s="19" t="s">
        <v>63</v>
      </c>
      <c r="AA86" s="19" t="s">
        <v>62</v>
      </c>
      <c r="AB86" s="19" t="s">
        <v>63</v>
      </c>
      <c r="AC86" s="19" t="s">
        <v>62</v>
      </c>
      <c r="AD86" s="19" t="s">
        <v>62</v>
      </c>
      <c r="AE86" s="19" t="s">
        <v>62</v>
      </c>
      <c r="AF86" s="19" t="s">
        <v>62</v>
      </c>
      <c r="AG86" s="19" t="s">
        <v>62</v>
      </c>
      <c r="AH86" s="19" t="s">
        <v>63</v>
      </c>
      <c r="AI86" s="19" t="s">
        <v>63</v>
      </c>
      <c r="AJ86" s="19" t="s">
        <v>63</v>
      </c>
      <c r="AK86" s="19" t="s">
        <v>63</v>
      </c>
      <c r="AL86" s="19" t="s">
        <v>63</v>
      </c>
      <c r="AM86" s="19" t="s">
        <v>63</v>
      </c>
      <c r="AN86" s="19" t="s">
        <v>63</v>
      </c>
      <c r="AO86" s="19" t="s">
        <v>63</v>
      </c>
      <c r="AP86" s="19" t="s">
        <v>63</v>
      </c>
      <c r="AQ86" s="19" t="s">
        <v>63</v>
      </c>
      <c r="AR86" s="19" t="s">
        <v>63</v>
      </c>
      <c r="AS86" s="19" t="s">
        <v>63</v>
      </c>
      <c r="AT86" s="19" t="s">
        <v>63</v>
      </c>
      <c r="AU86" s="19" t="s">
        <v>63</v>
      </c>
      <c r="AV86" s="19" t="s">
        <v>63</v>
      </c>
      <c r="AW86" s="19" t="s">
        <v>63</v>
      </c>
      <c r="AX86" s="19" t="s">
        <v>63</v>
      </c>
      <c r="AY86" s="19" t="s">
        <v>63</v>
      </c>
      <c r="AZ86" s="19" t="s">
        <v>63</v>
      </c>
      <c r="BA86" s="19" t="s">
        <v>191</v>
      </c>
      <c r="BB86" s="19" t="s">
        <v>64</v>
      </c>
    </row>
    <row r="87" spans="1:54" ht="99.75">
      <c r="A87" s="40" t="s">
        <v>3028</v>
      </c>
      <c r="B87" s="41" t="s">
        <v>3029</v>
      </c>
      <c r="C87" s="41" t="s">
        <v>3030</v>
      </c>
      <c r="D87" s="42">
        <v>11.59</v>
      </c>
      <c r="E87" s="42"/>
      <c r="F87" s="41"/>
      <c r="G87" s="41"/>
      <c r="H87" s="42"/>
      <c r="I87" s="42">
        <f t="shared" si="1"/>
        <v>11.59</v>
      </c>
      <c r="J87" s="41">
        <v>1</v>
      </c>
      <c r="K87" s="43"/>
      <c r="L87" s="15" t="s">
        <v>183</v>
      </c>
      <c r="M87" s="1">
        <v>3178</v>
      </c>
      <c r="N87" s="16">
        <v>42</v>
      </c>
      <c r="O87" s="23" t="s">
        <v>216</v>
      </c>
      <c r="P87" s="17" t="s">
        <v>57</v>
      </c>
      <c r="Q87" s="19" t="s">
        <v>57</v>
      </c>
      <c r="R87" s="19" t="s">
        <v>59</v>
      </c>
      <c r="S87" s="18">
        <v>1</v>
      </c>
      <c r="T87" s="19"/>
      <c r="U87" s="19"/>
      <c r="V87" s="19"/>
      <c r="W87" s="19" t="s">
        <v>63</v>
      </c>
      <c r="X87" s="19" t="s">
        <v>63</v>
      </c>
      <c r="Y87" s="19" t="s">
        <v>63</v>
      </c>
      <c r="Z87" s="19" t="s">
        <v>63</v>
      </c>
      <c r="AA87" s="19" t="s">
        <v>62</v>
      </c>
      <c r="AB87" s="19" t="s">
        <v>63</v>
      </c>
      <c r="AC87" s="19" t="s">
        <v>62</v>
      </c>
      <c r="AD87" s="19" t="s">
        <v>62</v>
      </c>
      <c r="AE87" s="19" t="s">
        <v>62</v>
      </c>
      <c r="AF87" s="19" t="s">
        <v>62</v>
      </c>
      <c r="AG87" s="19" t="s">
        <v>62</v>
      </c>
      <c r="AH87" s="19" t="s">
        <v>63</v>
      </c>
      <c r="AI87" s="19" t="s">
        <v>63</v>
      </c>
      <c r="AJ87" s="19" t="s">
        <v>63</v>
      </c>
      <c r="AK87" s="19" t="s">
        <v>63</v>
      </c>
      <c r="AL87" s="19" t="s">
        <v>63</v>
      </c>
      <c r="AM87" s="19" t="s">
        <v>63</v>
      </c>
      <c r="AN87" s="19" t="s">
        <v>63</v>
      </c>
      <c r="AO87" s="19" t="s">
        <v>63</v>
      </c>
      <c r="AP87" s="19" t="s">
        <v>63</v>
      </c>
      <c r="AQ87" s="19" t="s">
        <v>63</v>
      </c>
      <c r="AR87" s="19" t="s">
        <v>63</v>
      </c>
      <c r="AS87" s="19" t="s">
        <v>63</v>
      </c>
      <c r="AT87" s="19" t="s">
        <v>63</v>
      </c>
      <c r="AU87" s="19" t="s">
        <v>63</v>
      </c>
      <c r="AV87" s="19" t="s">
        <v>63</v>
      </c>
      <c r="AW87" s="19" t="s">
        <v>63</v>
      </c>
      <c r="AX87" s="19" t="s">
        <v>63</v>
      </c>
      <c r="AY87" s="19" t="s">
        <v>63</v>
      </c>
      <c r="AZ87" s="19" t="s">
        <v>63</v>
      </c>
      <c r="BA87" s="19"/>
      <c r="BB87" s="19" t="s">
        <v>64</v>
      </c>
    </row>
    <row r="88" spans="1:54">
      <c r="A88" s="40"/>
      <c r="B88" s="41"/>
      <c r="C88" s="41"/>
      <c r="D88" s="42"/>
      <c r="E88" s="42"/>
      <c r="F88" s="41"/>
      <c r="G88" s="41"/>
      <c r="H88" s="42"/>
      <c r="I88" s="42">
        <f t="shared" si="1"/>
        <v>0</v>
      </c>
      <c r="J88" s="42">
        <v>0</v>
      </c>
      <c r="K88" s="43" t="s">
        <v>614</v>
      </c>
      <c r="L88" s="19" t="s">
        <v>217</v>
      </c>
      <c r="M88" s="1">
        <v>3326</v>
      </c>
      <c r="N88" s="16">
        <v>78</v>
      </c>
      <c r="O88" s="23" t="s">
        <v>218</v>
      </c>
      <c r="P88" s="17" t="s">
        <v>57</v>
      </c>
      <c r="Q88" s="19" t="s">
        <v>57</v>
      </c>
      <c r="R88" s="19" t="s">
        <v>219</v>
      </c>
      <c r="S88" s="18">
        <v>1</v>
      </c>
      <c r="T88" s="19"/>
      <c r="U88" s="19"/>
      <c r="V88" s="19"/>
      <c r="W88" s="19" t="s">
        <v>63</v>
      </c>
      <c r="X88" s="19" t="s">
        <v>63</v>
      </c>
      <c r="Y88" s="19" t="s">
        <v>63</v>
      </c>
      <c r="Z88" s="19" t="s">
        <v>63</v>
      </c>
      <c r="AA88" s="19" t="s">
        <v>62</v>
      </c>
      <c r="AB88" s="19" t="s">
        <v>62</v>
      </c>
      <c r="AC88" s="19" t="s">
        <v>63</v>
      </c>
      <c r="AD88" s="19" t="s">
        <v>62</v>
      </c>
      <c r="AE88" s="19" t="s">
        <v>62</v>
      </c>
      <c r="AF88" s="19" t="s">
        <v>62</v>
      </c>
      <c r="AG88" s="19" t="s">
        <v>62</v>
      </c>
      <c r="AH88" s="19" t="s">
        <v>63</v>
      </c>
      <c r="AI88" s="19" t="s">
        <v>63</v>
      </c>
      <c r="AJ88" s="19" t="s">
        <v>63</v>
      </c>
      <c r="AK88" s="19" t="s">
        <v>63</v>
      </c>
      <c r="AL88" s="19" t="s">
        <v>63</v>
      </c>
      <c r="AM88" s="19" t="s">
        <v>63</v>
      </c>
      <c r="AN88" s="19" t="s">
        <v>63</v>
      </c>
      <c r="AO88" s="19" t="s">
        <v>63</v>
      </c>
      <c r="AP88" s="19" t="s">
        <v>63</v>
      </c>
      <c r="AQ88" s="19" t="s">
        <v>63</v>
      </c>
      <c r="AR88" s="19" t="s">
        <v>63</v>
      </c>
      <c r="AS88" s="19" t="s">
        <v>63</v>
      </c>
      <c r="AT88" s="19" t="s">
        <v>63</v>
      </c>
      <c r="AU88" s="19" t="s">
        <v>63</v>
      </c>
      <c r="AV88" s="19" t="s">
        <v>63</v>
      </c>
      <c r="AW88" s="19" t="s">
        <v>63</v>
      </c>
      <c r="AX88" s="19" t="s">
        <v>63</v>
      </c>
      <c r="AY88" s="19" t="s">
        <v>63</v>
      </c>
      <c r="AZ88" s="19" t="s">
        <v>63</v>
      </c>
      <c r="BA88" s="19"/>
      <c r="BB88" s="19" t="s">
        <v>64</v>
      </c>
    </row>
    <row r="89" spans="1:54">
      <c r="A89" s="40"/>
      <c r="B89" s="41"/>
      <c r="C89" s="41"/>
      <c r="D89" s="42"/>
      <c r="E89" s="42"/>
      <c r="F89" s="41"/>
      <c r="G89" s="41"/>
      <c r="H89" s="42"/>
      <c r="I89" s="42">
        <f t="shared" si="1"/>
        <v>0</v>
      </c>
      <c r="J89" s="42">
        <v>0</v>
      </c>
      <c r="K89" s="43" t="s">
        <v>614</v>
      </c>
      <c r="L89" s="19" t="s">
        <v>217</v>
      </c>
      <c r="M89" s="1">
        <v>3331</v>
      </c>
      <c r="N89" s="16">
        <v>86</v>
      </c>
      <c r="O89" s="23" t="s">
        <v>220</v>
      </c>
      <c r="P89" s="19" t="s">
        <v>221</v>
      </c>
      <c r="Q89" s="19" t="s">
        <v>156</v>
      </c>
      <c r="R89" s="17" t="s">
        <v>57</v>
      </c>
      <c r="S89" s="18">
        <v>1</v>
      </c>
      <c r="T89" s="19"/>
      <c r="U89" s="19"/>
      <c r="V89" s="19"/>
      <c r="W89" s="19" t="s">
        <v>63</v>
      </c>
      <c r="X89" s="19" t="s">
        <v>63</v>
      </c>
      <c r="Y89" s="19" t="s">
        <v>63</v>
      </c>
      <c r="Z89" s="19" t="s">
        <v>63</v>
      </c>
      <c r="AA89" s="19" t="s">
        <v>62</v>
      </c>
      <c r="AB89" s="19" t="s">
        <v>62</v>
      </c>
      <c r="AC89" s="19" t="s">
        <v>63</v>
      </c>
      <c r="AD89" s="19" t="s">
        <v>62</v>
      </c>
      <c r="AE89" s="19" t="s">
        <v>62</v>
      </c>
      <c r="AF89" s="19" t="s">
        <v>62</v>
      </c>
      <c r="AG89" s="19" t="s">
        <v>62</v>
      </c>
      <c r="AH89" s="19" t="s">
        <v>63</v>
      </c>
      <c r="AI89" s="19" t="s">
        <v>63</v>
      </c>
      <c r="AJ89" s="19" t="s">
        <v>63</v>
      </c>
      <c r="AK89" s="19" t="s">
        <v>63</v>
      </c>
      <c r="AL89" s="19" t="s">
        <v>63</v>
      </c>
      <c r="AM89" s="19" t="s">
        <v>63</v>
      </c>
      <c r="AN89" s="19" t="s">
        <v>63</v>
      </c>
      <c r="AO89" s="19" t="s">
        <v>63</v>
      </c>
      <c r="AP89" s="19" t="s">
        <v>63</v>
      </c>
      <c r="AQ89" s="19" t="s">
        <v>63</v>
      </c>
      <c r="AR89" s="19" t="s">
        <v>63</v>
      </c>
      <c r="AS89" s="19" t="s">
        <v>63</v>
      </c>
      <c r="AT89" s="19" t="s">
        <v>63</v>
      </c>
      <c r="AU89" s="19" t="s">
        <v>63</v>
      </c>
      <c r="AV89" s="19" t="s">
        <v>63</v>
      </c>
      <c r="AW89" s="19" t="s">
        <v>63</v>
      </c>
      <c r="AX89" s="19" t="s">
        <v>63</v>
      </c>
      <c r="AY89" s="19" t="s">
        <v>63</v>
      </c>
      <c r="AZ89" s="19" t="s">
        <v>63</v>
      </c>
      <c r="BA89" s="19"/>
      <c r="BB89" s="19" t="s">
        <v>64</v>
      </c>
    </row>
    <row r="90" spans="1:54">
      <c r="A90" s="40"/>
      <c r="B90" s="41"/>
      <c r="C90" s="41"/>
      <c r="D90" s="42"/>
      <c r="E90" s="42"/>
      <c r="F90" s="41"/>
      <c r="G90" s="41"/>
      <c r="H90" s="42"/>
      <c r="I90" s="42">
        <f t="shared" si="1"/>
        <v>0</v>
      </c>
      <c r="J90" s="42">
        <v>0</v>
      </c>
      <c r="K90" s="43" t="s">
        <v>614</v>
      </c>
      <c r="L90" s="19" t="s">
        <v>217</v>
      </c>
      <c r="M90" s="1">
        <v>3332</v>
      </c>
      <c r="N90" s="16">
        <v>34</v>
      </c>
      <c r="O90" s="23" t="s">
        <v>222</v>
      </c>
      <c r="P90" s="17" t="s">
        <v>57</v>
      </c>
      <c r="Q90" s="19" t="s">
        <v>156</v>
      </c>
      <c r="R90" s="19" t="s">
        <v>219</v>
      </c>
      <c r="S90" s="18">
        <v>1</v>
      </c>
      <c r="T90" s="19"/>
      <c r="U90" s="19"/>
      <c r="V90" s="19"/>
      <c r="W90" s="19" t="s">
        <v>63</v>
      </c>
      <c r="X90" s="19" t="s">
        <v>63</v>
      </c>
      <c r="Y90" s="19" t="s">
        <v>63</v>
      </c>
      <c r="Z90" s="19" t="s">
        <v>63</v>
      </c>
      <c r="AA90" s="19" t="s">
        <v>62</v>
      </c>
      <c r="AB90" s="19" t="s">
        <v>62</v>
      </c>
      <c r="AC90" s="19" t="s">
        <v>63</v>
      </c>
      <c r="AD90" s="19" t="s">
        <v>62</v>
      </c>
      <c r="AE90" s="19" t="s">
        <v>62</v>
      </c>
      <c r="AF90" s="19" t="s">
        <v>62</v>
      </c>
      <c r="AG90" s="19" t="s">
        <v>62</v>
      </c>
      <c r="AH90" s="19" t="s">
        <v>63</v>
      </c>
      <c r="AI90" s="19" t="s">
        <v>63</v>
      </c>
      <c r="AJ90" s="19" t="s">
        <v>63</v>
      </c>
      <c r="AK90" s="19" t="s">
        <v>63</v>
      </c>
      <c r="AL90" s="19" t="s">
        <v>63</v>
      </c>
      <c r="AM90" s="19" t="s">
        <v>63</v>
      </c>
      <c r="AN90" s="19" t="s">
        <v>63</v>
      </c>
      <c r="AO90" s="19" t="s">
        <v>63</v>
      </c>
      <c r="AP90" s="19" t="s">
        <v>63</v>
      </c>
      <c r="AQ90" s="19" t="s">
        <v>63</v>
      </c>
      <c r="AR90" s="19" t="s">
        <v>63</v>
      </c>
      <c r="AS90" s="19" t="s">
        <v>63</v>
      </c>
      <c r="AT90" s="19" t="s">
        <v>63</v>
      </c>
      <c r="AU90" s="19" t="s">
        <v>63</v>
      </c>
      <c r="AV90" s="19" t="s">
        <v>63</v>
      </c>
      <c r="AW90" s="19" t="s">
        <v>63</v>
      </c>
      <c r="AX90" s="19" t="s">
        <v>63</v>
      </c>
      <c r="AY90" s="19" t="s">
        <v>63</v>
      </c>
      <c r="AZ90" s="19" t="s">
        <v>63</v>
      </c>
      <c r="BA90" s="19"/>
      <c r="BB90" s="19" t="s">
        <v>64</v>
      </c>
    </row>
    <row r="91" spans="1:54">
      <c r="A91" s="40"/>
      <c r="B91" s="41"/>
      <c r="C91" s="41"/>
      <c r="D91" s="42"/>
      <c r="E91" s="42"/>
      <c r="F91" s="41"/>
      <c r="G91" s="41"/>
      <c r="H91" s="42"/>
      <c r="I91" s="42">
        <f t="shared" si="1"/>
        <v>0</v>
      </c>
      <c r="J91" s="42">
        <v>0</v>
      </c>
      <c r="K91" s="43" t="s">
        <v>614</v>
      </c>
      <c r="L91" s="19" t="s">
        <v>217</v>
      </c>
      <c r="M91" s="1">
        <v>3333</v>
      </c>
      <c r="N91" s="16">
        <v>110</v>
      </c>
      <c r="O91" s="23" t="s">
        <v>222</v>
      </c>
      <c r="P91" s="17" t="s">
        <v>57</v>
      </c>
      <c r="Q91" s="19" t="s">
        <v>156</v>
      </c>
      <c r="R91" s="19" t="s">
        <v>223</v>
      </c>
      <c r="S91" s="18">
        <v>1</v>
      </c>
      <c r="T91" s="19"/>
      <c r="U91" s="19"/>
      <c r="V91" s="19"/>
      <c r="W91" s="19" t="s">
        <v>63</v>
      </c>
      <c r="X91" s="19" t="s">
        <v>63</v>
      </c>
      <c r="Y91" s="19" t="s">
        <v>63</v>
      </c>
      <c r="Z91" s="19" t="s">
        <v>63</v>
      </c>
      <c r="AA91" s="19" t="s">
        <v>62</v>
      </c>
      <c r="AB91" s="19" t="s">
        <v>62</v>
      </c>
      <c r="AC91" s="19" t="s">
        <v>63</v>
      </c>
      <c r="AD91" s="19" t="s">
        <v>62</v>
      </c>
      <c r="AE91" s="19" t="s">
        <v>62</v>
      </c>
      <c r="AF91" s="19" t="s">
        <v>62</v>
      </c>
      <c r="AG91" s="19" t="s">
        <v>62</v>
      </c>
      <c r="AH91" s="19" t="s">
        <v>63</v>
      </c>
      <c r="AI91" s="19" t="s">
        <v>63</v>
      </c>
      <c r="AJ91" s="19" t="s">
        <v>63</v>
      </c>
      <c r="AK91" s="19" t="s">
        <v>63</v>
      </c>
      <c r="AL91" s="19" t="s">
        <v>63</v>
      </c>
      <c r="AM91" s="19" t="s">
        <v>63</v>
      </c>
      <c r="AN91" s="19" t="s">
        <v>63</v>
      </c>
      <c r="AO91" s="19" t="s">
        <v>63</v>
      </c>
      <c r="AP91" s="19" t="s">
        <v>63</v>
      </c>
      <c r="AQ91" s="19" t="s">
        <v>63</v>
      </c>
      <c r="AR91" s="19" t="s">
        <v>63</v>
      </c>
      <c r="AS91" s="19" t="s">
        <v>63</v>
      </c>
      <c r="AT91" s="19" t="s">
        <v>63</v>
      </c>
      <c r="AU91" s="19" t="s">
        <v>63</v>
      </c>
      <c r="AV91" s="19" t="s">
        <v>63</v>
      </c>
      <c r="AW91" s="19" t="s">
        <v>63</v>
      </c>
      <c r="AX91" s="19" t="s">
        <v>63</v>
      </c>
      <c r="AY91" s="19" t="s">
        <v>63</v>
      </c>
      <c r="AZ91" s="19" t="s">
        <v>63</v>
      </c>
      <c r="BA91" s="19"/>
      <c r="BB91" s="19" t="s">
        <v>64</v>
      </c>
    </row>
    <row r="92" spans="1:54" ht="156.75">
      <c r="A92" s="40" t="s">
        <v>618</v>
      </c>
      <c r="B92" s="41" t="s">
        <v>619</v>
      </c>
      <c r="C92" s="41" t="s">
        <v>620</v>
      </c>
      <c r="D92" s="42">
        <v>53.06</v>
      </c>
      <c r="E92" s="42"/>
      <c r="F92" s="41"/>
      <c r="G92" s="41"/>
      <c r="H92" s="42"/>
      <c r="I92" s="42">
        <f t="shared" si="1"/>
        <v>53.06</v>
      </c>
      <c r="J92" s="42">
        <v>2</v>
      </c>
      <c r="K92" s="43" t="s">
        <v>392</v>
      </c>
      <c r="L92" s="19" t="s">
        <v>217</v>
      </c>
      <c r="M92" s="1">
        <v>3334</v>
      </c>
      <c r="N92" s="16">
        <v>63</v>
      </c>
      <c r="O92" s="23" t="s">
        <v>224</v>
      </c>
      <c r="P92" s="17" t="s">
        <v>57</v>
      </c>
      <c r="Q92" s="19" t="s">
        <v>57</v>
      </c>
      <c r="R92" s="19" t="s">
        <v>219</v>
      </c>
      <c r="S92" s="18">
        <v>1</v>
      </c>
      <c r="T92" s="19"/>
      <c r="U92" s="19"/>
      <c r="V92" s="19"/>
      <c r="W92" s="19" t="s">
        <v>63</v>
      </c>
      <c r="X92" s="19" t="s">
        <v>63</v>
      </c>
      <c r="Y92" s="19" t="s">
        <v>63</v>
      </c>
      <c r="Z92" s="19" t="s">
        <v>63</v>
      </c>
      <c r="AA92" s="19" t="s">
        <v>62</v>
      </c>
      <c r="AB92" s="19" t="s">
        <v>62</v>
      </c>
      <c r="AC92" s="19" t="s">
        <v>63</v>
      </c>
      <c r="AD92" s="19" t="s">
        <v>62</v>
      </c>
      <c r="AE92" s="19" t="s">
        <v>62</v>
      </c>
      <c r="AF92" s="19" t="s">
        <v>62</v>
      </c>
      <c r="AG92" s="19" t="s">
        <v>62</v>
      </c>
      <c r="AH92" s="19" t="s">
        <v>63</v>
      </c>
      <c r="AI92" s="19" t="s">
        <v>63</v>
      </c>
      <c r="AJ92" s="19" t="s">
        <v>63</v>
      </c>
      <c r="AK92" s="19" t="s">
        <v>63</v>
      </c>
      <c r="AL92" s="19" t="s">
        <v>63</v>
      </c>
      <c r="AM92" s="19" t="s">
        <v>63</v>
      </c>
      <c r="AN92" s="19" t="s">
        <v>63</v>
      </c>
      <c r="AO92" s="19" t="s">
        <v>63</v>
      </c>
      <c r="AP92" s="19" t="s">
        <v>63</v>
      </c>
      <c r="AQ92" s="19" t="s">
        <v>63</v>
      </c>
      <c r="AR92" s="19" t="s">
        <v>63</v>
      </c>
      <c r="AS92" s="19" t="s">
        <v>63</v>
      </c>
      <c r="AT92" s="19" t="s">
        <v>63</v>
      </c>
      <c r="AU92" s="19" t="s">
        <v>63</v>
      </c>
      <c r="AV92" s="19" t="s">
        <v>63</v>
      </c>
      <c r="AW92" s="19" t="s">
        <v>63</v>
      </c>
      <c r="AX92" s="19" t="s">
        <v>63</v>
      </c>
      <c r="AY92" s="19" t="s">
        <v>63</v>
      </c>
      <c r="AZ92" s="19" t="s">
        <v>63</v>
      </c>
      <c r="BA92" s="19"/>
      <c r="BB92" s="19" t="s">
        <v>64</v>
      </c>
    </row>
    <row r="93" spans="1:54" ht="156.75">
      <c r="A93" s="40" t="s">
        <v>618</v>
      </c>
      <c r="B93" s="41" t="s">
        <v>619</v>
      </c>
      <c r="C93" s="41" t="s">
        <v>620</v>
      </c>
      <c r="D93" s="42">
        <v>53.06</v>
      </c>
      <c r="E93" s="42"/>
      <c r="F93" s="41"/>
      <c r="G93" s="41"/>
      <c r="H93" s="42"/>
      <c r="I93" s="42">
        <f t="shared" si="1"/>
        <v>53.06</v>
      </c>
      <c r="J93" s="42">
        <v>2</v>
      </c>
      <c r="K93" s="43" t="s">
        <v>621</v>
      </c>
      <c r="L93" s="19" t="s">
        <v>217</v>
      </c>
      <c r="M93" s="1">
        <v>3335</v>
      </c>
      <c r="N93" s="16">
        <v>70</v>
      </c>
      <c r="O93" s="23" t="s">
        <v>224</v>
      </c>
      <c r="P93" s="17" t="s">
        <v>57</v>
      </c>
      <c r="Q93" s="19" t="s">
        <v>57</v>
      </c>
      <c r="R93" s="19" t="s">
        <v>223</v>
      </c>
      <c r="S93" s="18">
        <v>1</v>
      </c>
      <c r="T93" s="19"/>
      <c r="U93" s="19"/>
      <c r="V93" s="19"/>
      <c r="W93" s="19" t="s">
        <v>63</v>
      </c>
      <c r="X93" s="19" t="s">
        <v>63</v>
      </c>
      <c r="Y93" s="19" t="s">
        <v>63</v>
      </c>
      <c r="Z93" s="19" t="s">
        <v>63</v>
      </c>
      <c r="AA93" s="19" t="s">
        <v>62</v>
      </c>
      <c r="AB93" s="19" t="s">
        <v>62</v>
      </c>
      <c r="AC93" s="19" t="s">
        <v>63</v>
      </c>
      <c r="AD93" s="19" t="s">
        <v>62</v>
      </c>
      <c r="AE93" s="19" t="s">
        <v>62</v>
      </c>
      <c r="AF93" s="19" t="s">
        <v>62</v>
      </c>
      <c r="AG93" s="19" t="s">
        <v>62</v>
      </c>
      <c r="AH93" s="19" t="s">
        <v>63</v>
      </c>
      <c r="AI93" s="19" t="s">
        <v>63</v>
      </c>
      <c r="AJ93" s="19" t="s">
        <v>63</v>
      </c>
      <c r="AK93" s="19" t="s">
        <v>63</v>
      </c>
      <c r="AL93" s="19" t="s">
        <v>63</v>
      </c>
      <c r="AM93" s="19" t="s">
        <v>63</v>
      </c>
      <c r="AN93" s="19" t="s">
        <v>63</v>
      </c>
      <c r="AO93" s="19" t="s">
        <v>63</v>
      </c>
      <c r="AP93" s="19" t="s">
        <v>63</v>
      </c>
      <c r="AQ93" s="19" t="s">
        <v>63</v>
      </c>
      <c r="AR93" s="19" t="s">
        <v>63</v>
      </c>
      <c r="AS93" s="19" t="s">
        <v>63</v>
      </c>
      <c r="AT93" s="19" t="s">
        <v>63</v>
      </c>
      <c r="AU93" s="19" t="s">
        <v>63</v>
      </c>
      <c r="AV93" s="19" t="s">
        <v>63</v>
      </c>
      <c r="AW93" s="19" t="s">
        <v>63</v>
      </c>
      <c r="AX93" s="19" t="s">
        <v>63</v>
      </c>
      <c r="AY93" s="19" t="s">
        <v>63</v>
      </c>
      <c r="AZ93" s="19" t="s">
        <v>63</v>
      </c>
      <c r="BA93" s="19"/>
      <c r="BB93" s="19" t="s">
        <v>64</v>
      </c>
    </row>
    <row r="94" spans="1:54">
      <c r="A94" s="40"/>
      <c r="B94" s="41"/>
      <c r="C94" s="41"/>
      <c r="D94" s="42"/>
      <c r="E94" s="42"/>
      <c r="F94" s="41"/>
      <c r="G94" s="41"/>
      <c r="H94" s="42"/>
      <c r="I94" s="42">
        <f t="shared" si="1"/>
        <v>0</v>
      </c>
      <c r="J94" s="42">
        <v>0</v>
      </c>
      <c r="K94" s="43" t="s">
        <v>614</v>
      </c>
      <c r="L94" s="19" t="s">
        <v>217</v>
      </c>
      <c r="M94" s="1">
        <v>3339</v>
      </c>
      <c r="N94" s="16">
        <v>200</v>
      </c>
      <c r="O94" s="23" t="s">
        <v>225</v>
      </c>
      <c r="P94" s="17" t="s">
        <v>57</v>
      </c>
      <c r="Q94" s="19" t="s">
        <v>57</v>
      </c>
      <c r="R94" s="19" t="s">
        <v>223</v>
      </c>
      <c r="S94" s="18">
        <v>1</v>
      </c>
      <c r="T94" s="19"/>
      <c r="U94" s="19"/>
      <c r="V94" s="19"/>
      <c r="W94" s="19" t="s">
        <v>63</v>
      </c>
      <c r="X94" s="19" t="s">
        <v>63</v>
      </c>
      <c r="Y94" s="19" t="s">
        <v>63</v>
      </c>
      <c r="Z94" s="19" t="s">
        <v>63</v>
      </c>
      <c r="AA94" s="19" t="s">
        <v>62</v>
      </c>
      <c r="AB94" s="19" t="s">
        <v>62</v>
      </c>
      <c r="AC94" s="19" t="s">
        <v>63</v>
      </c>
      <c r="AD94" s="19" t="s">
        <v>62</v>
      </c>
      <c r="AE94" s="19" t="s">
        <v>62</v>
      </c>
      <c r="AF94" s="19" t="s">
        <v>62</v>
      </c>
      <c r="AG94" s="19" t="s">
        <v>62</v>
      </c>
      <c r="AH94" s="19" t="s">
        <v>63</v>
      </c>
      <c r="AI94" s="19" t="s">
        <v>63</v>
      </c>
      <c r="AJ94" s="19" t="s">
        <v>63</v>
      </c>
      <c r="AK94" s="19" t="s">
        <v>63</v>
      </c>
      <c r="AL94" s="19" t="s">
        <v>63</v>
      </c>
      <c r="AM94" s="19" t="s">
        <v>63</v>
      </c>
      <c r="AN94" s="19" t="s">
        <v>63</v>
      </c>
      <c r="AO94" s="19" t="s">
        <v>63</v>
      </c>
      <c r="AP94" s="19" t="s">
        <v>63</v>
      </c>
      <c r="AQ94" s="19" t="s">
        <v>63</v>
      </c>
      <c r="AR94" s="19" t="s">
        <v>63</v>
      </c>
      <c r="AS94" s="19" t="s">
        <v>63</v>
      </c>
      <c r="AT94" s="19" t="s">
        <v>63</v>
      </c>
      <c r="AU94" s="19" t="s">
        <v>63</v>
      </c>
      <c r="AV94" s="19" t="s">
        <v>63</v>
      </c>
      <c r="AW94" s="19" t="s">
        <v>63</v>
      </c>
      <c r="AX94" s="19" t="s">
        <v>63</v>
      </c>
      <c r="AY94" s="19" t="s">
        <v>63</v>
      </c>
      <c r="AZ94" s="19" t="s">
        <v>63</v>
      </c>
      <c r="BA94" s="19"/>
      <c r="BB94" s="19" t="s">
        <v>64</v>
      </c>
    </row>
    <row r="95" spans="1:54" ht="102">
      <c r="A95" s="44" t="s">
        <v>473</v>
      </c>
      <c r="B95" s="41" t="s">
        <v>474</v>
      </c>
      <c r="C95" s="41" t="s">
        <v>475</v>
      </c>
      <c r="D95" s="41">
        <v>167.33</v>
      </c>
      <c r="E95" s="41"/>
      <c r="F95" s="41"/>
      <c r="G95" s="41"/>
      <c r="H95" s="41"/>
      <c r="I95" s="42">
        <f t="shared" si="1"/>
        <v>167.33</v>
      </c>
      <c r="J95" s="41">
        <v>2</v>
      </c>
      <c r="K95" s="46" t="s">
        <v>617</v>
      </c>
      <c r="L95" s="19" t="s">
        <v>217</v>
      </c>
      <c r="M95" s="1">
        <v>3349</v>
      </c>
      <c r="N95" s="16">
        <v>133</v>
      </c>
      <c r="O95" s="23" t="s">
        <v>226</v>
      </c>
      <c r="P95" s="19" t="s">
        <v>227</v>
      </c>
      <c r="Q95" s="19" t="s">
        <v>57</v>
      </c>
      <c r="R95" s="17" t="s">
        <v>57</v>
      </c>
      <c r="S95" s="18">
        <v>1</v>
      </c>
      <c r="T95" s="19" t="s">
        <v>228</v>
      </c>
      <c r="U95" s="19"/>
      <c r="V95" s="19"/>
      <c r="W95" s="19" t="s">
        <v>63</v>
      </c>
      <c r="X95" s="19" t="s">
        <v>63</v>
      </c>
      <c r="Y95" s="19" t="s">
        <v>63</v>
      </c>
      <c r="Z95" s="19" t="s">
        <v>63</v>
      </c>
      <c r="AA95" s="19" t="s">
        <v>62</v>
      </c>
      <c r="AB95" s="19" t="s">
        <v>63</v>
      </c>
      <c r="AC95" s="19" t="s">
        <v>62</v>
      </c>
      <c r="AD95" s="19" t="s">
        <v>62</v>
      </c>
      <c r="AE95" s="19" t="s">
        <v>62</v>
      </c>
      <c r="AF95" s="19" t="s">
        <v>62</v>
      </c>
      <c r="AG95" s="19" t="s">
        <v>62</v>
      </c>
      <c r="AH95" s="19" t="s">
        <v>63</v>
      </c>
      <c r="AI95" s="19" t="s">
        <v>63</v>
      </c>
      <c r="AJ95" s="19" t="s">
        <v>63</v>
      </c>
      <c r="AK95" s="19" t="s">
        <v>63</v>
      </c>
      <c r="AL95" s="19" t="s">
        <v>63</v>
      </c>
      <c r="AM95" s="19" t="s">
        <v>63</v>
      </c>
      <c r="AN95" s="19" t="s">
        <v>63</v>
      </c>
      <c r="AO95" s="19" t="s">
        <v>63</v>
      </c>
      <c r="AP95" s="19" t="s">
        <v>63</v>
      </c>
      <c r="AQ95" s="19" t="s">
        <v>63</v>
      </c>
      <c r="AR95" s="19" t="s">
        <v>63</v>
      </c>
      <c r="AS95" s="19" t="s">
        <v>63</v>
      </c>
      <c r="AT95" s="19" t="s">
        <v>63</v>
      </c>
      <c r="AU95" s="19" t="s">
        <v>63</v>
      </c>
      <c r="AV95" s="19" t="s">
        <v>63</v>
      </c>
      <c r="AW95" s="19" t="s">
        <v>63</v>
      </c>
      <c r="AX95" s="19" t="s">
        <v>63</v>
      </c>
      <c r="AY95" s="19" t="s">
        <v>63</v>
      </c>
      <c r="AZ95" s="19" t="s">
        <v>63</v>
      </c>
      <c r="BA95" s="24"/>
      <c r="BB95" s="19" t="s">
        <v>64</v>
      </c>
    </row>
    <row r="96" spans="1:54" ht="76.5">
      <c r="A96" s="40"/>
      <c r="B96" s="41"/>
      <c r="C96" s="41"/>
      <c r="D96" s="42"/>
      <c r="E96" s="42"/>
      <c r="F96" s="41"/>
      <c r="G96" s="41"/>
      <c r="H96" s="42"/>
      <c r="I96" s="42">
        <f t="shared" si="1"/>
        <v>0</v>
      </c>
      <c r="J96" s="42">
        <v>0</v>
      </c>
      <c r="K96" s="43" t="s">
        <v>614</v>
      </c>
      <c r="L96" s="19" t="s">
        <v>217</v>
      </c>
      <c r="M96" s="1">
        <v>3349.1</v>
      </c>
      <c r="N96" s="16">
        <v>53</v>
      </c>
      <c r="O96" s="23" t="s">
        <v>229</v>
      </c>
      <c r="P96" s="19" t="s">
        <v>227</v>
      </c>
      <c r="Q96" s="19" t="s">
        <v>57</v>
      </c>
      <c r="R96" s="17" t="s">
        <v>57</v>
      </c>
      <c r="S96" s="18" t="s">
        <v>230</v>
      </c>
      <c r="T96" s="19" t="s">
        <v>231</v>
      </c>
      <c r="U96" s="19"/>
      <c r="V96" s="19"/>
      <c r="W96" s="19" t="s">
        <v>63</v>
      </c>
      <c r="X96" s="19" t="s">
        <v>63</v>
      </c>
      <c r="Y96" s="19" t="s">
        <v>63</v>
      </c>
      <c r="Z96" s="19" t="s">
        <v>63</v>
      </c>
      <c r="AA96" s="19" t="s">
        <v>62</v>
      </c>
      <c r="AB96" s="19" t="s">
        <v>63</v>
      </c>
      <c r="AC96" s="19" t="s">
        <v>62</v>
      </c>
      <c r="AD96" s="19" t="s">
        <v>62</v>
      </c>
      <c r="AE96" s="19" t="s">
        <v>62</v>
      </c>
      <c r="AF96" s="19" t="s">
        <v>62</v>
      </c>
      <c r="AG96" s="19" t="s">
        <v>62</v>
      </c>
      <c r="AH96" s="19" t="s">
        <v>63</v>
      </c>
      <c r="AI96" s="19" t="s">
        <v>63</v>
      </c>
      <c r="AJ96" s="19" t="s">
        <v>63</v>
      </c>
      <c r="AK96" s="19" t="s">
        <v>63</v>
      </c>
      <c r="AL96" s="19" t="s">
        <v>63</v>
      </c>
      <c r="AM96" s="19" t="s">
        <v>63</v>
      </c>
      <c r="AN96" s="19" t="s">
        <v>63</v>
      </c>
      <c r="AO96" s="19" t="s">
        <v>63</v>
      </c>
      <c r="AP96" s="19" t="s">
        <v>63</v>
      </c>
      <c r="AQ96" s="19" t="s">
        <v>63</v>
      </c>
      <c r="AR96" s="19" t="s">
        <v>63</v>
      </c>
      <c r="AS96" s="19" t="s">
        <v>63</v>
      </c>
      <c r="AT96" s="19" t="s">
        <v>63</v>
      </c>
      <c r="AU96" s="19" t="s">
        <v>63</v>
      </c>
      <c r="AV96" s="19" t="s">
        <v>63</v>
      </c>
      <c r="AW96" s="19" t="s">
        <v>63</v>
      </c>
      <c r="AX96" s="19" t="s">
        <v>63</v>
      </c>
      <c r="AY96" s="19" t="s">
        <v>63</v>
      </c>
      <c r="AZ96" s="19" t="s">
        <v>63</v>
      </c>
      <c r="BA96" s="19" t="s">
        <v>191</v>
      </c>
      <c r="BB96" s="19" t="s">
        <v>64</v>
      </c>
    </row>
    <row r="97" spans="1:54" ht="71.25">
      <c r="A97" s="44" t="s">
        <v>3097</v>
      </c>
      <c r="B97" s="41" t="s">
        <v>3098</v>
      </c>
      <c r="C97" s="41" t="s">
        <v>3099</v>
      </c>
      <c r="D97" s="41">
        <v>14.72</v>
      </c>
      <c r="E97" s="41"/>
      <c r="F97" s="41"/>
      <c r="G97" s="41"/>
      <c r="H97" s="41"/>
      <c r="I97" s="42">
        <f t="shared" si="1"/>
        <v>14.72</v>
      </c>
      <c r="J97" s="41">
        <v>1</v>
      </c>
      <c r="K97" s="46" t="s">
        <v>3071</v>
      </c>
      <c r="L97" s="19" t="s">
        <v>217</v>
      </c>
      <c r="M97" s="1">
        <v>3375</v>
      </c>
      <c r="N97" s="16">
        <v>47</v>
      </c>
      <c r="O97" s="23" t="s">
        <v>232</v>
      </c>
      <c r="P97" s="17" t="s">
        <v>57</v>
      </c>
      <c r="Q97" s="19" t="s">
        <v>57</v>
      </c>
      <c r="R97" s="19" t="s">
        <v>116</v>
      </c>
      <c r="S97" s="18">
        <v>1</v>
      </c>
      <c r="T97" s="19"/>
      <c r="U97" s="19"/>
      <c r="V97" s="19"/>
      <c r="W97" s="19" t="s">
        <v>63</v>
      </c>
      <c r="X97" s="19" t="s">
        <v>63</v>
      </c>
      <c r="Y97" s="19" t="s">
        <v>63</v>
      </c>
      <c r="Z97" s="19" t="s">
        <v>63</v>
      </c>
      <c r="AA97" s="19" t="s">
        <v>62</v>
      </c>
      <c r="AB97" s="19" t="s">
        <v>63</v>
      </c>
      <c r="AC97" s="19" t="s">
        <v>62</v>
      </c>
      <c r="AD97" s="19" t="s">
        <v>62</v>
      </c>
      <c r="AE97" s="19" t="s">
        <v>62</v>
      </c>
      <c r="AF97" s="19" t="s">
        <v>62</v>
      </c>
      <c r="AG97" s="19" t="s">
        <v>62</v>
      </c>
      <c r="AH97" s="19" t="s">
        <v>63</v>
      </c>
      <c r="AI97" s="19" t="s">
        <v>63</v>
      </c>
      <c r="AJ97" s="19" t="s">
        <v>63</v>
      </c>
      <c r="AK97" s="19" t="s">
        <v>63</v>
      </c>
      <c r="AL97" s="19" t="s">
        <v>63</v>
      </c>
      <c r="AM97" s="19" t="s">
        <v>63</v>
      </c>
      <c r="AN97" s="19" t="s">
        <v>63</v>
      </c>
      <c r="AO97" s="19" t="s">
        <v>63</v>
      </c>
      <c r="AP97" s="19" t="s">
        <v>63</v>
      </c>
      <c r="AQ97" s="19" t="s">
        <v>63</v>
      </c>
      <c r="AR97" s="19" t="s">
        <v>63</v>
      </c>
      <c r="AS97" s="19" t="s">
        <v>63</v>
      </c>
      <c r="AT97" s="19" t="s">
        <v>63</v>
      </c>
      <c r="AU97" s="19" t="s">
        <v>63</v>
      </c>
      <c r="AV97" s="19" t="s">
        <v>63</v>
      </c>
      <c r="AW97" s="19" t="s">
        <v>63</v>
      </c>
      <c r="AX97" s="19" t="s">
        <v>63</v>
      </c>
      <c r="AY97" s="19" t="s">
        <v>63</v>
      </c>
      <c r="AZ97" s="19" t="s">
        <v>63</v>
      </c>
      <c r="BA97" s="19"/>
      <c r="BB97" s="19" t="s">
        <v>64</v>
      </c>
    </row>
    <row r="98" spans="1:54" ht="76.5">
      <c r="A98" s="44" t="s">
        <v>3100</v>
      </c>
      <c r="B98" s="41" t="s">
        <v>3101</v>
      </c>
      <c r="C98" s="41" t="s">
        <v>3102</v>
      </c>
      <c r="D98" s="41">
        <v>31.52</v>
      </c>
      <c r="E98" s="41"/>
      <c r="F98" s="41"/>
      <c r="G98" s="41"/>
      <c r="H98" s="41"/>
      <c r="I98" s="42">
        <f t="shared" si="1"/>
        <v>31.52</v>
      </c>
      <c r="J98" s="41">
        <v>2</v>
      </c>
      <c r="K98" s="43" t="s">
        <v>617</v>
      </c>
      <c r="L98" s="19" t="s">
        <v>217</v>
      </c>
      <c r="M98" s="1">
        <v>3396</v>
      </c>
      <c r="N98" s="16">
        <v>53</v>
      </c>
      <c r="O98" s="23" t="s">
        <v>233</v>
      </c>
      <c r="P98" s="19" t="s">
        <v>227</v>
      </c>
      <c r="Q98" s="19" t="s">
        <v>57</v>
      </c>
      <c r="R98" s="17" t="s">
        <v>57</v>
      </c>
      <c r="S98" s="18">
        <v>1</v>
      </c>
      <c r="T98" s="19" t="s">
        <v>194</v>
      </c>
      <c r="U98" s="19"/>
      <c r="V98" s="19" t="s">
        <v>234</v>
      </c>
      <c r="W98" s="19" t="s">
        <v>63</v>
      </c>
      <c r="X98" s="19" t="s">
        <v>63</v>
      </c>
      <c r="Y98" s="19" t="s">
        <v>63</v>
      </c>
      <c r="Z98" s="19" t="s">
        <v>63</v>
      </c>
      <c r="AA98" s="19" t="s">
        <v>62</v>
      </c>
      <c r="AB98" s="19" t="s">
        <v>63</v>
      </c>
      <c r="AC98" s="19" t="s">
        <v>62</v>
      </c>
      <c r="AD98" s="19" t="s">
        <v>62</v>
      </c>
      <c r="AE98" s="19" t="s">
        <v>62</v>
      </c>
      <c r="AF98" s="19" t="s">
        <v>62</v>
      </c>
      <c r="AG98" s="19" t="s">
        <v>62</v>
      </c>
      <c r="AH98" s="19" t="s">
        <v>63</v>
      </c>
      <c r="AI98" s="19" t="s">
        <v>63</v>
      </c>
      <c r="AJ98" s="19" t="s">
        <v>63</v>
      </c>
      <c r="AK98" s="19" t="s">
        <v>63</v>
      </c>
      <c r="AL98" s="19" t="s">
        <v>63</v>
      </c>
      <c r="AM98" s="19" t="s">
        <v>63</v>
      </c>
      <c r="AN98" s="19" t="s">
        <v>63</v>
      </c>
      <c r="AO98" s="19" t="s">
        <v>63</v>
      </c>
      <c r="AP98" s="19" t="s">
        <v>63</v>
      </c>
      <c r="AQ98" s="19" t="s">
        <v>63</v>
      </c>
      <c r="AR98" s="19" t="s">
        <v>63</v>
      </c>
      <c r="AS98" s="19" t="s">
        <v>63</v>
      </c>
      <c r="AT98" s="19" t="s">
        <v>63</v>
      </c>
      <c r="AU98" s="19" t="s">
        <v>63</v>
      </c>
      <c r="AV98" s="19" t="s">
        <v>63</v>
      </c>
      <c r="AW98" s="19" t="s">
        <v>63</v>
      </c>
      <c r="AX98" s="19" t="s">
        <v>63</v>
      </c>
      <c r="AY98" s="19" t="s">
        <v>63</v>
      </c>
      <c r="AZ98" s="19" t="s">
        <v>63</v>
      </c>
      <c r="BA98" s="19"/>
      <c r="BB98" s="19" t="s">
        <v>64</v>
      </c>
    </row>
    <row r="99" spans="1:54" ht="63.75">
      <c r="A99" s="40"/>
      <c r="B99" s="41"/>
      <c r="C99" s="41"/>
      <c r="D99" s="42"/>
      <c r="E99" s="42"/>
      <c r="F99" s="41"/>
      <c r="G99" s="41"/>
      <c r="H99" s="42"/>
      <c r="I99" s="42">
        <f t="shared" si="1"/>
        <v>0</v>
      </c>
      <c r="J99" s="42">
        <v>0</v>
      </c>
      <c r="K99" s="43" t="s">
        <v>614</v>
      </c>
      <c r="L99" s="19" t="s">
        <v>217</v>
      </c>
      <c r="M99" s="1">
        <v>3396.1</v>
      </c>
      <c r="N99" s="16">
        <v>26</v>
      </c>
      <c r="O99" s="23" t="s">
        <v>235</v>
      </c>
      <c r="P99" s="19" t="s">
        <v>227</v>
      </c>
      <c r="Q99" s="19" t="s">
        <v>57</v>
      </c>
      <c r="R99" s="17" t="s">
        <v>57</v>
      </c>
      <c r="S99" s="18">
        <v>1</v>
      </c>
      <c r="T99" s="19" t="s">
        <v>207</v>
      </c>
      <c r="U99" s="19"/>
      <c r="V99" s="19" t="s">
        <v>236</v>
      </c>
      <c r="W99" s="19" t="s">
        <v>63</v>
      </c>
      <c r="X99" s="19" t="s">
        <v>63</v>
      </c>
      <c r="Y99" s="19" t="s">
        <v>63</v>
      </c>
      <c r="Z99" s="19" t="s">
        <v>63</v>
      </c>
      <c r="AA99" s="19" t="s">
        <v>62</v>
      </c>
      <c r="AB99" s="19" t="s">
        <v>63</v>
      </c>
      <c r="AC99" s="19" t="s">
        <v>62</v>
      </c>
      <c r="AD99" s="19" t="s">
        <v>62</v>
      </c>
      <c r="AE99" s="19" t="s">
        <v>62</v>
      </c>
      <c r="AF99" s="19" t="s">
        <v>62</v>
      </c>
      <c r="AG99" s="19" t="s">
        <v>62</v>
      </c>
      <c r="AH99" s="19" t="s">
        <v>63</v>
      </c>
      <c r="AI99" s="19" t="s">
        <v>63</v>
      </c>
      <c r="AJ99" s="19" t="s">
        <v>63</v>
      </c>
      <c r="AK99" s="19" t="s">
        <v>63</v>
      </c>
      <c r="AL99" s="19" t="s">
        <v>63</v>
      </c>
      <c r="AM99" s="19" t="s">
        <v>63</v>
      </c>
      <c r="AN99" s="19" t="s">
        <v>63</v>
      </c>
      <c r="AO99" s="19" t="s">
        <v>63</v>
      </c>
      <c r="AP99" s="19" t="s">
        <v>63</v>
      </c>
      <c r="AQ99" s="19" t="s">
        <v>63</v>
      </c>
      <c r="AR99" s="19" t="s">
        <v>63</v>
      </c>
      <c r="AS99" s="19" t="s">
        <v>63</v>
      </c>
      <c r="AT99" s="19" t="s">
        <v>63</v>
      </c>
      <c r="AU99" s="19" t="s">
        <v>63</v>
      </c>
      <c r="AV99" s="19" t="s">
        <v>63</v>
      </c>
      <c r="AW99" s="19" t="s">
        <v>63</v>
      </c>
      <c r="AX99" s="19" t="s">
        <v>63</v>
      </c>
      <c r="AY99" s="19" t="s">
        <v>63</v>
      </c>
      <c r="AZ99" s="19" t="s">
        <v>63</v>
      </c>
      <c r="BA99" s="19" t="s">
        <v>191</v>
      </c>
      <c r="BB99" s="19" t="s">
        <v>64</v>
      </c>
    </row>
    <row r="100" spans="1:54" ht="85.5">
      <c r="A100" s="44" t="s">
        <v>3103</v>
      </c>
      <c r="B100" s="41" t="s">
        <v>3104</v>
      </c>
      <c r="C100" s="41" t="s">
        <v>3105</v>
      </c>
      <c r="D100" s="41">
        <v>17.62</v>
      </c>
      <c r="E100" s="41" t="s">
        <v>3106</v>
      </c>
      <c r="F100" s="41" t="s">
        <v>3107</v>
      </c>
      <c r="G100" s="41" t="s">
        <v>3108</v>
      </c>
      <c r="H100" s="41">
        <v>26.72</v>
      </c>
      <c r="I100" s="42">
        <f t="shared" si="1"/>
        <v>44.34</v>
      </c>
      <c r="J100" s="41">
        <v>1</v>
      </c>
      <c r="K100" s="46" t="s">
        <v>3071</v>
      </c>
      <c r="L100" s="19" t="s">
        <v>217</v>
      </c>
      <c r="M100" s="1">
        <v>3446</v>
      </c>
      <c r="N100" s="16">
        <v>180</v>
      </c>
      <c r="O100" s="23" t="s">
        <v>237</v>
      </c>
      <c r="P100" s="19" t="s">
        <v>238</v>
      </c>
      <c r="Q100" s="19" t="s">
        <v>57</v>
      </c>
      <c r="R100" s="17" t="s">
        <v>57</v>
      </c>
      <c r="S100" s="18">
        <v>1</v>
      </c>
      <c r="T100" s="19"/>
      <c r="U100" s="19"/>
      <c r="V100" s="19"/>
      <c r="W100" s="19" t="s">
        <v>63</v>
      </c>
      <c r="X100" s="19" t="s">
        <v>63</v>
      </c>
      <c r="Y100" s="19" t="s">
        <v>63</v>
      </c>
      <c r="Z100" s="19" t="s">
        <v>63</v>
      </c>
      <c r="AA100" s="19" t="s">
        <v>62</v>
      </c>
      <c r="AB100" s="19" t="s">
        <v>62</v>
      </c>
      <c r="AC100" s="19" t="s">
        <v>63</v>
      </c>
      <c r="AD100" s="19" t="s">
        <v>62</v>
      </c>
      <c r="AE100" s="19" t="s">
        <v>62</v>
      </c>
      <c r="AF100" s="19" t="s">
        <v>62</v>
      </c>
      <c r="AG100" s="19" t="s">
        <v>62</v>
      </c>
      <c r="AH100" s="19" t="s">
        <v>63</v>
      </c>
      <c r="AI100" s="19" t="s">
        <v>63</v>
      </c>
      <c r="AJ100" s="19" t="s">
        <v>63</v>
      </c>
      <c r="AK100" s="19" t="s">
        <v>63</v>
      </c>
      <c r="AL100" s="19" t="s">
        <v>63</v>
      </c>
      <c r="AM100" s="19" t="s">
        <v>63</v>
      </c>
      <c r="AN100" s="19" t="s">
        <v>63</v>
      </c>
      <c r="AO100" s="19" t="s">
        <v>63</v>
      </c>
      <c r="AP100" s="19" t="s">
        <v>63</v>
      </c>
      <c r="AQ100" s="19" t="s">
        <v>63</v>
      </c>
      <c r="AR100" s="19" t="s">
        <v>63</v>
      </c>
      <c r="AS100" s="19" t="s">
        <v>63</v>
      </c>
      <c r="AT100" s="19" t="s">
        <v>63</v>
      </c>
      <c r="AU100" s="19" t="s">
        <v>63</v>
      </c>
      <c r="AV100" s="19" t="s">
        <v>63</v>
      </c>
      <c r="AW100" s="19" t="s">
        <v>63</v>
      </c>
      <c r="AX100" s="19" t="s">
        <v>63</v>
      </c>
      <c r="AY100" s="19" t="s">
        <v>63</v>
      </c>
      <c r="AZ100" s="19" t="s">
        <v>63</v>
      </c>
      <c r="BA100" s="19"/>
      <c r="BB100" s="19" t="s">
        <v>64</v>
      </c>
    </row>
    <row r="101" spans="1:54" ht="99.75">
      <c r="A101" s="44" t="s">
        <v>477</v>
      </c>
      <c r="B101" s="41" t="s">
        <v>478</v>
      </c>
      <c r="C101" s="41" t="s">
        <v>479</v>
      </c>
      <c r="D101" s="41">
        <v>23.68</v>
      </c>
      <c r="E101" s="41"/>
      <c r="F101" s="41"/>
      <c r="G101" s="41"/>
      <c r="H101" s="41"/>
      <c r="I101" s="42">
        <f t="shared" si="1"/>
        <v>23.68</v>
      </c>
      <c r="J101" s="41">
        <v>2</v>
      </c>
      <c r="K101" s="46" t="s">
        <v>476</v>
      </c>
      <c r="L101" s="19" t="s">
        <v>217</v>
      </c>
      <c r="M101" s="1">
        <v>3454</v>
      </c>
      <c r="N101" s="16">
        <v>42</v>
      </c>
      <c r="O101" s="23" t="s">
        <v>239</v>
      </c>
      <c r="P101" s="19" t="s">
        <v>240</v>
      </c>
      <c r="Q101" s="19" t="s">
        <v>57</v>
      </c>
      <c r="R101" s="17" t="s">
        <v>57</v>
      </c>
      <c r="S101" s="18">
        <v>1</v>
      </c>
      <c r="T101" s="19"/>
      <c r="U101" s="19"/>
      <c r="V101" s="19"/>
      <c r="W101" s="19" t="s">
        <v>63</v>
      </c>
      <c r="X101" s="19" t="s">
        <v>63</v>
      </c>
      <c r="Y101" s="19" t="s">
        <v>63</v>
      </c>
      <c r="Z101" s="19" t="s">
        <v>63</v>
      </c>
      <c r="AA101" s="19" t="s">
        <v>62</v>
      </c>
      <c r="AB101" s="19" t="s">
        <v>62</v>
      </c>
      <c r="AC101" s="19" t="s">
        <v>63</v>
      </c>
      <c r="AD101" s="19" t="s">
        <v>62</v>
      </c>
      <c r="AE101" s="19" t="s">
        <v>62</v>
      </c>
      <c r="AF101" s="19" t="s">
        <v>62</v>
      </c>
      <c r="AG101" s="19" t="s">
        <v>62</v>
      </c>
      <c r="AH101" s="19" t="s">
        <v>63</v>
      </c>
      <c r="AI101" s="19" t="s">
        <v>63</v>
      </c>
      <c r="AJ101" s="19" t="s">
        <v>63</v>
      </c>
      <c r="AK101" s="19" t="s">
        <v>63</v>
      </c>
      <c r="AL101" s="19" t="s">
        <v>63</v>
      </c>
      <c r="AM101" s="19" t="s">
        <v>63</v>
      </c>
      <c r="AN101" s="19" t="s">
        <v>63</v>
      </c>
      <c r="AO101" s="19" t="s">
        <v>63</v>
      </c>
      <c r="AP101" s="19" t="s">
        <v>63</v>
      </c>
      <c r="AQ101" s="19" t="s">
        <v>63</v>
      </c>
      <c r="AR101" s="19" t="s">
        <v>63</v>
      </c>
      <c r="AS101" s="19" t="s">
        <v>63</v>
      </c>
      <c r="AT101" s="19" t="s">
        <v>63</v>
      </c>
      <c r="AU101" s="19" t="s">
        <v>63</v>
      </c>
      <c r="AV101" s="19" t="s">
        <v>63</v>
      </c>
      <c r="AW101" s="19" t="s">
        <v>63</v>
      </c>
      <c r="AX101" s="19" t="s">
        <v>63</v>
      </c>
      <c r="AY101" s="19" t="s">
        <v>63</v>
      </c>
      <c r="AZ101" s="19" t="s">
        <v>63</v>
      </c>
      <c r="BA101" s="19"/>
      <c r="BB101" s="19" t="s">
        <v>64</v>
      </c>
    </row>
    <row r="102" spans="1:54" ht="42.75">
      <c r="A102" s="44" t="s">
        <v>473</v>
      </c>
      <c r="B102" s="41" t="s">
        <v>474</v>
      </c>
      <c r="C102" s="41" t="s">
        <v>475</v>
      </c>
      <c r="D102" s="41">
        <v>167.33</v>
      </c>
      <c r="E102" s="41"/>
      <c r="F102" s="41"/>
      <c r="G102" s="41"/>
      <c r="H102" s="41"/>
      <c r="I102" s="42">
        <f t="shared" si="1"/>
        <v>167.33</v>
      </c>
      <c r="J102" s="41">
        <v>2</v>
      </c>
      <c r="K102" s="43" t="s">
        <v>617</v>
      </c>
      <c r="L102" s="19" t="s">
        <v>217</v>
      </c>
      <c r="M102" s="1">
        <v>3455</v>
      </c>
      <c r="N102" s="16">
        <v>230</v>
      </c>
      <c r="O102" s="23" t="s">
        <v>239</v>
      </c>
      <c r="P102" s="19" t="s">
        <v>227</v>
      </c>
      <c r="Q102" s="19" t="s">
        <v>57</v>
      </c>
      <c r="R102" s="17" t="s">
        <v>57</v>
      </c>
      <c r="S102" s="18">
        <v>1</v>
      </c>
      <c r="T102" s="19"/>
      <c r="U102" s="19"/>
      <c r="V102" s="19"/>
      <c r="W102" s="19" t="s">
        <v>63</v>
      </c>
      <c r="X102" s="19" t="s">
        <v>63</v>
      </c>
      <c r="Y102" s="19" t="s">
        <v>63</v>
      </c>
      <c r="Z102" s="19" t="s">
        <v>63</v>
      </c>
      <c r="AA102" s="19" t="s">
        <v>62</v>
      </c>
      <c r="AB102" s="19" t="s">
        <v>62</v>
      </c>
      <c r="AC102" s="19" t="s">
        <v>63</v>
      </c>
      <c r="AD102" s="19" t="s">
        <v>62</v>
      </c>
      <c r="AE102" s="19" t="s">
        <v>62</v>
      </c>
      <c r="AF102" s="19" t="s">
        <v>62</v>
      </c>
      <c r="AG102" s="19" t="s">
        <v>62</v>
      </c>
      <c r="AH102" s="19" t="s">
        <v>63</v>
      </c>
      <c r="AI102" s="19" t="s">
        <v>63</v>
      </c>
      <c r="AJ102" s="19" t="s">
        <v>63</v>
      </c>
      <c r="AK102" s="19" t="s">
        <v>63</v>
      </c>
      <c r="AL102" s="19" t="s">
        <v>63</v>
      </c>
      <c r="AM102" s="19" t="s">
        <v>63</v>
      </c>
      <c r="AN102" s="19" t="s">
        <v>63</v>
      </c>
      <c r="AO102" s="19" t="s">
        <v>63</v>
      </c>
      <c r="AP102" s="19" t="s">
        <v>63</v>
      </c>
      <c r="AQ102" s="19" t="s">
        <v>63</v>
      </c>
      <c r="AR102" s="19" t="s">
        <v>63</v>
      </c>
      <c r="AS102" s="19" t="s">
        <v>63</v>
      </c>
      <c r="AT102" s="19" t="s">
        <v>63</v>
      </c>
      <c r="AU102" s="19" t="s">
        <v>63</v>
      </c>
      <c r="AV102" s="19" t="s">
        <v>63</v>
      </c>
      <c r="AW102" s="19" t="s">
        <v>63</v>
      </c>
      <c r="AX102" s="19" t="s">
        <v>63</v>
      </c>
      <c r="AY102" s="19" t="s">
        <v>63</v>
      </c>
      <c r="AZ102" s="19" t="s">
        <v>63</v>
      </c>
      <c r="BA102" s="19"/>
      <c r="BB102" s="19" t="s">
        <v>64</v>
      </c>
    </row>
    <row r="103" spans="1:54" ht="76.5">
      <c r="A103" s="44" t="s">
        <v>473</v>
      </c>
      <c r="B103" s="41" t="s">
        <v>474</v>
      </c>
      <c r="C103" s="41" t="s">
        <v>475</v>
      </c>
      <c r="D103" s="41">
        <v>167.33</v>
      </c>
      <c r="E103" s="41"/>
      <c r="F103" s="41"/>
      <c r="G103" s="41"/>
      <c r="H103" s="41"/>
      <c r="I103" s="42">
        <f t="shared" si="1"/>
        <v>167.33</v>
      </c>
      <c r="J103" s="41">
        <v>2</v>
      </c>
      <c r="K103" s="43" t="s">
        <v>617</v>
      </c>
      <c r="L103" s="19" t="s">
        <v>217</v>
      </c>
      <c r="M103" s="1">
        <v>3460</v>
      </c>
      <c r="N103" s="16">
        <v>53</v>
      </c>
      <c r="O103" s="23" t="s">
        <v>241</v>
      </c>
      <c r="P103" s="19" t="s">
        <v>227</v>
      </c>
      <c r="Q103" s="19" t="s">
        <v>57</v>
      </c>
      <c r="R103" s="17" t="s">
        <v>57</v>
      </c>
      <c r="S103" s="18">
        <v>1</v>
      </c>
      <c r="T103" s="19" t="s">
        <v>194</v>
      </c>
      <c r="U103" s="19"/>
      <c r="V103" s="19" t="s">
        <v>242</v>
      </c>
      <c r="W103" s="19" t="s">
        <v>63</v>
      </c>
      <c r="X103" s="19" t="s">
        <v>63</v>
      </c>
      <c r="Y103" s="19" t="s">
        <v>63</v>
      </c>
      <c r="Z103" s="19" t="s">
        <v>63</v>
      </c>
      <c r="AA103" s="19" t="s">
        <v>62</v>
      </c>
      <c r="AB103" s="19" t="s">
        <v>63</v>
      </c>
      <c r="AC103" s="19" t="s">
        <v>62</v>
      </c>
      <c r="AD103" s="19" t="s">
        <v>62</v>
      </c>
      <c r="AE103" s="19" t="s">
        <v>62</v>
      </c>
      <c r="AF103" s="19" t="s">
        <v>62</v>
      </c>
      <c r="AG103" s="19" t="s">
        <v>62</v>
      </c>
      <c r="AH103" s="19" t="s">
        <v>63</v>
      </c>
      <c r="AI103" s="19" t="s">
        <v>63</v>
      </c>
      <c r="AJ103" s="19" t="s">
        <v>63</v>
      </c>
      <c r="AK103" s="19" t="s">
        <v>63</v>
      </c>
      <c r="AL103" s="19" t="s">
        <v>63</v>
      </c>
      <c r="AM103" s="19" t="s">
        <v>63</v>
      </c>
      <c r="AN103" s="19" t="s">
        <v>63</v>
      </c>
      <c r="AO103" s="19" t="s">
        <v>63</v>
      </c>
      <c r="AP103" s="19" t="s">
        <v>63</v>
      </c>
      <c r="AQ103" s="19" t="s">
        <v>63</v>
      </c>
      <c r="AR103" s="19" t="s">
        <v>63</v>
      </c>
      <c r="AS103" s="19" t="s">
        <v>63</v>
      </c>
      <c r="AT103" s="19" t="s">
        <v>63</v>
      </c>
      <c r="AU103" s="19" t="s">
        <v>63</v>
      </c>
      <c r="AV103" s="19" t="s">
        <v>63</v>
      </c>
      <c r="AW103" s="19" t="s">
        <v>63</v>
      </c>
      <c r="AX103" s="19" t="s">
        <v>63</v>
      </c>
      <c r="AY103" s="19" t="s">
        <v>63</v>
      </c>
      <c r="AZ103" s="19" t="s">
        <v>63</v>
      </c>
      <c r="BA103" s="19"/>
      <c r="BB103" s="19" t="s">
        <v>64</v>
      </c>
    </row>
    <row r="104" spans="1:54" ht="63.75">
      <c r="A104" s="40"/>
      <c r="B104" s="41"/>
      <c r="C104" s="41"/>
      <c r="D104" s="42"/>
      <c r="E104" s="42"/>
      <c r="F104" s="41"/>
      <c r="G104" s="41"/>
      <c r="H104" s="42"/>
      <c r="I104" s="42">
        <f t="shared" si="1"/>
        <v>0</v>
      </c>
      <c r="J104" s="42">
        <v>0</v>
      </c>
      <c r="K104" s="43" t="s">
        <v>614</v>
      </c>
      <c r="L104" s="19" t="s">
        <v>217</v>
      </c>
      <c r="M104" s="1">
        <v>3460.1</v>
      </c>
      <c r="N104" s="16">
        <v>26</v>
      </c>
      <c r="O104" s="23" t="s">
        <v>243</v>
      </c>
      <c r="P104" s="19" t="s">
        <v>227</v>
      </c>
      <c r="Q104" s="19" t="s">
        <v>57</v>
      </c>
      <c r="R104" s="17" t="s">
        <v>57</v>
      </c>
      <c r="S104" s="18">
        <v>1</v>
      </c>
      <c r="T104" s="19" t="s">
        <v>189</v>
      </c>
      <c r="U104" s="19"/>
      <c r="V104" s="19" t="s">
        <v>244</v>
      </c>
      <c r="W104" s="19" t="s">
        <v>63</v>
      </c>
      <c r="X104" s="19" t="s">
        <v>63</v>
      </c>
      <c r="Y104" s="19" t="s">
        <v>63</v>
      </c>
      <c r="Z104" s="19" t="s">
        <v>63</v>
      </c>
      <c r="AA104" s="19" t="s">
        <v>62</v>
      </c>
      <c r="AB104" s="19" t="s">
        <v>63</v>
      </c>
      <c r="AC104" s="19" t="s">
        <v>62</v>
      </c>
      <c r="AD104" s="19" t="s">
        <v>62</v>
      </c>
      <c r="AE104" s="19" t="s">
        <v>62</v>
      </c>
      <c r="AF104" s="19" t="s">
        <v>62</v>
      </c>
      <c r="AG104" s="19" t="s">
        <v>62</v>
      </c>
      <c r="AH104" s="19" t="s">
        <v>63</v>
      </c>
      <c r="AI104" s="19" t="s">
        <v>63</v>
      </c>
      <c r="AJ104" s="19" t="s">
        <v>63</v>
      </c>
      <c r="AK104" s="19" t="s">
        <v>63</v>
      </c>
      <c r="AL104" s="19" t="s">
        <v>63</v>
      </c>
      <c r="AM104" s="19" t="s">
        <v>63</v>
      </c>
      <c r="AN104" s="19" t="s">
        <v>63</v>
      </c>
      <c r="AO104" s="19" t="s">
        <v>63</v>
      </c>
      <c r="AP104" s="19" t="s">
        <v>63</v>
      </c>
      <c r="AQ104" s="19" t="s">
        <v>63</v>
      </c>
      <c r="AR104" s="19" t="s">
        <v>63</v>
      </c>
      <c r="AS104" s="19" t="s">
        <v>63</v>
      </c>
      <c r="AT104" s="19" t="s">
        <v>63</v>
      </c>
      <c r="AU104" s="19" t="s">
        <v>63</v>
      </c>
      <c r="AV104" s="19" t="s">
        <v>63</v>
      </c>
      <c r="AW104" s="19" t="s">
        <v>63</v>
      </c>
      <c r="AX104" s="19" t="s">
        <v>63</v>
      </c>
      <c r="AY104" s="19" t="s">
        <v>63</v>
      </c>
      <c r="AZ104" s="19" t="s">
        <v>63</v>
      </c>
      <c r="BA104" s="19" t="s">
        <v>191</v>
      </c>
      <c r="BB104" s="19" t="s">
        <v>64</v>
      </c>
    </row>
    <row r="105" spans="1:54" ht="42.75">
      <c r="A105" s="40" t="s">
        <v>3109</v>
      </c>
      <c r="B105" s="41" t="s">
        <v>3110</v>
      </c>
      <c r="C105" s="41" t="s">
        <v>3111</v>
      </c>
      <c r="D105" s="42">
        <v>14.09</v>
      </c>
      <c r="E105" s="42"/>
      <c r="F105" s="41"/>
      <c r="G105" s="41"/>
      <c r="H105" s="42"/>
      <c r="I105" s="42">
        <f t="shared" si="1"/>
        <v>14.09</v>
      </c>
      <c r="J105" s="42">
        <v>1</v>
      </c>
      <c r="K105" s="43" t="s">
        <v>3071</v>
      </c>
      <c r="L105" s="19" t="s">
        <v>217</v>
      </c>
      <c r="M105" s="1">
        <v>3469</v>
      </c>
      <c r="N105" s="16">
        <v>14.8</v>
      </c>
      <c r="O105" s="23" t="s">
        <v>245</v>
      </c>
      <c r="P105" s="19" t="s">
        <v>246</v>
      </c>
      <c r="Q105" s="19" t="s">
        <v>57</v>
      </c>
      <c r="R105" s="17" t="s">
        <v>57</v>
      </c>
      <c r="S105" s="18">
        <v>1</v>
      </c>
      <c r="T105" s="19"/>
      <c r="U105" s="19"/>
      <c r="V105" s="19"/>
      <c r="W105" s="19" t="s">
        <v>63</v>
      </c>
      <c r="X105" s="19" t="s">
        <v>63</v>
      </c>
      <c r="Y105" s="19" t="s">
        <v>63</v>
      </c>
      <c r="Z105" s="19" t="s">
        <v>63</v>
      </c>
      <c r="AA105" s="19" t="s">
        <v>62</v>
      </c>
      <c r="AB105" s="19" t="s">
        <v>63</v>
      </c>
      <c r="AC105" s="19" t="s">
        <v>62</v>
      </c>
      <c r="AD105" s="19" t="s">
        <v>62</v>
      </c>
      <c r="AE105" s="19" t="s">
        <v>62</v>
      </c>
      <c r="AF105" s="19" t="s">
        <v>62</v>
      </c>
      <c r="AG105" s="19" t="s">
        <v>62</v>
      </c>
      <c r="AH105" s="19" t="s">
        <v>62</v>
      </c>
      <c r="AI105" s="19" t="s">
        <v>62</v>
      </c>
      <c r="AJ105" s="19" t="s">
        <v>62</v>
      </c>
      <c r="AK105" s="19" t="s">
        <v>63</v>
      </c>
      <c r="AL105" s="19" t="s">
        <v>63</v>
      </c>
      <c r="AM105" s="19" t="s">
        <v>63</v>
      </c>
      <c r="AN105" s="19" t="s">
        <v>63</v>
      </c>
      <c r="AO105" s="19" t="s">
        <v>63</v>
      </c>
      <c r="AP105" s="19" t="s">
        <v>63</v>
      </c>
      <c r="AQ105" s="19" t="s">
        <v>63</v>
      </c>
      <c r="AR105" s="19" t="s">
        <v>63</v>
      </c>
      <c r="AS105" s="19" t="s">
        <v>63</v>
      </c>
      <c r="AT105" s="19" t="s">
        <v>63</v>
      </c>
      <c r="AU105" s="19" t="s">
        <v>63</v>
      </c>
      <c r="AV105" s="19" t="s">
        <v>63</v>
      </c>
      <c r="AW105" s="19" t="s">
        <v>63</v>
      </c>
      <c r="AX105" s="19" t="s">
        <v>63</v>
      </c>
      <c r="AY105" s="19" t="s">
        <v>63</v>
      </c>
      <c r="AZ105" s="19" t="s">
        <v>63</v>
      </c>
      <c r="BA105" s="19"/>
      <c r="BB105" s="19" t="s">
        <v>64</v>
      </c>
    </row>
    <row r="106" spans="1:54" ht="99.75">
      <c r="A106" s="44" t="s">
        <v>480</v>
      </c>
      <c r="B106" s="41" t="s">
        <v>481</v>
      </c>
      <c r="C106" s="41" t="s">
        <v>482</v>
      </c>
      <c r="D106" s="41">
        <v>12.88</v>
      </c>
      <c r="E106" s="41"/>
      <c r="F106" s="41"/>
      <c r="G106" s="41"/>
      <c r="H106" s="41"/>
      <c r="I106" s="42">
        <f t="shared" si="1"/>
        <v>12.88</v>
      </c>
      <c r="J106" s="41">
        <v>1</v>
      </c>
      <c r="K106" s="43"/>
      <c r="L106" s="19" t="s">
        <v>217</v>
      </c>
      <c r="M106" s="1">
        <v>3478</v>
      </c>
      <c r="N106" s="16">
        <v>42</v>
      </c>
      <c r="O106" s="23" t="s">
        <v>247</v>
      </c>
      <c r="P106" s="19" t="s">
        <v>248</v>
      </c>
      <c r="Q106" s="19" t="s">
        <v>57</v>
      </c>
      <c r="R106" s="19" t="s">
        <v>59</v>
      </c>
      <c r="S106" s="18">
        <v>1</v>
      </c>
      <c r="T106" s="19"/>
      <c r="U106" s="19"/>
      <c r="V106" s="19"/>
      <c r="W106" s="19" t="s">
        <v>63</v>
      </c>
      <c r="X106" s="19" t="s">
        <v>63</v>
      </c>
      <c r="Y106" s="19" t="s">
        <v>63</v>
      </c>
      <c r="Z106" s="19" t="s">
        <v>63</v>
      </c>
      <c r="AA106" s="19" t="s">
        <v>62</v>
      </c>
      <c r="AB106" s="19" t="s">
        <v>63</v>
      </c>
      <c r="AC106" s="19" t="s">
        <v>62</v>
      </c>
      <c r="AD106" s="19" t="s">
        <v>62</v>
      </c>
      <c r="AE106" s="19" t="s">
        <v>62</v>
      </c>
      <c r="AF106" s="19" t="s">
        <v>62</v>
      </c>
      <c r="AG106" s="19" t="s">
        <v>62</v>
      </c>
      <c r="AH106" s="19" t="s">
        <v>63</v>
      </c>
      <c r="AI106" s="19" t="s">
        <v>63</v>
      </c>
      <c r="AJ106" s="19" t="s">
        <v>63</v>
      </c>
      <c r="AK106" s="19" t="s">
        <v>63</v>
      </c>
      <c r="AL106" s="19" t="s">
        <v>63</v>
      </c>
      <c r="AM106" s="19" t="s">
        <v>63</v>
      </c>
      <c r="AN106" s="19" t="s">
        <v>63</v>
      </c>
      <c r="AO106" s="19" t="s">
        <v>63</v>
      </c>
      <c r="AP106" s="19" t="s">
        <v>63</v>
      </c>
      <c r="AQ106" s="19" t="s">
        <v>63</v>
      </c>
      <c r="AR106" s="19" t="s">
        <v>63</v>
      </c>
      <c r="AS106" s="19" t="s">
        <v>63</v>
      </c>
      <c r="AT106" s="19" t="s">
        <v>63</v>
      </c>
      <c r="AU106" s="19" t="s">
        <v>63</v>
      </c>
      <c r="AV106" s="19" t="s">
        <v>63</v>
      </c>
      <c r="AW106" s="19" t="s">
        <v>63</v>
      </c>
      <c r="AX106" s="19" t="s">
        <v>63</v>
      </c>
      <c r="AY106" s="19" t="s">
        <v>63</v>
      </c>
      <c r="AZ106" s="19" t="s">
        <v>63</v>
      </c>
      <c r="BA106" s="19"/>
      <c r="BB106" s="19" t="s">
        <v>64</v>
      </c>
    </row>
    <row r="107" spans="1:54" ht="85.5">
      <c r="A107" s="44" t="s">
        <v>483</v>
      </c>
      <c r="B107" s="41" t="s">
        <v>484</v>
      </c>
      <c r="C107" s="41" t="s">
        <v>485</v>
      </c>
      <c r="D107" s="41">
        <v>31.86</v>
      </c>
      <c r="E107" s="41"/>
      <c r="F107" s="41"/>
      <c r="G107" s="41"/>
      <c r="H107" s="41"/>
      <c r="I107" s="42">
        <f t="shared" si="1"/>
        <v>31.86</v>
      </c>
      <c r="J107" s="41">
        <v>1</v>
      </c>
      <c r="K107" s="43"/>
      <c r="L107" s="19" t="s">
        <v>249</v>
      </c>
      <c r="M107" s="1">
        <v>3501</v>
      </c>
      <c r="N107" s="16">
        <v>91</v>
      </c>
      <c r="O107" s="23" t="s">
        <v>250</v>
      </c>
      <c r="P107" s="19" t="s">
        <v>251</v>
      </c>
      <c r="Q107" s="19" t="s">
        <v>57</v>
      </c>
      <c r="R107" s="17" t="s">
        <v>57</v>
      </c>
      <c r="S107" s="18">
        <v>1</v>
      </c>
      <c r="T107" s="19"/>
      <c r="U107" s="19"/>
      <c r="V107" s="19"/>
      <c r="W107" s="19" t="s">
        <v>63</v>
      </c>
      <c r="X107" s="19" t="s">
        <v>63</v>
      </c>
      <c r="Y107" s="19" t="s">
        <v>63</v>
      </c>
      <c r="Z107" s="19" t="s">
        <v>63</v>
      </c>
      <c r="AA107" s="19" t="s">
        <v>62</v>
      </c>
      <c r="AB107" s="19" t="s">
        <v>62</v>
      </c>
      <c r="AC107" s="19" t="s">
        <v>63</v>
      </c>
      <c r="AD107" s="19" t="s">
        <v>62</v>
      </c>
      <c r="AE107" s="19" t="s">
        <v>62</v>
      </c>
      <c r="AF107" s="19" t="s">
        <v>62</v>
      </c>
      <c r="AG107" s="19" t="s">
        <v>62</v>
      </c>
      <c r="AH107" s="19" t="s">
        <v>63</v>
      </c>
      <c r="AI107" s="19" t="s">
        <v>63</v>
      </c>
      <c r="AJ107" s="19" t="s">
        <v>63</v>
      </c>
      <c r="AK107" s="19" t="s">
        <v>63</v>
      </c>
      <c r="AL107" s="19" t="s">
        <v>63</v>
      </c>
      <c r="AM107" s="19" t="s">
        <v>63</v>
      </c>
      <c r="AN107" s="19" t="s">
        <v>63</v>
      </c>
      <c r="AO107" s="19" t="s">
        <v>63</v>
      </c>
      <c r="AP107" s="19" t="s">
        <v>63</v>
      </c>
      <c r="AQ107" s="19" t="s">
        <v>63</v>
      </c>
      <c r="AR107" s="19" t="s">
        <v>63</v>
      </c>
      <c r="AS107" s="19" t="s">
        <v>63</v>
      </c>
      <c r="AT107" s="19" t="s">
        <v>63</v>
      </c>
      <c r="AU107" s="19" t="s">
        <v>63</v>
      </c>
      <c r="AV107" s="19" t="s">
        <v>63</v>
      </c>
      <c r="AW107" s="19" t="s">
        <v>63</v>
      </c>
      <c r="AX107" s="19" t="s">
        <v>62</v>
      </c>
      <c r="AY107" s="19" t="s">
        <v>63</v>
      </c>
      <c r="AZ107" s="19" t="s">
        <v>63</v>
      </c>
      <c r="BA107" s="19"/>
      <c r="BB107" s="19" t="s">
        <v>64</v>
      </c>
    </row>
    <row r="108" spans="1:54">
      <c r="A108" s="40"/>
      <c r="B108" s="41"/>
      <c r="C108" s="41"/>
      <c r="D108" s="42"/>
      <c r="E108" s="42"/>
      <c r="F108" s="41"/>
      <c r="G108" s="41"/>
      <c r="H108" s="42"/>
      <c r="I108" s="42">
        <f t="shared" si="1"/>
        <v>0</v>
      </c>
      <c r="J108" s="42">
        <v>0</v>
      </c>
      <c r="K108" s="43" t="s">
        <v>614</v>
      </c>
      <c r="L108" s="19" t="s">
        <v>252</v>
      </c>
      <c r="M108" s="1">
        <v>6001.03</v>
      </c>
      <c r="N108" s="16">
        <v>61</v>
      </c>
      <c r="O108" s="23" t="s">
        <v>253</v>
      </c>
      <c r="P108" s="17" t="s">
        <v>254</v>
      </c>
      <c r="Q108" s="17" t="s">
        <v>57</v>
      </c>
      <c r="R108" s="17" t="s">
        <v>57</v>
      </c>
      <c r="S108" s="18">
        <v>1</v>
      </c>
      <c r="T108" s="17"/>
      <c r="U108" s="17"/>
      <c r="V108" s="17"/>
      <c r="W108" s="19" t="s">
        <v>62</v>
      </c>
      <c r="X108" s="19" t="s">
        <v>62</v>
      </c>
      <c r="Y108" s="19" t="s">
        <v>62</v>
      </c>
      <c r="Z108" s="19" t="s">
        <v>62</v>
      </c>
      <c r="AA108" s="19" t="s">
        <v>63</v>
      </c>
      <c r="AB108" s="19" t="s">
        <v>62</v>
      </c>
      <c r="AC108" s="19" t="s">
        <v>63</v>
      </c>
      <c r="AD108" s="17" t="s">
        <v>62</v>
      </c>
      <c r="AE108" s="17" t="s">
        <v>62</v>
      </c>
      <c r="AF108" s="17" t="s">
        <v>62</v>
      </c>
      <c r="AG108" s="17" t="s">
        <v>62</v>
      </c>
      <c r="AH108" s="17" t="s">
        <v>63</v>
      </c>
      <c r="AI108" s="17" t="s">
        <v>63</v>
      </c>
      <c r="AJ108" s="17" t="s">
        <v>63</v>
      </c>
      <c r="AK108" s="17" t="s">
        <v>63</v>
      </c>
      <c r="AL108" s="17" t="s">
        <v>63</v>
      </c>
      <c r="AM108" s="17" t="s">
        <v>63</v>
      </c>
      <c r="AN108" s="17" t="s">
        <v>63</v>
      </c>
      <c r="AO108" s="17" t="s">
        <v>63</v>
      </c>
      <c r="AP108" s="17" t="s">
        <v>63</v>
      </c>
      <c r="AQ108" s="17" t="s">
        <v>63</v>
      </c>
      <c r="AR108" s="17" t="s">
        <v>63</v>
      </c>
      <c r="AS108" s="17" t="s">
        <v>63</v>
      </c>
      <c r="AT108" s="17" t="s">
        <v>63</v>
      </c>
      <c r="AU108" s="17" t="s">
        <v>63</v>
      </c>
      <c r="AV108" s="17" t="s">
        <v>63</v>
      </c>
      <c r="AW108" s="17" t="s">
        <v>63</v>
      </c>
      <c r="AX108" s="17" t="s">
        <v>63</v>
      </c>
      <c r="AY108" s="17" t="s">
        <v>63</v>
      </c>
      <c r="AZ108" s="17" t="s">
        <v>63</v>
      </c>
      <c r="BA108" s="19"/>
      <c r="BB108" s="19" t="s">
        <v>64</v>
      </c>
    </row>
    <row r="109" spans="1:54" ht="99.75">
      <c r="A109" s="44" t="s">
        <v>486</v>
      </c>
      <c r="B109" s="41" t="s">
        <v>487</v>
      </c>
      <c r="C109" s="41" t="s">
        <v>488</v>
      </c>
      <c r="D109" s="41">
        <v>52.61</v>
      </c>
      <c r="E109" s="41"/>
      <c r="F109" s="41"/>
      <c r="G109" s="41"/>
      <c r="H109" s="41"/>
      <c r="I109" s="42">
        <f t="shared" si="1"/>
        <v>52.61</v>
      </c>
      <c r="J109" s="41">
        <v>2</v>
      </c>
      <c r="K109" s="46" t="s">
        <v>476</v>
      </c>
      <c r="L109" s="19" t="s">
        <v>252</v>
      </c>
      <c r="M109" s="1">
        <v>6002.04</v>
      </c>
      <c r="N109" s="16">
        <v>305</v>
      </c>
      <c r="O109" s="23" t="s">
        <v>255</v>
      </c>
      <c r="P109" s="17" t="s">
        <v>240</v>
      </c>
      <c r="Q109" s="20" t="s">
        <v>57</v>
      </c>
      <c r="R109" s="17" t="s">
        <v>57</v>
      </c>
      <c r="S109" s="25">
        <v>1</v>
      </c>
      <c r="T109" s="15" t="s">
        <v>256</v>
      </c>
      <c r="U109" s="17"/>
      <c r="V109" s="17"/>
      <c r="W109" s="19" t="s">
        <v>63</v>
      </c>
      <c r="X109" s="19" t="s">
        <v>63</v>
      </c>
      <c r="Y109" s="19" t="s">
        <v>63</v>
      </c>
      <c r="Z109" s="19" t="s">
        <v>62</v>
      </c>
      <c r="AA109" s="19" t="s">
        <v>63</v>
      </c>
      <c r="AB109" s="19" t="s">
        <v>62</v>
      </c>
      <c r="AC109" s="19" t="s">
        <v>63</v>
      </c>
      <c r="AD109" s="26" t="s">
        <v>62</v>
      </c>
      <c r="AE109" s="17" t="s">
        <v>62</v>
      </c>
      <c r="AF109" s="17" t="s">
        <v>62</v>
      </c>
      <c r="AG109" s="27" t="s">
        <v>62</v>
      </c>
      <c r="AH109" s="17" t="s">
        <v>63</v>
      </c>
      <c r="AI109" s="17" t="s">
        <v>63</v>
      </c>
      <c r="AJ109" s="17" t="s">
        <v>63</v>
      </c>
      <c r="AK109" s="17" t="s">
        <v>63</v>
      </c>
      <c r="AL109" s="17" t="s">
        <v>63</v>
      </c>
      <c r="AM109" s="17" t="s">
        <v>63</v>
      </c>
      <c r="AN109" s="17" t="s">
        <v>63</v>
      </c>
      <c r="AO109" s="17" t="s">
        <v>63</v>
      </c>
      <c r="AP109" s="17" t="s">
        <v>63</v>
      </c>
      <c r="AQ109" s="17" t="s">
        <v>63</v>
      </c>
      <c r="AR109" s="17" t="s">
        <v>63</v>
      </c>
      <c r="AS109" s="17" t="s">
        <v>63</v>
      </c>
      <c r="AT109" s="17" t="s">
        <v>63</v>
      </c>
      <c r="AU109" s="17" t="s">
        <v>63</v>
      </c>
      <c r="AV109" s="17" t="s">
        <v>63</v>
      </c>
      <c r="AW109" s="17" t="s">
        <v>63</v>
      </c>
      <c r="AX109" s="17" t="s">
        <v>63</v>
      </c>
      <c r="AY109" s="17" t="s">
        <v>63</v>
      </c>
      <c r="AZ109" s="17" t="s">
        <v>63</v>
      </c>
      <c r="BA109" s="19"/>
      <c r="BB109" s="19" t="s">
        <v>64</v>
      </c>
    </row>
    <row r="110" spans="1:54" ht="38.25">
      <c r="A110" s="40"/>
      <c r="B110" s="41"/>
      <c r="C110" s="41"/>
      <c r="D110" s="42"/>
      <c r="E110" s="42"/>
      <c r="F110" s="41"/>
      <c r="G110" s="41"/>
      <c r="H110" s="42"/>
      <c r="I110" s="42">
        <f t="shared" si="1"/>
        <v>0</v>
      </c>
      <c r="J110" s="42">
        <v>0</v>
      </c>
      <c r="K110" s="43" t="s">
        <v>614</v>
      </c>
      <c r="L110" s="19" t="s">
        <v>252</v>
      </c>
      <c r="M110" s="1">
        <v>6008.09</v>
      </c>
      <c r="N110" s="16">
        <v>100</v>
      </c>
      <c r="O110" s="28" t="s">
        <v>257</v>
      </c>
      <c r="P110" s="17" t="s">
        <v>57</v>
      </c>
      <c r="Q110" s="20" t="s">
        <v>57</v>
      </c>
      <c r="R110" s="17" t="s">
        <v>57</v>
      </c>
      <c r="S110" s="18">
        <v>1</v>
      </c>
      <c r="T110" s="15" t="s">
        <v>258</v>
      </c>
      <c r="U110" s="17"/>
      <c r="V110" s="17" t="s">
        <v>259</v>
      </c>
      <c r="W110" s="19" t="s">
        <v>62</v>
      </c>
      <c r="X110" s="19" t="s">
        <v>62</v>
      </c>
      <c r="Y110" s="19" t="s">
        <v>62</v>
      </c>
      <c r="Z110" s="19" t="s">
        <v>62</v>
      </c>
      <c r="AA110" s="19" t="s">
        <v>63</v>
      </c>
      <c r="AB110" s="19" t="s">
        <v>62</v>
      </c>
      <c r="AC110" s="19" t="s">
        <v>63</v>
      </c>
      <c r="AD110" s="26" t="s">
        <v>62</v>
      </c>
      <c r="AE110" s="17" t="s">
        <v>62</v>
      </c>
      <c r="AF110" s="17" t="s">
        <v>62</v>
      </c>
      <c r="AG110" s="27" t="s">
        <v>62</v>
      </c>
      <c r="AH110" s="17" t="s">
        <v>63</v>
      </c>
      <c r="AI110" s="17" t="s">
        <v>63</v>
      </c>
      <c r="AJ110" s="17" t="s">
        <v>63</v>
      </c>
      <c r="AK110" s="17" t="s">
        <v>63</v>
      </c>
      <c r="AL110" s="17" t="s">
        <v>63</v>
      </c>
      <c r="AM110" s="17" t="s">
        <v>63</v>
      </c>
      <c r="AN110" s="17" t="s">
        <v>63</v>
      </c>
      <c r="AO110" s="17" t="s">
        <v>63</v>
      </c>
      <c r="AP110" s="17" t="s">
        <v>63</v>
      </c>
      <c r="AQ110" s="17" t="s">
        <v>63</v>
      </c>
      <c r="AR110" s="17" t="s">
        <v>63</v>
      </c>
      <c r="AS110" s="17" t="s">
        <v>63</v>
      </c>
      <c r="AT110" s="17" t="s">
        <v>63</v>
      </c>
      <c r="AU110" s="17" t="s">
        <v>63</v>
      </c>
      <c r="AV110" s="17" t="s">
        <v>63</v>
      </c>
      <c r="AW110" s="17" t="s">
        <v>63</v>
      </c>
      <c r="AX110" s="17" t="s">
        <v>63</v>
      </c>
      <c r="AY110" s="17" t="s">
        <v>63</v>
      </c>
      <c r="AZ110" s="17" t="s">
        <v>63</v>
      </c>
      <c r="BA110" s="19"/>
      <c r="BB110" s="19" t="s">
        <v>64</v>
      </c>
    </row>
    <row r="111" spans="1:54">
      <c r="A111" s="40"/>
      <c r="B111" s="41"/>
      <c r="C111" s="41"/>
      <c r="D111" s="42"/>
      <c r="E111" s="42"/>
      <c r="F111" s="41"/>
      <c r="G111" s="41"/>
      <c r="H111" s="42"/>
      <c r="I111" s="42">
        <f t="shared" si="1"/>
        <v>0</v>
      </c>
      <c r="J111" s="42">
        <v>0</v>
      </c>
      <c r="K111" s="43" t="s">
        <v>614</v>
      </c>
      <c r="L111" s="19" t="s">
        <v>260</v>
      </c>
      <c r="M111" s="1">
        <v>6101.3</v>
      </c>
      <c r="N111" s="16">
        <v>355</v>
      </c>
      <c r="O111" s="28" t="s">
        <v>261</v>
      </c>
      <c r="P111" s="17" t="s">
        <v>262</v>
      </c>
      <c r="Q111" s="20" t="s">
        <v>57</v>
      </c>
      <c r="R111" s="17" t="s">
        <v>57</v>
      </c>
      <c r="S111" s="18">
        <v>1</v>
      </c>
      <c r="T111" s="17"/>
      <c r="U111" s="17"/>
      <c r="V111" s="17"/>
      <c r="W111" s="19" t="s">
        <v>63</v>
      </c>
      <c r="X111" s="19" t="s">
        <v>63</v>
      </c>
      <c r="Y111" s="19" t="s">
        <v>63</v>
      </c>
      <c r="Z111" s="19" t="s">
        <v>62</v>
      </c>
      <c r="AA111" s="19" t="s">
        <v>63</v>
      </c>
      <c r="AB111" s="19" t="s">
        <v>62</v>
      </c>
      <c r="AC111" s="19" t="s">
        <v>63</v>
      </c>
      <c r="AD111" s="26" t="s">
        <v>62</v>
      </c>
      <c r="AE111" s="17" t="s">
        <v>62</v>
      </c>
      <c r="AF111" s="17" t="s">
        <v>62</v>
      </c>
      <c r="AG111" s="27" t="s">
        <v>62</v>
      </c>
      <c r="AH111" s="17" t="s">
        <v>63</v>
      </c>
      <c r="AI111" s="17" t="s">
        <v>63</v>
      </c>
      <c r="AJ111" s="17" t="s">
        <v>63</v>
      </c>
      <c r="AK111" s="17" t="s">
        <v>63</v>
      </c>
      <c r="AL111" s="17" t="s">
        <v>63</v>
      </c>
      <c r="AM111" s="17" t="s">
        <v>63</v>
      </c>
      <c r="AN111" s="17" t="s">
        <v>63</v>
      </c>
      <c r="AO111" s="17" t="s">
        <v>63</v>
      </c>
      <c r="AP111" s="17" t="s">
        <v>63</v>
      </c>
      <c r="AQ111" s="17" t="s">
        <v>63</v>
      </c>
      <c r="AR111" s="17" t="s">
        <v>63</v>
      </c>
      <c r="AS111" s="17" t="s">
        <v>63</v>
      </c>
      <c r="AT111" s="17" t="s">
        <v>63</v>
      </c>
      <c r="AU111" s="17" t="s">
        <v>63</v>
      </c>
      <c r="AV111" s="17" t="s">
        <v>63</v>
      </c>
      <c r="AW111" s="17" t="s">
        <v>63</v>
      </c>
      <c r="AX111" s="17" t="s">
        <v>63</v>
      </c>
      <c r="AY111" s="17" t="s">
        <v>63</v>
      </c>
      <c r="AZ111" s="17" t="s">
        <v>63</v>
      </c>
      <c r="BA111" s="19"/>
      <c r="BB111" s="19" t="s">
        <v>64</v>
      </c>
    </row>
    <row r="112" spans="1:54" ht="25.5">
      <c r="A112" s="40"/>
      <c r="B112" s="41"/>
      <c r="C112" s="41"/>
      <c r="D112" s="42"/>
      <c r="E112" s="42"/>
      <c r="F112" s="41"/>
      <c r="G112" s="41"/>
      <c r="H112" s="42"/>
      <c r="I112" s="42">
        <f t="shared" si="1"/>
        <v>0</v>
      </c>
      <c r="J112" s="42">
        <v>0</v>
      </c>
      <c r="K112" s="43" t="s">
        <v>614</v>
      </c>
      <c r="L112" s="19" t="s">
        <v>260</v>
      </c>
      <c r="M112" s="1">
        <v>6106.34</v>
      </c>
      <c r="N112" s="16">
        <v>350</v>
      </c>
      <c r="O112" s="28" t="s">
        <v>263</v>
      </c>
      <c r="P112" s="17" t="s">
        <v>264</v>
      </c>
      <c r="Q112" s="20" t="s">
        <v>57</v>
      </c>
      <c r="R112" s="17" t="s">
        <v>57</v>
      </c>
      <c r="S112" s="17" t="s">
        <v>265</v>
      </c>
      <c r="T112" s="17"/>
      <c r="U112" s="17"/>
      <c r="V112" s="17"/>
      <c r="W112" s="19" t="s">
        <v>63</v>
      </c>
      <c r="X112" s="19" t="s">
        <v>63</v>
      </c>
      <c r="Y112" s="19" t="s">
        <v>63</v>
      </c>
      <c r="Z112" s="19" t="s">
        <v>62</v>
      </c>
      <c r="AA112" s="19" t="s">
        <v>63</v>
      </c>
      <c r="AB112" s="19" t="s">
        <v>62</v>
      </c>
      <c r="AC112" s="19" t="s">
        <v>63</v>
      </c>
      <c r="AD112" s="26" t="s">
        <v>62</v>
      </c>
      <c r="AE112" s="17" t="s">
        <v>62</v>
      </c>
      <c r="AF112" s="17" t="s">
        <v>62</v>
      </c>
      <c r="AG112" s="27" t="s">
        <v>62</v>
      </c>
      <c r="AH112" s="17" t="s">
        <v>63</v>
      </c>
      <c r="AI112" s="17" t="s">
        <v>63</v>
      </c>
      <c r="AJ112" s="17" t="s">
        <v>63</v>
      </c>
      <c r="AK112" s="17" t="s">
        <v>63</v>
      </c>
      <c r="AL112" s="17" t="s">
        <v>63</v>
      </c>
      <c r="AM112" s="17" t="s">
        <v>63</v>
      </c>
      <c r="AN112" s="17" t="s">
        <v>63</v>
      </c>
      <c r="AO112" s="17" t="s">
        <v>63</v>
      </c>
      <c r="AP112" s="17" t="s">
        <v>63</v>
      </c>
      <c r="AQ112" s="17" t="s">
        <v>63</v>
      </c>
      <c r="AR112" s="17" t="s">
        <v>63</v>
      </c>
      <c r="AS112" s="17" t="s">
        <v>63</v>
      </c>
      <c r="AT112" s="17" t="s">
        <v>63</v>
      </c>
      <c r="AU112" s="17" t="s">
        <v>63</v>
      </c>
      <c r="AV112" s="17" t="s">
        <v>63</v>
      </c>
      <c r="AW112" s="17" t="s">
        <v>63</v>
      </c>
      <c r="AX112" s="17" t="s">
        <v>63</v>
      </c>
      <c r="AY112" s="17" t="s">
        <v>63</v>
      </c>
      <c r="AZ112" s="17" t="s">
        <v>63</v>
      </c>
      <c r="BA112" s="19"/>
      <c r="BB112" s="19" t="s">
        <v>64</v>
      </c>
    </row>
    <row r="113" spans="1:54" ht="191.25">
      <c r="A113" s="40"/>
      <c r="B113" s="41"/>
      <c r="C113" s="41"/>
      <c r="D113" s="42"/>
      <c r="E113" s="42"/>
      <c r="F113" s="41"/>
      <c r="G113" s="41"/>
      <c r="H113" s="42"/>
      <c r="I113" s="42">
        <f t="shared" si="1"/>
        <v>0</v>
      </c>
      <c r="J113" s="42">
        <v>0</v>
      </c>
      <c r="K113" s="43" t="s">
        <v>614</v>
      </c>
      <c r="L113" s="19" t="s">
        <v>260</v>
      </c>
      <c r="M113" s="1">
        <v>6107.35</v>
      </c>
      <c r="N113" s="16">
        <v>1800</v>
      </c>
      <c r="O113" s="28" t="s">
        <v>266</v>
      </c>
      <c r="P113" s="17" t="s">
        <v>267</v>
      </c>
      <c r="Q113" s="20" t="s">
        <v>57</v>
      </c>
      <c r="R113" s="17" t="s">
        <v>57</v>
      </c>
      <c r="S113" s="18">
        <v>1</v>
      </c>
      <c r="T113" s="15" t="s">
        <v>268</v>
      </c>
      <c r="U113" s="17"/>
      <c r="V113" s="17"/>
      <c r="W113" s="19" t="s">
        <v>63</v>
      </c>
      <c r="X113" s="19" t="s">
        <v>63</v>
      </c>
      <c r="Y113" s="19" t="s">
        <v>63</v>
      </c>
      <c r="Z113" s="19" t="s">
        <v>62</v>
      </c>
      <c r="AA113" s="19" t="s">
        <v>63</v>
      </c>
      <c r="AB113" s="19" t="s">
        <v>62</v>
      </c>
      <c r="AC113" s="19" t="s">
        <v>63</v>
      </c>
      <c r="AD113" s="26" t="s">
        <v>62</v>
      </c>
      <c r="AE113" s="17" t="s">
        <v>62</v>
      </c>
      <c r="AF113" s="17" t="s">
        <v>62</v>
      </c>
      <c r="AG113" s="27" t="s">
        <v>62</v>
      </c>
      <c r="AH113" s="17" t="s">
        <v>63</v>
      </c>
      <c r="AI113" s="17" t="s">
        <v>63</v>
      </c>
      <c r="AJ113" s="17" t="s">
        <v>63</v>
      </c>
      <c r="AK113" s="17" t="s">
        <v>63</v>
      </c>
      <c r="AL113" s="17" t="s">
        <v>63</v>
      </c>
      <c r="AM113" s="17" t="s">
        <v>63</v>
      </c>
      <c r="AN113" s="17" t="s">
        <v>63</v>
      </c>
      <c r="AO113" s="17" t="s">
        <v>63</v>
      </c>
      <c r="AP113" s="17" t="s">
        <v>63</v>
      </c>
      <c r="AQ113" s="17" t="s">
        <v>63</v>
      </c>
      <c r="AR113" s="17" t="s">
        <v>63</v>
      </c>
      <c r="AS113" s="17" t="s">
        <v>63</v>
      </c>
      <c r="AT113" s="17" t="s">
        <v>63</v>
      </c>
      <c r="AU113" s="17" t="s">
        <v>63</v>
      </c>
      <c r="AV113" s="17" t="s">
        <v>63</v>
      </c>
      <c r="AW113" s="17" t="s">
        <v>63</v>
      </c>
      <c r="AX113" s="17" t="s">
        <v>63</v>
      </c>
      <c r="AY113" s="17" t="s">
        <v>63</v>
      </c>
      <c r="AZ113" s="17" t="s">
        <v>63</v>
      </c>
      <c r="BA113" s="19"/>
      <c r="BB113" s="19" t="s">
        <v>64</v>
      </c>
    </row>
    <row r="114" spans="1:54" ht="51">
      <c r="A114" s="40"/>
      <c r="B114" s="41"/>
      <c r="C114" s="41"/>
      <c r="D114" s="42"/>
      <c r="E114" s="42"/>
      <c r="F114" s="41"/>
      <c r="G114" s="41"/>
      <c r="H114" s="42"/>
      <c r="I114" s="42">
        <f t="shared" si="1"/>
        <v>0</v>
      </c>
      <c r="J114" s="42">
        <v>0</v>
      </c>
      <c r="K114" s="43" t="s">
        <v>614</v>
      </c>
      <c r="L114" s="19" t="s">
        <v>269</v>
      </c>
      <c r="M114" s="1">
        <v>6241.55</v>
      </c>
      <c r="N114" s="16">
        <v>350</v>
      </c>
      <c r="O114" s="28" t="s">
        <v>270</v>
      </c>
      <c r="P114" s="17" t="s">
        <v>271</v>
      </c>
      <c r="Q114" s="20" t="s">
        <v>57</v>
      </c>
      <c r="R114" s="17" t="s">
        <v>57</v>
      </c>
      <c r="S114" s="17" t="s">
        <v>272</v>
      </c>
      <c r="T114" s="15" t="s">
        <v>273</v>
      </c>
      <c r="U114" s="17"/>
      <c r="V114" s="17"/>
      <c r="W114" s="19" t="s">
        <v>63</v>
      </c>
      <c r="X114" s="19" t="s">
        <v>63</v>
      </c>
      <c r="Y114" s="19" t="s">
        <v>63</v>
      </c>
      <c r="Z114" s="19" t="s">
        <v>62</v>
      </c>
      <c r="AA114" s="19" t="s">
        <v>63</v>
      </c>
      <c r="AB114" s="19" t="s">
        <v>62</v>
      </c>
      <c r="AC114" s="19" t="s">
        <v>63</v>
      </c>
      <c r="AD114" s="26" t="s">
        <v>62</v>
      </c>
      <c r="AE114" s="17" t="s">
        <v>62</v>
      </c>
      <c r="AF114" s="17" t="s">
        <v>62</v>
      </c>
      <c r="AG114" s="27" t="s">
        <v>62</v>
      </c>
      <c r="AH114" s="17" t="s">
        <v>63</v>
      </c>
      <c r="AI114" s="17" t="s">
        <v>63</v>
      </c>
      <c r="AJ114" s="17" t="s">
        <v>63</v>
      </c>
      <c r="AK114" s="17" t="s">
        <v>63</v>
      </c>
      <c r="AL114" s="17" t="s">
        <v>63</v>
      </c>
      <c r="AM114" s="17" t="s">
        <v>63</v>
      </c>
      <c r="AN114" s="17" t="s">
        <v>63</v>
      </c>
      <c r="AO114" s="17" t="s">
        <v>63</v>
      </c>
      <c r="AP114" s="17" t="s">
        <v>63</v>
      </c>
      <c r="AQ114" s="17" t="s">
        <v>63</v>
      </c>
      <c r="AR114" s="17" t="s">
        <v>63</v>
      </c>
      <c r="AS114" s="17" t="s">
        <v>63</v>
      </c>
      <c r="AT114" s="17" t="s">
        <v>63</v>
      </c>
      <c r="AU114" s="17" t="s">
        <v>63</v>
      </c>
      <c r="AV114" s="17" t="s">
        <v>63</v>
      </c>
      <c r="AW114" s="17" t="s">
        <v>63</v>
      </c>
      <c r="AX114" s="17" t="s">
        <v>63</v>
      </c>
      <c r="AY114" s="17" t="s">
        <v>63</v>
      </c>
      <c r="AZ114" s="17" t="s">
        <v>63</v>
      </c>
      <c r="BA114" s="17"/>
      <c r="BB114" s="19" t="s">
        <v>64</v>
      </c>
    </row>
    <row r="115" spans="1:54" ht="191.25">
      <c r="A115" s="40"/>
      <c r="B115" s="41"/>
      <c r="C115" s="41"/>
      <c r="D115" s="42"/>
      <c r="E115" s="42"/>
      <c r="F115" s="41"/>
      <c r="G115" s="41"/>
      <c r="H115" s="42"/>
      <c r="I115" s="42">
        <f t="shared" si="1"/>
        <v>0</v>
      </c>
      <c r="J115" s="42">
        <v>0</v>
      </c>
      <c r="K115" s="43" t="s">
        <v>614</v>
      </c>
      <c r="L115" s="19" t="s">
        <v>269</v>
      </c>
      <c r="M115" s="1">
        <v>6241.6</v>
      </c>
      <c r="N115" s="16">
        <v>2900</v>
      </c>
      <c r="O115" s="28" t="s">
        <v>270</v>
      </c>
      <c r="P115" s="17" t="s">
        <v>274</v>
      </c>
      <c r="Q115" s="20" t="s">
        <v>57</v>
      </c>
      <c r="R115" s="17" t="s">
        <v>57</v>
      </c>
      <c r="S115" s="18">
        <v>1</v>
      </c>
      <c r="T115" s="15" t="s">
        <v>275</v>
      </c>
      <c r="U115" s="17" t="s">
        <v>276</v>
      </c>
      <c r="V115" s="17" t="s">
        <v>277</v>
      </c>
      <c r="W115" s="19" t="s">
        <v>63</v>
      </c>
      <c r="X115" s="19" t="s">
        <v>63</v>
      </c>
      <c r="Y115" s="19" t="s">
        <v>63</v>
      </c>
      <c r="Z115" s="19" t="s">
        <v>62</v>
      </c>
      <c r="AA115" s="19" t="s">
        <v>63</v>
      </c>
      <c r="AB115" s="19" t="s">
        <v>62</v>
      </c>
      <c r="AC115" s="19" t="s">
        <v>63</v>
      </c>
      <c r="AD115" s="26" t="s">
        <v>62</v>
      </c>
      <c r="AE115" s="17" t="s">
        <v>62</v>
      </c>
      <c r="AF115" s="17" t="s">
        <v>62</v>
      </c>
      <c r="AG115" s="27" t="s">
        <v>62</v>
      </c>
      <c r="AH115" s="17" t="s">
        <v>63</v>
      </c>
      <c r="AI115" s="17" t="s">
        <v>63</v>
      </c>
      <c r="AJ115" s="17" t="s">
        <v>63</v>
      </c>
      <c r="AK115" s="17" t="s">
        <v>63</v>
      </c>
      <c r="AL115" s="17" t="s">
        <v>63</v>
      </c>
      <c r="AM115" s="17" t="s">
        <v>63</v>
      </c>
      <c r="AN115" s="17" t="s">
        <v>63</v>
      </c>
      <c r="AO115" s="17" t="s">
        <v>63</v>
      </c>
      <c r="AP115" s="17" t="s">
        <v>63</v>
      </c>
      <c r="AQ115" s="17" t="s">
        <v>63</v>
      </c>
      <c r="AR115" s="17" t="s">
        <v>63</v>
      </c>
      <c r="AS115" s="17" t="s">
        <v>63</v>
      </c>
      <c r="AT115" s="17" t="s">
        <v>63</v>
      </c>
      <c r="AU115" s="17" t="s">
        <v>63</v>
      </c>
      <c r="AV115" s="17" t="s">
        <v>63</v>
      </c>
      <c r="AW115" s="17" t="s">
        <v>63</v>
      </c>
      <c r="AX115" s="17" t="s">
        <v>63</v>
      </c>
      <c r="AY115" s="17" t="s">
        <v>63</v>
      </c>
      <c r="AZ115" s="17" t="s">
        <v>63</v>
      </c>
      <c r="BA115" s="17"/>
      <c r="BB115" s="19" t="s">
        <v>64</v>
      </c>
    </row>
    <row r="116" spans="1:54" ht="280.5">
      <c r="A116" s="40"/>
      <c r="B116" s="41"/>
      <c r="C116" s="41"/>
      <c r="D116" s="42"/>
      <c r="E116" s="42"/>
      <c r="F116" s="41"/>
      <c r="G116" s="41"/>
      <c r="H116" s="42"/>
      <c r="I116" s="42">
        <f t="shared" si="1"/>
        <v>0</v>
      </c>
      <c r="J116" s="42">
        <v>0</v>
      </c>
      <c r="K116" s="43" t="s">
        <v>614</v>
      </c>
      <c r="L116" s="19" t="s">
        <v>278</v>
      </c>
      <c r="M116" s="1">
        <v>6299.6</v>
      </c>
      <c r="N116" s="16">
        <v>2900</v>
      </c>
      <c r="O116" s="28" t="s">
        <v>279</v>
      </c>
      <c r="P116" s="17" t="s">
        <v>274</v>
      </c>
      <c r="Q116" s="20" t="s">
        <v>57</v>
      </c>
      <c r="R116" s="17" t="s">
        <v>57</v>
      </c>
      <c r="S116" s="18">
        <v>1</v>
      </c>
      <c r="T116" s="15" t="s">
        <v>280</v>
      </c>
      <c r="U116" s="17" t="s">
        <v>281</v>
      </c>
      <c r="V116" s="17" t="s">
        <v>282</v>
      </c>
      <c r="W116" s="19" t="s">
        <v>63</v>
      </c>
      <c r="X116" s="19" t="s">
        <v>63</v>
      </c>
      <c r="Y116" s="19" t="s">
        <v>63</v>
      </c>
      <c r="Z116" s="19" t="s">
        <v>62</v>
      </c>
      <c r="AA116" s="19" t="s">
        <v>63</v>
      </c>
      <c r="AB116" s="19" t="s">
        <v>62</v>
      </c>
      <c r="AC116" s="19" t="s">
        <v>63</v>
      </c>
      <c r="AD116" s="26" t="s">
        <v>62</v>
      </c>
      <c r="AE116" s="26" t="s">
        <v>62</v>
      </c>
      <c r="AF116" s="17" t="s">
        <v>62</v>
      </c>
      <c r="AG116" s="27" t="s">
        <v>62</v>
      </c>
      <c r="AH116" s="17" t="s">
        <v>63</v>
      </c>
      <c r="AI116" s="17" t="s">
        <v>63</v>
      </c>
      <c r="AJ116" s="17" t="s">
        <v>63</v>
      </c>
      <c r="AK116" s="17" t="s">
        <v>63</v>
      </c>
      <c r="AL116" s="17" t="s">
        <v>63</v>
      </c>
      <c r="AM116" s="17" t="s">
        <v>63</v>
      </c>
      <c r="AN116" s="17" t="s">
        <v>63</v>
      </c>
      <c r="AO116" s="17" t="s">
        <v>63</v>
      </c>
      <c r="AP116" s="17" t="s">
        <v>63</v>
      </c>
      <c r="AQ116" s="17" t="s">
        <v>63</v>
      </c>
      <c r="AR116" s="17" t="s">
        <v>63</v>
      </c>
      <c r="AS116" s="17" t="s">
        <v>63</v>
      </c>
      <c r="AT116" s="17" t="s">
        <v>63</v>
      </c>
      <c r="AU116" s="17" t="s">
        <v>63</v>
      </c>
      <c r="AV116" s="17" t="s">
        <v>63</v>
      </c>
      <c r="AW116" s="17" t="s">
        <v>63</v>
      </c>
      <c r="AX116" s="17" t="s">
        <v>63</v>
      </c>
      <c r="AY116" s="17" t="s">
        <v>63</v>
      </c>
      <c r="AZ116" s="17" t="s">
        <v>63</v>
      </c>
      <c r="BA116" s="17"/>
      <c r="BB116" s="19" t="s">
        <v>64</v>
      </c>
    </row>
    <row r="117" spans="1:54" ht="293.25">
      <c r="A117" s="40"/>
      <c r="B117" s="41"/>
      <c r="C117" s="41"/>
      <c r="D117" s="42"/>
      <c r="E117" s="42"/>
      <c r="F117" s="41"/>
      <c r="G117" s="41"/>
      <c r="H117" s="42"/>
      <c r="I117" s="42">
        <f t="shared" si="1"/>
        <v>0</v>
      </c>
      <c r="J117" s="42">
        <v>0</v>
      </c>
      <c r="K117" s="43" t="s">
        <v>614</v>
      </c>
      <c r="L117" s="19" t="s">
        <v>278</v>
      </c>
      <c r="M117" s="1">
        <v>6299.61</v>
      </c>
      <c r="N117" s="16">
        <v>3300</v>
      </c>
      <c r="O117" s="28" t="s">
        <v>279</v>
      </c>
      <c r="P117" s="17" t="s">
        <v>283</v>
      </c>
      <c r="Q117" s="20" t="s">
        <v>57</v>
      </c>
      <c r="R117" s="17" t="s">
        <v>57</v>
      </c>
      <c r="S117" s="18">
        <v>1</v>
      </c>
      <c r="T117" s="15" t="s">
        <v>284</v>
      </c>
      <c r="U117" s="17" t="s">
        <v>285</v>
      </c>
      <c r="V117" s="17" t="s">
        <v>282</v>
      </c>
      <c r="W117" s="19" t="s">
        <v>63</v>
      </c>
      <c r="X117" s="19" t="s">
        <v>63</v>
      </c>
      <c r="Y117" s="19" t="s">
        <v>63</v>
      </c>
      <c r="Z117" s="19" t="s">
        <v>62</v>
      </c>
      <c r="AA117" s="19" t="s">
        <v>63</v>
      </c>
      <c r="AB117" s="19" t="s">
        <v>62</v>
      </c>
      <c r="AC117" s="19" t="s">
        <v>63</v>
      </c>
      <c r="AD117" s="26" t="s">
        <v>62</v>
      </c>
      <c r="AE117" s="26" t="s">
        <v>62</v>
      </c>
      <c r="AF117" s="17" t="s">
        <v>62</v>
      </c>
      <c r="AG117" s="27" t="s">
        <v>62</v>
      </c>
      <c r="AH117" s="17" t="s">
        <v>63</v>
      </c>
      <c r="AI117" s="17" t="s">
        <v>63</v>
      </c>
      <c r="AJ117" s="17" t="s">
        <v>63</v>
      </c>
      <c r="AK117" s="17" t="s">
        <v>63</v>
      </c>
      <c r="AL117" s="17" t="s">
        <v>63</v>
      </c>
      <c r="AM117" s="17" t="s">
        <v>63</v>
      </c>
      <c r="AN117" s="17" t="s">
        <v>63</v>
      </c>
      <c r="AO117" s="17" t="s">
        <v>63</v>
      </c>
      <c r="AP117" s="17" t="s">
        <v>63</v>
      </c>
      <c r="AQ117" s="17" t="s">
        <v>63</v>
      </c>
      <c r="AR117" s="17" t="s">
        <v>63</v>
      </c>
      <c r="AS117" s="17" t="s">
        <v>63</v>
      </c>
      <c r="AT117" s="17" t="s">
        <v>63</v>
      </c>
      <c r="AU117" s="17" t="s">
        <v>63</v>
      </c>
      <c r="AV117" s="17" t="s">
        <v>63</v>
      </c>
      <c r="AW117" s="17" t="s">
        <v>63</v>
      </c>
      <c r="AX117" s="17" t="s">
        <v>63</v>
      </c>
      <c r="AY117" s="17" t="s">
        <v>63</v>
      </c>
      <c r="AZ117" s="17" t="s">
        <v>63</v>
      </c>
      <c r="BA117" s="17"/>
      <c r="BB117" s="19" t="s">
        <v>64</v>
      </c>
    </row>
    <row r="118" spans="1:54" ht="293.25">
      <c r="A118" s="40"/>
      <c r="B118" s="41"/>
      <c r="C118" s="41"/>
      <c r="D118" s="42"/>
      <c r="E118" s="42"/>
      <c r="F118" s="41"/>
      <c r="G118" s="41"/>
      <c r="H118" s="42"/>
      <c r="I118" s="42">
        <f t="shared" si="1"/>
        <v>0</v>
      </c>
      <c r="J118" s="42">
        <v>0</v>
      </c>
      <c r="K118" s="43" t="s">
        <v>614</v>
      </c>
      <c r="L118" s="19" t="s">
        <v>278</v>
      </c>
      <c r="M118" s="1">
        <v>6299.62</v>
      </c>
      <c r="N118" s="16">
        <v>3800</v>
      </c>
      <c r="O118" s="28" t="s">
        <v>279</v>
      </c>
      <c r="P118" s="17" t="s">
        <v>286</v>
      </c>
      <c r="Q118" s="20" t="s">
        <v>57</v>
      </c>
      <c r="R118" s="17" t="s">
        <v>57</v>
      </c>
      <c r="S118" s="18">
        <v>1</v>
      </c>
      <c r="T118" s="15" t="s">
        <v>287</v>
      </c>
      <c r="U118" s="17" t="s">
        <v>288</v>
      </c>
      <c r="V118" s="17" t="s">
        <v>282</v>
      </c>
      <c r="W118" s="19" t="s">
        <v>63</v>
      </c>
      <c r="X118" s="19" t="s">
        <v>63</v>
      </c>
      <c r="Y118" s="19" t="s">
        <v>63</v>
      </c>
      <c r="Z118" s="19" t="s">
        <v>62</v>
      </c>
      <c r="AA118" s="19" t="s">
        <v>63</v>
      </c>
      <c r="AB118" s="19" t="s">
        <v>62</v>
      </c>
      <c r="AC118" s="19" t="s">
        <v>63</v>
      </c>
      <c r="AD118" s="26" t="s">
        <v>62</v>
      </c>
      <c r="AE118" s="26" t="s">
        <v>62</v>
      </c>
      <c r="AF118" s="17" t="s">
        <v>62</v>
      </c>
      <c r="AG118" s="27" t="s">
        <v>62</v>
      </c>
      <c r="AH118" s="17" t="s">
        <v>63</v>
      </c>
      <c r="AI118" s="17" t="s">
        <v>63</v>
      </c>
      <c r="AJ118" s="17" t="s">
        <v>63</v>
      </c>
      <c r="AK118" s="17" t="s">
        <v>63</v>
      </c>
      <c r="AL118" s="17" t="s">
        <v>63</v>
      </c>
      <c r="AM118" s="17" t="s">
        <v>63</v>
      </c>
      <c r="AN118" s="17" t="s">
        <v>63</v>
      </c>
      <c r="AO118" s="17" t="s">
        <v>63</v>
      </c>
      <c r="AP118" s="17" t="s">
        <v>63</v>
      </c>
      <c r="AQ118" s="17" t="s">
        <v>63</v>
      </c>
      <c r="AR118" s="17" t="s">
        <v>63</v>
      </c>
      <c r="AS118" s="17" t="s">
        <v>63</v>
      </c>
      <c r="AT118" s="17" t="s">
        <v>63</v>
      </c>
      <c r="AU118" s="17" t="s">
        <v>63</v>
      </c>
      <c r="AV118" s="17" t="s">
        <v>63</v>
      </c>
      <c r="AW118" s="17" t="s">
        <v>63</v>
      </c>
      <c r="AX118" s="17" t="s">
        <v>63</v>
      </c>
      <c r="AY118" s="17" t="s">
        <v>63</v>
      </c>
      <c r="AZ118" s="17" t="s">
        <v>63</v>
      </c>
      <c r="BA118" s="17"/>
      <c r="BB118" s="19" t="s">
        <v>64</v>
      </c>
    </row>
    <row r="119" spans="1:54">
      <c r="A119" s="40"/>
      <c r="B119" s="41"/>
      <c r="C119" s="41"/>
      <c r="D119" s="42"/>
      <c r="E119" s="42"/>
      <c r="F119" s="41"/>
      <c r="G119" s="41"/>
      <c r="H119" s="42"/>
      <c r="I119" s="42">
        <f t="shared" si="1"/>
        <v>0</v>
      </c>
      <c r="J119" s="42">
        <v>0</v>
      </c>
      <c r="K119" s="43" t="s">
        <v>614</v>
      </c>
      <c r="L119" s="19" t="s">
        <v>289</v>
      </c>
      <c r="M119" s="1">
        <v>6305.33</v>
      </c>
      <c r="N119" s="16">
        <v>580</v>
      </c>
      <c r="O119" s="28" t="s">
        <v>290</v>
      </c>
      <c r="P119" s="17" t="s">
        <v>291</v>
      </c>
      <c r="Q119" s="20" t="s">
        <v>57</v>
      </c>
      <c r="R119" s="17" t="s">
        <v>57</v>
      </c>
      <c r="S119" s="18">
        <v>1</v>
      </c>
      <c r="T119" s="17"/>
      <c r="U119" s="17"/>
      <c r="V119" s="17"/>
      <c r="W119" s="19" t="s">
        <v>63</v>
      </c>
      <c r="X119" s="19" t="s">
        <v>63</v>
      </c>
      <c r="Y119" s="19" t="s">
        <v>63</v>
      </c>
      <c r="Z119" s="19" t="s">
        <v>62</v>
      </c>
      <c r="AA119" s="19" t="s">
        <v>63</v>
      </c>
      <c r="AB119" s="19" t="s">
        <v>62</v>
      </c>
      <c r="AC119" s="19" t="s">
        <v>63</v>
      </c>
      <c r="AD119" s="26" t="s">
        <v>62</v>
      </c>
      <c r="AE119" s="26" t="s">
        <v>62</v>
      </c>
      <c r="AF119" s="17" t="s">
        <v>62</v>
      </c>
      <c r="AG119" s="27" t="s">
        <v>62</v>
      </c>
      <c r="AH119" s="17" t="s">
        <v>63</v>
      </c>
      <c r="AI119" s="17" t="s">
        <v>63</v>
      </c>
      <c r="AJ119" s="17" t="s">
        <v>63</v>
      </c>
      <c r="AK119" s="17" t="s">
        <v>63</v>
      </c>
      <c r="AL119" s="17" t="s">
        <v>63</v>
      </c>
      <c r="AM119" s="17" t="s">
        <v>63</v>
      </c>
      <c r="AN119" s="17" t="s">
        <v>63</v>
      </c>
      <c r="AO119" s="17" t="s">
        <v>63</v>
      </c>
      <c r="AP119" s="17" t="s">
        <v>63</v>
      </c>
      <c r="AQ119" s="17" t="s">
        <v>63</v>
      </c>
      <c r="AR119" s="17" t="s">
        <v>63</v>
      </c>
      <c r="AS119" s="17" t="s">
        <v>63</v>
      </c>
      <c r="AT119" s="17" t="s">
        <v>63</v>
      </c>
      <c r="AU119" s="17" t="s">
        <v>63</v>
      </c>
      <c r="AV119" s="17" t="s">
        <v>63</v>
      </c>
      <c r="AW119" s="17" t="s">
        <v>63</v>
      </c>
      <c r="AX119" s="17" t="s">
        <v>63</v>
      </c>
      <c r="AY119" s="17" t="s">
        <v>63</v>
      </c>
      <c r="AZ119" s="17" t="s">
        <v>63</v>
      </c>
      <c r="BA119" s="17"/>
      <c r="BB119" s="19" t="s">
        <v>64</v>
      </c>
    </row>
    <row r="120" spans="1:54" ht="25.5">
      <c r="A120" s="40"/>
      <c r="B120" s="41"/>
      <c r="C120" s="41"/>
      <c r="D120" s="42"/>
      <c r="E120" s="42"/>
      <c r="F120" s="41"/>
      <c r="G120" s="41"/>
      <c r="H120" s="42"/>
      <c r="I120" s="42">
        <f t="shared" si="1"/>
        <v>0</v>
      </c>
      <c r="J120" s="42">
        <v>0</v>
      </c>
      <c r="K120" s="43" t="s">
        <v>614</v>
      </c>
      <c r="L120" s="19" t="s">
        <v>289</v>
      </c>
      <c r="M120" s="1">
        <v>6306.33</v>
      </c>
      <c r="N120" s="16">
        <v>290</v>
      </c>
      <c r="O120" s="28" t="s">
        <v>292</v>
      </c>
      <c r="P120" s="17" t="s">
        <v>291</v>
      </c>
      <c r="Q120" s="20" t="s">
        <v>57</v>
      </c>
      <c r="R120" s="17" t="s">
        <v>57</v>
      </c>
      <c r="S120" s="18" t="s">
        <v>293</v>
      </c>
      <c r="T120" s="17"/>
      <c r="U120" s="17"/>
      <c r="V120" s="17"/>
      <c r="W120" s="19" t="s">
        <v>63</v>
      </c>
      <c r="X120" s="19" t="s">
        <v>63</v>
      </c>
      <c r="Y120" s="19" t="s">
        <v>63</v>
      </c>
      <c r="Z120" s="19" t="s">
        <v>62</v>
      </c>
      <c r="AA120" s="19" t="s">
        <v>63</v>
      </c>
      <c r="AB120" s="19" t="s">
        <v>62</v>
      </c>
      <c r="AC120" s="19" t="s">
        <v>63</v>
      </c>
      <c r="AD120" s="26" t="s">
        <v>62</v>
      </c>
      <c r="AE120" s="26" t="s">
        <v>62</v>
      </c>
      <c r="AF120" s="17" t="s">
        <v>62</v>
      </c>
      <c r="AG120" s="27" t="s">
        <v>62</v>
      </c>
      <c r="AH120" s="17" t="s">
        <v>63</v>
      </c>
      <c r="AI120" s="17" t="s">
        <v>63</v>
      </c>
      <c r="AJ120" s="17" t="s">
        <v>63</v>
      </c>
      <c r="AK120" s="17" t="s">
        <v>63</v>
      </c>
      <c r="AL120" s="17" t="s">
        <v>63</v>
      </c>
      <c r="AM120" s="17" t="s">
        <v>63</v>
      </c>
      <c r="AN120" s="17" t="s">
        <v>63</v>
      </c>
      <c r="AO120" s="17" t="s">
        <v>63</v>
      </c>
      <c r="AP120" s="17" t="s">
        <v>63</v>
      </c>
      <c r="AQ120" s="17" t="s">
        <v>63</v>
      </c>
      <c r="AR120" s="17" t="s">
        <v>63</v>
      </c>
      <c r="AS120" s="17" t="s">
        <v>63</v>
      </c>
      <c r="AT120" s="17" t="s">
        <v>63</v>
      </c>
      <c r="AU120" s="17" t="s">
        <v>63</v>
      </c>
      <c r="AV120" s="17" t="s">
        <v>63</v>
      </c>
      <c r="AW120" s="17" t="s">
        <v>63</v>
      </c>
      <c r="AX120" s="17" t="s">
        <v>63</v>
      </c>
      <c r="AY120" s="17" t="s">
        <v>63</v>
      </c>
      <c r="AZ120" s="17" t="s">
        <v>63</v>
      </c>
      <c r="BA120" s="17"/>
      <c r="BB120" s="19" t="s">
        <v>64</v>
      </c>
    </row>
    <row r="121" spans="1:54">
      <c r="A121" s="40"/>
      <c r="B121" s="41"/>
      <c r="C121" s="41"/>
      <c r="D121" s="42"/>
      <c r="E121" s="42"/>
      <c r="F121" s="41"/>
      <c r="G121" s="41"/>
      <c r="H121" s="42"/>
      <c r="I121" s="42">
        <f t="shared" si="1"/>
        <v>0</v>
      </c>
      <c r="J121" s="42">
        <v>0</v>
      </c>
      <c r="K121" s="43" t="s">
        <v>614</v>
      </c>
      <c r="L121" s="19" t="s">
        <v>289</v>
      </c>
      <c r="M121" s="1">
        <v>6310.34</v>
      </c>
      <c r="N121" s="16">
        <v>350</v>
      </c>
      <c r="O121" s="28" t="s">
        <v>294</v>
      </c>
      <c r="P121" s="17" t="s">
        <v>264</v>
      </c>
      <c r="Q121" s="20" t="s">
        <v>57</v>
      </c>
      <c r="R121" s="17" t="s">
        <v>57</v>
      </c>
      <c r="S121" s="17" t="s">
        <v>295</v>
      </c>
      <c r="T121" s="17"/>
      <c r="U121" s="17"/>
      <c r="V121" s="15" t="s">
        <v>296</v>
      </c>
      <c r="W121" s="19" t="s">
        <v>63</v>
      </c>
      <c r="X121" s="19" t="s">
        <v>63</v>
      </c>
      <c r="Y121" s="19" t="s">
        <v>63</v>
      </c>
      <c r="Z121" s="19" t="s">
        <v>62</v>
      </c>
      <c r="AA121" s="19" t="s">
        <v>63</v>
      </c>
      <c r="AB121" s="19" t="s">
        <v>62</v>
      </c>
      <c r="AC121" s="19" t="s">
        <v>63</v>
      </c>
      <c r="AD121" s="26" t="s">
        <v>62</v>
      </c>
      <c r="AE121" s="26" t="s">
        <v>62</v>
      </c>
      <c r="AF121" s="17" t="s">
        <v>62</v>
      </c>
      <c r="AG121" s="27" t="s">
        <v>62</v>
      </c>
      <c r="AH121" s="17" t="s">
        <v>63</v>
      </c>
      <c r="AI121" s="17" t="s">
        <v>63</v>
      </c>
      <c r="AJ121" s="17" t="s">
        <v>63</v>
      </c>
      <c r="AK121" s="17" t="s">
        <v>63</v>
      </c>
      <c r="AL121" s="17" t="s">
        <v>63</v>
      </c>
      <c r="AM121" s="17" t="s">
        <v>63</v>
      </c>
      <c r="AN121" s="17" t="s">
        <v>63</v>
      </c>
      <c r="AO121" s="17" t="s">
        <v>63</v>
      </c>
      <c r="AP121" s="17" t="s">
        <v>63</v>
      </c>
      <c r="AQ121" s="17" t="s">
        <v>63</v>
      </c>
      <c r="AR121" s="17" t="s">
        <v>63</v>
      </c>
      <c r="AS121" s="17" t="s">
        <v>63</v>
      </c>
      <c r="AT121" s="17" t="s">
        <v>63</v>
      </c>
      <c r="AU121" s="17" t="s">
        <v>63</v>
      </c>
      <c r="AV121" s="17" t="s">
        <v>63</v>
      </c>
      <c r="AW121" s="17" t="s">
        <v>63</v>
      </c>
      <c r="AX121" s="17" t="s">
        <v>63</v>
      </c>
      <c r="AY121" s="17" t="s">
        <v>63</v>
      </c>
      <c r="AZ121" s="17" t="s">
        <v>63</v>
      </c>
      <c r="BA121" s="17"/>
      <c r="BB121" s="19" t="s">
        <v>64</v>
      </c>
    </row>
    <row r="122" spans="1:54" ht="25.5">
      <c r="A122" s="40"/>
      <c r="B122" s="41"/>
      <c r="C122" s="41"/>
      <c r="D122" s="42"/>
      <c r="E122" s="42"/>
      <c r="F122" s="41"/>
      <c r="G122" s="41"/>
      <c r="H122" s="42"/>
      <c r="I122" s="42">
        <f t="shared" si="1"/>
        <v>0</v>
      </c>
      <c r="J122" s="42">
        <v>0</v>
      </c>
      <c r="K122" s="43" t="s">
        <v>614</v>
      </c>
      <c r="L122" s="19" t="s">
        <v>289</v>
      </c>
      <c r="M122" s="1">
        <v>6311.36</v>
      </c>
      <c r="N122" s="16">
        <v>2800</v>
      </c>
      <c r="O122" s="28" t="s">
        <v>297</v>
      </c>
      <c r="P122" s="17" t="s">
        <v>298</v>
      </c>
      <c r="Q122" s="20" t="s">
        <v>57</v>
      </c>
      <c r="R122" s="17" t="s">
        <v>57</v>
      </c>
      <c r="S122" s="18">
        <v>1</v>
      </c>
      <c r="T122" s="17"/>
      <c r="U122" s="17" t="s">
        <v>299</v>
      </c>
      <c r="V122" s="15" t="s">
        <v>300</v>
      </c>
      <c r="W122" s="19" t="s">
        <v>63</v>
      </c>
      <c r="X122" s="19" t="s">
        <v>63</v>
      </c>
      <c r="Y122" s="19" t="s">
        <v>63</v>
      </c>
      <c r="Z122" s="19" t="s">
        <v>62</v>
      </c>
      <c r="AA122" s="19" t="s">
        <v>63</v>
      </c>
      <c r="AB122" s="19" t="s">
        <v>62</v>
      </c>
      <c r="AC122" s="19" t="s">
        <v>63</v>
      </c>
      <c r="AD122" s="26" t="s">
        <v>62</v>
      </c>
      <c r="AE122" s="26" t="s">
        <v>62</v>
      </c>
      <c r="AF122" s="17" t="s">
        <v>62</v>
      </c>
      <c r="AG122" s="27" t="s">
        <v>62</v>
      </c>
      <c r="AH122" s="17" t="s">
        <v>63</v>
      </c>
      <c r="AI122" s="17" t="s">
        <v>63</v>
      </c>
      <c r="AJ122" s="17" t="s">
        <v>63</v>
      </c>
      <c r="AK122" s="17" t="s">
        <v>63</v>
      </c>
      <c r="AL122" s="17" t="s">
        <v>63</v>
      </c>
      <c r="AM122" s="17" t="s">
        <v>63</v>
      </c>
      <c r="AN122" s="17" t="s">
        <v>63</v>
      </c>
      <c r="AO122" s="17" t="s">
        <v>63</v>
      </c>
      <c r="AP122" s="17" t="s">
        <v>63</v>
      </c>
      <c r="AQ122" s="17" t="s">
        <v>63</v>
      </c>
      <c r="AR122" s="17" t="s">
        <v>63</v>
      </c>
      <c r="AS122" s="17" t="s">
        <v>63</v>
      </c>
      <c r="AT122" s="17" t="s">
        <v>63</v>
      </c>
      <c r="AU122" s="17" t="s">
        <v>63</v>
      </c>
      <c r="AV122" s="17" t="s">
        <v>63</v>
      </c>
      <c r="AW122" s="17" t="s">
        <v>63</v>
      </c>
      <c r="AX122" s="17" t="s">
        <v>63</v>
      </c>
      <c r="AY122" s="17" t="s">
        <v>63</v>
      </c>
      <c r="AZ122" s="17" t="s">
        <v>63</v>
      </c>
      <c r="BA122" s="17"/>
      <c r="BB122" s="19" t="s">
        <v>64</v>
      </c>
    </row>
    <row r="123" spans="1:54" ht="25.5">
      <c r="A123" s="40"/>
      <c r="B123" s="41"/>
      <c r="C123" s="41"/>
      <c r="D123" s="42"/>
      <c r="E123" s="42"/>
      <c r="F123" s="41"/>
      <c r="G123" s="41"/>
      <c r="H123" s="42"/>
      <c r="I123" s="42">
        <f t="shared" si="1"/>
        <v>0</v>
      </c>
      <c r="J123" s="42">
        <v>0</v>
      </c>
      <c r="K123" s="43" t="s">
        <v>614</v>
      </c>
      <c r="L123" s="19" t="s">
        <v>301</v>
      </c>
      <c r="M123" s="1">
        <v>6400.5</v>
      </c>
      <c r="N123" s="16">
        <v>93</v>
      </c>
      <c r="O123" s="28" t="s">
        <v>302</v>
      </c>
      <c r="P123" s="17" t="s">
        <v>303</v>
      </c>
      <c r="Q123" s="20" t="s">
        <v>57</v>
      </c>
      <c r="R123" s="17" t="s">
        <v>57</v>
      </c>
      <c r="S123" s="17" t="s">
        <v>304</v>
      </c>
      <c r="T123" s="17"/>
      <c r="U123" s="17"/>
      <c r="V123" s="17"/>
      <c r="W123" s="19" t="s">
        <v>63</v>
      </c>
      <c r="X123" s="19" t="s">
        <v>62</v>
      </c>
      <c r="Y123" s="19" t="s">
        <v>63</v>
      </c>
      <c r="Z123" s="19" t="s">
        <v>62</v>
      </c>
      <c r="AA123" s="19" t="s">
        <v>63</v>
      </c>
      <c r="AB123" s="19" t="s">
        <v>62</v>
      </c>
      <c r="AC123" s="19" t="s">
        <v>63</v>
      </c>
      <c r="AD123" s="26" t="s">
        <v>62</v>
      </c>
      <c r="AE123" s="26" t="s">
        <v>62</v>
      </c>
      <c r="AF123" s="17" t="s">
        <v>62</v>
      </c>
      <c r="AG123" s="27" t="s">
        <v>62</v>
      </c>
      <c r="AH123" s="17" t="s">
        <v>63</v>
      </c>
      <c r="AI123" s="17" t="s">
        <v>63</v>
      </c>
      <c r="AJ123" s="17" t="s">
        <v>63</v>
      </c>
      <c r="AK123" s="17" t="s">
        <v>63</v>
      </c>
      <c r="AL123" s="17" t="s">
        <v>63</v>
      </c>
      <c r="AM123" s="17" t="s">
        <v>63</v>
      </c>
      <c r="AN123" s="17" t="s">
        <v>63</v>
      </c>
      <c r="AO123" s="17" t="s">
        <v>63</v>
      </c>
      <c r="AP123" s="17" t="s">
        <v>63</v>
      </c>
      <c r="AQ123" s="17" t="s">
        <v>63</v>
      </c>
      <c r="AR123" s="17" t="s">
        <v>63</v>
      </c>
      <c r="AS123" s="17" t="s">
        <v>63</v>
      </c>
      <c r="AT123" s="17" t="s">
        <v>63</v>
      </c>
      <c r="AU123" s="17" t="s">
        <v>63</v>
      </c>
      <c r="AV123" s="17" t="s">
        <v>63</v>
      </c>
      <c r="AW123" s="17" t="s">
        <v>63</v>
      </c>
      <c r="AX123" s="17" t="s">
        <v>63</v>
      </c>
      <c r="AY123" s="17" t="s">
        <v>63</v>
      </c>
      <c r="AZ123" s="17" t="s">
        <v>63</v>
      </c>
      <c r="BA123" s="17"/>
      <c r="BB123" s="19" t="s">
        <v>64</v>
      </c>
    </row>
    <row r="124" spans="1:54" ht="51">
      <c r="A124" s="40"/>
      <c r="B124" s="41"/>
      <c r="C124" s="41"/>
      <c r="D124" s="42"/>
      <c r="E124" s="42"/>
      <c r="F124" s="41"/>
      <c r="G124" s="41"/>
      <c r="H124" s="42"/>
      <c r="I124" s="42">
        <f t="shared" si="1"/>
        <v>0</v>
      </c>
      <c r="J124" s="42">
        <v>0</v>
      </c>
      <c r="K124" s="43" t="s">
        <v>614</v>
      </c>
      <c r="L124" s="19" t="s">
        <v>301</v>
      </c>
      <c r="M124" s="1">
        <v>6400.58</v>
      </c>
      <c r="N124" s="16">
        <v>215</v>
      </c>
      <c r="O124" s="28" t="s">
        <v>302</v>
      </c>
      <c r="P124" s="17" t="s">
        <v>305</v>
      </c>
      <c r="Q124" s="20" t="s">
        <v>57</v>
      </c>
      <c r="R124" s="17" t="s">
        <v>57</v>
      </c>
      <c r="S124" s="17" t="s">
        <v>306</v>
      </c>
      <c r="T124" s="17"/>
      <c r="U124" s="17"/>
      <c r="V124" s="17"/>
      <c r="W124" s="19" t="s">
        <v>63</v>
      </c>
      <c r="X124" s="19" t="s">
        <v>62</v>
      </c>
      <c r="Y124" s="19" t="s">
        <v>63</v>
      </c>
      <c r="Z124" s="19" t="s">
        <v>62</v>
      </c>
      <c r="AA124" s="19" t="s">
        <v>63</v>
      </c>
      <c r="AB124" s="19" t="s">
        <v>62</v>
      </c>
      <c r="AC124" s="19" t="s">
        <v>63</v>
      </c>
      <c r="AD124" s="26" t="s">
        <v>62</v>
      </c>
      <c r="AE124" s="26" t="s">
        <v>62</v>
      </c>
      <c r="AF124" s="17" t="s">
        <v>62</v>
      </c>
      <c r="AG124" s="27" t="s">
        <v>62</v>
      </c>
      <c r="AH124" s="17" t="s">
        <v>63</v>
      </c>
      <c r="AI124" s="17" t="s">
        <v>63</v>
      </c>
      <c r="AJ124" s="17" t="s">
        <v>63</v>
      </c>
      <c r="AK124" s="17" t="s">
        <v>63</v>
      </c>
      <c r="AL124" s="17" t="s">
        <v>63</v>
      </c>
      <c r="AM124" s="17" t="s">
        <v>63</v>
      </c>
      <c r="AN124" s="17" t="s">
        <v>63</v>
      </c>
      <c r="AO124" s="17" t="s">
        <v>63</v>
      </c>
      <c r="AP124" s="17" t="s">
        <v>63</v>
      </c>
      <c r="AQ124" s="17" t="s">
        <v>63</v>
      </c>
      <c r="AR124" s="17" t="s">
        <v>63</v>
      </c>
      <c r="AS124" s="17" t="s">
        <v>63</v>
      </c>
      <c r="AT124" s="17" t="s">
        <v>63</v>
      </c>
      <c r="AU124" s="17" t="s">
        <v>63</v>
      </c>
      <c r="AV124" s="17" t="s">
        <v>63</v>
      </c>
      <c r="AW124" s="17" t="s">
        <v>63</v>
      </c>
      <c r="AX124" s="17" t="s">
        <v>63</v>
      </c>
      <c r="AY124" s="17" t="s">
        <v>63</v>
      </c>
      <c r="AZ124" s="17" t="s">
        <v>63</v>
      </c>
      <c r="BA124" s="17"/>
      <c r="BB124" s="19" t="s">
        <v>64</v>
      </c>
    </row>
    <row r="125" spans="1:54" ht="63.75">
      <c r="A125" s="40"/>
      <c r="B125" s="41"/>
      <c r="C125" s="41"/>
      <c r="D125" s="42"/>
      <c r="E125" s="42"/>
      <c r="F125" s="41"/>
      <c r="G125" s="41"/>
      <c r="H125" s="42"/>
      <c r="I125" s="42">
        <f t="shared" si="1"/>
        <v>0</v>
      </c>
      <c r="J125" s="42">
        <v>0</v>
      </c>
      <c r="K125" s="43" t="s">
        <v>614</v>
      </c>
      <c r="L125" s="19" t="s">
        <v>301</v>
      </c>
      <c r="M125" s="1">
        <v>6402.54</v>
      </c>
      <c r="N125" s="16">
        <v>185</v>
      </c>
      <c r="O125" s="28" t="s">
        <v>307</v>
      </c>
      <c r="P125" s="17" t="s">
        <v>308</v>
      </c>
      <c r="Q125" s="20" t="s">
        <v>57</v>
      </c>
      <c r="R125" s="17" t="s">
        <v>57</v>
      </c>
      <c r="S125" s="17" t="s">
        <v>309</v>
      </c>
      <c r="T125" s="17"/>
      <c r="U125" s="17"/>
      <c r="V125" s="17"/>
      <c r="W125" s="19" t="s">
        <v>63</v>
      </c>
      <c r="X125" s="19" t="s">
        <v>62</v>
      </c>
      <c r="Y125" s="19" t="s">
        <v>63</v>
      </c>
      <c r="Z125" s="19" t="s">
        <v>62</v>
      </c>
      <c r="AA125" s="19" t="s">
        <v>63</v>
      </c>
      <c r="AB125" s="19" t="s">
        <v>62</v>
      </c>
      <c r="AC125" s="19" t="s">
        <v>63</v>
      </c>
      <c r="AD125" s="26" t="s">
        <v>62</v>
      </c>
      <c r="AE125" s="26" t="s">
        <v>62</v>
      </c>
      <c r="AF125" s="17" t="s">
        <v>62</v>
      </c>
      <c r="AG125" s="27" t="s">
        <v>62</v>
      </c>
      <c r="AH125" s="17" t="s">
        <v>63</v>
      </c>
      <c r="AI125" s="17" t="s">
        <v>63</v>
      </c>
      <c r="AJ125" s="17" t="s">
        <v>63</v>
      </c>
      <c r="AK125" s="17" t="s">
        <v>63</v>
      </c>
      <c r="AL125" s="17" t="s">
        <v>63</v>
      </c>
      <c r="AM125" s="17" t="s">
        <v>63</v>
      </c>
      <c r="AN125" s="17" t="s">
        <v>63</v>
      </c>
      <c r="AO125" s="17" t="s">
        <v>63</v>
      </c>
      <c r="AP125" s="17" t="s">
        <v>63</v>
      </c>
      <c r="AQ125" s="17" t="s">
        <v>63</v>
      </c>
      <c r="AR125" s="17" t="s">
        <v>63</v>
      </c>
      <c r="AS125" s="17" t="s">
        <v>63</v>
      </c>
      <c r="AT125" s="17" t="s">
        <v>63</v>
      </c>
      <c r="AU125" s="17" t="s">
        <v>63</v>
      </c>
      <c r="AV125" s="17" t="s">
        <v>63</v>
      </c>
      <c r="AW125" s="17" t="s">
        <v>63</v>
      </c>
      <c r="AX125" s="17" t="s">
        <v>63</v>
      </c>
      <c r="AY125" s="17" t="s">
        <v>63</v>
      </c>
      <c r="AZ125" s="17" t="s">
        <v>63</v>
      </c>
      <c r="BA125" s="17"/>
      <c r="BB125" s="19" t="s">
        <v>64</v>
      </c>
    </row>
    <row r="126" spans="1:54" ht="57">
      <c r="A126" s="44" t="s">
        <v>489</v>
      </c>
      <c r="B126" s="41" t="s">
        <v>490</v>
      </c>
      <c r="C126" s="41" t="s">
        <v>491</v>
      </c>
      <c r="D126" s="41">
        <v>22.06</v>
      </c>
      <c r="E126" s="44" t="s">
        <v>492</v>
      </c>
      <c r="F126" s="41" t="s">
        <v>493</v>
      </c>
      <c r="G126" s="41" t="s">
        <v>494</v>
      </c>
      <c r="H126" s="41">
        <v>16.04</v>
      </c>
      <c r="I126" s="42">
        <f t="shared" si="1"/>
        <v>38.099999999999994</v>
      </c>
      <c r="J126" s="41">
        <v>1</v>
      </c>
      <c r="K126" s="46" t="s">
        <v>622</v>
      </c>
      <c r="L126" s="19" t="s">
        <v>310</v>
      </c>
      <c r="M126" s="1">
        <v>6700.9</v>
      </c>
      <c r="N126" s="16">
        <v>160</v>
      </c>
      <c r="O126" s="28" t="s">
        <v>311</v>
      </c>
      <c r="P126" s="17" t="s">
        <v>312</v>
      </c>
      <c r="Q126" s="20" t="s">
        <v>313</v>
      </c>
      <c r="R126" s="17" t="s">
        <v>57</v>
      </c>
      <c r="S126" s="18">
        <v>1</v>
      </c>
      <c r="T126" s="15" t="s">
        <v>314</v>
      </c>
      <c r="U126" s="17" t="s">
        <v>315</v>
      </c>
      <c r="V126" s="17"/>
      <c r="W126" s="19" t="s">
        <v>62</v>
      </c>
      <c r="X126" s="19" t="s">
        <v>63</v>
      </c>
      <c r="Y126" s="19" t="s">
        <v>63</v>
      </c>
      <c r="Z126" s="19" t="s">
        <v>62</v>
      </c>
      <c r="AA126" s="19" t="s">
        <v>63</v>
      </c>
      <c r="AB126" s="19" t="s">
        <v>62</v>
      </c>
      <c r="AC126" s="19" t="s">
        <v>63</v>
      </c>
      <c r="AD126" s="26" t="s">
        <v>62</v>
      </c>
      <c r="AE126" s="26" t="s">
        <v>62</v>
      </c>
      <c r="AF126" s="17" t="s">
        <v>62</v>
      </c>
      <c r="AG126" s="27" t="s">
        <v>62</v>
      </c>
      <c r="AH126" s="17" t="s">
        <v>63</v>
      </c>
      <c r="AI126" s="17" t="s">
        <v>63</v>
      </c>
      <c r="AJ126" s="17" t="s">
        <v>63</v>
      </c>
      <c r="AK126" s="17" t="s">
        <v>63</v>
      </c>
      <c r="AL126" s="17" t="s">
        <v>63</v>
      </c>
      <c r="AM126" s="17" t="s">
        <v>63</v>
      </c>
      <c r="AN126" s="17" t="s">
        <v>63</v>
      </c>
      <c r="AO126" s="17" t="s">
        <v>63</v>
      </c>
      <c r="AP126" s="17" t="s">
        <v>63</v>
      </c>
      <c r="AQ126" s="17" t="s">
        <v>63</v>
      </c>
      <c r="AR126" s="17" t="s">
        <v>63</v>
      </c>
      <c r="AS126" s="17" t="s">
        <v>63</v>
      </c>
      <c r="AT126" s="17" t="s">
        <v>63</v>
      </c>
      <c r="AU126" s="17" t="s">
        <v>63</v>
      </c>
      <c r="AV126" s="17" t="s">
        <v>63</v>
      </c>
      <c r="AW126" s="17" t="s">
        <v>63</v>
      </c>
      <c r="AX126" s="17" t="s">
        <v>63</v>
      </c>
      <c r="AY126" s="17" t="s">
        <v>63</v>
      </c>
      <c r="AZ126" s="17" t="s">
        <v>63</v>
      </c>
      <c r="BA126" s="17"/>
      <c r="BB126" s="19" t="s">
        <v>64</v>
      </c>
    </row>
    <row r="127" spans="1:54" ht="103.5">
      <c r="A127" s="47"/>
      <c r="B127" s="48"/>
      <c r="C127" s="48"/>
      <c r="D127" s="49"/>
      <c r="E127" s="49"/>
      <c r="F127" s="48"/>
      <c r="G127" s="48"/>
      <c r="H127" s="49"/>
      <c r="I127" s="49">
        <f t="shared" si="1"/>
        <v>0</v>
      </c>
      <c r="J127" s="49">
        <v>0</v>
      </c>
      <c r="K127" s="50"/>
      <c r="L127" s="19" t="s">
        <v>310</v>
      </c>
      <c r="M127" s="1">
        <v>6702.63</v>
      </c>
      <c r="N127" s="16">
        <v>510</v>
      </c>
      <c r="O127" s="28" t="s">
        <v>316</v>
      </c>
      <c r="P127" s="17" t="s">
        <v>317</v>
      </c>
      <c r="Q127" s="20" t="s">
        <v>318</v>
      </c>
      <c r="R127" s="17" t="s">
        <v>57</v>
      </c>
      <c r="S127" s="18">
        <v>1</v>
      </c>
      <c r="T127" s="15" t="s">
        <v>319</v>
      </c>
      <c r="U127" s="17" t="s">
        <v>320</v>
      </c>
      <c r="V127" s="17" t="s">
        <v>321</v>
      </c>
      <c r="W127" s="19" t="s">
        <v>63</v>
      </c>
      <c r="X127" s="19" t="s">
        <v>63</v>
      </c>
      <c r="Y127" s="19" t="s">
        <v>63</v>
      </c>
      <c r="Z127" s="19" t="s">
        <v>62</v>
      </c>
      <c r="AA127" s="19" t="s">
        <v>63</v>
      </c>
      <c r="AB127" s="19" t="s">
        <v>62</v>
      </c>
      <c r="AC127" s="19" t="s">
        <v>63</v>
      </c>
      <c r="AD127" s="26" t="s">
        <v>62</v>
      </c>
      <c r="AE127" s="26" t="s">
        <v>62</v>
      </c>
      <c r="AF127" s="17" t="s">
        <v>62</v>
      </c>
      <c r="AG127" s="27" t="s">
        <v>62</v>
      </c>
      <c r="AH127" s="17" t="s">
        <v>63</v>
      </c>
      <c r="AI127" s="17" t="s">
        <v>63</v>
      </c>
      <c r="AJ127" s="17" t="s">
        <v>63</v>
      </c>
      <c r="AK127" s="17" t="s">
        <v>63</v>
      </c>
      <c r="AL127" s="17" t="s">
        <v>63</v>
      </c>
      <c r="AM127" s="17" t="s">
        <v>63</v>
      </c>
      <c r="AN127" s="17" t="s">
        <v>63</v>
      </c>
      <c r="AO127" s="17" t="s">
        <v>63</v>
      </c>
      <c r="AP127" s="17" t="s">
        <v>63</v>
      </c>
      <c r="AQ127" s="17" t="s">
        <v>63</v>
      </c>
      <c r="AR127" s="17" t="s">
        <v>63</v>
      </c>
      <c r="AS127" s="17" t="s">
        <v>63</v>
      </c>
      <c r="AT127" s="17" t="s">
        <v>63</v>
      </c>
      <c r="AU127" s="17" t="s">
        <v>63</v>
      </c>
      <c r="AV127" s="17" t="s">
        <v>63</v>
      </c>
      <c r="AW127" s="17" t="s">
        <v>63</v>
      </c>
      <c r="AX127" s="17" t="s">
        <v>63</v>
      </c>
      <c r="AY127" s="17" t="s">
        <v>63</v>
      </c>
      <c r="AZ127" s="17" t="s">
        <v>63</v>
      </c>
      <c r="BA127" s="17"/>
      <c r="BB127" s="19" t="s">
        <v>64</v>
      </c>
    </row>
  </sheetData>
  <autoFilter ref="L2:BB127" xr:uid="{61ADF423-DECF-44E8-85B1-2D63C2CF03A4}"/>
  <mergeCells count="6">
    <mergeCell ref="BA1:BB1"/>
    <mergeCell ref="W1:AA1"/>
    <mergeCell ref="AB1:AC1"/>
    <mergeCell ref="AD1:AM1"/>
    <mergeCell ref="AN1:AX1"/>
    <mergeCell ref="AY1:AZ1"/>
  </mergeCells>
  <conditionalFormatting sqref="J3:J127">
    <cfRule type="cellIs" dxfId="4" priority="1" operator="equal">
      <formula>2</formula>
    </cfRule>
    <cfRule type="cellIs" dxfId="3" priority="2" operator="equal">
      <formula>1</formula>
    </cfRule>
    <cfRule type="cellIs" dxfId="2" priority="3" operator="equal">
      <formula>0</formula>
    </cfRule>
  </conditionalFormatting>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21AE0-8497-4157-B5E3-3079981ED8D8}">
  <sheetPr codeName="Tabelle10">
    <tabColor theme="8" tint="0.39997558519241921"/>
  </sheetPr>
  <dimension ref="A1:I45"/>
  <sheetViews>
    <sheetView topLeftCell="A9" zoomScaleNormal="100" workbookViewId="0">
      <selection activeCell="K29" sqref="K29"/>
    </sheetView>
  </sheetViews>
  <sheetFormatPr baseColWidth="10" defaultRowHeight="14.25"/>
  <cols>
    <col min="1" max="1" width="33" style="62" customWidth="1"/>
    <col min="2" max="2" width="11.375" bestFit="1" customWidth="1"/>
    <col min="3" max="3" width="11.625" customWidth="1"/>
    <col min="5" max="5" width="20.625" bestFit="1" customWidth="1"/>
    <col min="6" max="6" width="11.375" bestFit="1" customWidth="1"/>
    <col min="9" max="9" width="11.875" bestFit="1" customWidth="1"/>
  </cols>
  <sheetData>
    <row r="1" spans="1:7" ht="20.25">
      <c r="A1" s="310" t="s">
        <v>3114</v>
      </c>
    </row>
    <row r="2" spans="1:7">
      <c r="A2" s="62" t="s">
        <v>1059</v>
      </c>
      <c r="B2" s="51">
        <f>Parameter!B2</f>
        <v>6.0339999999999998</v>
      </c>
      <c r="C2" t="s">
        <v>3163</v>
      </c>
    </row>
    <row r="3" spans="1:7">
      <c r="A3" s="62" t="s">
        <v>1092</v>
      </c>
      <c r="B3">
        <f>Parameter!B3</f>
        <v>1</v>
      </c>
      <c r="C3" s="326" t="s">
        <v>3161</v>
      </c>
    </row>
    <row r="4" spans="1:7" ht="42.75">
      <c r="A4" s="62" t="s">
        <v>2901</v>
      </c>
      <c r="B4" s="51">
        <f>Parameter!B2*Parameter!B5</f>
        <v>5.9775737200697936</v>
      </c>
      <c r="C4" s="62" t="s">
        <v>2903</v>
      </c>
    </row>
    <row r="5" spans="1:7" ht="42.75">
      <c r="A5" s="62" t="s">
        <v>2900</v>
      </c>
      <c r="B5" s="51">
        <f>Parameter!B2*Parameter!B7</f>
        <v>1.1824746340655177</v>
      </c>
      <c r="C5" s="62" t="s">
        <v>2903</v>
      </c>
    </row>
    <row r="6" spans="1:7" ht="42.75">
      <c r="A6" s="62" t="s">
        <v>2902</v>
      </c>
      <c r="B6" s="109">
        <f>Parameter!B8</f>
        <v>0.8</v>
      </c>
      <c r="C6" s="62" t="s">
        <v>2904</v>
      </c>
    </row>
    <row r="9" spans="1:7" ht="18">
      <c r="A9" s="64" t="s">
        <v>1086</v>
      </c>
      <c r="B9" s="61" t="s">
        <v>1088</v>
      </c>
      <c r="C9" s="61"/>
      <c r="D9" s="61"/>
      <c r="E9" s="61" t="s">
        <v>1089</v>
      </c>
    </row>
    <row r="10" spans="1:7">
      <c r="A10" s="62" t="s">
        <v>1087</v>
      </c>
      <c r="B10" s="82">
        <v>21.6</v>
      </c>
      <c r="C10">
        <f>B3</f>
        <v>1</v>
      </c>
      <c r="D10" s="82"/>
      <c r="E10" s="82">
        <f>B10/B2</f>
        <v>3.5797149486244617</v>
      </c>
      <c r="F10" t="s">
        <v>1091</v>
      </c>
    </row>
    <row r="11" spans="1:7">
      <c r="A11" s="62" t="s">
        <v>1090</v>
      </c>
      <c r="F11" t="s">
        <v>1091</v>
      </c>
    </row>
    <row r="13" spans="1:7" ht="18">
      <c r="A13" s="64" t="s">
        <v>1050</v>
      </c>
    </row>
    <row r="14" spans="1:7">
      <c r="A14" s="62" t="s">
        <v>1058</v>
      </c>
      <c r="B14" s="62" t="s">
        <v>943</v>
      </c>
      <c r="C14" s="61" t="s">
        <v>1055</v>
      </c>
      <c r="D14" s="61" t="s">
        <v>495</v>
      </c>
      <c r="E14" t="s">
        <v>1061</v>
      </c>
    </row>
    <row r="15" spans="1:7">
      <c r="A15" s="62" t="s">
        <v>1056</v>
      </c>
      <c r="B15" s="62">
        <v>17</v>
      </c>
      <c r="C15" s="61">
        <v>0.26</v>
      </c>
      <c r="D15" s="61">
        <f>B15*C15</f>
        <v>4.42</v>
      </c>
      <c r="E15" s="65">
        <f>D15/B2</f>
        <v>0.7325157441166722</v>
      </c>
      <c r="F15" s="51">
        <f>B15/B2</f>
        <v>2.8173682466025856</v>
      </c>
    </row>
    <row r="16" spans="1:7">
      <c r="A16" s="62" t="s">
        <v>1054</v>
      </c>
      <c r="B16" s="62">
        <v>5</v>
      </c>
      <c r="C16" s="61">
        <v>0.26</v>
      </c>
      <c r="D16" s="61">
        <f>B16*C16</f>
        <v>1.3</v>
      </c>
      <c r="E16" s="65">
        <f>D16/B4</f>
        <v>0.21747954285117899</v>
      </c>
      <c r="F16" s="51">
        <f>D16/Parameter!B2*Parameter!B5</f>
        <v>0.21343108958885873</v>
      </c>
      <c r="G16" s="51">
        <f>D16/Parameter!B2</f>
        <v>0.2154458070931389</v>
      </c>
    </row>
    <row r="17" spans="1:9">
      <c r="A17" s="62" t="s">
        <v>2898</v>
      </c>
      <c r="B17" s="62">
        <v>20</v>
      </c>
      <c r="C17" s="61">
        <v>0.26</v>
      </c>
      <c r="D17" s="61">
        <f>B17*C17</f>
        <v>5.2</v>
      </c>
      <c r="E17" s="65">
        <f>D17/B4</f>
        <v>0.86991817140471595</v>
      </c>
      <c r="F17" s="51">
        <f>D17/Parameter!B2*Parameter!B5</f>
        <v>0.85372435835543492</v>
      </c>
      <c r="G17" s="51"/>
    </row>
    <row r="18" spans="1:9" ht="57">
      <c r="A18" s="63" t="s">
        <v>1081</v>
      </c>
      <c r="B18" s="62">
        <v>10</v>
      </c>
      <c r="C18" s="61">
        <v>0.26</v>
      </c>
      <c r="D18" s="61">
        <f>B18*C18</f>
        <v>2.6</v>
      </c>
      <c r="E18" s="221">
        <f>D18/B5</f>
        <v>2.1987786672943899</v>
      </c>
      <c r="F18" s="51">
        <f>D18/Parameter!B2*Parameter!B7</f>
        <v>8.4441233643821514E-2</v>
      </c>
      <c r="G18" s="51">
        <f>D18/Parameter!B2</f>
        <v>0.4308916141862778</v>
      </c>
    </row>
    <row r="20" spans="1:9" ht="18">
      <c r="A20" s="64" t="s">
        <v>1053</v>
      </c>
    </row>
    <row r="21" spans="1:9">
      <c r="A21" s="62" t="s">
        <v>1052</v>
      </c>
      <c r="B21" s="62" t="s">
        <v>495</v>
      </c>
      <c r="E21" t="s">
        <v>1061</v>
      </c>
    </row>
    <row r="22" spans="1:9" ht="28.5">
      <c r="A22" s="62" t="s">
        <v>2899</v>
      </c>
      <c r="B22" s="62">
        <v>6.09</v>
      </c>
      <c r="E22" s="65">
        <f>B22/B4</f>
        <v>1.0188080122797538</v>
      </c>
      <c r="F22" s="51">
        <f>B22/Parameter!B2*Parameter!B5</f>
        <v>0.99984256584319198</v>
      </c>
      <c r="G22" s="51">
        <f>B22/Parameter!B2</f>
        <v>1.0092807424593968</v>
      </c>
    </row>
    <row r="23" spans="1:9">
      <c r="A23" s="62" t="s">
        <v>1057</v>
      </c>
      <c r="B23" s="62">
        <v>3.82</v>
      </c>
      <c r="E23" s="65">
        <f>B23/B2</f>
        <v>0.63307921776599274</v>
      </c>
    </row>
    <row r="25" spans="1:9" ht="18">
      <c r="A25" s="64" t="s">
        <v>1060</v>
      </c>
      <c r="E25" t="s">
        <v>1061</v>
      </c>
    </row>
    <row r="26" spans="1:9">
      <c r="A26" s="62" t="s">
        <v>1065</v>
      </c>
    </row>
    <row r="27" spans="1:9" ht="15" thickBot="1">
      <c r="C27" t="s">
        <v>3164</v>
      </c>
      <c r="F27" t="s">
        <v>1075</v>
      </c>
    </row>
    <row r="28" spans="1:9" ht="15">
      <c r="A28" s="335" t="s">
        <v>1066</v>
      </c>
      <c r="B28" s="335" t="s">
        <v>1067</v>
      </c>
      <c r="C28" s="67" t="s">
        <v>1068</v>
      </c>
      <c r="D28" s="335" t="s">
        <v>1069</v>
      </c>
      <c r="E28" s="335" t="s">
        <v>1070</v>
      </c>
      <c r="F28" s="67" t="s">
        <v>1068</v>
      </c>
      <c r="G28" s="335" t="s">
        <v>1071</v>
      </c>
      <c r="H28" s="335" t="s">
        <v>1070</v>
      </c>
    </row>
    <row r="29" spans="1:9" ht="15.75" thickBot="1">
      <c r="A29" s="336"/>
      <c r="B29" s="336"/>
      <c r="C29" s="68" t="s">
        <v>1072</v>
      </c>
      <c r="D29" s="336"/>
      <c r="E29" s="336"/>
      <c r="F29" s="68" t="s">
        <v>1073</v>
      </c>
      <c r="G29" s="336"/>
      <c r="H29" s="336"/>
    </row>
    <row r="30" spans="1:9" ht="16.5" thickTop="1" thickBot="1">
      <c r="A30">
        <v>1</v>
      </c>
      <c r="B30" s="69">
        <v>699</v>
      </c>
      <c r="C30" s="70">
        <v>592852</v>
      </c>
      <c r="D30" s="71">
        <v>19.84</v>
      </c>
      <c r="E30" s="72">
        <v>10</v>
      </c>
      <c r="F30" s="70">
        <v>592815</v>
      </c>
      <c r="G30" s="70">
        <v>19.05</v>
      </c>
      <c r="H30" s="70">
        <v>0</v>
      </c>
      <c r="I30">
        <f>G30/B2</f>
        <v>3.1571097116340736</v>
      </c>
    </row>
    <row r="31" spans="1:9" ht="15">
      <c r="A31">
        <v>700</v>
      </c>
      <c r="B31" s="73">
        <v>1749</v>
      </c>
      <c r="C31" s="73">
        <v>592955</v>
      </c>
      <c r="D31" s="74">
        <v>32.119999999999997</v>
      </c>
      <c r="E31" s="75">
        <v>8.6999999999999993</v>
      </c>
      <c r="F31" s="73">
        <v>592911</v>
      </c>
      <c r="G31" s="73">
        <v>30.88</v>
      </c>
      <c r="H31" s="76">
        <v>8.6999999999999993</v>
      </c>
      <c r="I31">
        <f>D33/B2</f>
        <v>6.3805104408352671</v>
      </c>
    </row>
    <row r="32" spans="1:9" ht="15.75" thickBot="1">
      <c r="A32">
        <v>1750</v>
      </c>
      <c r="B32" s="69">
        <v>3499</v>
      </c>
      <c r="C32" s="70">
        <v>593051</v>
      </c>
      <c r="D32" s="71">
        <v>36.369999999999997</v>
      </c>
      <c r="E32" s="71">
        <v>12.96</v>
      </c>
      <c r="F32" s="70">
        <v>593014</v>
      </c>
      <c r="G32" s="70">
        <v>34.99</v>
      </c>
      <c r="H32" s="70">
        <v>12.96</v>
      </c>
    </row>
    <row r="33" spans="1:8" ht="15.75" thickBot="1">
      <c r="A33">
        <v>3500</v>
      </c>
      <c r="B33" s="77">
        <v>10000</v>
      </c>
      <c r="C33" s="78">
        <v>593154</v>
      </c>
      <c r="D33" s="79">
        <v>38.5</v>
      </c>
      <c r="E33" s="79">
        <v>15.67</v>
      </c>
      <c r="F33" s="78">
        <v>593110</v>
      </c>
      <c r="G33" s="78">
        <v>37.08</v>
      </c>
      <c r="H33" s="78">
        <v>15.67</v>
      </c>
    </row>
    <row r="34" spans="1:8">
      <c r="A34"/>
    </row>
    <row r="35" spans="1:8">
      <c r="A35" t="s">
        <v>1074</v>
      </c>
    </row>
    <row r="39" spans="1:8" ht="18">
      <c r="A39" s="64" t="s">
        <v>1063</v>
      </c>
      <c r="B39" t="s">
        <v>1083</v>
      </c>
      <c r="C39" t="s">
        <v>1084</v>
      </c>
      <c r="D39" t="s">
        <v>1085</v>
      </c>
      <c r="E39" t="s">
        <v>1089</v>
      </c>
    </row>
    <row r="40" spans="1:8">
      <c r="A40" s="62" t="s">
        <v>3011</v>
      </c>
      <c r="B40">
        <v>1.52</v>
      </c>
      <c r="C40">
        <v>1</v>
      </c>
      <c r="D40">
        <v>6000</v>
      </c>
      <c r="E40" s="81">
        <f>B40/B2</f>
        <v>0.25190586675505472</v>
      </c>
    </row>
    <row r="41" spans="1:8">
      <c r="A41" s="62" t="s">
        <v>3012</v>
      </c>
      <c r="B41">
        <v>2.6</v>
      </c>
      <c r="E41" s="81">
        <f>B41/B2</f>
        <v>0.4308916141862778</v>
      </c>
    </row>
    <row r="42" spans="1:8">
      <c r="B42">
        <f>SUM(B40:B41)</f>
        <v>4.12</v>
      </c>
      <c r="E42" s="81">
        <f>SUM(E40:E41)</f>
        <v>0.68279748094133252</v>
      </c>
    </row>
    <row r="44" spans="1:8" ht="18">
      <c r="A44" s="64" t="s">
        <v>1064</v>
      </c>
      <c r="E44" t="s">
        <v>1061</v>
      </c>
    </row>
    <row r="45" spans="1:8">
      <c r="A45" s="62" t="s">
        <v>1065</v>
      </c>
      <c r="B45">
        <v>2.6</v>
      </c>
      <c r="E45" s="51">
        <f>B45/B2</f>
        <v>0.4308916141862778</v>
      </c>
    </row>
  </sheetData>
  <mergeCells count="6">
    <mergeCell ref="H28:H29"/>
    <mergeCell ref="A28:A29"/>
    <mergeCell ref="B28:B29"/>
    <mergeCell ref="D28:D29"/>
    <mergeCell ref="E28:E29"/>
    <mergeCell ref="G28:G29"/>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8E4B2-6EF4-41A1-834E-8C1397D7BCC9}">
  <sheetPr codeName="Tabelle27">
    <tabColor theme="5" tint="0.39997558519241921"/>
  </sheetPr>
  <dimension ref="A1:R101"/>
  <sheetViews>
    <sheetView zoomScale="70" zoomScaleNormal="70" workbookViewId="0">
      <selection sqref="A1:D1"/>
    </sheetView>
  </sheetViews>
  <sheetFormatPr baseColWidth="10" defaultColWidth="32.25" defaultRowHeight="15"/>
  <cols>
    <col min="1" max="1" width="32.25" style="199"/>
    <col min="2" max="2" width="11" style="199" bestFit="1" customWidth="1"/>
    <col min="3" max="3" width="27.875" style="199" customWidth="1"/>
    <col min="4" max="4" width="32.25" style="199"/>
    <col min="5" max="7" width="32.375" style="199" bestFit="1" customWidth="1"/>
    <col min="8" max="8" width="32.375" style="199" customWidth="1"/>
    <col min="9" max="12" width="32.375" style="199" bestFit="1" customWidth="1"/>
    <col min="13" max="16384" width="32.25" style="199"/>
  </cols>
  <sheetData>
    <row r="1" spans="1:18" ht="15.75" customHeight="1">
      <c r="A1" s="337" t="s">
        <v>2841</v>
      </c>
      <c r="B1" s="337"/>
      <c r="C1" s="337"/>
      <c r="D1" s="337"/>
      <c r="E1" s="338" t="s">
        <v>2842</v>
      </c>
      <c r="F1" s="338"/>
      <c r="G1" s="338"/>
      <c r="H1" s="305"/>
      <c r="I1" s="339" t="s">
        <v>2619</v>
      </c>
      <c r="J1" s="339"/>
      <c r="K1" s="339"/>
      <c r="L1" s="339"/>
      <c r="M1" s="339" t="s">
        <v>2990</v>
      </c>
      <c r="N1" s="339"/>
      <c r="O1" s="339"/>
      <c r="P1" s="339"/>
      <c r="Q1" s="339"/>
    </row>
    <row r="2" spans="1:18">
      <c r="A2" s="200" t="s">
        <v>1051</v>
      </c>
      <c r="B2" s="200" t="s">
        <v>13</v>
      </c>
      <c r="C2" s="201" t="s">
        <v>16</v>
      </c>
      <c r="D2" s="201" t="s">
        <v>17</v>
      </c>
      <c r="E2" s="202" t="s">
        <v>2843</v>
      </c>
      <c r="F2" s="202" t="s">
        <v>2844</v>
      </c>
      <c r="G2" s="202" t="s">
        <v>2845</v>
      </c>
      <c r="H2" s="202" t="s">
        <v>2993</v>
      </c>
      <c r="I2" s="202" t="s">
        <v>2620</v>
      </c>
      <c r="J2" s="202" t="s">
        <v>2801</v>
      </c>
      <c r="K2" s="202" t="s">
        <v>1049</v>
      </c>
      <c r="L2" s="202" t="s">
        <v>2802</v>
      </c>
      <c r="M2" s="247" t="s">
        <v>1048</v>
      </c>
      <c r="N2" s="247" t="s">
        <v>2991</v>
      </c>
      <c r="O2" s="247" t="s">
        <v>1049</v>
      </c>
      <c r="P2" s="247" t="s">
        <v>2992</v>
      </c>
      <c r="Q2" s="247"/>
      <c r="R2" s="246" t="s">
        <v>2993</v>
      </c>
    </row>
    <row r="3" spans="1:18">
      <c r="A3" s="203" t="s">
        <v>56</v>
      </c>
      <c r="B3" s="204">
        <v>1006</v>
      </c>
      <c r="C3" s="205" t="s">
        <v>57</v>
      </c>
      <c r="D3" s="205" t="s">
        <v>58</v>
      </c>
      <c r="E3" s="206">
        <v>0</v>
      </c>
      <c r="F3" s="206">
        <v>0</v>
      </c>
      <c r="G3" s="206">
        <v>3</v>
      </c>
      <c r="H3" s="206">
        <f>SUM(E3:G3)</f>
        <v>3</v>
      </c>
      <c r="I3" s="207">
        <f>(E3*Kostenprofile!$B$3+F3*Kostenprofile!$C$3+G3*Kostenprofile!$D$3)/SUM(E3:G3)</f>
        <v>0.10000000000000002</v>
      </c>
      <c r="J3" s="207">
        <f>(E3*Kostenprofile!$B$4+F3*Kostenprofile!$C$4+G3*Kostenprofile!$D$4)/SUM(E3:G3)</f>
        <v>0.75</v>
      </c>
      <c r="K3" s="207">
        <f>(E3*Kostenprofile!$B$5+F3*Kostenprofile!$C$5+G3*Kostenprofile!$D$5)/SUM(E3:G3)</f>
        <v>0.10000000000000002</v>
      </c>
      <c r="L3" s="207">
        <f>(E3*Kostenprofile!$B$6+F3*Kostenprofile!$C$6+G3*Kostenprofile!$D$6)/SUM(E3:G3)</f>
        <v>5.000000000000001E-2</v>
      </c>
      <c r="M3" s="234">
        <f>I3*(1-$Q$3)</f>
        <v>9.5000000000000015E-2</v>
      </c>
      <c r="N3" s="234">
        <f t="shared" ref="N3:P3" si="0">J3*(1-$Q$3)</f>
        <v>0.71249999999999991</v>
      </c>
      <c r="O3" s="234">
        <f t="shared" si="0"/>
        <v>9.5000000000000015E-2</v>
      </c>
      <c r="P3" s="234">
        <f t="shared" si="0"/>
        <v>4.7500000000000007E-2</v>
      </c>
      <c r="Q3" s="234">
        <v>0.05</v>
      </c>
      <c r="R3" s="235">
        <f>SUM(I3:L3)</f>
        <v>1</v>
      </c>
    </row>
    <row r="4" spans="1:18">
      <c r="A4" s="203" t="s">
        <v>65</v>
      </c>
      <c r="B4" s="204">
        <v>1013</v>
      </c>
      <c r="C4" s="205" t="s">
        <v>57</v>
      </c>
      <c r="D4" s="205" t="s">
        <v>66</v>
      </c>
      <c r="E4" s="206">
        <v>0</v>
      </c>
      <c r="F4" s="206">
        <v>2</v>
      </c>
      <c r="G4" s="206">
        <v>1</v>
      </c>
      <c r="H4" s="206">
        <f t="shared" ref="H4:H67" si="1">SUM(E4:G4)</f>
        <v>3</v>
      </c>
      <c r="I4" s="207">
        <f>(E4*Kostenprofile!$B$3+F4*Kostenprofile!$C$3+G4*Kostenprofile!$D$3)/SUM(E4:G4)</f>
        <v>0.33333333333333331</v>
      </c>
      <c r="J4" s="207">
        <f>(E4*Kostenprofile!$B$4+F4*Kostenprofile!$C$4+G4*Kostenprofile!$D$4)/SUM(E4:G4)</f>
        <v>0.54999999999999993</v>
      </c>
      <c r="K4" s="207">
        <f>(E4*Kostenprofile!$B$5+F4*Kostenprofile!$C$5+G4*Kostenprofile!$D$5)/SUM(E4:G4)</f>
        <v>6.6666666666666666E-2</v>
      </c>
      <c r="L4" s="207">
        <f>(E4*Kostenprofile!$B$6+F4*Kostenprofile!$C$6+G4*Kostenprofile!$D$6)/SUM(E4:G4)</f>
        <v>5.000000000000001E-2</v>
      </c>
      <c r="M4" s="234">
        <f t="shared" ref="M4:M67" si="2">I4*(1-$Q$3)</f>
        <v>0.31666666666666665</v>
      </c>
      <c r="N4" s="234">
        <f t="shared" ref="N4:N67" si="3">J4*(1-$Q$3)</f>
        <v>0.52249999999999996</v>
      </c>
      <c r="O4" s="234">
        <f t="shared" ref="O4:O67" si="4">K4*(1-$Q$3)</f>
        <v>6.3333333333333325E-2</v>
      </c>
      <c r="P4" s="234">
        <f t="shared" ref="P4:P67" si="5">L4*(1-$Q$3)</f>
        <v>4.7500000000000007E-2</v>
      </c>
      <c r="Q4" s="234">
        <f>Q$3</f>
        <v>0.05</v>
      </c>
      <c r="R4" s="235">
        <f t="shared" ref="R4:R67" si="6">SUM(I4:L4)</f>
        <v>1</v>
      </c>
    </row>
    <row r="5" spans="1:18">
      <c r="A5" s="203" t="s">
        <v>69</v>
      </c>
      <c r="B5" s="204">
        <v>1019</v>
      </c>
      <c r="C5" s="205" t="s">
        <v>70</v>
      </c>
      <c r="D5" s="205" t="s">
        <v>71</v>
      </c>
      <c r="E5" s="206">
        <v>0</v>
      </c>
      <c r="F5" s="206">
        <v>1</v>
      </c>
      <c r="G5" s="206">
        <v>2</v>
      </c>
      <c r="H5" s="206">
        <f t="shared" si="1"/>
        <v>3</v>
      </c>
      <c r="I5" s="207">
        <f>(E5*Kostenprofile!$B$3+F5*Kostenprofile!$C$3+G5*Kostenprofile!$D$3)/SUM(E5:G5)</f>
        <v>0.21666666666666667</v>
      </c>
      <c r="J5" s="207">
        <f>(E5*Kostenprofile!$B$4+F5*Kostenprofile!$C$4+G5*Kostenprofile!$D$4)/SUM(E5:G5)</f>
        <v>0.65</v>
      </c>
      <c r="K5" s="207">
        <f>(E5*Kostenprofile!$B$5+F5*Kostenprofile!$C$5+G5*Kostenprofile!$D$5)/SUM(E5:G5)</f>
        <v>8.3333333333333329E-2</v>
      </c>
      <c r="L5" s="207">
        <f>(E5*Kostenprofile!$B$6+F5*Kostenprofile!$C$6+G5*Kostenprofile!$D$6)/SUM(E5:G5)</f>
        <v>5.000000000000001E-2</v>
      </c>
      <c r="M5" s="234">
        <f t="shared" si="2"/>
        <v>0.20583333333333334</v>
      </c>
      <c r="N5" s="234">
        <f t="shared" si="3"/>
        <v>0.61749999999999994</v>
      </c>
      <c r="O5" s="234">
        <f t="shared" si="4"/>
        <v>7.9166666666666663E-2</v>
      </c>
      <c r="P5" s="234">
        <f t="shared" si="5"/>
        <v>4.7500000000000007E-2</v>
      </c>
      <c r="Q5" s="234">
        <f t="shared" ref="Q5:Q68" si="7">Q$3</f>
        <v>0.05</v>
      </c>
      <c r="R5" s="235">
        <f t="shared" si="6"/>
        <v>1</v>
      </c>
    </row>
    <row r="6" spans="1:18">
      <c r="A6" s="203" t="s">
        <v>72</v>
      </c>
      <c r="B6" s="204">
        <v>1020</v>
      </c>
      <c r="C6" s="205" t="s">
        <v>57</v>
      </c>
      <c r="D6" s="205" t="s">
        <v>58</v>
      </c>
      <c r="E6" s="206">
        <v>0</v>
      </c>
      <c r="F6" s="206">
        <v>0</v>
      </c>
      <c r="G6" s="206">
        <v>3</v>
      </c>
      <c r="H6" s="206">
        <f t="shared" si="1"/>
        <v>3</v>
      </c>
      <c r="I6" s="207">
        <f>(E6*Kostenprofile!$B$3+F6*Kostenprofile!$C$3+G6*Kostenprofile!$D$3)/SUM(E6:G6)</f>
        <v>0.10000000000000002</v>
      </c>
      <c r="J6" s="207">
        <f>(E6*Kostenprofile!$B$4+F6*Kostenprofile!$C$4+G6*Kostenprofile!$D$4)/SUM(E6:G6)</f>
        <v>0.75</v>
      </c>
      <c r="K6" s="207">
        <f>(E6*Kostenprofile!$B$5+F6*Kostenprofile!$C$5+G6*Kostenprofile!$D$5)/SUM(E6:G6)</f>
        <v>0.10000000000000002</v>
      </c>
      <c r="L6" s="207">
        <f>(E6*Kostenprofile!$B$6+F6*Kostenprofile!$C$6+G6*Kostenprofile!$D$6)/SUM(E6:G6)</f>
        <v>5.000000000000001E-2</v>
      </c>
      <c r="M6" s="234">
        <f t="shared" si="2"/>
        <v>9.5000000000000015E-2</v>
      </c>
      <c r="N6" s="234">
        <f t="shared" si="3"/>
        <v>0.71249999999999991</v>
      </c>
      <c r="O6" s="234">
        <f t="shared" si="4"/>
        <v>9.5000000000000015E-2</v>
      </c>
      <c r="P6" s="234">
        <f t="shared" si="5"/>
        <v>4.7500000000000007E-2</v>
      </c>
      <c r="Q6" s="234">
        <f t="shared" si="7"/>
        <v>0.05</v>
      </c>
      <c r="R6" s="235">
        <f t="shared" si="6"/>
        <v>1</v>
      </c>
    </row>
    <row r="7" spans="1:18">
      <c r="A7" s="203" t="s">
        <v>73</v>
      </c>
      <c r="B7" s="204">
        <v>1022</v>
      </c>
      <c r="C7" s="205" t="s">
        <v>74</v>
      </c>
      <c r="D7" s="205" t="s">
        <v>57</v>
      </c>
      <c r="E7" s="206">
        <v>0</v>
      </c>
      <c r="F7" s="206">
        <v>0</v>
      </c>
      <c r="G7" s="206">
        <v>3</v>
      </c>
      <c r="H7" s="206">
        <f t="shared" si="1"/>
        <v>3</v>
      </c>
      <c r="I7" s="207">
        <f>(E7*Kostenprofile!$B$3+F7*Kostenprofile!$C$3+G7*Kostenprofile!$D$3)/SUM(E7:G7)</f>
        <v>0.10000000000000002</v>
      </c>
      <c r="J7" s="207">
        <f>(E7*Kostenprofile!$B$4+F7*Kostenprofile!$C$4+G7*Kostenprofile!$D$4)/SUM(E7:G7)</f>
        <v>0.75</v>
      </c>
      <c r="K7" s="207">
        <f>(E7*Kostenprofile!$B$5+F7*Kostenprofile!$C$5+G7*Kostenprofile!$D$5)/SUM(E7:G7)</f>
        <v>0.10000000000000002</v>
      </c>
      <c r="L7" s="207">
        <f>(E7*Kostenprofile!$B$6+F7*Kostenprofile!$C$6+G7*Kostenprofile!$D$6)/SUM(E7:G7)</f>
        <v>5.000000000000001E-2</v>
      </c>
      <c r="M7" s="234">
        <f t="shared" si="2"/>
        <v>9.5000000000000015E-2</v>
      </c>
      <c r="N7" s="234">
        <f t="shared" si="3"/>
        <v>0.71249999999999991</v>
      </c>
      <c r="O7" s="234">
        <f t="shared" si="4"/>
        <v>9.5000000000000015E-2</v>
      </c>
      <c r="P7" s="234">
        <f t="shared" si="5"/>
        <v>4.7500000000000007E-2</v>
      </c>
      <c r="Q7" s="234">
        <f t="shared" si="7"/>
        <v>0.05</v>
      </c>
      <c r="R7" s="235">
        <f t="shared" si="6"/>
        <v>1</v>
      </c>
    </row>
    <row r="8" spans="1:18">
      <c r="A8" s="203" t="s">
        <v>75</v>
      </c>
      <c r="B8" s="204">
        <v>1027</v>
      </c>
      <c r="C8" s="205" t="s">
        <v>57</v>
      </c>
      <c r="D8" s="205" t="s">
        <v>57</v>
      </c>
      <c r="E8" s="206">
        <v>0</v>
      </c>
      <c r="F8" s="206">
        <v>0</v>
      </c>
      <c r="G8" s="206">
        <v>3</v>
      </c>
      <c r="H8" s="206">
        <f t="shared" si="1"/>
        <v>3</v>
      </c>
      <c r="I8" s="207">
        <f>(E8*Kostenprofile!$B$3+F8*Kostenprofile!$C$3+G8*Kostenprofile!$D$3)/SUM(E8:G8)</f>
        <v>0.10000000000000002</v>
      </c>
      <c r="J8" s="207">
        <f>(E8*Kostenprofile!$B$4+F8*Kostenprofile!$C$4+G8*Kostenprofile!$D$4)/SUM(E8:G8)</f>
        <v>0.75</v>
      </c>
      <c r="K8" s="207">
        <f>(E8*Kostenprofile!$B$5+F8*Kostenprofile!$C$5+G8*Kostenprofile!$D$5)/SUM(E8:G8)</f>
        <v>0.10000000000000002</v>
      </c>
      <c r="L8" s="207">
        <f>(E8*Kostenprofile!$B$6+F8*Kostenprofile!$C$6+G8*Kostenprofile!$D$6)/SUM(E8:G8)</f>
        <v>5.000000000000001E-2</v>
      </c>
      <c r="M8" s="234">
        <f t="shared" si="2"/>
        <v>9.5000000000000015E-2</v>
      </c>
      <c r="N8" s="234">
        <f t="shared" si="3"/>
        <v>0.71249999999999991</v>
      </c>
      <c r="O8" s="234">
        <f t="shared" si="4"/>
        <v>9.5000000000000015E-2</v>
      </c>
      <c r="P8" s="234">
        <f t="shared" si="5"/>
        <v>4.7500000000000007E-2</v>
      </c>
      <c r="Q8" s="234">
        <f t="shared" si="7"/>
        <v>0.05</v>
      </c>
      <c r="R8" s="235">
        <f t="shared" si="6"/>
        <v>1</v>
      </c>
    </row>
    <row r="9" spans="1:18" ht="57.75" customHeight="1">
      <c r="A9" s="203" t="s">
        <v>79</v>
      </c>
      <c r="B9" s="204">
        <v>1069</v>
      </c>
      <c r="C9" s="205" t="s">
        <v>77</v>
      </c>
      <c r="D9" s="205" t="s">
        <v>58</v>
      </c>
      <c r="E9" s="206">
        <v>1</v>
      </c>
      <c r="F9" s="206">
        <v>1</v>
      </c>
      <c r="G9" s="206">
        <v>1</v>
      </c>
      <c r="H9" s="206">
        <f t="shared" si="1"/>
        <v>3</v>
      </c>
      <c r="I9" s="207">
        <f>(E9*Kostenprofile!$B$3+F9*Kostenprofile!$C$3+G9*Kostenprofile!$D$3)/SUM(E9:G9)</f>
        <v>0.43333333333333335</v>
      </c>
      <c r="J9" s="207">
        <f>(E9*Kostenprofile!$B$4+F9*Kostenprofile!$C$4+G9*Kostenprofile!$D$4)/SUM(E9:G9)</f>
        <v>0.45</v>
      </c>
      <c r="K9" s="207">
        <f>(E9*Kostenprofile!$B$5+F9*Kostenprofile!$C$5+G9*Kostenprofile!$D$5)/SUM(E9:G9)</f>
        <v>6.6666666666666666E-2</v>
      </c>
      <c r="L9" s="207">
        <f>(E9*Kostenprofile!$B$6+F9*Kostenprofile!$C$6+G9*Kostenprofile!$D$6)/SUM(E9:G9)</f>
        <v>5.000000000000001E-2</v>
      </c>
      <c r="M9" s="234">
        <f t="shared" si="2"/>
        <v>0.41166666666666668</v>
      </c>
      <c r="N9" s="234">
        <f t="shared" si="3"/>
        <v>0.42749999999999999</v>
      </c>
      <c r="O9" s="234">
        <f t="shared" si="4"/>
        <v>6.3333333333333325E-2</v>
      </c>
      <c r="P9" s="234">
        <f t="shared" si="5"/>
        <v>4.7500000000000007E-2</v>
      </c>
      <c r="Q9" s="234">
        <f t="shared" si="7"/>
        <v>0.05</v>
      </c>
      <c r="R9" s="235">
        <f t="shared" si="6"/>
        <v>1</v>
      </c>
    </row>
    <row r="10" spans="1:18">
      <c r="A10" s="203" t="s">
        <v>82</v>
      </c>
      <c r="B10" s="204">
        <v>1093</v>
      </c>
      <c r="C10" s="205" t="s">
        <v>57</v>
      </c>
      <c r="D10" s="205" t="s">
        <v>58</v>
      </c>
      <c r="E10" s="206">
        <v>0</v>
      </c>
      <c r="F10" s="206">
        <v>0</v>
      </c>
      <c r="G10" s="206">
        <v>3</v>
      </c>
      <c r="H10" s="206">
        <f t="shared" si="1"/>
        <v>3</v>
      </c>
      <c r="I10" s="207">
        <f>(E10*Kostenprofile!$B$3+F10*Kostenprofile!$C$3+G10*Kostenprofile!$D$3)/SUM(E10:G10)</f>
        <v>0.10000000000000002</v>
      </c>
      <c r="J10" s="207">
        <f>(E10*Kostenprofile!$B$4+F10*Kostenprofile!$C$4+G10*Kostenprofile!$D$4)/SUM(E10:G10)</f>
        <v>0.75</v>
      </c>
      <c r="K10" s="207">
        <f>(E10*Kostenprofile!$B$5+F10*Kostenprofile!$C$5+G10*Kostenprofile!$D$5)/SUM(E10:G10)</f>
        <v>0.10000000000000002</v>
      </c>
      <c r="L10" s="207">
        <f>(E10*Kostenprofile!$B$6+F10*Kostenprofile!$C$6+G10*Kostenprofile!$D$6)/SUM(E10:G10)</f>
        <v>5.000000000000001E-2</v>
      </c>
      <c r="M10" s="234">
        <f t="shared" si="2"/>
        <v>9.5000000000000015E-2</v>
      </c>
      <c r="N10" s="234">
        <f t="shared" si="3"/>
        <v>0.71249999999999991</v>
      </c>
      <c r="O10" s="234">
        <f t="shared" si="4"/>
        <v>9.5000000000000015E-2</v>
      </c>
      <c r="P10" s="234">
        <f t="shared" si="5"/>
        <v>4.7500000000000007E-2</v>
      </c>
      <c r="Q10" s="234">
        <f t="shared" si="7"/>
        <v>0.05</v>
      </c>
      <c r="R10" s="235">
        <f t="shared" si="6"/>
        <v>1</v>
      </c>
    </row>
    <row r="11" spans="1:18">
      <c r="A11" s="203" t="s">
        <v>83</v>
      </c>
      <c r="B11" s="204">
        <v>1191.0999999999999</v>
      </c>
      <c r="C11" s="205" t="s">
        <v>84</v>
      </c>
      <c r="D11" s="205" t="s">
        <v>58</v>
      </c>
      <c r="E11" s="206">
        <v>2</v>
      </c>
      <c r="F11" s="206">
        <v>1</v>
      </c>
      <c r="G11" s="206">
        <v>0</v>
      </c>
      <c r="H11" s="206">
        <f t="shared" si="1"/>
        <v>3</v>
      </c>
      <c r="I11" s="207">
        <f>(E11*Kostenprofile!$B$3+F11*Kostenprofile!$C$3+G11*Kostenprofile!$D$3)/SUM(E11:G11)</f>
        <v>0.65</v>
      </c>
      <c r="J11" s="207">
        <f>(E11*Kostenprofile!$B$4+F11*Kostenprofile!$C$4+G11*Kostenprofile!$D$4)/SUM(E11:G11)</f>
        <v>0.25</v>
      </c>
      <c r="K11" s="207">
        <f>(E11*Kostenprofile!$B$5+F11*Kostenprofile!$C$5+G11*Kostenprofile!$D$5)/SUM(E11:G11)</f>
        <v>5.000000000000001E-2</v>
      </c>
      <c r="L11" s="207">
        <f>(E11*Kostenprofile!$B$6+F11*Kostenprofile!$C$6+G11*Kostenprofile!$D$6)/SUM(E11:G11)</f>
        <v>5.000000000000001E-2</v>
      </c>
      <c r="M11" s="234">
        <f t="shared" si="2"/>
        <v>0.61749999999999994</v>
      </c>
      <c r="N11" s="234">
        <f t="shared" si="3"/>
        <v>0.23749999999999999</v>
      </c>
      <c r="O11" s="234">
        <f t="shared" si="4"/>
        <v>4.7500000000000007E-2</v>
      </c>
      <c r="P11" s="234">
        <f t="shared" si="5"/>
        <v>4.7500000000000007E-2</v>
      </c>
      <c r="Q11" s="234">
        <f t="shared" si="7"/>
        <v>0.05</v>
      </c>
      <c r="R11" s="235">
        <f t="shared" si="6"/>
        <v>1</v>
      </c>
    </row>
    <row r="12" spans="1:18" ht="72" customHeight="1">
      <c r="A12" s="203" t="s">
        <v>85</v>
      </c>
      <c r="B12" s="204">
        <v>1194</v>
      </c>
      <c r="C12" s="205" t="s">
        <v>57</v>
      </c>
      <c r="D12" s="205" t="s">
        <v>57</v>
      </c>
      <c r="E12" s="206">
        <v>2</v>
      </c>
      <c r="F12" s="206">
        <v>1</v>
      </c>
      <c r="G12" s="206">
        <v>0</v>
      </c>
      <c r="H12" s="206">
        <f t="shared" si="1"/>
        <v>3</v>
      </c>
      <c r="I12" s="207">
        <f>(E12*Kostenprofile!$B$3+F12*Kostenprofile!$C$3+G12*Kostenprofile!$D$3)/SUM(E12:G12)</f>
        <v>0.65</v>
      </c>
      <c r="J12" s="207">
        <f>(E12*Kostenprofile!$B$4+F12*Kostenprofile!$C$4+G12*Kostenprofile!$D$4)/SUM(E12:G12)</f>
        <v>0.25</v>
      </c>
      <c r="K12" s="207">
        <f>(E12*Kostenprofile!$B$5+F12*Kostenprofile!$C$5+G12*Kostenprofile!$D$5)/SUM(E12:G12)</f>
        <v>5.000000000000001E-2</v>
      </c>
      <c r="L12" s="207">
        <f>(E12*Kostenprofile!$B$6+F12*Kostenprofile!$C$6+G12*Kostenprofile!$D$6)/SUM(E12:G12)</f>
        <v>5.000000000000001E-2</v>
      </c>
      <c r="M12" s="234">
        <f t="shared" si="2"/>
        <v>0.61749999999999994</v>
      </c>
      <c r="N12" s="234">
        <f t="shared" si="3"/>
        <v>0.23749999999999999</v>
      </c>
      <c r="O12" s="234">
        <f t="shared" si="4"/>
        <v>4.7500000000000007E-2</v>
      </c>
      <c r="P12" s="234">
        <f t="shared" si="5"/>
        <v>4.7500000000000007E-2</v>
      </c>
      <c r="Q12" s="234">
        <f t="shared" si="7"/>
        <v>0.05</v>
      </c>
      <c r="R12" s="235">
        <f t="shared" si="6"/>
        <v>1</v>
      </c>
    </row>
    <row r="13" spans="1:18">
      <c r="A13" s="203" t="s">
        <v>89</v>
      </c>
      <c r="B13" s="204">
        <v>1207</v>
      </c>
      <c r="C13" s="205" t="s">
        <v>57</v>
      </c>
      <c r="D13" s="205" t="s">
        <v>57</v>
      </c>
      <c r="E13" s="206">
        <v>0</v>
      </c>
      <c r="F13" s="206">
        <v>1</v>
      </c>
      <c r="G13" s="206">
        <v>2</v>
      </c>
      <c r="H13" s="206">
        <f t="shared" si="1"/>
        <v>3</v>
      </c>
      <c r="I13" s="207">
        <f>(E13*Kostenprofile!$B$3+F13*Kostenprofile!$C$3+G13*Kostenprofile!$D$3)/SUM(E13:G13)</f>
        <v>0.21666666666666667</v>
      </c>
      <c r="J13" s="207">
        <f>(E13*Kostenprofile!$B$4+F13*Kostenprofile!$C$4+G13*Kostenprofile!$D$4)/SUM(E13:G13)</f>
        <v>0.65</v>
      </c>
      <c r="K13" s="207">
        <f>(E13*Kostenprofile!$B$5+F13*Kostenprofile!$C$5+G13*Kostenprofile!$D$5)/SUM(E13:G13)</f>
        <v>8.3333333333333329E-2</v>
      </c>
      <c r="L13" s="207">
        <f>(E13*Kostenprofile!$B$6+F13*Kostenprofile!$C$6+G13*Kostenprofile!$D$6)/SUM(E13:G13)</f>
        <v>5.000000000000001E-2</v>
      </c>
      <c r="M13" s="234">
        <f t="shared" si="2"/>
        <v>0.20583333333333334</v>
      </c>
      <c r="N13" s="234">
        <f t="shared" si="3"/>
        <v>0.61749999999999994</v>
      </c>
      <c r="O13" s="234">
        <f t="shared" si="4"/>
        <v>7.9166666666666663E-2</v>
      </c>
      <c r="P13" s="234">
        <f t="shared" si="5"/>
        <v>4.7500000000000007E-2</v>
      </c>
      <c r="Q13" s="234">
        <f t="shared" si="7"/>
        <v>0.05</v>
      </c>
      <c r="R13" s="235">
        <f t="shared" si="6"/>
        <v>1</v>
      </c>
    </row>
    <row r="14" spans="1:18">
      <c r="A14" s="203" t="s">
        <v>90</v>
      </c>
      <c r="B14" s="204">
        <v>1212</v>
      </c>
      <c r="C14" s="205" t="s">
        <v>57</v>
      </c>
      <c r="D14" s="205" t="s">
        <v>66</v>
      </c>
      <c r="E14" s="206">
        <v>1</v>
      </c>
      <c r="F14" s="206">
        <v>1</v>
      </c>
      <c r="G14" s="206">
        <v>1</v>
      </c>
      <c r="H14" s="206">
        <f t="shared" si="1"/>
        <v>3</v>
      </c>
      <c r="I14" s="207">
        <f>(E14*Kostenprofile!$B$3+F14*Kostenprofile!$C$3+G14*Kostenprofile!$D$3)/SUM(E14:G14)</f>
        <v>0.43333333333333335</v>
      </c>
      <c r="J14" s="207">
        <f>(E14*Kostenprofile!$B$4+F14*Kostenprofile!$C$4+G14*Kostenprofile!$D$4)/SUM(E14:G14)</f>
        <v>0.45</v>
      </c>
      <c r="K14" s="207">
        <f>(E14*Kostenprofile!$B$5+F14*Kostenprofile!$C$5+G14*Kostenprofile!$D$5)/SUM(E14:G14)</f>
        <v>6.6666666666666666E-2</v>
      </c>
      <c r="L14" s="207">
        <f>(E14*Kostenprofile!$B$6+F14*Kostenprofile!$C$6+G14*Kostenprofile!$D$6)/SUM(E14:G14)</f>
        <v>5.000000000000001E-2</v>
      </c>
      <c r="M14" s="234">
        <f t="shared" si="2"/>
        <v>0.41166666666666668</v>
      </c>
      <c r="N14" s="234">
        <f t="shared" si="3"/>
        <v>0.42749999999999999</v>
      </c>
      <c r="O14" s="234">
        <f t="shared" si="4"/>
        <v>6.3333333333333325E-2</v>
      </c>
      <c r="P14" s="234">
        <f t="shared" si="5"/>
        <v>4.7500000000000007E-2</v>
      </c>
      <c r="Q14" s="234">
        <f t="shared" si="7"/>
        <v>0.05</v>
      </c>
      <c r="R14" s="235">
        <f t="shared" si="6"/>
        <v>1</v>
      </c>
    </row>
    <row r="15" spans="1:18">
      <c r="A15" s="203" t="s">
        <v>91</v>
      </c>
      <c r="B15" s="204">
        <v>1223</v>
      </c>
      <c r="C15" s="205" t="s">
        <v>57</v>
      </c>
      <c r="D15" s="205" t="s">
        <v>57</v>
      </c>
      <c r="E15" s="206">
        <v>0</v>
      </c>
      <c r="F15" s="206">
        <v>0</v>
      </c>
      <c r="G15" s="206">
        <v>3</v>
      </c>
      <c r="H15" s="206">
        <f t="shared" si="1"/>
        <v>3</v>
      </c>
      <c r="I15" s="207">
        <f>(E15*Kostenprofile!$B$3+F15*Kostenprofile!$C$3+G15*Kostenprofile!$D$3)/SUM(E15:G15)</f>
        <v>0.10000000000000002</v>
      </c>
      <c r="J15" s="207">
        <f>(E15*Kostenprofile!$B$4+F15*Kostenprofile!$C$4+G15*Kostenprofile!$D$4)/SUM(E15:G15)</f>
        <v>0.75</v>
      </c>
      <c r="K15" s="207">
        <f>(E15*Kostenprofile!$B$5+F15*Kostenprofile!$C$5+G15*Kostenprofile!$D$5)/SUM(E15:G15)</f>
        <v>0.10000000000000002</v>
      </c>
      <c r="L15" s="207">
        <f>(E15*Kostenprofile!$B$6+F15*Kostenprofile!$C$6+G15*Kostenprofile!$D$6)/SUM(E15:G15)</f>
        <v>5.000000000000001E-2</v>
      </c>
      <c r="M15" s="234">
        <f t="shared" si="2"/>
        <v>9.5000000000000015E-2</v>
      </c>
      <c r="N15" s="234">
        <f t="shared" si="3"/>
        <v>0.71249999999999991</v>
      </c>
      <c r="O15" s="234">
        <f t="shared" si="4"/>
        <v>9.5000000000000015E-2</v>
      </c>
      <c r="P15" s="234">
        <f t="shared" si="5"/>
        <v>4.7500000000000007E-2</v>
      </c>
      <c r="Q15" s="234">
        <f t="shared" si="7"/>
        <v>0.05</v>
      </c>
      <c r="R15" s="235">
        <f t="shared" si="6"/>
        <v>1</v>
      </c>
    </row>
    <row r="16" spans="1:18">
      <c r="A16" s="203" t="s">
        <v>92</v>
      </c>
      <c r="B16" s="204">
        <v>1224.0999999999999</v>
      </c>
      <c r="C16" s="205" t="s">
        <v>57</v>
      </c>
      <c r="D16" s="205" t="s">
        <v>93</v>
      </c>
      <c r="E16" s="206">
        <v>1</v>
      </c>
      <c r="F16" s="206">
        <v>2</v>
      </c>
      <c r="G16" s="206">
        <v>0</v>
      </c>
      <c r="H16" s="206">
        <f t="shared" si="1"/>
        <v>3</v>
      </c>
      <c r="I16" s="207">
        <f>(E16*Kostenprofile!$B$3+F16*Kostenprofile!$C$3+G16*Kostenprofile!$D$3)/SUM(E16:G16)</f>
        <v>0.54999999999999993</v>
      </c>
      <c r="J16" s="207">
        <f>(E16*Kostenprofile!$B$4+F16*Kostenprofile!$C$4+G16*Kostenprofile!$D$4)/SUM(E16:G16)</f>
        <v>0.35000000000000003</v>
      </c>
      <c r="K16" s="207">
        <f>(E16*Kostenprofile!$B$5+F16*Kostenprofile!$C$5+G16*Kostenprofile!$D$5)/SUM(E16:G16)</f>
        <v>5.000000000000001E-2</v>
      </c>
      <c r="L16" s="207">
        <f>(E16*Kostenprofile!$B$6+F16*Kostenprofile!$C$6+G16*Kostenprofile!$D$6)/SUM(E16:G16)</f>
        <v>5.000000000000001E-2</v>
      </c>
      <c r="M16" s="234">
        <f t="shared" si="2"/>
        <v>0.52249999999999996</v>
      </c>
      <c r="N16" s="234">
        <f t="shared" si="3"/>
        <v>0.33250000000000002</v>
      </c>
      <c r="O16" s="234">
        <f t="shared" si="4"/>
        <v>4.7500000000000007E-2</v>
      </c>
      <c r="P16" s="234">
        <f t="shared" si="5"/>
        <v>4.7500000000000007E-2</v>
      </c>
      <c r="Q16" s="234">
        <f t="shared" si="7"/>
        <v>0.05</v>
      </c>
      <c r="R16" s="235">
        <f t="shared" si="6"/>
        <v>1</v>
      </c>
    </row>
    <row r="17" spans="1:18">
      <c r="A17" s="203" t="s">
        <v>94</v>
      </c>
      <c r="B17" s="204">
        <v>1230</v>
      </c>
      <c r="C17" s="205" t="s">
        <v>57</v>
      </c>
      <c r="D17" s="205" t="s">
        <v>57</v>
      </c>
      <c r="E17" s="206">
        <v>0</v>
      </c>
      <c r="F17" s="206">
        <v>0</v>
      </c>
      <c r="G17" s="206">
        <v>3</v>
      </c>
      <c r="H17" s="206">
        <f t="shared" si="1"/>
        <v>3</v>
      </c>
      <c r="I17" s="207">
        <f>(E17*Kostenprofile!$B$3+F17*Kostenprofile!$C$3+G17*Kostenprofile!$D$3)/SUM(E17:G17)</f>
        <v>0.10000000000000002</v>
      </c>
      <c r="J17" s="207">
        <f>(E17*Kostenprofile!$B$4+F17*Kostenprofile!$C$4+G17*Kostenprofile!$D$4)/SUM(E17:G17)</f>
        <v>0.75</v>
      </c>
      <c r="K17" s="207">
        <f>(E17*Kostenprofile!$B$5+F17*Kostenprofile!$C$5+G17*Kostenprofile!$D$5)/SUM(E17:G17)</f>
        <v>0.10000000000000002</v>
      </c>
      <c r="L17" s="207">
        <f>(E17*Kostenprofile!$B$6+F17*Kostenprofile!$C$6+G17*Kostenprofile!$D$6)/SUM(E17:G17)</f>
        <v>5.000000000000001E-2</v>
      </c>
      <c r="M17" s="234">
        <f t="shared" si="2"/>
        <v>9.5000000000000015E-2</v>
      </c>
      <c r="N17" s="234">
        <f t="shared" si="3"/>
        <v>0.71249999999999991</v>
      </c>
      <c r="O17" s="234">
        <f t="shared" si="4"/>
        <v>9.5000000000000015E-2</v>
      </c>
      <c r="P17" s="234">
        <f t="shared" si="5"/>
        <v>4.7500000000000007E-2</v>
      </c>
      <c r="Q17" s="234">
        <f t="shared" si="7"/>
        <v>0.05</v>
      </c>
      <c r="R17" s="235">
        <f t="shared" si="6"/>
        <v>1</v>
      </c>
    </row>
    <row r="18" spans="1:18">
      <c r="A18" s="203" t="s">
        <v>95</v>
      </c>
      <c r="B18" s="204">
        <v>1245</v>
      </c>
      <c r="C18" s="205" t="s">
        <v>57</v>
      </c>
      <c r="D18" s="205" t="s">
        <v>58</v>
      </c>
      <c r="E18" s="206">
        <v>0</v>
      </c>
      <c r="F18" s="206">
        <v>0</v>
      </c>
      <c r="G18" s="206">
        <v>3</v>
      </c>
      <c r="H18" s="206">
        <f t="shared" si="1"/>
        <v>3</v>
      </c>
      <c r="I18" s="207">
        <f>(E18*Kostenprofile!$B$3+F18*Kostenprofile!$C$3+G18*Kostenprofile!$D$3)/SUM(E18:G18)</f>
        <v>0.10000000000000002</v>
      </c>
      <c r="J18" s="207">
        <f>(E18*Kostenprofile!$B$4+F18*Kostenprofile!$C$4+G18*Kostenprofile!$D$4)/SUM(E18:G18)</f>
        <v>0.75</v>
      </c>
      <c r="K18" s="207">
        <f>(E18*Kostenprofile!$B$5+F18*Kostenprofile!$C$5+G18*Kostenprofile!$D$5)/SUM(E18:G18)</f>
        <v>0.10000000000000002</v>
      </c>
      <c r="L18" s="207">
        <f>(E18*Kostenprofile!$B$6+F18*Kostenprofile!$C$6+G18*Kostenprofile!$D$6)/SUM(E18:G18)</f>
        <v>5.000000000000001E-2</v>
      </c>
      <c r="M18" s="234">
        <f t="shared" si="2"/>
        <v>9.5000000000000015E-2</v>
      </c>
      <c r="N18" s="234">
        <f t="shared" si="3"/>
        <v>0.71249999999999991</v>
      </c>
      <c r="O18" s="234">
        <f t="shared" si="4"/>
        <v>9.5000000000000015E-2</v>
      </c>
      <c r="P18" s="234">
        <f t="shared" si="5"/>
        <v>4.7500000000000007E-2</v>
      </c>
      <c r="Q18" s="234">
        <f t="shared" si="7"/>
        <v>0.05</v>
      </c>
      <c r="R18" s="235">
        <f t="shared" si="6"/>
        <v>1</v>
      </c>
    </row>
    <row r="19" spans="1:18">
      <c r="A19" s="203" t="s">
        <v>96</v>
      </c>
      <c r="B19" s="204">
        <v>1260</v>
      </c>
      <c r="C19" s="205" t="s">
        <v>57</v>
      </c>
      <c r="D19" s="205" t="s">
        <v>71</v>
      </c>
      <c r="E19" s="206">
        <v>0</v>
      </c>
      <c r="F19" s="206">
        <v>2</v>
      </c>
      <c r="G19" s="206">
        <v>1</v>
      </c>
      <c r="H19" s="206">
        <f t="shared" si="1"/>
        <v>3</v>
      </c>
      <c r="I19" s="207">
        <f>(E19*Kostenprofile!$B$3+F19*Kostenprofile!$C$3+G19*Kostenprofile!$D$3)/SUM(E19:G19)</f>
        <v>0.33333333333333331</v>
      </c>
      <c r="J19" s="207">
        <f>(E19*Kostenprofile!$B$4+F19*Kostenprofile!$C$4+G19*Kostenprofile!$D$4)/SUM(E19:G19)</f>
        <v>0.54999999999999993</v>
      </c>
      <c r="K19" s="207">
        <f>(E19*Kostenprofile!$B$5+F19*Kostenprofile!$C$5+G19*Kostenprofile!$D$5)/SUM(E19:G19)</f>
        <v>6.6666666666666666E-2</v>
      </c>
      <c r="L19" s="207">
        <f>(E19*Kostenprofile!$B$6+F19*Kostenprofile!$C$6+G19*Kostenprofile!$D$6)/SUM(E19:G19)</f>
        <v>5.000000000000001E-2</v>
      </c>
      <c r="M19" s="234">
        <f t="shared" si="2"/>
        <v>0.31666666666666665</v>
      </c>
      <c r="N19" s="234">
        <f t="shared" si="3"/>
        <v>0.52249999999999996</v>
      </c>
      <c r="O19" s="234">
        <f t="shared" si="4"/>
        <v>6.3333333333333325E-2</v>
      </c>
      <c r="P19" s="234">
        <f t="shared" si="5"/>
        <v>4.7500000000000007E-2</v>
      </c>
      <c r="Q19" s="234">
        <f t="shared" si="7"/>
        <v>0.05</v>
      </c>
      <c r="R19" s="235">
        <f t="shared" si="6"/>
        <v>1</v>
      </c>
    </row>
    <row r="20" spans="1:18">
      <c r="A20" s="203" t="s">
        <v>97</v>
      </c>
      <c r="B20" s="204">
        <v>1266</v>
      </c>
      <c r="C20" s="205" t="s">
        <v>98</v>
      </c>
      <c r="D20" s="205" t="s">
        <v>66</v>
      </c>
      <c r="E20" s="206">
        <v>3</v>
      </c>
      <c r="F20" s="206">
        <v>0</v>
      </c>
      <c r="G20" s="206">
        <v>0</v>
      </c>
      <c r="H20" s="206">
        <f t="shared" si="1"/>
        <v>3</v>
      </c>
      <c r="I20" s="207">
        <f>(E20*Kostenprofile!$B$3+F20*Kostenprofile!$C$3+G20*Kostenprofile!$D$3)/SUM(E20:G20)</f>
        <v>0.75</v>
      </c>
      <c r="J20" s="207">
        <f>(E20*Kostenprofile!$B$4+F20*Kostenprofile!$C$4+G20*Kostenprofile!$D$4)/SUM(E20:G20)</f>
        <v>0.15</v>
      </c>
      <c r="K20" s="207">
        <f>(E20*Kostenprofile!$B$5+F20*Kostenprofile!$C$5+G20*Kostenprofile!$D$5)/SUM(E20:G20)</f>
        <v>5.000000000000001E-2</v>
      </c>
      <c r="L20" s="207">
        <f>(E20*Kostenprofile!$B$6+F20*Kostenprofile!$C$6+G20*Kostenprofile!$D$6)/SUM(E20:G20)</f>
        <v>5.000000000000001E-2</v>
      </c>
      <c r="M20" s="234">
        <f t="shared" si="2"/>
        <v>0.71249999999999991</v>
      </c>
      <c r="N20" s="234">
        <f t="shared" si="3"/>
        <v>0.14249999999999999</v>
      </c>
      <c r="O20" s="234">
        <f t="shared" si="4"/>
        <v>4.7500000000000007E-2</v>
      </c>
      <c r="P20" s="234">
        <f t="shared" si="5"/>
        <v>4.7500000000000007E-2</v>
      </c>
      <c r="Q20" s="234">
        <f t="shared" si="7"/>
        <v>0.05</v>
      </c>
      <c r="R20" s="235">
        <f t="shared" si="6"/>
        <v>1</v>
      </c>
    </row>
    <row r="21" spans="1:18">
      <c r="A21" s="203" t="s">
        <v>100</v>
      </c>
      <c r="B21" s="204">
        <v>1288</v>
      </c>
      <c r="C21" s="205" t="s">
        <v>57</v>
      </c>
      <c r="D21" s="205" t="s">
        <v>58</v>
      </c>
      <c r="E21" s="206">
        <v>0</v>
      </c>
      <c r="F21" s="206">
        <v>2</v>
      </c>
      <c r="G21" s="206">
        <v>1</v>
      </c>
      <c r="H21" s="206">
        <f t="shared" si="1"/>
        <v>3</v>
      </c>
      <c r="I21" s="207">
        <f>(E21*Kostenprofile!$B$3+F21*Kostenprofile!$C$3+G21*Kostenprofile!$D$3)/SUM(E21:G21)</f>
        <v>0.33333333333333331</v>
      </c>
      <c r="J21" s="207">
        <f>(E21*Kostenprofile!$B$4+F21*Kostenprofile!$C$4+G21*Kostenprofile!$D$4)/SUM(E21:G21)</f>
        <v>0.54999999999999993</v>
      </c>
      <c r="K21" s="207">
        <f>(E21*Kostenprofile!$B$5+F21*Kostenprofile!$C$5+G21*Kostenprofile!$D$5)/SUM(E21:G21)</f>
        <v>6.6666666666666666E-2</v>
      </c>
      <c r="L21" s="207">
        <f>(E21*Kostenprofile!$B$6+F21*Kostenprofile!$C$6+G21*Kostenprofile!$D$6)/SUM(E21:G21)</f>
        <v>5.000000000000001E-2</v>
      </c>
      <c r="M21" s="234">
        <f t="shared" si="2"/>
        <v>0.31666666666666665</v>
      </c>
      <c r="N21" s="234">
        <f t="shared" si="3"/>
        <v>0.52249999999999996</v>
      </c>
      <c r="O21" s="234">
        <f t="shared" si="4"/>
        <v>6.3333333333333325E-2</v>
      </c>
      <c r="P21" s="234">
        <f t="shared" si="5"/>
        <v>4.7500000000000007E-2</v>
      </c>
      <c r="Q21" s="234">
        <f t="shared" si="7"/>
        <v>0.05</v>
      </c>
      <c r="R21" s="235">
        <f t="shared" si="6"/>
        <v>1</v>
      </c>
    </row>
    <row r="22" spans="1:18">
      <c r="A22" s="203" t="s">
        <v>103</v>
      </c>
      <c r="B22" s="204">
        <v>1307</v>
      </c>
      <c r="C22" s="205" t="s">
        <v>57</v>
      </c>
      <c r="D22" s="205" t="s">
        <v>58</v>
      </c>
      <c r="E22" s="206">
        <v>0</v>
      </c>
      <c r="F22" s="206">
        <v>0</v>
      </c>
      <c r="G22" s="206">
        <v>3</v>
      </c>
      <c r="H22" s="206">
        <f t="shared" si="1"/>
        <v>3</v>
      </c>
      <c r="I22" s="207">
        <f>(E22*Kostenprofile!$B$3+F22*Kostenprofile!$C$3+G22*Kostenprofile!$D$3)/SUM(E22:G22)</f>
        <v>0.10000000000000002</v>
      </c>
      <c r="J22" s="207">
        <f>(E22*Kostenprofile!$B$4+F22*Kostenprofile!$C$4+G22*Kostenprofile!$D$4)/SUM(E22:G22)</f>
        <v>0.75</v>
      </c>
      <c r="K22" s="207">
        <f>(E22*Kostenprofile!$B$5+F22*Kostenprofile!$C$5+G22*Kostenprofile!$D$5)/SUM(E22:G22)</f>
        <v>0.10000000000000002</v>
      </c>
      <c r="L22" s="207">
        <f>(E22*Kostenprofile!$B$6+F22*Kostenprofile!$C$6+G22*Kostenprofile!$D$6)/SUM(E22:G22)</f>
        <v>5.000000000000001E-2</v>
      </c>
      <c r="M22" s="234">
        <f t="shared" si="2"/>
        <v>9.5000000000000015E-2</v>
      </c>
      <c r="N22" s="234">
        <f t="shared" si="3"/>
        <v>0.71249999999999991</v>
      </c>
      <c r="O22" s="234">
        <f t="shared" si="4"/>
        <v>9.5000000000000015E-2</v>
      </c>
      <c r="P22" s="234">
        <f t="shared" si="5"/>
        <v>4.7500000000000007E-2</v>
      </c>
      <c r="Q22" s="234">
        <f t="shared" si="7"/>
        <v>0.05</v>
      </c>
      <c r="R22" s="235">
        <f t="shared" si="6"/>
        <v>1</v>
      </c>
    </row>
    <row r="23" spans="1:18">
      <c r="A23" s="203" t="s">
        <v>104</v>
      </c>
      <c r="B23" s="204">
        <v>1314</v>
      </c>
      <c r="C23" s="205" t="s">
        <v>57</v>
      </c>
      <c r="D23" s="205" t="s">
        <v>58</v>
      </c>
      <c r="E23" s="206">
        <v>0</v>
      </c>
      <c r="F23" s="206">
        <v>0</v>
      </c>
      <c r="G23" s="206">
        <v>3</v>
      </c>
      <c r="H23" s="206">
        <f t="shared" si="1"/>
        <v>3</v>
      </c>
      <c r="I23" s="207">
        <f>(E23*Kostenprofile!$B$3+F23*Kostenprofile!$C$3+G23*Kostenprofile!$D$3)/SUM(E23:G23)</f>
        <v>0.10000000000000002</v>
      </c>
      <c r="J23" s="207">
        <f>(E23*Kostenprofile!$B$4+F23*Kostenprofile!$C$4+G23*Kostenprofile!$D$4)/SUM(E23:G23)</f>
        <v>0.75</v>
      </c>
      <c r="K23" s="207">
        <f>(E23*Kostenprofile!$B$5+F23*Kostenprofile!$C$5+G23*Kostenprofile!$D$5)/SUM(E23:G23)</f>
        <v>0.10000000000000002</v>
      </c>
      <c r="L23" s="207">
        <f>(E23*Kostenprofile!$B$6+F23*Kostenprofile!$C$6+G23*Kostenprofile!$D$6)/SUM(E23:G23)</f>
        <v>5.000000000000001E-2</v>
      </c>
      <c r="M23" s="234">
        <f t="shared" si="2"/>
        <v>9.5000000000000015E-2</v>
      </c>
      <c r="N23" s="234">
        <f t="shared" si="3"/>
        <v>0.71249999999999991</v>
      </c>
      <c r="O23" s="234">
        <f t="shared" si="4"/>
        <v>9.5000000000000015E-2</v>
      </c>
      <c r="P23" s="234">
        <f t="shared" si="5"/>
        <v>4.7500000000000007E-2</v>
      </c>
      <c r="Q23" s="234">
        <f t="shared" si="7"/>
        <v>0.05</v>
      </c>
      <c r="R23" s="235">
        <f t="shared" si="6"/>
        <v>1</v>
      </c>
    </row>
    <row r="24" spans="1:18">
      <c r="A24" s="203" t="s">
        <v>105</v>
      </c>
      <c r="B24" s="204">
        <v>1329</v>
      </c>
      <c r="C24" s="205" t="s">
        <v>57</v>
      </c>
      <c r="D24" s="205" t="s">
        <v>58</v>
      </c>
      <c r="E24" s="206">
        <v>1</v>
      </c>
      <c r="F24" s="206">
        <v>0</v>
      </c>
      <c r="G24" s="206">
        <v>2</v>
      </c>
      <c r="H24" s="206">
        <f t="shared" si="1"/>
        <v>3</v>
      </c>
      <c r="I24" s="207">
        <f>(E24*Kostenprofile!$B$3+F24*Kostenprofile!$C$3+G24*Kostenprofile!$D$3)/SUM(E24:G24)</f>
        <v>0.31666666666666665</v>
      </c>
      <c r="J24" s="207">
        <f>(E24*Kostenprofile!$B$4+F24*Kostenprofile!$C$4+G24*Kostenprofile!$D$4)/SUM(E24:G24)</f>
        <v>0.54999999999999993</v>
      </c>
      <c r="K24" s="207">
        <f>(E24*Kostenprofile!$B$5+F24*Kostenprofile!$C$5+G24*Kostenprofile!$D$5)/SUM(E24:G24)</f>
        <v>8.3333333333333329E-2</v>
      </c>
      <c r="L24" s="207">
        <f>(E24*Kostenprofile!$B$6+F24*Kostenprofile!$C$6+G24*Kostenprofile!$D$6)/SUM(E24:G24)</f>
        <v>5.000000000000001E-2</v>
      </c>
      <c r="M24" s="234">
        <f t="shared" si="2"/>
        <v>0.30083333333333329</v>
      </c>
      <c r="N24" s="234">
        <f t="shared" si="3"/>
        <v>0.52249999999999996</v>
      </c>
      <c r="O24" s="234">
        <f t="shared" si="4"/>
        <v>7.9166666666666663E-2</v>
      </c>
      <c r="P24" s="234">
        <f t="shared" si="5"/>
        <v>4.7500000000000007E-2</v>
      </c>
      <c r="Q24" s="234">
        <f t="shared" si="7"/>
        <v>0.05</v>
      </c>
      <c r="R24" s="235">
        <f t="shared" si="6"/>
        <v>1</v>
      </c>
    </row>
    <row r="25" spans="1:18">
      <c r="A25" s="203" t="s">
        <v>106</v>
      </c>
      <c r="B25" s="204">
        <v>1341</v>
      </c>
      <c r="C25" s="205" t="s">
        <v>57</v>
      </c>
      <c r="D25" s="205" t="s">
        <v>58</v>
      </c>
      <c r="E25" s="206">
        <v>0</v>
      </c>
      <c r="F25" s="206">
        <v>0</v>
      </c>
      <c r="G25" s="206">
        <v>3</v>
      </c>
      <c r="H25" s="206">
        <f t="shared" si="1"/>
        <v>3</v>
      </c>
      <c r="I25" s="207">
        <f>(E25*Kostenprofile!$B$3+F25*Kostenprofile!$C$3+G25*Kostenprofile!$D$3)/SUM(E25:G25)</f>
        <v>0.10000000000000002</v>
      </c>
      <c r="J25" s="207">
        <f>(E25*Kostenprofile!$B$4+F25*Kostenprofile!$C$4+G25*Kostenprofile!$D$4)/SUM(E25:G25)</f>
        <v>0.75</v>
      </c>
      <c r="K25" s="207">
        <f>(E25*Kostenprofile!$B$5+F25*Kostenprofile!$C$5+G25*Kostenprofile!$D$5)/SUM(E25:G25)</f>
        <v>0.10000000000000002</v>
      </c>
      <c r="L25" s="207">
        <f>(E25*Kostenprofile!$B$6+F25*Kostenprofile!$C$6+G25*Kostenprofile!$D$6)/SUM(E25:G25)</f>
        <v>5.000000000000001E-2</v>
      </c>
      <c r="M25" s="234">
        <f t="shared" si="2"/>
        <v>9.5000000000000015E-2</v>
      </c>
      <c r="N25" s="234">
        <f t="shared" si="3"/>
        <v>0.71249999999999991</v>
      </c>
      <c r="O25" s="234">
        <f t="shared" si="4"/>
        <v>9.5000000000000015E-2</v>
      </c>
      <c r="P25" s="234">
        <f t="shared" si="5"/>
        <v>4.7500000000000007E-2</v>
      </c>
      <c r="Q25" s="234">
        <f t="shared" si="7"/>
        <v>0.05</v>
      </c>
      <c r="R25" s="235">
        <f t="shared" si="6"/>
        <v>1</v>
      </c>
    </row>
    <row r="26" spans="1:18">
      <c r="A26" s="203" t="s">
        <v>107</v>
      </c>
      <c r="B26" s="204">
        <v>1356</v>
      </c>
      <c r="C26" s="205" t="s">
        <v>57</v>
      </c>
      <c r="D26" s="205" t="s">
        <v>57</v>
      </c>
      <c r="E26" s="206">
        <v>0</v>
      </c>
      <c r="F26" s="206">
        <v>0</v>
      </c>
      <c r="G26" s="206">
        <v>3</v>
      </c>
      <c r="H26" s="206">
        <f t="shared" si="1"/>
        <v>3</v>
      </c>
      <c r="I26" s="207">
        <f>(E26*Kostenprofile!$B$3+F26*Kostenprofile!$C$3+G26*Kostenprofile!$D$3)/SUM(E26:G26)</f>
        <v>0.10000000000000002</v>
      </c>
      <c r="J26" s="207">
        <f>(E26*Kostenprofile!$B$4+F26*Kostenprofile!$C$4+G26*Kostenprofile!$D$4)/SUM(E26:G26)</f>
        <v>0.75</v>
      </c>
      <c r="K26" s="207">
        <f>(E26*Kostenprofile!$B$5+F26*Kostenprofile!$C$5+G26*Kostenprofile!$D$5)/SUM(E26:G26)</f>
        <v>0.10000000000000002</v>
      </c>
      <c r="L26" s="207">
        <f>(E26*Kostenprofile!$B$6+F26*Kostenprofile!$C$6+G26*Kostenprofile!$D$6)/SUM(E26:G26)</f>
        <v>5.000000000000001E-2</v>
      </c>
      <c r="M26" s="234">
        <f t="shared" si="2"/>
        <v>9.5000000000000015E-2</v>
      </c>
      <c r="N26" s="234">
        <f t="shared" si="3"/>
        <v>0.71249999999999991</v>
      </c>
      <c r="O26" s="234">
        <f t="shared" si="4"/>
        <v>9.5000000000000015E-2</v>
      </c>
      <c r="P26" s="234">
        <f t="shared" si="5"/>
        <v>4.7500000000000007E-2</v>
      </c>
      <c r="Q26" s="234">
        <f t="shared" si="7"/>
        <v>0.05</v>
      </c>
      <c r="R26" s="235">
        <f t="shared" si="6"/>
        <v>1</v>
      </c>
    </row>
    <row r="27" spans="1:18">
      <c r="A27" s="203" t="s">
        <v>108</v>
      </c>
      <c r="B27" s="204">
        <v>1363</v>
      </c>
      <c r="C27" s="205" t="s">
        <v>57</v>
      </c>
      <c r="D27" s="205" t="s">
        <v>66</v>
      </c>
      <c r="E27" s="206">
        <v>0</v>
      </c>
      <c r="F27" s="206">
        <v>1</v>
      </c>
      <c r="G27" s="206">
        <v>2</v>
      </c>
      <c r="H27" s="206">
        <f t="shared" si="1"/>
        <v>3</v>
      </c>
      <c r="I27" s="207">
        <f>(E27*Kostenprofile!$B$3+F27*Kostenprofile!$C$3+G27*Kostenprofile!$D$3)/SUM(E27:G27)</f>
        <v>0.21666666666666667</v>
      </c>
      <c r="J27" s="207">
        <f>(E27*Kostenprofile!$B$4+F27*Kostenprofile!$C$4+G27*Kostenprofile!$D$4)/SUM(E27:G27)</f>
        <v>0.65</v>
      </c>
      <c r="K27" s="207">
        <f>(E27*Kostenprofile!$B$5+F27*Kostenprofile!$C$5+G27*Kostenprofile!$D$5)/SUM(E27:G27)</f>
        <v>8.3333333333333329E-2</v>
      </c>
      <c r="L27" s="207">
        <f>(E27*Kostenprofile!$B$6+F27*Kostenprofile!$C$6+G27*Kostenprofile!$D$6)/SUM(E27:G27)</f>
        <v>5.000000000000001E-2</v>
      </c>
      <c r="M27" s="234">
        <f t="shared" si="2"/>
        <v>0.20583333333333334</v>
      </c>
      <c r="N27" s="234">
        <f t="shared" si="3"/>
        <v>0.61749999999999994</v>
      </c>
      <c r="O27" s="234">
        <f t="shared" si="4"/>
        <v>7.9166666666666663E-2</v>
      </c>
      <c r="P27" s="234">
        <f t="shared" si="5"/>
        <v>4.7500000000000007E-2</v>
      </c>
      <c r="Q27" s="234">
        <f t="shared" si="7"/>
        <v>0.05</v>
      </c>
      <c r="R27" s="235">
        <f t="shared" si="6"/>
        <v>1</v>
      </c>
    </row>
    <row r="28" spans="1:18">
      <c r="A28" s="203" t="s">
        <v>109</v>
      </c>
      <c r="B28" s="204">
        <v>1371</v>
      </c>
      <c r="C28" s="205" t="s">
        <v>110</v>
      </c>
      <c r="D28" s="205" t="s">
        <v>66</v>
      </c>
      <c r="E28" s="206">
        <v>0</v>
      </c>
      <c r="F28" s="206">
        <v>0</v>
      </c>
      <c r="G28" s="206">
        <v>3</v>
      </c>
      <c r="H28" s="206">
        <f t="shared" si="1"/>
        <v>3</v>
      </c>
      <c r="I28" s="207">
        <f>(E28*Kostenprofile!$B$3+F28*Kostenprofile!$C$3+G28*Kostenprofile!$D$3)/SUM(E28:G28)</f>
        <v>0.10000000000000002</v>
      </c>
      <c r="J28" s="207">
        <f>(E28*Kostenprofile!$B$4+F28*Kostenprofile!$C$4+G28*Kostenprofile!$D$4)/SUM(E28:G28)</f>
        <v>0.75</v>
      </c>
      <c r="K28" s="207">
        <f>(E28*Kostenprofile!$B$5+F28*Kostenprofile!$C$5+G28*Kostenprofile!$D$5)/SUM(E28:G28)</f>
        <v>0.10000000000000002</v>
      </c>
      <c r="L28" s="207">
        <f>(E28*Kostenprofile!$B$6+F28*Kostenprofile!$C$6+G28*Kostenprofile!$D$6)/SUM(E28:G28)</f>
        <v>5.000000000000001E-2</v>
      </c>
      <c r="M28" s="234">
        <f t="shared" si="2"/>
        <v>9.5000000000000015E-2</v>
      </c>
      <c r="N28" s="234">
        <f t="shared" si="3"/>
        <v>0.71249999999999991</v>
      </c>
      <c r="O28" s="234">
        <f t="shared" si="4"/>
        <v>9.5000000000000015E-2</v>
      </c>
      <c r="P28" s="234">
        <f t="shared" si="5"/>
        <v>4.7500000000000007E-2</v>
      </c>
      <c r="Q28" s="234">
        <f t="shared" si="7"/>
        <v>0.05</v>
      </c>
      <c r="R28" s="235">
        <f t="shared" si="6"/>
        <v>1</v>
      </c>
    </row>
    <row r="29" spans="1:18">
      <c r="A29" s="203" t="s">
        <v>111</v>
      </c>
      <c r="B29" s="204">
        <v>1372</v>
      </c>
      <c r="C29" s="205" t="s">
        <v>110</v>
      </c>
      <c r="D29" s="205" t="s">
        <v>66</v>
      </c>
      <c r="E29" s="206">
        <v>0</v>
      </c>
      <c r="F29" s="206">
        <v>0</v>
      </c>
      <c r="G29" s="206">
        <v>3</v>
      </c>
      <c r="H29" s="206">
        <f t="shared" si="1"/>
        <v>3</v>
      </c>
      <c r="I29" s="207">
        <f>(E29*Kostenprofile!$B$3+F29*Kostenprofile!$C$3+G29*Kostenprofile!$D$3)/SUM(E29:G29)</f>
        <v>0.10000000000000002</v>
      </c>
      <c r="J29" s="207">
        <f>(E29*Kostenprofile!$B$4+F29*Kostenprofile!$C$4+G29*Kostenprofile!$D$4)/SUM(E29:G29)</f>
        <v>0.75</v>
      </c>
      <c r="K29" s="207">
        <f>(E29*Kostenprofile!$B$5+F29*Kostenprofile!$C$5+G29*Kostenprofile!$D$5)/SUM(E29:G29)</f>
        <v>0.10000000000000002</v>
      </c>
      <c r="L29" s="207">
        <f>(E29*Kostenprofile!$B$6+F29*Kostenprofile!$C$6+G29*Kostenprofile!$D$6)/SUM(E29:G29)</f>
        <v>5.000000000000001E-2</v>
      </c>
      <c r="M29" s="234">
        <f t="shared" si="2"/>
        <v>9.5000000000000015E-2</v>
      </c>
      <c r="N29" s="234">
        <f t="shared" si="3"/>
        <v>0.71249999999999991</v>
      </c>
      <c r="O29" s="234">
        <f t="shared" si="4"/>
        <v>9.5000000000000015E-2</v>
      </c>
      <c r="P29" s="234">
        <f t="shared" si="5"/>
        <v>4.7500000000000007E-2</v>
      </c>
      <c r="Q29" s="234">
        <f t="shared" si="7"/>
        <v>0.05</v>
      </c>
      <c r="R29" s="235">
        <f t="shared" si="6"/>
        <v>1</v>
      </c>
    </row>
    <row r="30" spans="1:18">
      <c r="A30" s="203" t="s">
        <v>112</v>
      </c>
      <c r="B30" s="204">
        <v>1374</v>
      </c>
      <c r="C30" s="205" t="s">
        <v>110</v>
      </c>
      <c r="D30" s="205" t="s">
        <v>66</v>
      </c>
      <c r="E30" s="206">
        <v>0</v>
      </c>
      <c r="F30" s="206">
        <v>0</v>
      </c>
      <c r="G30" s="206">
        <v>3</v>
      </c>
      <c r="H30" s="206">
        <f t="shared" si="1"/>
        <v>3</v>
      </c>
      <c r="I30" s="207">
        <f>(E30*Kostenprofile!$B$3+F30*Kostenprofile!$C$3+G30*Kostenprofile!$D$3)/SUM(E30:G30)</f>
        <v>0.10000000000000002</v>
      </c>
      <c r="J30" s="207">
        <f>(E30*Kostenprofile!$B$4+F30*Kostenprofile!$C$4+G30*Kostenprofile!$D$4)/SUM(E30:G30)</f>
        <v>0.75</v>
      </c>
      <c r="K30" s="207">
        <f>(E30*Kostenprofile!$B$5+F30*Kostenprofile!$C$5+G30*Kostenprofile!$D$5)/SUM(E30:G30)</f>
        <v>0.10000000000000002</v>
      </c>
      <c r="L30" s="207">
        <f>(E30*Kostenprofile!$B$6+F30*Kostenprofile!$C$6+G30*Kostenprofile!$D$6)/SUM(E30:G30)</f>
        <v>5.000000000000001E-2</v>
      </c>
      <c r="M30" s="234">
        <f t="shared" si="2"/>
        <v>9.5000000000000015E-2</v>
      </c>
      <c r="N30" s="234">
        <f t="shared" si="3"/>
        <v>0.71249999999999991</v>
      </c>
      <c r="O30" s="234">
        <f t="shared" si="4"/>
        <v>9.5000000000000015E-2</v>
      </c>
      <c r="P30" s="234">
        <f t="shared" si="5"/>
        <v>4.7500000000000007E-2</v>
      </c>
      <c r="Q30" s="234">
        <f t="shared" si="7"/>
        <v>0.05</v>
      </c>
      <c r="R30" s="235">
        <f t="shared" si="6"/>
        <v>1</v>
      </c>
    </row>
    <row r="31" spans="1:18">
      <c r="A31" s="203" t="s">
        <v>113</v>
      </c>
      <c r="B31" s="204">
        <v>1406</v>
      </c>
      <c r="C31" s="205" t="s">
        <v>57</v>
      </c>
      <c r="D31" s="205" t="s">
        <v>57</v>
      </c>
      <c r="E31" s="206">
        <v>0</v>
      </c>
      <c r="F31" s="206">
        <v>0</v>
      </c>
      <c r="G31" s="206">
        <v>3</v>
      </c>
      <c r="H31" s="206">
        <f t="shared" si="1"/>
        <v>3</v>
      </c>
      <c r="I31" s="207">
        <f>(E31*Kostenprofile!$B$3+F31*Kostenprofile!$C$3+G31*Kostenprofile!$D$3)/SUM(E31:G31)</f>
        <v>0.10000000000000002</v>
      </c>
      <c r="J31" s="207">
        <f>(E31*Kostenprofile!$B$4+F31*Kostenprofile!$C$4+G31*Kostenprofile!$D$4)/SUM(E31:G31)</f>
        <v>0.75</v>
      </c>
      <c r="K31" s="207">
        <f>(E31*Kostenprofile!$B$5+F31*Kostenprofile!$C$5+G31*Kostenprofile!$D$5)/SUM(E31:G31)</f>
        <v>0.10000000000000002</v>
      </c>
      <c r="L31" s="207">
        <f>(E31*Kostenprofile!$B$6+F31*Kostenprofile!$C$6+G31*Kostenprofile!$D$6)/SUM(E31:G31)</f>
        <v>5.000000000000001E-2</v>
      </c>
      <c r="M31" s="234">
        <f t="shared" si="2"/>
        <v>9.5000000000000015E-2</v>
      </c>
      <c r="N31" s="234">
        <f t="shared" si="3"/>
        <v>0.71249999999999991</v>
      </c>
      <c r="O31" s="234">
        <f t="shared" si="4"/>
        <v>9.5000000000000015E-2</v>
      </c>
      <c r="P31" s="234">
        <f t="shared" si="5"/>
        <v>4.7500000000000007E-2</v>
      </c>
      <c r="Q31" s="234">
        <f t="shared" si="7"/>
        <v>0.05</v>
      </c>
      <c r="R31" s="235">
        <f t="shared" si="6"/>
        <v>1</v>
      </c>
    </row>
    <row r="32" spans="1:18">
      <c r="A32" s="203" t="s">
        <v>114</v>
      </c>
      <c r="B32" s="204">
        <v>1410.1</v>
      </c>
      <c r="C32" s="205" t="s">
        <v>57</v>
      </c>
      <c r="D32" s="205" t="s">
        <v>58</v>
      </c>
      <c r="E32" s="206">
        <v>0</v>
      </c>
      <c r="F32" s="206">
        <v>0</v>
      </c>
      <c r="G32" s="206">
        <v>3</v>
      </c>
      <c r="H32" s="206">
        <f t="shared" si="1"/>
        <v>3</v>
      </c>
      <c r="I32" s="207">
        <f>(E32*Kostenprofile!$B$3+F32*Kostenprofile!$C$3+G32*Kostenprofile!$D$3)/SUM(E32:G32)</f>
        <v>0.10000000000000002</v>
      </c>
      <c r="J32" s="207">
        <f>(E32*Kostenprofile!$B$4+F32*Kostenprofile!$C$4+G32*Kostenprofile!$D$4)/SUM(E32:G32)</f>
        <v>0.75</v>
      </c>
      <c r="K32" s="207">
        <f>(E32*Kostenprofile!$B$5+F32*Kostenprofile!$C$5+G32*Kostenprofile!$D$5)/SUM(E32:G32)</f>
        <v>0.10000000000000002</v>
      </c>
      <c r="L32" s="207">
        <f>(E32*Kostenprofile!$B$6+F32*Kostenprofile!$C$6+G32*Kostenprofile!$D$6)/SUM(E32:G32)</f>
        <v>5.000000000000001E-2</v>
      </c>
      <c r="M32" s="234">
        <f t="shared" si="2"/>
        <v>9.5000000000000015E-2</v>
      </c>
      <c r="N32" s="234">
        <f t="shared" si="3"/>
        <v>0.71249999999999991</v>
      </c>
      <c r="O32" s="234">
        <f t="shared" si="4"/>
        <v>9.5000000000000015E-2</v>
      </c>
      <c r="P32" s="234">
        <f t="shared" si="5"/>
        <v>4.7500000000000007E-2</v>
      </c>
      <c r="Q32" s="234">
        <f t="shared" si="7"/>
        <v>0.05</v>
      </c>
      <c r="R32" s="235">
        <f t="shared" si="6"/>
        <v>1</v>
      </c>
    </row>
    <row r="33" spans="1:18">
      <c r="A33" s="203" t="s">
        <v>115</v>
      </c>
      <c r="B33" s="204">
        <v>1418</v>
      </c>
      <c r="C33" s="205" t="s">
        <v>57</v>
      </c>
      <c r="D33" s="205" t="s">
        <v>66</v>
      </c>
      <c r="E33" s="206">
        <v>1</v>
      </c>
      <c r="F33" s="206">
        <v>2</v>
      </c>
      <c r="G33" s="206">
        <v>0</v>
      </c>
      <c r="H33" s="206">
        <f t="shared" si="1"/>
        <v>3</v>
      </c>
      <c r="I33" s="207">
        <f>(E33*Kostenprofile!$B$3+F33*Kostenprofile!$C$3+G33*Kostenprofile!$D$3)/SUM(E33:G33)</f>
        <v>0.54999999999999993</v>
      </c>
      <c r="J33" s="207">
        <f>(E33*Kostenprofile!$B$4+F33*Kostenprofile!$C$4+G33*Kostenprofile!$D$4)/SUM(E33:G33)</f>
        <v>0.35000000000000003</v>
      </c>
      <c r="K33" s="207">
        <f>(E33*Kostenprofile!$B$5+F33*Kostenprofile!$C$5+G33*Kostenprofile!$D$5)/SUM(E33:G33)</f>
        <v>5.000000000000001E-2</v>
      </c>
      <c r="L33" s="207">
        <f>(E33*Kostenprofile!$B$6+F33*Kostenprofile!$C$6+G33*Kostenprofile!$D$6)/SUM(E33:G33)</f>
        <v>5.000000000000001E-2</v>
      </c>
      <c r="M33" s="234">
        <f t="shared" si="2"/>
        <v>0.52249999999999996</v>
      </c>
      <c r="N33" s="234">
        <f t="shared" si="3"/>
        <v>0.33250000000000002</v>
      </c>
      <c r="O33" s="234">
        <f t="shared" si="4"/>
        <v>4.7500000000000007E-2</v>
      </c>
      <c r="P33" s="234">
        <f t="shared" si="5"/>
        <v>4.7500000000000007E-2</v>
      </c>
      <c r="Q33" s="234">
        <f t="shared" si="7"/>
        <v>0.05</v>
      </c>
      <c r="R33" s="235">
        <f t="shared" si="6"/>
        <v>1</v>
      </c>
    </row>
    <row r="34" spans="1:18">
      <c r="A34" s="203" t="s">
        <v>118</v>
      </c>
      <c r="B34" s="204">
        <v>1438.1</v>
      </c>
      <c r="C34" s="205" t="s">
        <v>57</v>
      </c>
      <c r="D34" s="205" t="s">
        <v>119</v>
      </c>
      <c r="E34" s="206">
        <v>0</v>
      </c>
      <c r="F34" s="206">
        <v>3</v>
      </c>
      <c r="G34" s="206">
        <v>0</v>
      </c>
      <c r="H34" s="206">
        <f t="shared" si="1"/>
        <v>3</v>
      </c>
      <c r="I34" s="207">
        <f>(E34*Kostenprofile!$B$3+F34*Kostenprofile!$C$3+G34*Kostenprofile!$D$3)/SUM(E34:G34)</f>
        <v>0.45</v>
      </c>
      <c r="J34" s="207">
        <f>(E34*Kostenprofile!$B$4+F34*Kostenprofile!$C$4+G34*Kostenprofile!$D$4)/SUM(E34:G34)</f>
        <v>0.45</v>
      </c>
      <c r="K34" s="207">
        <f>(E34*Kostenprofile!$B$5+F34*Kostenprofile!$C$5+G34*Kostenprofile!$D$5)/SUM(E34:G34)</f>
        <v>5.000000000000001E-2</v>
      </c>
      <c r="L34" s="207">
        <f>(E34*Kostenprofile!$B$6+F34*Kostenprofile!$C$6+G34*Kostenprofile!$D$6)/SUM(E34:G34)</f>
        <v>5.000000000000001E-2</v>
      </c>
      <c r="M34" s="234">
        <f t="shared" si="2"/>
        <v>0.42749999999999999</v>
      </c>
      <c r="N34" s="234">
        <f t="shared" si="3"/>
        <v>0.42749999999999999</v>
      </c>
      <c r="O34" s="234">
        <f t="shared" si="4"/>
        <v>4.7500000000000007E-2</v>
      </c>
      <c r="P34" s="234">
        <f t="shared" si="5"/>
        <v>4.7500000000000007E-2</v>
      </c>
      <c r="Q34" s="234">
        <f t="shared" si="7"/>
        <v>0.05</v>
      </c>
      <c r="R34" s="235">
        <f t="shared" si="6"/>
        <v>1</v>
      </c>
    </row>
    <row r="35" spans="1:18">
      <c r="A35" s="203" t="s">
        <v>121</v>
      </c>
      <c r="B35" s="204">
        <v>1444.1</v>
      </c>
      <c r="C35" s="205" t="s">
        <v>57</v>
      </c>
      <c r="D35" s="205" t="s">
        <v>58</v>
      </c>
      <c r="E35" s="206">
        <v>0</v>
      </c>
      <c r="F35" s="206">
        <v>2</v>
      </c>
      <c r="G35" s="206">
        <v>1</v>
      </c>
      <c r="H35" s="206">
        <f t="shared" si="1"/>
        <v>3</v>
      </c>
      <c r="I35" s="207">
        <f>(E35*Kostenprofile!$B$3+F35*Kostenprofile!$C$3+G35*Kostenprofile!$D$3)/SUM(E35:G35)</f>
        <v>0.33333333333333331</v>
      </c>
      <c r="J35" s="207">
        <f>(E35*Kostenprofile!$B$4+F35*Kostenprofile!$C$4+G35*Kostenprofile!$D$4)/SUM(E35:G35)</f>
        <v>0.54999999999999993</v>
      </c>
      <c r="K35" s="207">
        <f>(E35*Kostenprofile!$B$5+F35*Kostenprofile!$C$5+G35*Kostenprofile!$D$5)/SUM(E35:G35)</f>
        <v>6.6666666666666666E-2</v>
      </c>
      <c r="L35" s="207">
        <f>(E35*Kostenprofile!$B$6+F35*Kostenprofile!$C$6+G35*Kostenprofile!$D$6)/SUM(E35:G35)</f>
        <v>5.000000000000001E-2</v>
      </c>
      <c r="M35" s="234">
        <f t="shared" si="2"/>
        <v>0.31666666666666665</v>
      </c>
      <c r="N35" s="234">
        <f t="shared" si="3"/>
        <v>0.52249999999999996</v>
      </c>
      <c r="O35" s="234">
        <f t="shared" si="4"/>
        <v>6.3333333333333325E-2</v>
      </c>
      <c r="P35" s="234">
        <f t="shared" si="5"/>
        <v>4.7500000000000007E-2</v>
      </c>
      <c r="Q35" s="234">
        <f t="shared" si="7"/>
        <v>0.05</v>
      </c>
      <c r="R35" s="235">
        <f t="shared" si="6"/>
        <v>1</v>
      </c>
    </row>
    <row r="36" spans="1:18">
      <c r="A36" s="203" t="s">
        <v>125</v>
      </c>
      <c r="B36" s="204">
        <v>1446.1</v>
      </c>
      <c r="C36" s="205" t="s">
        <v>57</v>
      </c>
      <c r="D36" s="205" t="s">
        <v>58</v>
      </c>
      <c r="E36" s="206">
        <v>0</v>
      </c>
      <c r="F36" s="206">
        <v>2</v>
      </c>
      <c r="G36" s="206">
        <v>1</v>
      </c>
      <c r="H36" s="206">
        <f t="shared" si="1"/>
        <v>3</v>
      </c>
      <c r="I36" s="207">
        <f>(E36*Kostenprofile!$B$3+F36*Kostenprofile!$C$3+G36*Kostenprofile!$D$3)/SUM(E36:G36)</f>
        <v>0.33333333333333331</v>
      </c>
      <c r="J36" s="207">
        <f>(E36*Kostenprofile!$B$4+F36*Kostenprofile!$C$4+G36*Kostenprofile!$D$4)/SUM(E36:G36)</f>
        <v>0.54999999999999993</v>
      </c>
      <c r="K36" s="207">
        <f>(E36*Kostenprofile!$B$5+F36*Kostenprofile!$C$5+G36*Kostenprofile!$D$5)/SUM(E36:G36)</f>
        <v>6.6666666666666666E-2</v>
      </c>
      <c r="L36" s="207">
        <f>(E36*Kostenprofile!$B$6+F36*Kostenprofile!$C$6+G36*Kostenprofile!$D$6)/SUM(E36:G36)</f>
        <v>5.000000000000001E-2</v>
      </c>
      <c r="M36" s="234">
        <f t="shared" si="2"/>
        <v>0.31666666666666665</v>
      </c>
      <c r="N36" s="234">
        <f t="shared" si="3"/>
        <v>0.52249999999999996</v>
      </c>
      <c r="O36" s="234">
        <f t="shared" si="4"/>
        <v>6.3333333333333325E-2</v>
      </c>
      <c r="P36" s="234">
        <f t="shared" si="5"/>
        <v>4.7500000000000007E-2</v>
      </c>
      <c r="Q36" s="234">
        <f t="shared" si="7"/>
        <v>0.05</v>
      </c>
      <c r="R36" s="235">
        <f t="shared" si="6"/>
        <v>1</v>
      </c>
    </row>
    <row r="37" spans="1:18">
      <c r="A37" s="203" t="s">
        <v>128</v>
      </c>
      <c r="B37" s="204">
        <v>1459</v>
      </c>
      <c r="C37" s="205" t="s">
        <v>57</v>
      </c>
      <c r="D37" s="205" t="s">
        <v>129</v>
      </c>
      <c r="E37" s="206">
        <v>0</v>
      </c>
      <c r="F37" s="206">
        <v>2</v>
      </c>
      <c r="G37" s="206">
        <v>1</v>
      </c>
      <c r="H37" s="206">
        <f t="shared" si="1"/>
        <v>3</v>
      </c>
      <c r="I37" s="207">
        <f>(E37*Kostenprofile!$B$3+F37*Kostenprofile!$C$3+G37*Kostenprofile!$D$3)/SUM(E37:G37)</f>
        <v>0.33333333333333331</v>
      </c>
      <c r="J37" s="207">
        <f>(E37*Kostenprofile!$B$4+F37*Kostenprofile!$C$4+G37*Kostenprofile!$D$4)/SUM(E37:G37)</f>
        <v>0.54999999999999993</v>
      </c>
      <c r="K37" s="207">
        <f>(E37*Kostenprofile!$B$5+F37*Kostenprofile!$C$5+G37*Kostenprofile!$D$5)/SUM(E37:G37)</f>
        <v>6.6666666666666666E-2</v>
      </c>
      <c r="L37" s="207">
        <f>(E37*Kostenprofile!$B$6+F37*Kostenprofile!$C$6+G37*Kostenprofile!$D$6)/SUM(E37:G37)</f>
        <v>5.000000000000001E-2</v>
      </c>
      <c r="M37" s="234">
        <f t="shared" si="2"/>
        <v>0.31666666666666665</v>
      </c>
      <c r="N37" s="234">
        <f t="shared" si="3"/>
        <v>0.52249999999999996</v>
      </c>
      <c r="O37" s="234">
        <f t="shared" si="4"/>
        <v>6.3333333333333325E-2</v>
      </c>
      <c r="P37" s="234">
        <f t="shared" si="5"/>
        <v>4.7500000000000007E-2</v>
      </c>
      <c r="Q37" s="234">
        <f t="shared" si="7"/>
        <v>0.05</v>
      </c>
      <c r="R37" s="235">
        <f t="shared" si="6"/>
        <v>1</v>
      </c>
    </row>
    <row r="38" spans="1:18">
      <c r="A38" s="203" t="s">
        <v>130</v>
      </c>
      <c r="B38" s="204">
        <v>1460</v>
      </c>
      <c r="C38" s="205" t="s">
        <v>57</v>
      </c>
      <c r="D38" s="205" t="s">
        <v>129</v>
      </c>
      <c r="E38" s="206">
        <v>0</v>
      </c>
      <c r="F38" s="206">
        <v>2</v>
      </c>
      <c r="G38" s="206">
        <v>1</v>
      </c>
      <c r="H38" s="206">
        <f t="shared" si="1"/>
        <v>3</v>
      </c>
      <c r="I38" s="207">
        <f>(E38*Kostenprofile!$B$3+F38*Kostenprofile!$C$3+G38*Kostenprofile!$D$3)/SUM(E38:G38)</f>
        <v>0.33333333333333331</v>
      </c>
      <c r="J38" s="207">
        <f>(E38*Kostenprofile!$B$4+F38*Kostenprofile!$C$4+G38*Kostenprofile!$D$4)/SUM(E38:G38)</f>
        <v>0.54999999999999993</v>
      </c>
      <c r="K38" s="207">
        <f>(E38*Kostenprofile!$B$5+F38*Kostenprofile!$C$5+G38*Kostenprofile!$D$5)/SUM(E38:G38)</f>
        <v>6.6666666666666666E-2</v>
      </c>
      <c r="L38" s="207">
        <f>(E38*Kostenprofile!$B$6+F38*Kostenprofile!$C$6+G38*Kostenprofile!$D$6)/SUM(E38:G38)</f>
        <v>5.000000000000001E-2</v>
      </c>
      <c r="M38" s="234">
        <f t="shared" si="2"/>
        <v>0.31666666666666665</v>
      </c>
      <c r="N38" s="234">
        <f t="shared" si="3"/>
        <v>0.52249999999999996</v>
      </c>
      <c r="O38" s="234">
        <f t="shared" si="4"/>
        <v>6.3333333333333325E-2</v>
      </c>
      <c r="P38" s="234">
        <f t="shared" si="5"/>
        <v>4.7500000000000007E-2</v>
      </c>
      <c r="Q38" s="234">
        <f t="shared" si="7"/>
        <v>0.05</v>
      </c>
      <c r="R38" s="235">
        <f t="shared" si="6"/>
        <v>1</v>
      </c>
    </row>
    <row r="39" spans="1:18">
      <c r="A39" s="203" t="s">
        <v>131</v>
      </c>
      <c r="B39" s="204">
        <v>1469</v>
      </c>
      <c r="C39" s="205" t="s">
        <v>77</v>
      </c>
      <c r="D39" s="205" t="s">
        <v>58</v>
      </c>
      <c r="E39" s="206">
        <v>1</v>
      </c>
      <c r="F39" s="206">
        <v>1</v>
      </c>
      <c r="G39" s="206">
        <v>1</v>
      </c>
      <c r="H39" s="206">
        <f t="shared" si="1"/>
        <v>3</v>
      </c>
      <c r="I39" s="207">
        <f>(E39*Kostenprofile!$B$3+F39*Kostenprofile!$C$3+G39*Kostenprofile!$D$3)/SUM(E39:G39)</f>
        <v>0.43333333333333335</v>
      </c>
      <c r="J39" s="207">
        <f>(E39*Kostenprofile!$B$4+F39*Kostenprofile!$C$4+G39*Kostenprofile!$D$4)/SUM(E39:G39)</f>
        <v>0.45</v>
      </c>
      <c r="K39" s="207">
        <f>(E39*Kostenprofile!$B$5+F39*Kostenprofile!$C$5+G39*Kostenprofile!$D$5)/SUM(E39:G39)</f>
        <v>6.6666666666666666E-2</v>
      </c>
      <c r="L39" s="207">
        <f>(E39*Kostenprofile!$B$6+F39*Kostenprofile!$C$6+G39*Kostenprofile!$D$6)/SUM(E39:G39)</f>
        <v>5.000000000000001E-2</v>
      </c>
      <c r="M39" s="234">
        <f t="shared" si="2"/>
        <v>0.41166666666666668</v>
      </c>
      <c r="N39" s="234">
        <f t="shared" si="3"/>
        <v>0.42749999999999999</v>
      </c>
      <c r="O39" s="234">
        <f t="shared" si="4"/>
        <v>6.3333333333333325E-2</v>
      </c>
      <c r="P39" s="234">
        <f t="shared" si="5"/>
        <v>4.7500000000000007E-2</v>
      </c>
      <c r="Q39" s="234">
        <f t="shared" si="7"/>
        <v>0.05</v>
      </c>
      <c r="R39" s="235">
        <f t="shared" si="6"/>
        <v>1</v>
      </c>
    </row>
    <row r="40" spans="1:18">
      <c r="A40" s="203" t="s">
        <v>135</v>
      </c>
      <c r="B40" s="204">
        <v>1479</v>
      </c>
      <c r="C40" s="205" t="s">
        <v>57</v>
      </c>
      <c r="D40" s="205" t="s">
        <v>57</v>
      </c>
      <c r="E40" s="206">
        <v>0</v>
      </c>
      <c r="F40" s="206">
        <v>0</v>
      </c>
      <c r="G40" s="206">
        <v>3</v>
      </c>
      <c r="H40" s="206">
        <f t="shared" si="1"/>
        <v>3</v>
      </c>
      <c r="I40" s="207">
        <f>(E40*Kostenprofile!$B$3+F40*Kostenprofile!$C$3+G40*Kostenprofile!$D$3)/SUM(E40:G40)</f>
        <v>0.10000000000000002</v>
      </c>
      <c r="J40" s="207">
        <f>(E40*Kostenprofile!$B$4+F40*Kostenprofile!$C$4+G40*Kostenprofile!$D$4)/SUM(E40:G40)</f>
        <v>0.75</v>
      </c>
      <c r="K40" s="207">
        <f>(E40*Kostenprofile!$B$5+F40*Kostenprofile!$C$5+G40*Kostenprofile!$D$5)/SUM(E40:G40)</f>
        <v>0.10000000000000002</v>
      </c>
      <c r="L40" s="207">
        <f>(E40*Kostenprofile!$B$6+F40*Kostenprofile!$C$6+G40*Kostenprofile!$D$6)/SUM(E40:G40)</f>
        <v>5.000000000000001E-2</v>
      </c>
      <c r="M40" s="234">
        <f t="shared" si="2"/>
        <v>9.5000000000000015E-2</v>
      </c>
      <c r="N40" s="234">
        <f t="shared" si="3"/>
        <v>0.71249999999999991</v>
      </c>
      <c r="O40" s="234">
        <f t="shared" si="4"/>
        <v>9.5000000000000015E-2</v>
      </c>
      <c r="P40" s="234">
        <f t="shared" si="5"/>
        <v>4.7500000000000007E-2</v>
      </c>
      <c r="Q40" s="234">
        <f t="shared" si="7"/>
        <v>0.05</v>
      </c>
      <c r="R40" s="235">
        <f t="shared" si="6"/>
        <v>1</v>
      </c>
    </row>
    <row r="41" spans="1:18">
      <c r="A41" s="203" t="s">
        <v>136</v>
      </c>
      <c r="B41" s="204">
        <v>1509</v>
      </c>
      <c r="C41" s="205" t="s">
        <v>57</v>
      </c>
      <c r="D41" s="205" t="s">
        <v>57</v>
      </c>
      <c r="E41" s="206">
        <v>0</v>
      </c>
      <c r="F41" s="206">
        <v>0</v>
      </c>
      <c r="G41" s="206">
        <v>3</v>
      </c>
      <c r="H41" s="206">
        <f t="shared" si="1"/>
        <v>3</v>
      </c>
      <c r="I41" s="207">
        <f>(E41*Kostenprofile!$B$3+F41*Kostenprofile!$C$3+G41*Kostenprofile!$D$3)/SUM(E41:G41)</f>
        <v>0.10000000000000002</v>
      </c>
      <c r="J41" s="207">
        <f>(E41*Kostenprofile!$B$4+F41*Kostenprofile!$C$4+G41*Kostenprofile!$D$4)/SUM(E41:G41)</f>
        <v>0.75</v>
      </c>
      <c r="K41" s="207">
        <f>(E41*Kostenprofile!$B$5+F41*Kostenprofile!$C$5+G41*Kostenprofile!$D$5)/SUM(E41:G41)</f>
        <v>0.10000000000000002</v>
      </c>
      <c r="L41" s="207">
        <f>(E41*Kostenprofile!$B$6+F41*Kostenprofile!$C$6+G41*Kostenprofile!$D$6)/SUM(E41:G41)</f>
        <v>5.000000000000001E-2</v>
      </c>
      <c r="M41" s="234">
        <f t="shared" si="2"/>
        <v>9.5000000000000015E-2</v>
      </c>
      <c r="N41" s="234">
        <f t="shared" si="3"/>
        <v>0.71249999999999991</v>
      </c>
      <c r="O41" s="234">
        <f t="shared" si="4"/>
        <v>9.5000000000000015E-2</v>
      </c>
      <c r="P41" s="234">
        <f t="shared" si="5"/>
        <v>4.7500000000000007E-2</v>
      </c>
      <c r="Q41" s="234">
        <f t="shared" si="7"/>
        <v>0.05</v>
      </c>
      <c r="R41" s="235">
        <f t="shared" si="6"/>
        <v>1</v>
      </c>
    </row>
    <row r="42" spans="1:18">
      <c r="A42" s="203" t="s">
        <v>137</v>
      </c>
      <c r="B42" s="204">
        <v>1517</v>
      </c>
      <c r="C42" s="205" t="s">
        <v>57</v>
      </c>
      <c r="D42" s="205" t="s">
        <v>57</v>
      </c>
      <c r="E42" s="206">
        <v>0</v>
      </c>
      <c r="F42" s="206">
        <v>0</v>
      </c>
      <c r="G42" s="206">
        <v>3</v>
      </c>
      <c r="H42" s="206">
        <f t="shared" si="1"/>
        <v>3</v>
      </c>
      <c r="I42" s="207">
        <f>(E42*Kostenprofile!$B$3+F42*Kostenprofile!$C$3+G42*Kostenprofile!$D$3)/SUM(E42:G42)</f>
        <v>0.10000000000000002</v>
      </c>
      <c r="J42" s="207">
        <f>(E42*Kostenprofile!$B$4+F42*Kostenprofile!$C$4+G42*Kostenprofile!$D$4)/SUM(E42:G42)</f>
        <v>0.75</v>
      </c>
      <c r="K42" s="207">
        <f>(E42*Kostenprofile!$B$5+F42*Kostenprofile!$C$5+G42*Kostenprofile!$D$5)/SUM(E42:G42)</f>
        <v>0.10000000000000002</v>
      </c>
      <c r="L42" s="207">
        <f>(E42*Kostenprofile!$B$6+F42*Kostenprofile!$C$6+G42*Kostenprofile!$D$6)/SUM(E42:G42)</f>
        <v>5.000000000000001E-2</v>
      </c>
      <c r="M42" s="234">
        <f t="shared" si="2"/>
        <v>9.5000000000000015E-2</v>
      </c>
      <c r="N42" s="234">
        <f t="shared" si="3"/>
        <v>0.71249999999999991</v>
      </c>
      <c r="O42" s="234">
        <f t="shared" si="4"/>
        <v>9.5000000000000015E-2</v>
      </c>
      <c r="P42" s="234">
        <f t="shared" si="5"/>
        <v>4.7500000000000007E-2</v>
      </c>
      <c r="Q42" s="234">
        <f t="shared" si="7"/>
        <v>0.05</v>
      </c>
      <c r="R42" s="235">
        <f t="shared" si="6"/>
        <v>1</v>
      </c>
    </row>
    <row r="43" spans="1:18">
      <c r="A43" s="203" t="s">
        <v>138</v>
      </c>
      <c r="B43" s="204">
        <v>1524</v>
      </c>
      <c r="C43" s="205" t="s">
        <v>139</v>
      </c>
      <c r="D43" s="205" t="s">
        <v>57</v>
      </c>
      <c r="E43" s="206">
        <v>1</v>
      </c>
      <c r="F43" s="206">
        <v>2</v>
      </c>
      <c r="G43" s="206">
        <v>0</v>
      </c>
      <c r="H43" s="206">
        <f t="shared" si="1"/>
        <v>3</v>
      </c>
      <c r="I43" s="207">
        <f>(E43*Kostenprofile!$B$3+F43*Kostenprofile!$C$3+G43*Kostenprofile!$D$3)/SUM(E43:G43)</f>
        <v>0.54999999999999993</v>
      </c>
      <c r="J43" s="207">
        <f>(E43*Kostenprofile!$B$4+F43*Kostenprofile!$C$4+G43*Kostenprofile!$D$4)/SUM(E43:G43)</f>
        <v>0.35000000000000003</v>
      </c>
      <c r="K43" s="207">
        <f>(E43*Kostenprofile!$B$5+F43*Kostenprofile!$C$5+G43*Kostenprofile!$D$5)/SUM(E43:G43)</f>
        <v>5.000000000000001E-2</v>
      </c>
      <c r="L43" s="207">
        <f>(E43*Kostenprofile!$B$6+F43*Kostenprofile!$C$6+G43*Kostenprofile!$D$6)/SUM(E43:G43)</f>
        <v>5.000000000000001E-2</v>
      </c>
      <c r="M43" s="234">
        <f t="shared" si="2"/>
        <v>0.52249999999999996</v>
      </c>
      <c r="N43" s="234">
        <f t="shared" si="3"/>
        <v>0.33250000000000002</v>
      </c>
      <c r="O43" s="234">
        <f t="shared" si="4"/>
        <v>4.7500000000000007E-2</v>
      </c>
      <c r="P43" s="234">
        <f t="shared" si="5"/>
        <v>4.7500000000000007E-2</v>
      </c>
      <c r="Q43" s="234">
        <f t="shared" si="7"/>
        <v>0.05</v>
      </c>
      <c r="R43" s="235">
        <f t="shared" si="6"/>
        <v>1</v>
      </c>
    </row>
    <row r="44" spans="1:18">
      <c r="A44" s="203" t="s">
        <v>141</v>
      </c>
      <c r="B44" s="204">
        <v>1556</v>
      </c>
      <c r="C44" s="205" t="s">
        <v>57</v>
      </c>
      <c r="D44" s="205" t="s">
        <v>57</v>
      </c>
      <c r="E44" s="206">
        <v>0</v>
      </c>
      <c r="F44" s="206">
        <v>0</v>
      </c>
      <c r="G44" s="206">
        <v>3</v>
      </c>
      <c r="H44" s="206">
        <f t="shared" si="1"/>
        <v>3</v>
      </c>
      <c r="I44" s="207">
        <f>(E44*Kostenprofile!$B$3+F44*Kostenprofile!$C$3+G44*Kostenprofile!$D$3)/SUM(E44:G44)</f>
        <v>0.10000000000000002</v>
      </c>
      <c r="J44" s="207">
        <f>(E44*Kostenprofile!$B$4+F44*Kostenprofile!$C$4+G44*Kostenprofile!$D$4)/SUM(E44:G44)</f>
        <v>0.75</v>
      </c>
      <c r="K44" s="207">
        <f>(E44*Kostenprofile!$B$5+F44*Kostenprofile!$C$5+G44*Kostenprofile!$D$5)/SUM(E44:G44)</f>
        <v>0.10000000000000002</v>
      </c>
      <c r="L44" s="207">
        <f>(E44*Kostenprofile!$B$6+F44*Kostenprofile!$C$6+G44*Kostenprofile!$D$6)/SUM(E44:G44)</f>
        <v>5.000000000000001E-2</v>
      </c>
      <c r="M44" s="234">
        <f t="shared" si="2"/>
        <v>9.5000000000000015E-2</v>
      </c>
      <c r="N44" s="234">
        <f t="shared" si="3"/>
        <v>0.71249999999999991</v>
      </c>
      <c r="O44" s="234">
        <f t="shared" si="4"/>
        <v>9.5000000000000015E-2</v>
      </c>
      <c r="P44" s="234">
        <f t="shared" si="5"/>
        <v>4.7500000000000007E-2</v>
      </c>
      <c r="Q44" s="234">
        <f t="shared" si="7"/>
        <v>0.05</v>
      </c>
      <c r="R44" s="235">
        <f t="shared" si="6"/>
        <v>1</v>
      </c>
    </row>
    <row r="45" spans="1:18">
      <c r="A45" s="203" t="s">
        <v>142</v>
      </c>
      <c r="B45" s="204">
        <v>1574</v>
      </c>
      <c r="C45" s="205" t="s">
        <v>57</v>
      </c>
      <c r="D45" s="205" t="s">
        <v>57</v>
      </c>
      <c r="E45" s="206">
        <v>0</v>
      </c>
      <c r="F45" s="206">
        <v>0</v>
      </c>
      <c r="G45" s="206">
        <v>3</v>
      </c>
      <c r="H45" s="206">
        <f t="shared" si="1"/>
        <v>3</v>
      </c>
      <c r="I45" s="207">
        <f>(E45*Kostenprofile!$B$3+F45*Kostenprofile!$C$3+G45*Kostenprofile!$D$3)/SUM(E45:G45)</f>
        <v>0.10000000000000002</v>
      </c>
      <c r="J45" s="207">
        <f>(E45*Kostenprofile!$B$4+F45*Kostenprofile!$C$4+G45*Kostenprofile!$D$4)/SUM(E45:G45)</f>
        <v>0.75</v>
      </c>
      <c r="K45" s="207">
        <f>(E45*Kostenprofile!$B$5+F45*Kostenprofile!$C$5+G45*Kostenprofile!$D$5)/SUM(E45:G45)</f>
        <v>0.10000000000000002</v>
      </c>
      <c r="L45" s="207">
        <f>(E45*Kostenprofile!$B$6+F45*Kostenprofile!$C$6+G45*Kostenprofile!$D$6)/SUM(E45:G45)</f>
        <v>5.000000000000001E-2</v>
      </c>
      <c r="M45" s="234">
        <f t="shared" si="2"/>
        <v>9.5000000000000015E-2</v>
      </c>
      <c r="N45" s="234">
        <f t="shared" si="3"/>
        <v>0.71249999999999991</v>
      </c>
      <c r="O45" s="234">
        <f t="shared" si="4"/>
        <v>9.5000000000000015E-2</v>
      </c>
      <c r="P45" s="234">
        <f t="shared" si="5"/>
        <v>4.7500000000000007E-2</v>
      </c>
      <c r="Q45" s="234">
        <f t="shared" si="7"/>
        <v>0.05</v>
      </c>
      <c r="R45" s="235">
        <f t="shared" si="6"/>
        <v>1</v>
      </c>
    </row>
    <row r="46" spans="1:18">
      <c r="A46" s="203" t="s">
        <v>143</v>
      </c>
      <c r="B46" s="204">
        <v>1576</v>
      </c>
      <c r="C46" s="205" t="s">
        <v>57</v>
      </c>
      <c r="D46" s="205" t="s">
        <v>58</v>
      </c>
      <c r="E46" s="206">
        <v>0</v>
      </c>
      <c r="F46" s="206">
        <v>0</v>
      </c>
      <c r="G46" s="206">
        <v>3</v>
      </c>
      <c r="H46" s="206">
        <f t="shared" si="1"/>
        <v>3</v>
      </c>
      <c r="I46" s="207">
        <f>(E46*Kostenprofile!$B$3+F46*Kostenprofile!$C$3+G46*Kostenprofile!$D$3)/SUM(E46:G46)</f>
        <v>0.10000000000000002</v>
      </c>
      <c r="J46" s="207">
        <f>(E46*Kostenprofile!$B$4+F46*Kostenprofile!$C$4+G46*Kostenprofile!$D$4)/SUM(E46:G46)</f>
        <v>0.75</v>
      </c>
      <c r="K46" s="207">
        <f>(E46*Kostenprofile!$B$5+F46*Kostenprofile!$C$5+G46*Kostenprofile!$D$5)/SUM(E46:G46)</f>
        <v>0.10000000000000002</v>
      </c>
      <c r="L46" s="207">
        <f>(E46*Kostenprofile!$B$6+F46*Kostenprofile!$C$6+G46*Kostenprofile!$D$6)/SUM(E46:G46)</f>
        <v>5.000000000000001E-2</v>
      </c>
      <c r="M46" s="234">
        <f t="shared" si="2"/>
        <v>9.5000000000000015E-2</v>
      </c>
      <c r="N46" s="234">
        <f t="shared" si="3"/>
        <v>0.71249999999999991</v>
      </c>
      <c r="O46" s="234">
        <f t="shared" si="4"/>
        <v>9.5000000000000015E-2</v>
      </c>
      <c r="P46" s="234">
        <f t="shared" si="5"/>
        <v>4.7500000000000007E-2</v>
      </c>
      <c r="Q46" s="234">
        <f t="shared" si="7"/>
        <v>0.05</v>
      </c>
      <c r="R46" s="235">
        <f t="shared" si="6"/>
        <v>1</v>
      </c>
    </row>
    <row r="47" spans="1:18">
      <c r="A47" s="203" t="s">
        <v>147</v>
      </c>
      <c r="B47" s="204">
        <v>1591</v>
      </c>
      <c r="C47" s="205" t="s">
        <v>57</v>
      </c>
      <c r="D47" s="205" t="s">
        <v>58</v>
      </c>
      <c r="E47" s="206">
        <v>1</v>
      </c>
      <c r="F47" s="206">
        <v>1</v>
      </c>
      <c r="G47" s="206">
        <v>1</v>
      </c>
      <c r="H47" s="206">
        <f t="shared" si="1"/>
        <v>3</v>
      </c>
      <c r="I47" s="207">
        <f>(E47*Kostenprofile!$B$3+F47*Kostenprofile!$C$3+G47*Kostenprofile!$D$3)/SUM(E47:G47)</f>
        <v>0.43333333333333335</v>
      </c>
      <c r="J47" s="207">
        <f>(E47*Kostenprofile!$B$4+F47*Kostenprofile!$C$4+G47*Kostenprofile!$D$4)/SUM(E47:G47)</f>
        <v>0.45</v>
      </c>
      <c r="K47" s="207">
        <f>(E47*Kostenprofile!$B$5+F47*Kostenprofile!$C$5+G47*Kostenprofile!$D$5)/SUM(E47:G47)</f>
        <v>6.6666666666666666E-2</v>
      </c>
      <c r="L47" s="207">
        <f>(E47*Kostenprofile!$B$6+F47*Kostenprofile!$C$6+G47*Kostenprofile!$D$6)/SUM(E47:G47)</f>
        <v>5.000000000000001E-2</v>
      </c>
      <c r="M47" s="234">
        <f t="shared" si="2"/>
        <v>0.41166666666666668</v>
      </c>
      <c r="N47" s="234">
        <f t="shared" si="3"/>
        <v>0.42749999999999999</v>
      </c>
      <c r="O47" s="234">
        <f t="shared" si="4"/>
        <v>6.3333333333333325E-2</v>
      </c>
      <c r="P47" s="234">
        <f t="shared" si="5"/>
        <v>4.7500000000000007E-2</v>
      </c>
      <c r="Q47" s="234">
        <f t="shared" si="7"/>
        <v>0.05</v>
      </c>
      <c r="R47" s="235">
        <f t="shared" si="6"/>
        <v>1</v>
      </c>
    </row>
    <row r="48" spans="1:18">
      <c r="A48" s="203" t="s">
        <v>148</v>
      </c>
      <c r="B48" s="204">
        <v>1595</v>
      </c>
      <c r="C48" s="205" t="s">
        <v>57</v>
      </c>
      <c r="D48" s="205" t="s">
        <v>58</v>
      </c>
      <c r="E48" s="206">
        <v>0</v>
      </c>
      <c r="F48" s="206">
        <v>0</v>
      </c>
      <c r="G48" s="206">
        <v>3</v>
      </c>
      <c r="H48" s="206">
        <f t="shared" si="1"/>
        <v>3</v>
      </c>
      <c r="I48" s="207">
        <f>(E48*Kostenprofile!$B$3+F48*Kostenprofile!$C$3+G48*Kostenprofile!$D$3)/SUM(E48:G48)</f>
        <v>0.10000000000000002</v>
      </c>
      <c r="J48" s="207">
        <f>(E48*Kostenprofile!$B$4+F48*Kostenprofile!$C$4+G48*Kostenprofile!$D$4)/SUM(E48:G48)</f>
        <v>0.75</v>
      </c>
      <c r="K48" s="207">
        <f>(E48*Kostenprofile!$B$5+F48*Kostenprofile!$C$5+G48*Kostenprofile!$D$5)/SUM(E48:G48)</f>
        <v>0.10000000000000002</v>
      </c>
      <c r="L48" s="207">
        <f>(E48*Kostenprofile!$B$6+F48*Kostenprofile!$C$6+G48*Kostenprofile!$D$6)/SUM(E48:G48)</f>
        <v>5.000000000000001E-2</v>
      </c>
      <c r="M48" s="234">
        <f t="shared" si="2"/>
        <v>9.5000000000000015E-2</v>
      </c>
      <c r="N48" s="234">
        <f t="shared" si="3"/>
        <v>0.71249999999999991</v>
      </c>
      <c r="O48" s="234">
        <f t="shared" si="4"/>
        <v>9.5000000000000015E-2</v>
      </c>
      <c r="P48" s="234">
        <f t="shared" si="5"/>
        <v>4.7500000000000007E-2</v>
      </c>
      <c r="Q48" s="234">
        <f t="shared" si="7"/>
        <v>0.05</v>
      </c>
      <c r="R48" s="235">
        <f t="shared" si="6"/>
        <v>1</v>
      </c>
    </row>
    <row r="49" spans="1:18">
      <c r="A49" s="203" t="s">
        <v>149</v>
      </c>
      <c r="B49" s="204">
        <v>1626</v>
      </c>
      <c r="C49" s="205" t="s">
        <v>57</v>
      </c>
      <c r="D49" s="205" t="s">
        <v>58</v>
      </c>
      <c r="E49" s="206">
        <v>0</v>
      </c>
      <c r="F49" s="206">
        <v>0</v>
      </c>
      <c r="G49" s="206">
        <v>3</v>
      </c>
      <c r="H49" s="206">
        <f t="shared" si="1"/>
        <v>3</v>
      </c>
      <c r="I49" s="207">
        <f>(E49*Kostenprofile!$B$3+F49*Kostenprofile!$C$3+G49*Kostenprofile!$D$3)/SUM(E49:G49)</f>
        <v>0.10000000000000002</v>
      </c>
      <c r="J49" s="207">
        <f>(E49*Kostenprofile!$B$4+F49*Kostenprofile!$C$4+G49*Kostenprofile!$D$4)/SUM(E49:G49)</f>
        <v>0.75</v>
      </c>
      <c r="K49" s="207">
        <f>(E49*Kostenprofile!$B$5+F49*Kostenprofile!$C$5+G49*Kostenprofile!$D$5)/SUM(E49:G49)</f>
        <v>0.10000000000000002</v>
      </c>
      <c r="L49" s="207">
        <f>(E49*Kostenprofile!$B$6+F49*Kostenprofile!$C$6+G49*Kostenprofile!$D$6)/SUM(E49:G49)</f>
        <v>5.000000000000001E-2</v>
      </c>
      <c r="M49" s="234">
        <f t="shared" si="2"/>
        <v>9.5000000000000015E-2</v>
      </c>
      <c r="N49" s="234">
        <f t="shared" si="3"/>
        <v>0.71249999999999991</v>
      </c>
      <c r="O49" s="234">
        <f t="shared" si="4"/>
        <v>9.5000000000000015E-2</v>
      </c>
      <c r="P49" s="234">
        <f t="shared" si="5"/>
        <v>4.7500000000000007E-2</v>
      </c>
      <c r="Q49" s="234">
        <f t="shared" si="7"/>
        <v>0.05</v>
      </c>
      <c r="R49" s="235">
        <f t="shared" si="6"/>
        <v>1</v>
      </c>
    </row>
    <row r="50" spans="1:18">
      <c r="A50" s="203" t="s">
        <v>150</v>
      </c>
      <c r="B50" s="204">
        <v>1636</v>
      </c>
      <c r="C50" s="205" t="s">
        <v>151</v>
      </c>
      <c r="D50" s="205" t="s">
        <v>57</v>
      </c>
      <c r="E50" s="206">
        <v>1</v>
      </c>
      <c r="F50" s="206">
        <v>1</v>
      </c>
      <c r="G50" s="206">
        <v>1</v>
      </c>
      <c r="H50" s="206">
        <f t="shared" si="1"/>
        <v>3</v>
      </c>
      <c r="I50" s="207">
        <f>(E50*Kostenprofile!$B$3+F50*Kostenprofile!$C$3+G50*Kostenprofile!$D$3)/SUM(E50:G50)</f>
        <v>0.43333333333333335</v>
      </c>
      <c r="J50" s="207">
        <f>(E50*Kostenprofile!$B$4+F50*Kostenprofile!$C$4+G50*Kostenprofile!$D$4)/SUM(E50:G50)</f>
        <v>0.45</v>
      </c>
      <c r="K50" s="207">
        <f>(E50*Kostenprofile!$B$5+F50*Kostenprofile!$C$5+G50*Kostenprofile!$D$5)/SUM(E50:G50)</f>
        <v>6.6666666666666666E-2</v>
      </c>
      <c r="L50" s="207">
        <f>(E50*Kostenprofile!$B$6+F50*Kostenprofile!$C$6+G50*Kostenprofile!$D$6)/SUM(E50:G50)</f>
        <v>5.000000000000001E-2</v>
      </c>
      <c r="M50" s="234">
        <f t="shared" si="2"/>
        <v>0.41166666666666668</v>
      </c>
      <c r="N50" s="234">
        <f t="shared" si="3"/>
        <v>0.42749999999999999</v>
      </c>
      <c r="O50" s="234">
        <f t="shared" si="4"/>
        <v>6.3333333333333325E-2</v>
      </c>
      <c r="P50" s="234">
        <f t="shared" si="5"/>
        <v>4.7500000000000007E-2</v>
      </c>
      <c r="Q50" s="234">
        <f t="shared" si="7"/>
        <v>0.05</v>
      </c>
      <c r="R50" s="235">
        <f t="shared" si="6"/>
        <v>1</v>
      </c>
    </row>
    <row r="51" spans="1:18">
      <c r="A51" s="203" t="s">
        <v>152</v>
      </c>
      <c r="B51" s="204">
        <v>1653</v>
      </c>
      <c r="C51" s="205" t="s">
        <v>57</v>
      </c>
      <c r="D51" s="205" t="s">
        <v>66</v>
      </c>
      <c r="E51" s="206">
        <v>0</v>
      </c>
      <c r="F51" s="206">
        <v>1</v>
      </c>
      <c r="G51" s="206">
        <v>2</v>
      </c>
      <c r="H51" s="206">
        <f t="shared" si="1"/>
        <v>3</v>
      </c>
      <c r="I51" s="207">
        <f>(E51*Kostenprofile!$B$3+F51*Kostenprofile!$C$3+G51*Kostenprofile!$D$3)/SUM(E51:G51)</f>
        <v>0.21666666666666667</v>
      </c>
      <c r="J51" s="207">
        <f>(E51*Kostenprofile!$B$4+F51*Kostenprofile!$C$4+G51*Kostenprofile!$D$4)/SUM(E51:G51)</f>
        <v>0.65</v>
      </c>
      <c r="K51" s="207">
        <f>(E51*Kostenprofile!$B$5+F51*Kostenprofile!$C$5+G51*Kostenprofile!$D$5)/SUM(E51:G51)</f>
        <v>8.3333333333333329E-2</v>
      </c>
      <c r="L51" s="207">
        <f>(E51*Kostenprofile!$B$6+F51*Kostenprofile!$C$6+G51*Kostenprofile!$D$6)/SUM(E51:G51)</f>
        <v>5.000000000000001E-2</v>
      </c>
      <c r="M51" s="234">
        <f t="shared" si="2"/>
        <v>0.20583333333333334</v>
      </c>
      <c r="N51" s="234">
        <f t="shared" si="3"/>
        <v>0.61749999999999994</v>
      </c>
      <c r="O51" s="234">
        <f t="shared" si="4"/>
        <v>7.9166666666666663E-2</v>
      </c>
      <c r="P51" s="234">
        <f t="shared" si="5"/>
        <v>4.7500000000000007E-2</v>
      </c>
      <c r="Q51" s="234">
        <f t="shared" si="7"/>
        <v>0.05</v>
      </c>
      <c r="R51" s="235">
        <f t="shared" si="6"/>
        <v>1</v>
      </c>
    </row>
    <row r="52" spans="1:18">
      <c r="A52" s="203" t="s">
        <v>155</v>
      </c>
      <c r="B52" s="204">
        <v>1664</v>
      </c>
      <c r="C52" s="205" t="s">
        <v>98</v>
      </c>
      <c r="D52" s="205" t="s">
        <v>156</v>
      </c>
      <c r="E52" s="206">
        <v>2</v>
      </c>
      <c r="F52" s="206">
        <v>1</v>
      </c>
      <c r="G52" s="206">
        <v>0</v>
      </c>
      <c r="H52" s="206">
        <f t="shared" si="1"/>
        <v>3</v>
      </c>
      <c r="I52" s="207">
        <f>(E52*Kostenprofile!$B$3+F52*Kostenprofile!$C$3+G52*Kostenprofile!$D$3)/SUM(E52:G52)</f>
        <v>0.65</v>
      </c>
      <c r="J52" s="207">
        <f>(E52*Kostenprofile!$B$4+F52*Kostenprofile!$C$4+G52*Kostenprofile!$D$4)/SUM(E52:G52)</f>
        <v>0.25</v>
      </c>
      <c r="K52" s="207">
        <f>(E52*Kostenprofile!$B$5+F52*Kostenprofile!$C$5+G52*Kostenprofile!$D$5)/SUM(E52:G52)</f>
        <v>5.000000000000001E-2</v>
      </c>
      <c r="L52" s="207">
        <f>(E52*Kostenprofile!$B$6+F52*Kostenprofile!$C$6+G52*Kostenprofile!$D$6)/SUM(E52:G52)</f>
        <v>5.000000000000001E-2</v>
      </c>
      <c r="M52" s="234">
        <f t="shared" si="2"/>
        <v>0.61749999999999994</v>
      </c>
      <c r="N52" s="234">
        <f t="shared" si="3"/>
        <v>0.23749999999999999</v>
      </c>
      <c r="O52" s="234">
        <f t="shared" si="4"/>
        <v>4.7500000000000007E-2</v>
      </c>
      <c r="P52" s="234">
        <f t="shared" si="5"/>
        <v>4.7500000000000007E-2</v>
      </c>
      <c r="Q52" s="234">
        <f t="shared" si="7"/>
        <v>0.05</v>
      </c>
      <c r="R52" s="235">
        <f t="shared" si="6"/>
        <v>1</v>
      </c>
    </row>
    <row r="53" spans="1:18">
      <c r="A53" s="203" t="s">
        <v>157</v>
      </c>
      <c r="B53" s="204">
        <v>1665</v>
      </c>
      <c r="C53" s="205" t="s">
        <v>158</v>
      </c>
      <c r="D53" s="205" t="s">
        <v>57</v>
      </c>
      <c r="E53" s="206">
        <v>0</v>
      </c>
      <c r="F53" s="206">
        <v>2</v>
      </c>
      <c r="G53" s="206">
        <v>1</v>
      </c>
      <c r="H53" s="206">
        <f t="shared" si="1"/>
        <v>3</v>
      </c>
      <c r="I53" s="207">
        <f>(E53*Kostenprofile!$B$3+F53*Kostenprofile!$C$3+G53*Kostenprofile!$D$3)/SUM(E53:G53)</f>
        <v>0.33333333333333331</v>
      </c>
      <c r="J53" s="207">
        <f>(E53*Kostenprofile!$B$4+F53*Kostenprofile!$C$4+G53*Kostenprofile!$D$4)/SUM(E53:G53)</f>
        <v>0.54999999999999993</v>
      </c>
      <c r="K53" s="207">
        <f>(E53*Kostenprofile!$B$5+F53*Kostenprofile!$C$5+G53*Kostenprofile!$D$5)/SUM(E53:G53)</f>
        <v>6.6666666666666666E-2</v>
      </c>
      <c r="L53" s="207">
        <f>(E53*Kostenprofile!$B$6+F53*Kostenprofile!$C$6+G53*Kostenprofile!$D$6)/SUM(E53:G53)</f>
        <v>5.000000000000001E-2</v>
      </c>
      <c r="M53" s="234">
        <f t="shared" si="2"/>
        <v>0.31666666666666665</v>
      </c>
      <c r="N53" s="234">
        <f t="shared" si="3"/>
        <v>0.52249999999999996</v>
      </c>
      <c r="O53" s="234">
        <f t="shared" si="4"/>
        <v>6.3333333333333325E-2</v>
      </c>
      <c r="P53" s="234">
        <f t="shared" si="5"/>
        <v>4.7500000000000007E-2</v>
      </c>
      <c r="Q53" s="234">
        <f t="shared" si="7"/>
        <v>0.05</v>
      </c>
      <c r="R53" s="235">
        <f t="shared" si="6"/>
        <v>1</v>
      </c>
    </row>
    <row r="54" spans="1:18">
      <c r="A54" s="203" t="s">
        <v>162</v>
      </c>
      <c r="B54" s="204">
        <v>1700</v>
      </c>
      <c r="C54" s="205" t="s">
        <v>163</v>
      </c>
      <c r="D54" s="205" t="s">
        <v>71</v>
      </c>
      <c r="E54" s="206">
        <v>0</v>
      </c>
      <c r="F54" s="206">
        <v>1</v>
      </c>
      <c r="G54" s="206">
        <v>2</v>
      </c>
      <c r="H54" s="206">
        <f t="shared" si="1"/>
        <v>3</v>
      </c>
      <c r="I54" s="207">
        <f>(E54*Kostenprofile!$B$3+F54*Kostenprofile!$C$3+G54*Kostenprofile!$D$3)/SUM(E54:G54)</f>
        <v>0.21666666666666667</v>
      </c>
      <c r="J54" s="207">
        <f>(E54*Kostenprofile!$B$4+F54*Kostenprofile!$C$4+G54*Kostenprofile!$D$4)/SUM(E54:G54)</f>
        <v>0.65</v>
      </c>
      <c r="K54" s="207">
        <f>(E54*Kostenprofile!$B$5+F54*Kostenprofile!$C$5+G54*Kostenprofile!$D$5)/SUM(E54:G54)</f>
        <v>8.3333333333333329E-2</v>
      </c>
      <c r="L54" s="207">
        <f>(E54*Kostenprofile!$B$6+F54*Kostenprofile!$C$6+G54*Kostenprofile!$D$6)/SUM(E54:G54)</f>
        <v>5.000000000000001E-2</v>
      </c>
      <c r="M54" s="234">
        <f t="shared" si="2"/>
        <v>0.20583333333333334</v>
      </c>
      <c r="N54" s="234">
        <f t="shared" si="3"/>
        <v>0.61749999999999994</v>
      </c>
      <c r="O54" s="234">
        <f t="shared" si="4"/>
        <v>7.9166666666666663E-2</v>
      </c>
      <c r="P54" s="234">
        <f t="shared" si="5"/>
        <v>4.7500000000000007E-2</v>
      </c>
      <c r="Q54" s="234">
        <f t="shared" si="7"/>
        <v>0.05</v>
      </c>
      <c r="R54" s="235">
        <f t="shared" si="6"/>
        <v>1</v>
      </c>
    </row>
    <row r="55" spans="1:18">
      <c r="A55" s="203" t="s">
        <v>164</v>
      </c>
      <c r="B55" s="204">
        <v>1718.1</v>
      </c>
      <c r="C55" s="205" t="s">
        <v>57</v>
      </c>
      <c r="D55" s="205" t="s">
        <v>58</v>
      </c>
      <c r="E55" s="206">
        <v>0</v>
      </c>
      <c r="F55" s="206">
        <v>0</v>
      </c>
      <c r="G55" s="206">
        <v>3</v>
      </c>
      <c r="H55" s="206">
        <f t="shared" si="1"/>
        <v>3</v>
      </c>
      <c r="I55" s="207">
        <f>(E55*Kostenprofile!$B$3+F55*Kostenprofile!$C$3+G55*Kostenprofile!$D$3)/SUM(E55:G55)</f>
        <v>0.10000000000000002</v>
      </c>
      <c r="J55" s="207">
        <f>(E55*Kostenprofile!$B$4+F55*Kostenprofile!$C$4+G55*Kostenprofile!$D$4)/SUM(E55:G55)</f>
        <v>0.75</v>
      </c>
      <c r="K55" s="207">
        <f>(E55*Kostenprofile!$B$5+F55*Kostenprofile!$C$5+G55*Kostenprofile!$D$5)/SUM(E55:G55)</f>
        <v>0.10000000000000002</v>
      </c>
      <c r="L55" s="207">
        <f>(E55*Kostenprofile!$B$6+F55*Kostenprofile!$C$6+G55*Kostenprofile!$D$6)/SUM(E55:G55)</f>
        <v>5.000000000000001E-2</v>
      </c>
      <c r="M55" s="234">
        <f t="shared" si="2"/>
        <v>9.5000000000000015E-2</v>
      </c>
      <c r="N55" s="234">
        <f t="shared" si="3"/>
        <v>0.71249999999999991</v>
      </c>
      <c r="O55" s="234">
        <f t="shared" si="4"/>
        <v>9.5000000000000015E-2</v>
      </c>
      <c r="P55" s="234">
        <f t="shared" si="5"/>
        <v>4.7500000000000007E-2</v>
      </c>
      <c r="Q55" s="234">
        <f t="shared" si="7"/>
        <v>0.05</v>
      </c>
      <c r="R55" s="235">
        <f t="shared" si="6"/>
        <v>1</v>
      </c>
    </row>
    <row r="56" spans="1:18">
      <c r="A56" s="203" t="s">
        <v>166</v>
      </c>
      <c r="B56" s="204">
        <v>1720</v>
      </c>
      <c r="C56" s="205" t="s">
        <v>57</v>
      </c>
      <c r="D56" s="205" t="s">
        <v>58</v>
      </c>
      <c r="E56" s="206">
        <v>0</v>
      </c>
      <c r="F56" s="206">
        <v>0</v>
      </c>
      <c r="G56" s="206">
        <v>3</v>
      </c>
      <c r="H56" s="206">
        <f t="shared" si="1"/>
        <v>3</v>
      </c>
      <c r="I56" s="207">
        <f>(E56*Kostenprofile!$B$3+F56*Kostenprofile!$C$3+G56*Kostenprofile!$D$3)/SUM(E56:G56)</f>
        <v>0.10000000000000002</v>
      </c>
      <c r="J56" s="207">
        <f>(E56*Kostenprofile!$B$4+F56*Kostenprofile!$C$4+G56*Kostenprofile!$D$4)/SUM(E56:G56)</f>
        <v>0.75</v>
      </c>
      <c r="K56" s="207">
        <f>(E56*Kostenprofile!$B$5+F56*Kostenprofile!$C$5+G56*Kostenprofile!$D$5)/SUM(E56:G56)</f>
        <v>0.10000000000000002</v>
      </c>
      <c r="L56" s="207">
        <f>(E56*Kostenprofile!$B$6+F56*Kostenprofile!$C$6+G56*Kostenprofile!$D$6)/SUM(E56:G56)</f>
        <v>5.000000000000001E-2</v>
      </c>
      <c r="M56" s="234">
        <f t="shared" si="2"/>
        <v>9.5000000000000015E-2</v>
      </c>
      <c r="N56" s="234">
        <f t="shared" si="3"/>
        <v>0.71249999999999991</v>
      </c>
      <c r="O56" s="234">
        <f t="shared" si="4"/>
        <v>9.5000000000000015E-2</v>
      </c>
      <c r="P56" s="234">
        <f t="shared" si="5"/>
        <v>4.7500000000000007E-2</v>
      </c>
      <c r="Q56" s="234">
        <f t="shared" si="7"/>
        <v>0.05</v>
      </c>
      <c r="R56" s="235">
        <f t="shared" si="6"/>
        <v>1</v>
      </c>
    </row>
    <row r="57" spans="1:18">
      <c r="A57" s="203" t="s">
        <v>167</v>
      </c>
      <c r="B57" s="204">
        <v>1727.1</v>
      </c>
      <c r="C57" s="205" t="s">
        <v>74</v>
      </c>
      <c r="D57" s="205" t="s">
        <v>58</v>
      </c>
      <c r="E57" s="206">
        <v>0</v>
      </c>
      <c r="F57" s="206">
        <v>0</v>
      </c>
      <c r="G57" s="206">
        <v>2</v>
      </c>
      <c r="H57" s="206">
        <f t="shared" si="1"/>
        <v>2</v>
      </c>
      <c r="I57" s="207">
        <f>(E57*Kostenprofile!$B$3+F57*Kostenprofile!$C$3+G57*Kostenprofile!$D$3)/SUM(E57:G57)</f>
        <v>0.1</v>
      </c>
      <c r="J57" s="207">
        <f>(E57*Kostenprofile!$B$4+F57*Kostenprofile!$C$4+G57*Kostenprofile!$D$4)/SUM(E57:G57)</f>
        <v>0.75</v>
      </c>
      <c r="K57" s="207">
        <f>(E57*Kostenprofile!$B$5+F57*Kostenprofile!$C$5+G57*Kostenprofile!$D$5)/SUM(E57:G57)</f>
        <v>0.1</v>
      </c>
      <c r="L57" s="207">
        <f>(E57*Kostenprofile!$B$6+F57*Kostenprofile!$C$6+G57*Kostenprofile!$D$6)/SUM(E57:G57)</f>
        <v>0.05</v>
      </c>
      <c r="M57" s="234">
        <f t="shared" si="2"/>
        <v>9.5000000000000001E-2</v>
      </c>
      <c r="N57" s="234">
        <f t="shared" si="3"/>
        <v>0.71249999999999991</v>
      </c>
      <c r="O57" s="234">
        <f t="shared" si="4"/>
        <v>9.5000000000000001E-2</v>
      </c>
      <c r="P57" s="234">
        <f t="shared" si="5"/>
        <v>4.7500000000000001E-2</v>
      </c>
      <c r="Q57" s="234">
        <f t="shared" si="7"/>
        <v>0.05</v>
      </c>
      <c r="R57" s="235">
        <f t="shared" si="6"/>
        <v>1</v>
      </c>
    </row>
    <row r="58" spans="1:18">
      <c r="A58" s="203" t="s">
        <v>168</v>
      </c>
      <c r="B58" s="204">
        <v>1731</v>
      </c>
      <c r="C58" s="205" t="s">
        <v>57</v>
      </c>
      <c r="D58" s="205" t="s">
        <v>57</v>
      </c>
      <c r="E58" s="206">
        <v>0</v>
      </c>
      <c r="F58" s="206">
        <v>0</v>
      </c>
      <c r="G58" s="206">
        <v>3</v>
      </c>
      <c r="H58" s="206">
        <f t="shared" si="1"/>
        <v>3</v>
      </c>
      <c r="I58" s="207">
        <f>(E58*Kostenprofile!$B$3+F58*Kostenprofile!$C$3+G58*Kostenprofile!$D$3)/SUM(E58:G58)</f>
        <v>0.10000000000000002</v>
      </c>
      <c r="J58" s="207">
        <f>(E58*Kostenprofile!$B$4+F58*Kostenprofile!$C$4+G58*Kostenprofile!$D$4)/SUM(E58:G58)</f>
        <v>0.75</v>
      </c>
      <c r="K58" s="207">
        <f>(E58*Kostenprofile!$B$5+F58*Kostenprofile!$C$5+G58*Kostenprofile!$D$5)/SUM(E58:G58)</f>
        <v>0.10000000000000002</v>
      </c>
      <c r="L58" s="207">
        <f>(E58*Kostenprofile!$B$6+F58*Kostenprofile!$C$6+G58*Kostenprofile!$D$6)/SUM(E58:G58)</f>
        <v>5.000000000000001E-2</v>
      </c>
      <c r="M58" s="234">
        <f t="shared" si="2"/>
        <v>9.5000000000000015E-2</v>
      </c>
      <c r="N58" s="234">
        <f t="shared" si="3"/>
        <v>0.71249999999999991</v>
      </c>
      <c r="O58" s="234">
        <f t="shared" si="4"/>
        <v>9.5000000000000015E-2</v>
      </c>
      <c r="P58" s="234">
        <f t="shared" si="5"/>
        <v>4.7500000000000007E-2</v>
      </c>
      <c r="Q58" s="234">
        <f t="shared" si="7"/>
        <v>0.05</v>
      </c>
      <c r="R58" s="235">
        <f t="shared" si="6"/>
        <v>1</v>
      </c>
    </row>
    <row r="59" spans="1:18">
      <c r="A59" s="203" t="s">
        <v>169</v>
      </c>
      <c r="B59" s="204">
        <v>1732</v>
      </c>
      <c r="C59" s="205" t="s">
        <v>57</v>
      </c>
      <c r="D59" s="205" t="s">
        <v>58</v>
      </c>
      <c r="E59" s="206">
        <v>0</v>
      </c>
      <c r="F59" s="206">
        <v>0</v>
      </c>
      <c r="G59" s="206">
        <v>3</v>
      </c>
      <c r="H59" s="206">
        <f t="shared" si="1"/>
        <v>3</v>
      </c>
      <c r="I59" s="207">
        <f>(E59*Kostenprofile!$B$3+F59*Kostenprofile!$C$3+G59*Kostenprofile!$D$3)/SUM(E59:G59)</f>
        <v>0.10000000000000002</v>
      </c>
      <c r="J59" s="207">
        <f>(E59*Kostenprofile!$B$4+F59*Kostenprofile!$C$4+G59*Kostenprofile!$D$4)/SUM(E59:G59)</f>
        <v>0.75</v>
      </c>
      <c r="K59" s="207">
        <f>(E59*Kostenprofile!$B$5+F59*Kostenprofile!$C$5+G59*Kostenprofile!$D$5)/SUM(E59:G59)</f>
        <v>0.10000000000000002</v>
      </c>
      <c r="L59" s="207">
        <f>(E59*Kostenprofile!$B$6+F59*Kostenprofile!$C$6+G59*Kostenprofile!$D$6)/SUM(E59:G59)</f>
        <v>5.000000000000001E-2</v>
      </c>
      <c r="M59" s="234">
        <f t="shared" si="2"/>
        <v>9.5000000000000015E-2</v>
      </c>
      <c r="N59" s="234">
        <f t="shared" si="3"/>
        <v>0.71249999999999991</v>
      </c>
      <c r="O59" s="234">
        <f t="shared" si="4"/>
        <v>9.5000000000000015E-2</v>
      </c>
      <c r="P59" s="234">
        <f t="shared" si="5"/>
        <v>4.7500000000000007E-2</v>
      </c>
      <c r="Q59" s="234">
        <f t="shared" si="7"/>
        <v>0.05</v>
      </c>
      <c r="R59" s="235">
        <f t="shared" si="6"/>
        <v>1</v>
      </c>
    </row>
    <row r="60" spans="1:18">
      <c r="A60" s="203" t="s">
        <v>170</v>
      </c>
      <c r="B60" s="204">
        <v>1734</v>
      </c>
      <c r="C60" s="205" t="s">
        <v>171</v>
      </c>
      <c r="D60" s="205" t="s">
        <v>58</v>
      </c>
      <c r="E60" s="206">
        <v>0</v>
      </c>
      <c r="F60" s="206">
        <v>0</v>
      </c>
      <c r="G60" s="206">
        <v>3</v>
      </c>
      <c r="H60" s="206">
        <f t="shared" si="1"/>
        <v>3</v>
      </c>
      <c r="I60" s="207">
        <f>(E60*Kostenprofile!$B$3+F60*Kostenprofile!$C$3+G60*Kostenprofile!$D$3)/SUM(E60:G60)</f>
        <v>0.10000000000000002</v>
      </c>
      <c r="J60" s="207">
        <f>(E60*Kostenprofile!$B$4+F60*Kostenprofile!$C$4+G60*Kostenprofile!$D$4)/SUM(E60:G60)</f>
        <v>0.75</v>
      </c>
      <c r="K60" s="207">
        <f>(E60*Kostenprofile!$B$5+F60*Kostenprofile!$C$5+G60*Kostenprofile!$D$5)/SUM(E60:G60)</f>
        <v>0.10000000000000002</v>
      </c>
      <c r="L60" s="207">
        <f>(E60*Kostenprofile!$B$6+F60*Kostenprofile!$C$6+G60*Kostenprofile!$D$6)/SUM(E60:G60)</f>
        <v>5.000000000000001E-2</v>
      </c>
      <c r="M60" s="234">
        <f t="shared" si="2"/>
        <v>9.5000000000000015E-2</v>
      </c>
      <c r="N60" s="234">
        <f t="shared" si="3"/>
        <v>0.71249999999999991</v>
      </c>
      <c r="O60" s="234">
        <f t="shared" si="4"/>
        <v>9.5000000000000015E-2</v>
      </c>
      <c r="P60" s="234">
        <f t="shared" si="5"/>
        <v>4.7500000000000007E-2</v>
      </c>
      <c r="Q60" s="234">
        <f t="shared" si="7"/>
        <v>0.05</v>
      </c>
      <c r="R60" s="235">
        <f t="shared" si="6"/>
        <v>1</v>
      </c>
    </row>
    <row r="61" spans="1:18">
      <c r="A61" s="203" t="s">
        <v>174</v>
      </c>
      <c r="B61" s="204">
        <v>1738</v>
      </c>
      <c r="C61" s="205" t="s">
        <v>57</v>
      </c>
      <c r="D61" s="205" t="s">
        <v>57</v>
      </c>
      <c r="E61" s="206">
        <v>0</v>
      </c>
      <c r="F61" s="206">
        <v>0</v>
      </c>
      <c r="G61" s="206">
        <v>3</v>
      </c>
      <c r="H61" s="206">
        <f t="shared" si="1"/>
        <v>3</v>
      </c>
      <c r="I61" s="207">
        <f>(E61*Kostenprofile!$B$3+F61*Kostenprofile!$C$3+G61*Kostenprofile!$D$3)/SUM(E61:G61)</f>
        <v>0.10000000000000002</v>
      </c>
      <c r="J61" s="207">
        <f>(E61*Kostenprofile!$B$4+F61*Kostenprofile!$C$4+G61*Kostenprofile!$D$4)/SUM(E61:G61)</f>
        <v>0.75</v>
      </c>
      <c r="K61" s="207">
        <f>(E61*Kostenprofile!$B$5+F61*Kostenprofile!$C$5+G61*Kostenprofile!$D$5)/SUM(E61:G61)</f>
        <v>0.10000000000000002</v>
      </c>
      <c r="L61" s="207">
        <f>(E61*Kostenprofile!$B$6+F61*Kostenprofile!$C$6+G61*Kostenprofile!$D$6)/SUM(E61:G61)</f>
        <v>5.000000000000001E-2</v>
      </c>
      <c r="M61" s="234">
        <f t="shared" si="2"/>
        <v>9.5000000000000015E-2</v>
      </c>
      <c r="N61" s="234">
        <f t="shared" si="3"/>
        <v>0.71249999999999991</v>
      </c>
      <c r="O61" s="234">
        <f t="shared" si="4"/>
        <v>9.5000000000000015E-2</v>
      </c>
      <c r="P61" s="234">
        <f t="shared" si="5"/>
        <v>4.7500000000000007E-2</v>
      </c>
      <c r="Q61" s="234">
        <f t="shared" si="7"/>
        <v>0.05</v>
      </c>
      <c r="R61" s="235">
        <f t="shared" si="6"/>
        <v>1</v>
      </c>
    </row>
    <row r="62" spans="1:18">
      <c r="A62" s="203" t="s">
        <v>178</v>
      </c>
      <c r="B62" s="204">
        <v>1748</v>
      </c>
      <c r="C62" s="205" t="s">
        <v>57</v>
      </c>
      <c r="D62" s="205" t="s">
        <v>58</v>
      </c>
      <c r="E62" s="206">
        <v>0</v>
      </c>
      <c r="F62" s="206">
        <v>2</v>
      </c>
      <c r="G62" s="206">
        <v>1</v>
      </c>
      <c r="H62" s="206">
        <f t="shared" si="1"/>
        <v>3</v>
      </c>
      <c r="I62" s="207">
        <f>(E62*Kostenprofile!$B$3+F62*Kostenprofile!$C$3+G62*Kostenprofile!$D$3)/SUM(E62:G62)</f>
        <v>0.33333333333333331</v>
      </c>
      <c r="J62" s="207">
        <f>(E62*Kostenprofile!$B$4+F62*Kostenprofile!$C$4+G62*Kostenprofile!$D$4)/SUM(E62:G62)</f>
        <v>0.54999999999999993</v>
      </c>
      <c r="K62" s="207">
        <f>(E62*Kostenprofile!$B$5+F62*Kostenprofile!$C$5+G62*Kostenprofile!$D$5)/SUM(E62:G62)</f>
        <v>6.6666666666666666E-2</v>
      </c>
      <c r="L62" s="207">
        <f>(E62*Kostenprofile!$B$6+F62*Kostenprofile!$C$6+G62*Kostenprofile!$D$6)/SUM(E62:G62)</f>
        <v>5.000000000000001E-2</v>
      </c>
      <c r="M62" s="234">
        <f t="shared" si="2"/>
        <v>0.31666666666666665</v>
      </c>
      <c r="N62" s="234">
        <f t="shared" si="3"/>
        <v>0.52249999999999996</v>
      </c>
      <c r="O62" s="234">
        <f t="shared" si="4"/>
        <v>6.3333333333333325E-2</v>
      </c>
      <c r="P62" s="234">
        <f t="shared" si="5"/>
        <v>4.7500000000000007E-2</v>
      </c>
      <c r="Q62" s="234">
        <f t="shared" si="7"/>
        <v>0.05</v>
      </c>
      <c r="R62" s="235">
        <f t="shared" si="6"/>
        <v>1</v>
      </c>
    </row>
    <row r="63" spans="1:18">
      <c r="A63" s="203" t="s">
        <v>179</v>
      </c>
      <c r="B63" s="204">
        <v>1749</v>
      </c>
      <c r="C63" s="205" t="s">
        <v>74</v>
      </c>
      <c r="D63" s="205" t="s">
        <v>58</v>
      </c>
      <c r="E63" s="206">
        <v>0</v>
      </c>
      <c r="F63" s="206">
        <v>0</v>
      </c>
      <c r="G63" s="206">
        <v>3</v>
      </c>
      <c r="H63" s="206">
        <f t="shared" si="1"/>
        <v>3</v>
      </c>
      <c r="I63" s="207">
        <f>(E63*Kostenprofile!$B$3+F63*Kostenprofile!$C$3+G63*Kostenprofile!$D$3)/SUM(E63:G63)</f>
        <v>0.10000000000000002</v>
      </c>
      <c r="J63" s="207">
        <f>(E63*Kostenprofile!$B$4+F63*Kostenprofile!$C$4+G63*Kostenprofile!$D$4)/SUM(E63:G63)</f>
        <v>0.75</v>
      </c>
      <c r="K63" s="207">
        <f>(E63*Kostenprofile!$B$5+F63*Kostenprofile!$C$5+G63*Kostenprofile!$D$5)/SUM(E63:G63)</f>
        <v>0.10000000000000002</v>
      </c>
      <c r="L63" s="207">
        <f>(E63*Kostenprofile!$B$6+F63*Kostenprofile!$C$6+G63*Kostenprofile!$D$6)/SUM(E63:G63)</f>
        <v>5.000000000000001E-2</v>
      </c>
      <c r="M63" s="234">
        <f t="shared" si="2"/>
        <v>9.5000000000000015E-2</v>
      </c>
      <c r="N63" s="234">
        <f t="shared" si="3"/>
        <v>0.71249999999999991</v>
      </c>
      <c r="O63" s="234">
        <f t="shared" si="4"/>
        <v>9.5000000000000015E-2</v>
      </c>
      <c r="P63" s="234">
        <f t="shared" si="5"/>
        <v>4.7500000000000007E-2</v>
      </c>
      <c r="Q63" s="234">
        <f t="shared" si="7"/>
        <v>0.05</v>
      </c>
      <c r="R63" s="235">
        <f t="shared" si="6"/>
        <v>1</v>
      </c>
    </row>
    <row r="64" spans="1:18">
      <c r="A64" s="203" t="s">
        <v>180</v>
      </c>
      <c r="B64" s="204">
        <v>1751</v>
      </c>
      <c r="C64" s="205" t="s">
        <v>181</v>
      </c>
      <c r="D64" s="205" t="s">
        <v>58</v>
      </c>
      <c r="E64" s="206">
        <v>0</v>
      </c>
      <c r="F64" s="206">
        <v>3</v>
      </c>
      <c r="G64" s="206">
        <v>0</v>
      </c>
      <c r="H64" s="206">
        <f t="shared" si="1"/>
        <v>3</v>
      </c>
      <c r="I64" s="207">
        <f>(E64*Kostenprofile!$B$3+F64*Kostenprofile!$C$3+G64*Kostenprofile!$D$3)/SUM(E64:G64)</f>
        <v>0.45</v>
      </c>
      <c r="J64" s="207">
        <f>(E64*Kostenprofile!$B$4+F64*Kostenprofile!$C$4+G64*Kostenprofile!$D$4)/SUM(E64:G64)</f>
        <v>0.45</v>
      </c>
      <c r="K64" s="207">
        <f>(E64*Kostenprofile!$B$5+F64*Kostenprofile!$C$5+G64*Kostenprofile!$D$5)/SUM(E64:G64)</f>
        <v>5.000000000000001E-2</v>
      </c>
      <c r="L64" s="207">
        <f>(E64*Kostenprofile!$B$6+F64*Kostenprofile!$C$6+G64*Kostenprofile!$D$6)/SUM(E64:G64)</f>
        <v>5.000000000000001E-2</v>
      </c>
      <c r="M64" s="234">
        <f t="shared" si="2"/>
        <v>0.42749999999999999</v>
      </c>
      <c r="N64" s="234">
        <f t="shared" si="3"/>
        <v>0.42749999999999999</v>
      </c>
      <c r="O64" s="234">
        <f t="shared" si="4"/>
        <v>4.7500000000000007E-2</v>
      </c>
      <c r="P64" s="234">
        <f t="shared" si="5"/>
        <v>4.7500000000000007E-2</v>
      </c>
      <c r="Q64" s="234">
        <f t="shared" si="7"/>
        <v>0.05</v>
      </c>
      <c r="R64" s="235">
        <f t="shared" si="6"/>
        <v>1</v>
      </c>
    </row>
    <row r="65" spans="1:18">
      <c r="A65" s="203" t="s">
        <v>182</v>
      </c>
      <c r="B65" s="204">
        <v>1767</v>
      </c>
      <c r="C65" s="205" t="s">
        <v>158</v>
      </c>
      <c r="D65" s="205" t="s">
        <v>57</v>
      </c>
      <c r="E65" s="206">
        <v>0</v>
      </c>
      <c r="F65" s="206">
        <v>3</v>
      </c>
      <c r="G65" s="206">
        <v>0</v>
      </c>
      <c r="H65" s="206">
        <f t="shared" si="1"/>
        <v>3</v>
      </c>
      <c r="I65" s="207">
        <f>(E65*Kostenprofile!$B$3+F65*Kostenprofile!$C$3+G65*Kostenprofile!$D$3)/SUM(E65:G65)</f>
        <v>0.45</v>
      </c>
      <c r="J65" s="207">
        <f>(E65*Kostenprofile!$B$4+F65*Kostenprofile!$C$4+G65*Kostenprofile!$D$4)/SUM(E65:G65)</f>
        <v>0.45</v>
      </c>
      <c r="K65" s="207">
        <f>(E65*Kostenprofile!$B$5+F65*Kostenprofile!$C$5+G65*Kostenprofile!$D$5)/SUM(E65:G65)</f>
        <v>5.000000000000001E-2</v>
      </c>
      <c r="L65" s="207">
        <f>(E65*Kostenprofile!$B$6+F65*Kostenprofile!$C$6+G65*Kostenprofile!$D$6)/SUM(E65:G65)</f>
        <v>5.000000000000001E-2</v>
      </c>
      <c r="M65" s="234">
        <f t="shared" si="2"/>
        <v>0.42749999999999999</v>
      </c>
      <c r="N65" s="234">
        <f t="shared" si="3"/>
        <v>0.42749999999999999</v>
      </c>
      <c r="O65" s="234">
        <f t="shared" si="4"/>
        <v>4.7500000000000007E-2</v>
      </c>
      <c r="P65" s="234">
        <f t="shared" si="5"/>
        <v>4.7500000000000007E-2</v>
      </c>
      <c r="Q65" s="234">
        <f t="shared" si="7"/>
        <v>0.05</v>
      </c>
      <c r="R65" s="235">
        <f t="shared" si="6"/>
        <v>1</v>
      </c>
    </row>
    <row r="66" spans="1:18">
      <c r="A66" s="203" t="s">
        <v>184</v>
      </c>
      <c r="B66" s="204">
        <v>3018</v>
      </c>
      <c r="C66" s="208" t="s">
        <v>185</v>
      </c>
      <c r="D66" s="205" t="s">
        <v>57</v>
      </c>
      <c r="E66" s="206">
        <v>0</v>
      </c>
      <c r="F66" s="206">
        <v>1</v>
      </c>
      <c r="G66" s="206">
        <v>1</v>
      </c>
      <c r="H66" s="206">
        <f t="shared" si="1"/>
        <v>2</v>
      </c>
      <c r="I66" s="207">
        <f>(E66*Kostenprofile!$B$3+F66*Kostenprofile!$C$3+G66*Kostenprofile!$D$3)/SUM(E66:G66)</f>
        <v>0.27500000000000002</v>
      </c>
      <c r="J66" s="207">
        <f>(E66*Kostenprofile!$B$4+F66*Kostenprofile!$C$4+G66*Kostenprofile!$D$4)/SUM(E66:G66)</f>
        <v>0.6</v>
      </c>
      <c r="K66" s="207">
        <f>(E66*Kostenprofile!$B$5+F66*Kostenprofile!$C$5+G66*Kostenprofile!$D$5)/SUM(E66:G66)</f>
        <v>7.5000000000000011E-2</v>
      </c>
      <c r="L66" s="207">
        <f>(E66*Kostenprofile!$B$6+F66*Kostenprofile!$C$6+G66*Kostenprofile!$D$6)/SUM(E66:G66)</f>
        <v>0.05</v>
      </c>
      <c r="M66" s="234">
        <f t="shared" si="2"/>
        <v>0.26124999999999998</v>
      </c>
      <c r="N66" s="234">
        <f t="shared" si="3"/>
        <v>0.56999999999999995</v>
      </c>
      <c r="O66" s="234">
        <f t="shared" si="4"/>
        <v>7.1250000000000008E-2</v>
      </c>
      <c r="P66" s="234">
        <f t="shared" si="5"/>
        <v>4.7500000000000001E-2</v>
      </c>
      <c r="Q66" s="234">
        <f t="shared" si="7"/>
        <v>0.05</v>
      </c>
      <c r="R66" s="235">
        <f t="shared" si="6"/>
        <v>1</v>
      </c>
    </row>
    <row r="67" spans="1:18">
      <c r="A67" s="203" t="s">
        <v>192</v>
      </c>
      <c r="B67" s="204">
        <v>3057</v>
      </c>
      <c r="C67" s="205" t="s">
        <v>57</v>
      </c>
      <c r="D67" s="205" t="s">
        <v>57</v>
      </c>
      <c r="E67" s="206">
        <v>0</v>
      </c>
      <c r="F67" s="206">
        <v>1</v>
      </c>
      <c r="G67" s="206">
        <v>2</v>
      </c>
      <c r="H67" s="206">
        <f t="shared" si="1"/>
        <v>3</v>
      </c>
      <c r="I67" s="207">
        <f>(E67*Kostenprofile!$B$3+F67*Kostenprofile!$C$3+G67*Kostenprofile!$D$3)/SUM(E67:G67)</f>
        <v>0.21666666666666667</v>
      </c>
      <c r="J67" s="207">
        <f>(E67*Kostenprofile!$B$4+F67*Kostenprofile!$C$4+G67*Kostenprofile!$D$4)/SUM(E67:G67)</f>
        <v>0.65</v>
      </c>
      <c r="K67" s="207">
        <f>(E67*Kostenprofile!$B$5+F67*Kostenprofile!$C$5+G67*Kostenprofile!$D$5)/SUM(E67:G67)</f>
        <v>8.3333333333333329E-2</v>
      </c>
      <c r="L67" s="207">
        <f>(E67*Kostenprofile!$B$6+F67*Kostenprofile!$C$6+G67*Kostenprofile!$D$6)/SUM(E67:G67)</f>
        <v>5.000000000000001E-2</v>
      </c>
      <c r="M67" s="234">
        <f t="shared" si="2"/>
        <v>0.20583333333333334</v>
      </c>
      <c r="N67" s="234">
        <f t="shared" si="3"/>
        <v>0.61749999999999994</v>
      </c>
      <c r="O67" s="234">
        <f t="shared" si="4"/>
        <v>7.9166666666666663E-2</v>
      </c>
      <c r="P67" s="234">
        <f t="shared" si="5"/>
        <v>4.7500000000000007E-2</v>
      </c>
      <c r="Q67" s="234">
        <f t="shared" si="7"/>
        <v>0.05</v>
      </c>
      <c r="R67" s="235">
        <f t="shared" si="6"/>
        <v>1</v>
      </c>
    </row>
    <row r="68" spans="1:18">
      <c r="A68" s="203" t="s">
        <v>193</v>
      </c>
      <c r="B68" s="204">
        <v>3062</v>
      </c>
      <c r="C68" s="208" t="s">
        <v>185</v>
      </c>
      <c r="D68" s="205" t="s">
        <v>57</v>
      </c>
      <c r="E68" s="206">
        <v>0</v>
      </c>
      <c r="F68" s="206">
        <v>1</v>
      </c>
      <c r="G68" s="206">
        <v>2</v>
      </c>
      <c r="H68" s="206">
        <f t="shared" ref="H68:H100" si="8">SUM(E68:G68)</f>
        <v>3</v>
      </c>
      <c r="I68" s="207">
        <f>(E68*Kostenprofile!$B$3+F68*Kostenprofile!$C$3+G68*Kostenprofile!$D$3)/SUM(E68:G68)</f>
        <v>0.21666666666666667</v>
      </c>
      <c r="J68" s="207">
        <f>(E68*Kostenprofile!$B$4+F68*Kostenprofile!$C$4+G68*Kostenprofile!$D$4)/SUM(E68:G68)</f>
        <v>0.65</v>
      </c>
      <c r="K68" s="207">
        <f>(E68*Kostenprofile!$B$5+F68*Kostenprofile!$C$5+G68*Kostenprofile!$D$5)/SUM(E68:G68)</f>
        <v>8.3333333333333329E-2</v>
      </c>
      <c r="L68" s="207">
        <f>(E68*Kostenprofile!$B$6+F68*Kostenprofile!$C$6+G68*Kostenprofile!$D$6)/SUM(E68:G68)</f>
        <v>5.000000000000001E-2</v>
      </c>
      <c r="M68" s="234">
        <f t="shared" ref="M68:M101" si="9">I68*(1-$Q$3)</f>
        <v>0.20583333333333334</v>
      </c>
      <c r="N68" s="234">
        <f t="shared" ref="N68:N101" si="10">J68*(1-$Q$3)</f>
        <v>0.61749999999999994</v>
      </c>
      <c r="O68" s="234">
        <f t="shared" ref="O68:O101" si="11">K68*(1-$Q$3)</f>
        <v>7.9166666666666663E-2</v>
      </c>
      <c r="P68" s="234">
        <f t="shared" ref="P68:P101" si="12">L68*(1-$Q$3)</f>
        <v>4.7500000000000007E-2</v>
      </c>
      <c r="Q68" s="234">
        <f t="shared" si="7"/>
        <v>0.05</v>
      </c>
      <c r="R68" s="235">
        <f t="shared" ref="R68:R100" si="13">SUM(I68:L68)</f>
        <v>1</v>
      </c>
    </row>
    <row r="69" spans="1:18">
      <c r="A69" s="203" t="s">
        <v>196</v>
      </c>
      <c r="B69" s="204">
        <v>3062.1</v>
      </c>
      <c r="C69" s="208" t="s">
        <v>185</v>
      </c>
      <c r="D69" s="205" t="s">
        <v>57</v>
      </c>
      <c r="E69" s="206">
        <v>0</v>
      </c>
      <c r="F69" s="206">
        <v>2</v>
      </c>
      <c r="G69" s="206">
        <v>1</v>
      </c>
      <c r="H69" s="206">
        <f t="shared" si="8"/>
        <v>3</v>
      </c>
      <c r="I69" s="207">
        <f>(E69*Kostenprofile!$B$3+F69*Kostenprofile!$C$3+G69*Kostenprofile!$D$3)/SUM(E69:G69)</f>
        <v>0.33333333333333331</v>
      </c>
      <c r="J69" s="207">
        <f>(E69*Kostenprofile!$B$4+F69*Kostenprofile!$C$4+G69*Kostenprofile!$D$4)/SUM(E69:G69)</f>
        <v>0.54999999999999993</v>
      </c>
      <c r="K69" s="207">
        <f>(E69*Kostenprofile!$B$5+F69*Kostenprofile!$C$5+G69*Kostenprofile!$D$5)/SUM(E69:G69)</f>
        <v>6.6666666666666666E-2</v>
      </c>
      <c r="L69" s="207">
        <f>(E69*Kostenprofile!$B$6+F69*Kostenprofile!$C$6+G69*Kostenprofile!$D$6)/SUM(E69:G69)</f>
        <v>5.000000000000001E-2</v>
      </c>
      <c r="M69" s="234">
        <f t="shared" si="9"/>
        <v>0.31666666666666665</v>
      </c>
      <c r="N69" s="234">
        <f t="shared" si="10"/>
        <v>0.52249999999999996</v>
      </c>
      <c r="O69" s="234">
        <f t="shared" si="11"/>
        <v>6.3333333333333325E-2</v>
      </c>
      <c r="P69" s="234">
        <f t="shared" si="12"/>
        <v>4.7500000000000007E-2</v>
      </c>
      <c r="Q69" s="234">
        <f t="shared" ref="Q69:Q101" si="14">Q$3</f>
        <v>0.05</v>
      </c>
      <c r="R69" s="235">
        <f t="shared" si="13"/>
        <v>1</v>
      </c>
    </row>
    <row r="70" spans="1:18">
      <c r="A70" s="203" t="s">
        <v>198</v>
      </c>
      <c r="B70" s="204">
        <v>3069</v>
      </c>
      <c r="C70" s="205" t="s">
        <v>57</v>
      </c>
      <c r="D70" s="205" t="s">
        <v>57</v>
      </c>
      <c r="E70" s="206">
        <v>0</v>
      </c>
      <c r="F70" s="206">
        <v>1</v>
      </c>
      <c r="G70" s="206">
        <v>2</v>
      </c>
      <c r="H70" s="206">
        <f t="shared" si="8"/>
        <v>3</v>
      </c>
      <c r="I70" s="207">
        <f>(E70*Kostenprofile!$B$3+F70*Kostenprofile!$C$3+G70*Kostenprofile!$D$3)/SUM(E70:G70)</f>
        <v>0.21666666666666667</v>
      </c>
      <c r="J70" s="207">
        <f>(E70*Kostenprofile!$B$4+F70*Kostenprofile!$C$4+G70*Kostenprofile!$D$4)/SUM(E70:G70)</f>
        <v>0.65</v>
      </c>
      <c r="K70" s="207">
        <f>(E70*Kostenprofile!$B$5+F70*Kostenprofile!$C$5+G70*Kostenprofile!$D$5)/SUM(E70:G70)</f>
        <v>8.3333333333333329E-2</v>
      </c>
      <c r="L70" s="207">
        <f>(E70*Kostenprofile!$B$6+F70*Kostenprofile!$C$6+G70*Kostenprofile!$D$6)/SUM(E70:G70)</f>
        <v>5.000000000000001E-2</v>
      </c>
      <c r="M70" s="234">
        <f t="shared" si="9"/>
        <v>0.20583333333333334</v>
      </c>
      <c r="N70" s="234">
        <f t="shared" si="10"/>
        <v>0.61749999999999994</v>
      </c>
      <c r="O70" s="234">
        <f t="shared" si="11"/>
        <v>7.9166666666666663E-2</v>
      </c>
      <c r="P70" s="234">
        <f t="shared" si="12"/>
        <v>4.7500000000000007E-2</v>
      </c>
      <c r="Q70" s="234">
        <f t="shared" si="14"/>
        <v>0.05</v>
      </c>
      <c r="R70" s="235">
        <f t="shared" si="13"/>
        <v>1</v>
      </c>
    </row>
    <row r="71" spans="1:18">
      <c r="A71" s="203" t="s">
        <v>199</v>
      </c>
      <c r="B71" s="204">
        <v>3073</v>
      </c>
      <c r="C71" s="208" t="s">
        <v>200</v>
      </c>
      <c r="D71" s="205" t="s">
        <v>57</v>
      </c>
      <c r="E71" s="206">
        <v>0</v>
      </c>
      <c r="F71" s="206">
        <v>1</v>
      </c>
      <c r="G71" s="206">
        <v>2</v>
      </c>
      <c r="H71" s="206">
        <f t="shared" si="8"/>
        <v>3</v>
      </c>
      <c r="I71" s="207">
        <f>(E71*Kostenprofile!$B$3+F71*Kostenprofile!$C$3+G71*Kostenprofile!$D$3)/SUM(E71:G71)</f>
        <v>0.21666666666666667</v>
      </c>
      <c r="J71" s="207">
        <f>(E71*Kostenprofile!$B$4+F71*Kostenprofile!$C$4+G71*Kostenprofile!$D$4)/SUM(E71:G71)</f>
        <v>0.65</v>
      </c>
      <c r="K71" s="207">
        <f>(E71*Kostenprofile!$B$5+F71*Kostenprofile!$C$5+G71*Kostenprofile!$D$5)/SUM(E71:G71)</f>
        <v>8.3333333333333329E-2</v>
      </c>
      <c r="L71" s="207">
        <f>(E71*Kostenprofile!$B$6+F71*Kostenprofile!$C$6+G71*Kostenprofile!$D$6)/SUM(E71:G71)</f>
        <v>5.000000000000001E-2</v>
      </c>
      <c r="M71" s="234">
        <f t="shared" si="9"/>
        <v>0.20583333333333334</v>
      </c>
      <c r="N71" s="234">
        <f t="shared" si="10"/>
        <v>0.61749999999999994</v>
      </c>
      <c r="O71" s="234">
        <f t="shared" si="11"/>
        <v>7.9166666666666663E-2</v>
      </c>
      <c r="P71" s="234">
        <f t="shared" si="12"/>
        <v>4.7500000000000007E-2</v>
      </c>
      <c r="Q71" s="234">
        <f t="shared" si="14"/>
        <v>0.05</v>
      </c>
      <c r="R71" s="235">
        <f t="shared" si="13"/>
        <v>1</v>
      </c>
    </row>
    <row r="72" spans="1:18">
      <c r="A72" s="203" t="s">
        <v>202</v>
      </c>
      <c r="B72" s="204">
        <v>3073.1</v>
      </c>
      <c r="C72" s="208" t="s">
        <v>200</v>
      </c>
      <c r="D72" s="205" t="s">
        <v>57</v>
      </c>
      <c r="E72" s="206">
        <v>0</v>
      </c>
      <c r="F72" s="206">
        <v>2</v>
      </c>
      <c r="G72" s="206">
        <v>1</v>
      </c>
      <c r="H72" s="206">
        <f t="shared" si="8"/>
        <v>3</v>
      </c>
      <c r="I72" s="207">
        <f>(E72*Kostenprofile!$B$3+F72*Kostenprofile!$C$3+G72*Kostenprofile!$D$3)/SUM(E72:G72)</f>
        <v>0.33333333333333331</v>
      </c>
      <c r="J72" s="207">
        <f>(E72*Kostenprofile!$B$4+F72*Kostenprofile!$C$4+G72*Kostenprofile!$D$4)/SUM(E72:G72)</f>
        <v>0.54999999999999993</v>
      </c>
      <c r="K72" s="207">
        <f>(E72*Kostenprofile!$B$5+F72*Kostenprofile!$C$5+G72*Kostenprofile!$D$5)/SUM(E72:G72)</f>
        <v>6.6666666666666666E-2</v>
      </c>
      <c r="L72" s="207">
        <f>(E72*Kostenprofile!$B$6+F72*Kostenprofile!$C$6+G72*Kostenprofile!$D$6)/SUM(E72:G72)</f>
        <v>5.000000000000001E-2</v>
      </c>
      <c r="M72" s="234">
        <f t="shared" si="9"/>
        <v>0.31666666666666665</v>
      </c>
      <c r="N72" s="234">
        <f t="shared" si="10"/>
        <v>0.52249999999999996</v>
      </c>
      <c r="O72" s="234">
        <f t="shared" si="11"/>
        <v>6.3333333333333325E-2</v>
      </c>
      <c r="P72" s="234">
        <f t="shared" si="12"/>
        <v>4.7500000000000007E-2</v>
      </c>
      <c r="Q72" s="234">
        <f t="shared" si="14"/>
        <v>0.05</v>
      </c>
      <c r="R72" s="235">
        <f t="shared" si="13"/>
        <v>1</v>
      </c>
    </row>
    <row r="73" spans="1:18">
      <c r="A73" s="203" t="s">
        <v>204</v>
      </c>
      <c r="B73" s="204">
        <v>3087</v>
      </c>
      <c r="C73" s="208" t="s">
        <v>185</v>
      </c>
      <c r="D73" s="205" t="s">
        <v>57</v>
      </c>
      <c r="E73" s="206">
        <v>0</v>
      </c>
      <c r="F73" s="206">
        <v>2</v>
      </c>
      <c r="G73" s="206">
        <v>0</v>
      </c>
      <c r="H73" s="206">
        <f t="shared" si="8"/>
        <v>2</v>
      </c>
      <c r="I73" s="207">
        <f>(E73*Kostenprofile!$B$3+F73*Kostenprofile!$C$3+G73*Kostenprofile!$D$3)/SUM(E73:G73)</f>
        <v>0.45</v>
      </c>
      <c r="J73" s="207">
        <f>(E73*Kostenprofile!$B$4+F73*Kostenprofile!$C$4+G73*Kostenprofile!$D$4)/SUM(E73:G73)</f>
        <v>0.45</v>
      </c>
      <c r="K73" s="207">
        <f>(E73*Kostenprofile!$B$5+F73*Kostenprofile!$C$5+G73*Kostenprofile!$D$5)/SUM(E73:G73)</f>
        <v>0.05</v>
      </c>
      <c r="L73" s="207">
        <f>(E73*Kostenprofile!$B$6+F73*Kostenprofile!$C$6+G73*Kostenprofile!$D$6)/SUM(E73:G73)</f>
        <v>0.05</v>
      </c>
      <c r="M73" s="234">
        <f t="shared" si="9"/>
        <v>0.42749999999999999</v>
      </c>
      <c r="N73" s="234">
        <f t="shared" si="10"/>
        <v>0.42749999999999999</v>
      </c>
      <c r="O73" s="234">
        <f t="shared" si="11"/>
        <v>4.7500000000000001E-2</v>
      </c>
      <c r="P73" s="234">
        <f t="shared" si="12"/>
        <v>4.7500000000000001E-2</v>
      </c>
      <c r="Q73" s="234">
        <f t="shared" si="14"/>
        <v>0.05</v>
      </c>
      <c r="R73" s="235">
        <f t="shared" si="13"/>
        <v>1</v>
      </c>
    </row>
    <row r="74" spans="1:18">
      <c r="A74" s="203" t="s">
        <v>205</v>
      </c>
      <c r="B74" s="204">
        <v>3087.1</v>
      </c>
      <c r="C74" s="208" t="s">
        <v>185</v>
      </c>
      <c r="D74" s="205" t="s">
        <v>57</v>
      </c>
      <c r="E74" s="206">
        <v>0</v>
      </c>
      <c r="F74" s="206">
        <v>2</v>
      </c>
      <c r="G74" s="206">
        <v>0</v>
      </c>
      <c r="H74" s="206">
        <f t="shared" si="8"/>
        <v>2</v>
      </c>
      <c r="I74" s="207">
        <f>(E74*Kostenprofile!$B$3+F74*Kostenprofile!$C$3+G74*Kostenprofile!$D$3)/SUM(E74:G74)</f>
        <v>0.45</v>
      </c>
      <c r="J74" s="207">
        <f>(E74*Kostenprofile!$B$4+F74*Kostenprofile!$C$4+G74*Kostenprofile!$D$4)/SUM(E74:G74)</f>
        <v>0.45</v>
      </c>
      <c r="K74" s="207">
        <f>(E74*Kostenprofile!$B$5+F74*Kostenprofile!$C$5+G74*Kostenprofile!$D$5)/SUM(E74:G74)</f>
        <v>0.05</v>
      </c>
      <c r="L74" s="207">
        <f>(E74*Kostenprofile!$B$6+F74*Kostenprofile!$C$6+G74*Kostenprofile!$D$6)/SUM(E74:G74)</f>
        <v>0.05</v>
      </c>
      <c r="M74" s="234">
        <f t="shared" si="9"/>
        <v>0.42749999999999999</v>
      </c>
      <c r="N74" s="234">
        <f t="shared" si="10"/>
        <v>0.42749999999999999</v>
      </c>
      <c r="O74" s="234">
        <f t="shared" si="11"/>
        <v>4.7500000000000001E-2</v>
      </c>
      <c r="P74" s="234">
        <f t="shared" si="12"/>
        <v>4.7500000000000001E-2</v>
      </c>
      <c r="Q74" s="234">
        <f t="shared" si="14"/>
        <v>0.05</v>
      </c>
      <c r="R74" s="235">
        <f t="shared" si="13"/>
        <v>1</v>
      </c>
    </row>
    <row r="75" spans="1:18">
      <c r="A75" s="203" t="s">
        <v>208</v>
      </c>
      <c r="B75" s="204">
        <v>3094</v>
      </c>
      <c r="C75" s="208" t="s">
        <v>209</v>
      </c>
      <c r="D75" s="205" t="s">
        <v>57</v>
      </c>
      <c r="E75" s="206">
        <v>0</v>
      </c>
      <c r="F75" s="206">
        <v>1</v>
      </c>
      <c r="G75" s="206">
        <v>2</v>
      </c>
      <c r="H75" s="206">
        <f t="shared" si="8"/>
        <v>3</v>
      </c>
      <c r="I75" s="207">
        <f>(E75*Kostenprofile!$B$3+F75*Kostenprofile!$C$3+G75*Kostenprofile!$D$3)/SUM(E75:G75)</f>
        <v>0.21666666666666667</v>
      </c>
      <c r="J75" s="207">
        <f>(E75*Kostenprofile!$B$4+F75*Kostenprofile!$C$4+G75*Kostenprofile!$D$4)/SUM(E75:G75)</f>
        <v>0.65</v>
      </c>
      <c r="K75" s="207">
        <f>(E75*Kostenprofile!$B$5+F75*Kostenprofile!$C$5+G75*Kostenprofile!$D$5)/SUM(E75:G75)</f>
        <v>8.3333333333333329E-2</v>
      </c>
      <c r="L75" s="207">
        <f>(E75*Kostenprofile!$B$6+F75*Kostenprofile!$C$6+G75*Kostenprofile!$D$6)/SUM(E75:G75)</f>
        <v>5.000000000000001E-2</v>
      </c>
      <c r="M75" s="234">
        <f t="shared" si="9"/>
        <v>0.20583333333333334</v>
      </c>
      <c r="N75" s="234">
        <f t="shared" si="10"/>
        <v>0.61749999999999994</v>
      </c>
      <c r="O75" s="234">
        <f t="shared" si="11"/>
        <v>7.9166666666666663E-2</v>
      </c>
      <c r="P75" s="234">
        <f t="shared" si="12"/>
        <v>4.7500000000000007E-2</v>
      </c>
      <c r="Q75" s="234">
        <f t="shared" si="14"/>
        <v>0.05</v>
      </c>
      <c r="R75" s="235">
        <f t="shared" si="13"/>
        <v>1</v>
      </c>
    </row>
    <row r="76" spans="1:18">
      <c r="A76" s="203" t="s">
        <v>210</v>
      </c>
      <c r="B76" s="204">
        <v>3101</v>
      </c>
      <c r="C76" s="208" t="s">
        <v>200</v>
      </c>
      <c r="D76" s="205" t="s">
        <v>57</v>
      </c>
      <c r="E76" s="206">
        <v>0</v>
      </c>
      <c r="F76" s="206">
        <v>1</v>
      </c>
      <c r="G76" s="206">
        <v>2</v>
      </c>
      <c r="H76" s="206">
        <f t="shared" si="8"/>
        <v>3</v>
      </c>
      <c r="I76" s="207">
        <f>(E76*Kostenprofile!$B$3+F76*Kostenprofile!$C$3+G76*Kostenprofile!$D$3)/SUM(E76:G76)</f>
        <v>0.21666666666666667</v>
      </c>
      <c r="J76" s="207">
        <f>(E76*Kostenprofile!$B$4+F76*Kostenprofile!$C$4+G76*Kostenprofile!$D$4)/SUM(E76:G76)</f>
        <v>0.65</v>
      </c>
      <c r="K76" s="207">
        <f>(E76*Kostenprofile!$B$5+F76*Kostenprofile!$C$5+G76*Kostenprofile!$D$5)/SUM(E76:G76)</f>
        <v>8.3333333333333329E-2</v>
      </c>
      <c r="L76" s="207">
        <f>(E76*Kostenprofile!$B$6+F76*Kostenprofile!$C$6+G76*Kostenprofile!$D$6)/SUM(E76:G76)</f>
        <v>5.000000000000001E-2</v>
      </c>
      <c r="M76" s="234">
        <f t="shared" si="9"/>
        <v>0.20583333333333334</v>
      </c>
      <c r="N76" s="234">
        <f t="shared" si="10"/>
        <v>0.61749999999999994</v>
      </c>
      <c r="O76" s="234">
        <f t="shared" si="11"/>
        <v>7.9166666666666663E-2</v>
      </c>
      <c r="P76" s="234">
        <f t="shared" si="12"/>
        <v>4.7500000000000007E-2</v>
      </c>
      <c r="Q76" s="234">
        <f t="shared" si="14"/>
        <v>0.05</v>
      </c>
      <c r="R76" s="235">
        <f t="shared" si="13"/>
        <v>1</v>
      </c>
    </row>
    <row r="77" spans="1:18">
      <c r="A77" s="203" t="s">
        <v>212</v>
      </c>
      <c r="B77" s="204">
        <v>3101.1</v>
      </c>
      <c r="C77" s="208" t="s">
        <v>200</v>
      </c>
      <c r="D77" s="205" t="s">
        <v>57</v>
      </c>
      <c r="E77" s="206">
        <v>0</v>
      </c>
      <c r="F77" s="206">
        <v>2</v>
      </c>
      <c r="G77" s="206">
        <v>0</v>
      </c>
      <c r="H77" s="206">
        <f t="shared" si="8"/>
        <v>2</v>
      </c>
      <c r="I77" s="207">
        <f>(E77*Kostenprofile!$B$3+F77*Kostenprofile!$C$3+G77*Kostenprofile!$D$3)/SUM(E77:G77)</f>
        <v>0.45</v>
      </c>
      <c r="J77" s="207">
        <f>(E77*Kostenprofile!$B$4+F77*Kostenprofile!$C$4+G77*Kostenprofile!$D$4)/SUM(E77:G77)</f>
        <v>0.45</v>
      </c>
      <c r="K77" s="207">
        <f>(E77*Kostenprofile!$B$5+F77*Kostenprofile!$C$5+G77*Kostenprofile!$D$5)/SUM(E77:G77)</f>
        <v>0.05</v>
      </c>
      <c r="L77" s="207">
        <f>(E77*Kostenprofile!$B$6+F77*Kostenprofile!$C$6+G77*Kostenprofile!$D$6)/SUM(E77:G77)</f>
        <v>0.05</v>
      </c>
      <c r="M77" s="234">
        <f t="shared" si="9"/>
        <v>0.42749999999999999</v>
      </c>
      <c r="N77" s="234">
        <f t="shared" si="10"/>
        <v>0.42749999999999999</v>
      </c>
      <c r="O77" s="234">
        <f t="shared" si="11"/>
        <v>4.7500000000000001E-2</v>
      </c>
      <c r="P77" s="234">
        <f t="shared" si="12"/>
        <v>4.7500000000000001E-2</v>
      </c>
      <c r="Q77" s="234">
        <f t="shared" si="14"/>
        <v>0.05</v>
      </c>
      <c r="R77" s="235">
        <f t="shared" si="13"/>
        <v>1</v>
      </c>
    </row>
    <row r="78" spans="1:18">
      <c r="A78" s="203" t="s">
        <v>214</v>
      </c>
      <c r="B78" s="204">
        <v>3120</v>
      </c>
      <c r="C78" s="208" t="s">
        <v>200</v>
      </c>
      <c r="D78" s="205" t="s">
        <v>57</v>
      </c>
      <c r="E78" s="206">
        <v>0</v>
      </c>
      <c r="F78" s="206">
        <v>2</v>
      </c>
      <c r="G78" s="206">
        <v>1</v>
      </c>
      <c r="H78" s="206">
        <f t="shared" si="8"/>
        <v>3</v>
      </c>
      <c r="I78" s="207">
        <f>(E78*Kostenprofile!$B$3+F78*Kostenprofile!$C$3+G78*Kostenprofile!$D$3)/SUM(E78:G78)</f>
        <v>0.33333333333333331</v>
      </c>
      <c r="J78" s="207">
        <f>(E78*Kostenprofile!$B$4+F78*Kostenprofile!$C$4+G78*Kostenprofile!$D$4)/SUM(E78:G78)</f>
        <v>0.54999999999999993</v>
      </c>
      <c r="K78" s="207">
        <f>(E78*Kostenprofile!$B$5+F78*Kostenprofile!$C$5+G78*Kostenprofile!$D$5)/SUM(E78:G78)</f>
        <v>6.6666666666666666E-2</v>
      </c>
      <c r="L78" s="207">
        <f>(E78*Kostenprofile!$B$6+F78*Kostenprofile!$C$6+G78*Kostenprofile!$D$6)/SUM(E78:G78)</f>
        <v>5.000000000000001E-2</v>
      </c>
      <c r="M78" s="234">
        <f t="shared" si="9"/>
        <v>0.31666666666666665</v>
      </c>
      <c r="N78" s="234">
        <f t="shared" si="10"/>
        <v>0.52249999999999996</v>
      </c>
      <c r="O78" s="234">
        <f t="shared" si="11"/>
        <v>6.3333333333333325E-2</v>
      </c>
      <c r="P78" s="234">
        <f t="shared" si="12"/>
        <v>4.7500000000000007E-2</v>
      </c>
      <c r="Q78" s="234">
        <f t="shared" si="14"/>
        <v>0.05</v>
      </c>
      <c r="R78" s="235">
        <f t="shared" si="13"/>
        <v>1</v>
      </c>
    </row>
    <row r="79" spans="1:18">
      <c r="A79" s="203" t="s">
        <v>215</v>
      </c>
      <c r="B79" s="204">
        <v>3120.1</v>
      </c>
      <c r="C79" s="208" t="s">
        <v>200</v>
      </c>
      <c r="D79" s="205" t="s">
        <v>57</v>
      </c>
      <c r="E79" s="206">
        <v>0</v>
      </c>
      <c r="F79" s="206">
        <v>2</v>
      </c>
      <c r="G79" s="206">
        <v>1</v>
      </c>
      <c r="H79" s="206">
        <f t="shared" si="8"/>
        <v>3</v>
      </c>
      <c r="I79" s="207">
        <f>(E79*Kostenprofile!$B$3+F79*Kostenprofile!$C$3+G79*Kostenprofile!$D$3)/SUM(E79:G79)</f>
        <v>0.33333333333333331</v>
      </c>
      <c r="J79" s="207">
        <f>(E79*Kostenprofile!$B$4+F79*Kostenprofile!$C$4+G79*Kostenprofile!$D$4)/SUM(E79:G79)</f>
        <v>0.54999999999999993</v>
      </c>
      <c r="K79" s="207">
        <f>(E79*Kostenprofile!$B$5+F79*Kostenprofile!$C$5+G79*Kostenprofile!$D$5)/SUM(E79:G79)</f>
        <v>6.6666666666666666E-2</v>
      </c>
      <c r="L79" s="207">
        <f>(E79*Kostenprofile!$B$6+F79*Kostenprofile!$C$6+G79*Kostenprofile!$D$6)/SUM(E79:G79)</f>
        <v>5.000000000000001E-2</v>
      </c>
      <c r="M79" s="234">
        <f t="shared" si="9"/>
        <v>0.31666666666666665</v>
      </c>
      <c r="N79" s="234">
        <f t="shared" si="10"/>
        <v>0.52249999999999996</v>
      </c>
      <c r="O79" s="234">
        <f t="shared" si="11"/>
        <v>6.3333333333333325E-2</v>
      </c>
      <c r="P79" s="234">
        <f t="shared" si="12"/>
        <v>4.7500000000000007E-2</v>
      </c>
      <c r="Q79" s="234">
        <f t="shared" si="14"/>
        <v>0.05</v>
      </c>
      <c r="R79" s="235">
        <f t="shared" si="13"/>
        <v>1</v>
      </c>
    </row>
    <row r="80" spans="1:18">
      <c r="A80" s="203" t="s">
        <v>216</v>
      </c>
      <c r="B80" s="204">
        <v>3178</v>
      </c>
      <c r="C80" s="205" t="s">
        <v>57</v>
      </c>
      <c r="D80" s="208" t="s">
        <v>57</v>
      </c>
      <c r="E80" s="206">
        <v>0</v>
      </c>
      <c r="F80" s="206">
        <v>3</v>
      </c>
      <c r="G80" s="206">
        <v>0</v>
      </c>
      <c r="H80" s="206">
        <f t="shared" si="8"/>
        <v>3</v>
      </c>
      <c r="I80" s="207">
        <f>(E80*Kostenprofile!$B$3+F80*Kostenprofile!$C$3+G80*Kostenprofile!$D$3)/SUM(E80:G80)</f>
        <v>0.45</v>
      </c>
      <c r="J80" s="207">
        <f>(E80*Kostenprofile!$B$4+F80*Kostenprofile!$C$4+G80*Kostenprofile!$D$4)/SUM(E80:G80)</f>
        <v>0.45</v>
      </c>
      <c r="K80" s="207">
        <f>(E80*Kostenprofile!$B$5+F80*Kostenprofile!$C$5+G80*Kostenprofile!$D$5)/SUM(E80:G80)</f>
        <v>5.000000000000001E-2</v>
      </c>
      <c r="L80" s="207">
        <f>(E80*Kostenprofile!$B$6+F80*Kostenprofile!$C$6+G80*Kostenprofile!$D$6)/SUM(E80:G80)</f>
        <v>5.000000000000001E-2</v>
      </c>
      <c r="M80" s="234">
        <f t="shared" si="9"/>
        <v>0.42749999999999999</v>
      </c>
      <c r="N80" s="234">
        <f t="shared" si="10"/>
        <v>0.42749999999999999</v>
      </c>
      <c r="O80" s="234">
        <f t="shared" si="11"/>
        <v>4.7500000000000007E-2</v>
      </c>
      <c r="P80" s="234">
        <f t="shared" si="12"/>
        <v>4.7500000000000007E-2</v>
      </c>
      <c r="Q80" s="234">
        <f t="shared" si="14"/>
        <v>0.05</v>
      </c>
      <c r="R80" s="235">
        <f t="shared" si="13"/>
        <v>1</v>
      </c>
    </row>
    <row r="81" spans="1:18">
      <c r="A81" s="203" t="s">
        <v>218</v>
      </c>
      <c r="B81" s="204">
        <v>3326</v>
      </c>
      <c r="C81" s="205" t="s">
        <v>57</v>
      </c>
      <c r="D81" s="208" t="s">
        <v>57</v>
      </c>
      <c r="E81" s="206">
        <v>0</v>
      </c>
      <c r="F81" s="206">
        <v>1</v>
      </c>
      <c r="G81" s="206">
        <v>1</v>
      </c>
      <c r="H81" s="206">
        <f t="shared" si="8"/>
        <v>2</v>
      </c>
      <c r="I81" s="207">
        <f>(E81*Kostenprofile!$B$3+F81*Kostenprofile!$C$3+G81*Kostenprofile!$D$3)/SUM(E81:G81)</f>
        <v>0.27500000000000002</v>
      </c>
      <c r="J81" s="207">
        <f>(E81*Kostenprofile!$B$4+F81*Kostenprofile!$C$4+G81*Kostenprofile!$D$4)/SUM(E81:G81)</f>
        <v>0.6</v>
      </c>
      <c r="K81" s="207">
        <f>(E81*Kostenprofile!$B$5+F81*Kostenprofile!$C$5+G81*Kostenprofile!$D$5)/SUM(E81:G81)</f>
        <v>7.5000000000000011E-2</v>
      </c>
      <c r="L81" s="207">
        <f>(E81*Kostenprofile!$B$6+F81*Kostenprofile!$C$6+G81*Kostenprofile!$D$6)/SUM(E81:G81)</f>
        <v>0.05</v>
      </c>
      <c r="M81" s="234">
        <f t="shared" si="9"/>
        <v>0.26124999999999998</v>
      </c>
      <c r="N81" s="234">
        <f t="shared" si="10"/>
        <v>0.56999999999999995</v>
      </c>
      <c r="O81" s="234">
        <f t="shared" si="11"/>
        <v>7.1250000000000008E-2</v>
      </c>
      <c r="P81" s="234">
        <f t="shared" si="12"/>
        <v>4.7500000000000001E-2</v>
      </c>
      <c r="Q81" s="234">
        <f t="shared" si="14"/>
        <v>0.05</v>
      </c>
      <c r="R81" s="235">
        <f t="shared" si="13"/>
        <v>1</v>
      </c>
    </row>
    <row r="82" spans="1:18">
      <c r="A82" s="203" t="s">
        <v>224</v>
      </c>
      <c r="B82" s="204">
        <v>3334</v>
      </c>
      <c r="C82" s="205" t="s">
        <v>57</v>
      </c>
      <c r="D82" s="208" t="s">
        <v>57</v>
      </c>
      <c r="E82" s="206">
        <v>0</v>
      </c>
      <c r="F82" s="206">
        <v>1</v>
      </c>
      <c r="G82" s="206">
        <v>1</v>
      </c>
      <c r="H82" s="206">
        <f t="shared" si="8"/>
        <v>2</v>
      </c>
      <c r="I82" s="207">
        <f>(E82*Kostenprofile!$B$3+F82*Kostenprofile!$C$3+G82*Kostenprofile!$D$3)/SUM(E82:G82)</f>
        <v>0.27500000000000002</v>
      </c>
      <c r="J82" s="207">
        <f>(E82*Kostenprofile!$B$4+F82*Kostenprofile!$C$4+G82*Kostenprofile!$D$4)/SUM(E82:G82)</f>
        <v>0.6</v>
      </c>
      <c r="K82" s="207">
        <f>(E82*Kostenprofile!$B$5+F82*Kostenprofile!$C$5+G82*Kostenprofile!$D$5)/SUM(E82:G82)</f>
        <v>7.5000000000000011E-2</v>
      </c>
      <c r="L82" s="207">
        <f>(E82*Kostenprofile!$B$6+F82*Kostenprofile!$C$6+G82*Kostenprofile!$D$6)/SUM(E82:G82)</f>
        <v>0.05</v>
      </c>
      <c r="M82" s="234">
        <f t="shared" si="9"/>
        <v>0.26124999999999998</v>
      </c>
      <c r="N82" s="234">
        <f t="shared" si="10"/>
        <v>0.56999999999999995</v>
      </c>
      <c r="O82" s="234">
        <f t="shared" si="11"/>
        <v>7.1250000000000008E-2</v>
      </c>
      <c r="P82" s="234">
        <f t="shared" si="12"/>
        <v>4.7500000000000001E-2</v>
      </c>
      <c r="Q82" s="234">
        <f t="shared" si="14"/>
        <v>0.05</v>
      </c>
      <c r="R82" s="235">
        <f t="shared" si="13"/>
        <v>1</v>
      </c>
    </row>
    <row r="83" spans="1:18">
      <c r="A83" s="203" t="s">
        <v>224</v>
      </c>
      <c r="B83" s="204">
        <v>3335</v>
      </c>
      <c r="C83" s="205" t="s">
        <v>57</v>
      </c>
      <c r="D83" s="208" t="s">
        <v>57</v>
      </c>
      <c r="E83" s="206">
        <v>1</v>
      </c>
      <c r="F83" s="206">
        <v>0</v>
      </c>
      <c r="G83" s="206">
        <v>1</v>
      </c>
      <c r="H83" s="206">
        <f t="shared" si="8"/>
        <v>2</v>
      </c>
      <c r="I83" s="207">
        <f>(E83*Kostenprofile!$B$3+F83*Kostenprofile!$C$3+G83*Kostenprofile!$D$3)/SUM(E83:G83)</f>
        <v>0.42499999999999999</v>
      </c>
      <c r="J83" s="207">
        <f>(E83*Kostenprofile!$B$4+F83*Kostenprofile!$C$4+G83*Kostenprofile!$D$4)/SUM(E83:G83)</f>
        <v>0.45</v>
      </c>
      <c r="K83" s="207">
        <f>(E83*Kostenprofile!$B$5+F83*Kostenprofile!$C$5+G83*Kostenprofile!$D$5)/SUM(E83:G83)</f>
        <v>7.5000000000000011E-2</v>
      </c>
      <c r="L83" s="207">
        <f>(E83*Kostenprofile!$B$6+F83*Kostenprofile!$C$6+G83*Kostenprofile!$D$6)/SUM(E83:G83)</f>
        <v>0.05</v>
      </c>
      <c r="M83" s="234">
        <f t="shared" si="9"/>
        <v>0.40375</v>
      </c>
      <c r="N83" s="234">
        <f t="shared" si="10"/>
        <v>0.42749999999999999</v>
      </c>
      <c r="O83" s="234">
        <f t="shared" si="11"/>
        <v>7.1250000000000008E-2</v>
      </c>
      <c r="P83" s="234">
        <f t="shared" si="12"/>
        <v>4.7500000000000001E-2</v>
      </c>
      <c r="Q83" s="234">
        <f t="shared" si="14"/>
        <v>0.05</v>
      </c>
      <c r="R83" s="235">
        <f t="shared" si="13"/>
        <v>1</v>
      </c>
    </row>
    <row r="84" spans="1:18">
      <c r="A84" s="203" t="s">
        <v>225</v>
      </c>
      <c r="B84" s="204">
        <v>3339</v>
      </c>
      <c r="C84" s="205" t="s">
        <v>57</v>
      </c>
      <c r="D84" s="208" t="s">
        <v>57</v>
      </c>
      <c r="E84" s="206">
        <v>1</v>
      </c>
      <c r="F84" s="206">
        <v>0</v>
      </c>
      <c r="G84" s="206">
        <v>1</v>
      </c>
      <c r="H84" s="206">
        <f t="shared" si="8"/>
        <v>2</v>
      </c>
      <c r="I84" s="207">
        <f>(E84*Kostenprofile!$B$3+F84*Kostenprofile!$C$3+G84*Kostenprofile!$D$3)/SUM(E84:G84)</f>
        <v>0.42499999999999999</v>
      </c>
      <c r="J84" s="207">
        <f>(E84*Kostenprofile!$B$4+F84*Kostenprofile!$C$4+G84*Kostenprofile!$D$4)/SUM(E84:G84)</f>
        <v>0.45</v>
      </c>
      <c r="K84" s="207">
        <f>(E84*Kostenprofile!$B$5+F84*Kostenprofile!$C$5+G84*Kostenprofile!$D$5)/SUM(E84:G84)</f>
        <v>7.5000000000000011E-2</v>
      </c>
      <c r="L84" s="207">
        <f>(E84*Kostenprofile!$B$6+F84*Kostenprofile!$C$6+G84*Kostenprofile!$D$6)/SUM(E84:G84)</f>
        <v>0.05</v>
      </c>
      <c r="M84" s="234">
        <f t="shared" si="9"/>
        <v>0.40375</v>
      </c>
      <c r="N84" s="234">
        <f t="shared" si="10"/>
        <v>0.42749999999999999</v>
      </c>
      <c r="O84" s="234">
        <f t="shared" si="11"/>
        <v>7.1250000000000008E-2</v>
      </c>
      <c r="P84" s="234">
        <f t="shared" si="12"/>
        <v>4.7500000000000001E-2</v>
      </c>
      <c r="Q84" s="234">
        <f t="shared" si="14"/>
        <v>0.05</v>
      </c>
      <c r="R84" s="235">
        <f t="shared" si="13"/>
        <v>1</v>
      </c>
    </row>
    <row r="85" spans="1:18">
      <c r="A85" s="203" t="s">
        <v>226</v>
      </c>
      <c r="B85" s="204">
        <v>3349</v>
      </c>
      <c r="C85" s="208" t="s">
        <v>227</v>
      </c>
      <c r="D85" s="208" t="s">
        <v>57</v>
      </c>
      <c r="E85" s="206">
        <v>0</v>
      </c>
      <c r="F85" s="206">
        <v>1</v>
      </c>
      <c r="G85" s="206">
        <v>1</v>
      </c>
      <c r="H85" s="206">
        <f t="shared" si="8"/>
        <v>2</v>
      </c>
      <c r="I85" s="207">
        <f>(E85*Kostenprofile!$B$3+F85*Kostenprofile!$C$3+G85*Kostenprofile!$D$3)/SUM(E85:G85)</f>
        <v>0.27500000000000002</v>
      </c>
      <c r="J85" s="207">
        <f>(E85*Kostenprofile!$B$4+F85*Kostenprofile!$C$4+G85*Kostenprofile!$D$4)/SUM(E85:G85)</f>
        <v>0.6</v>
      </c>
      <c r="K85" s="207">
        <f>(E85*Kostenprofile!$B$5+F85*Kostenprofile!$C$5+G85*Kostenprofile!$D$5)/SUM(E85:G85)</f>
        <v>7.5000000000000011E-2</v>
      </c>
      <c r="L85" s="207">
        <f>(E85*Kostenprofile!$B$6+F85*Kostenprofile!$C$6+G85*Kostenprofile!$D$6)/SUM(E85:G85)</f>
        <v>0.05</v>
      </c>
      <c r="M85" s="234">
        <f t="shared" si="9"/>
        <v>0.26124999999999998</v>
      </c>
      <c r="N85" s="234">
        <f t="shared" si="10"/>
        <v>0.56999999999999995</v>
      </c>
      <c r="O85" s="234">
        <f t="shared" si="11"/>
        <v>7.1250000000000008E-2</v>
      </c>
      <c r="P85" s="234">
        <f t="shared" si="12"/>
        <v>4.7500000000000001E-2</v>
      </c>
      <c r="Q85" s="234">
        <f t="shared" si="14"/>
        <v>0.05</v>
      </c>
      <c r="R85" s="235">
        <f t="shared" si="13"/>
        <v>1</v>
      </c>
    </row>
    <row r="86" spans="1:18">
      <c r="A86" s="203" t="s">
        <v>232</v>
      </c>
      <c r="B86" s="204">
        <v>3375</v>
      </c>
      <c r="C86" s="205" t="s">
        <v>57</v>
      </c>
      <c r="D86" s="208" t="s">
        <v>57</v>
      </c>
      <c r="E86" s="206">
        <v>0</v>
      </c>
      <c r="F86" s="206">
        <v>1</v>
      </c>
      <c r="G86" s="206">
        <v>1</v>
      </c>
      <c r="H86" s="206">
        <f t="shared" si="8"/>
        <v>2</v>
      </c>
      <c r="I86" s="207">
        <f>(E86*Kostenprofile!$B$3+F86*Kostenprofile!$C$3+G86*Kostenprofile!$D$3)/SUM(E86:G86)</f>
        <v>0.27500000000000002</v>
      </c>
      <c r="J86" s="207">
        <f>(E86*Kostenprofile!$B$4+F86*Kostenprofile!$C$4+G86*Kostenprofile!$D$4)/SUM(E86:G86)</f>
        <v>0.6</v>
      </c>
      <c r="K86" s="207">
        <f>(E86*Kostenprofile!$B$5+F86*Kostenprofile!$C$5+G86*Kostenprofile!$D$5)/SUM(E86:G86)</f>
        <v>7.5000000000000011E-2</v>
      </c>
      <c r="L86" s="207">
        <f>(E86*Kostenprofile!$B$6+F86*Kostenprofile!$C$6+G86*Kostenprofile!$D$6)/SUM(E86:G86)</f>
        <v>0.05</v>
      </c>
      <c r="M86" s="234">
        <f t="shared" si="9"/>
        <v>0.26124999999999998</v>
      </c>
      <c r="N86" s="234">
        <f t="shared" si="10"/>
        <v>0.56999999999999995</v>
      </c>
      <c r="O86" s="234">
        <f t="shared" si="11"/>
        <v>7.1250000000000008E-2</v>
      </c>
      <c r="P86" s="234">
        <f t="shared" si="12"/>
        <v>4.7500000000000001E-2</v>
      </c>
      <c r="Q86" s="234">
        <f t="shared" si="14"/>
        <v>0.05</v>
      </c>
      <c r="R86" s="235">
        <f t="shared" si="13"/>
        <v>1</v>
      </c>
    </row>
    <row r="87" spans="1:18">
      <c r="A87" s="203" t="s">
        <v>233</v>
      </c>
      <c r="B87" s="204">
        <v>3396</v>
      </c>
      <c r="C87" s="208" t="s">
        <v>227</v>
      </c>
      <c r="D87" s="208" t="s">
        <v>57</v>
      </c>
      <c r="E87" s="206">
        <v>0</v>
      </c>
      <c r="F87" s="206">
        <v>0</v>
      </c>
      <c r="G87" s="206">
        <v>2</v>
      </c>
      <c r="H87" s="206">
        <f t="shared" si="8"/>
        <v>2</v>
      </c>
      <c r="I87" s="207">
        <f>(E87*Kostenprofile!$B$3+F87*Kostenprofile!$C$3+G87*Kostenprofile!$D$3)/SUM(E87:G87)</f>
        <v>0.1</v>
      </c>
      <c r="J87" s="207">
        <f>(E87*Kostenprofile!$B$4+F87*Kostenprofile!$C$4+G87*Kostenprofile!$D$4)/SUM(E87:G87)</f>
        <v>0.75</v>
      </c>
      <c r="K87" s="207">
        <f>(E87*Kostenprofile!$B$5+F87*Kostenprofile!$C$5+G87*Kostenprofile!$D$5)/SUM(E87:G87)</f>
        <v>0.1</v>
      </c>
      <c r="L87" s="207">
        <f>(E87*Kostenprofile!$B$6+F87*Kostenprofile!$C$6+G87*Kostenprofile!$D$6)/SUM(E87:G87)</f>
        <v>0.05</v>
      </c>
      <c r="M87" s="234">
        <f t="shared" si="9"/>
        <v>9.5000000000000001E-2</v>
      </c>
      <c r="N87" s="234">
        <f t="shared" si="10"/>
        <v>0.71249999999999991</v>
      </c>
      <c r="O87" s="234">
        <f t="shared" si="11"/>
        <v>9.5000000000000001E-2</v>
      </c>
      <c r="P87" s="234">
        <f t="shared" si="12"/>
        <v>4.7500000000000001E-2</v>
      </c>
      <c r="Q87" s="234">
        <f t="shared" si="14"/>
        <v>0.05</v>
      </c>
      <c r="R87" s="235">
        <f t="shared" si="13"/>
        <v>1</v>
      </c>
    </row>
    <row r="88" spans="1:18">
      <c r="A88" s="203" t="s">
        <v>237</v>
      </c>
      <c r="B88" s="204">
        <v>3446</v>
      </c>
      <c r="C88" s="208" t="s">
        <v>238</v>
      </c>
      <c r="D88" s="208" t="s">
        <v>57</v>
      </c>
      <c r="E88" s="206">
        <v>1</v>
      </c>
      <c r="F88" s="206">
        <v>1</v>
      </c>
      <c r="G88" s="206">
        <v>0</v>
      </c>
      <c r="H88" s="206">
        <f t="shared" si="8"/>
        <v>2</v>
      </c>
      <c r="I88" s="207">
        <f>(E88*Kostenprofile!$B$3+F88*Kostenprofile!$C$3+G88*Kostenprofile!$D$3)/SUM(E88:G88)</f>
        <v>0.6</v>
      </c>
      <c r="J88" s="207">
        <f>(E88*Kostenprofile!$B$4+F88*Kostenprofile!$C$4+G88*Kostenprofile!$D$4)/SUM(E88:G88)</f>
        <v>0.3</v>
      </c>
      <c r="K88" s="207">
        <f>(E88*Kostenprofile!$B$5+F88*Kostenprofile!$C$5+G88*Kostenprofile!$D$5)/SUM(E88:G88)</f>
        <v>0.05</v>
      </c>
      <c r="L88" s="207">
        <f>(E88*Kostenprofile!$B$6+F88*Kostenprofile!$C$6+G88*Kostenprofile!$D$6)/SUM(E88:G88)</f>
        <v>0.05</v>
      </c>
      <c r="M88" s="234">
        <f t="shared" si="9"/>
        <v>0.56999999999999995</v>
      </c>
      <c r="N88" s="234">
        <f t="shared" si="10"/>
        <v>0.28499999999999998</v>
      </c>
      <c r="O88" s="234">
        <f t="shared" si="11"/>
        <v>4.7500000000000001E-2</v>
      </c>
      <c r="P88" s="234">
        <f t="shared" si="12"/>
        <v>4.7500000000000001E-2</v>
      </c>
      <c r="Q88" s="234">
        <f t="shared" si="14"/>
        <v>0.05</v>
      </c>
      <c r="R88" s="235">
        <f t="shared" si="13"/>
        <v>1</v>
      </c>
    </row>
    <row r="89" spans="1:18">
      <c r="A89" s="203" t="s">
        <v>239</v>
      </c>
      <c r="B89" s="204">
        <v>3454</v>
      </c>
      <c r="C89" s="208" t="s">
        <v>240</v>
      </c>
      <c r="D89" s="208" t="s">
        <v>57</v>
      </c>
      <c r="E89" s="206">
        <v>0</v>
      </c>
      <c r="F89" s="206">
        <v>0</v>
      </c>
      <c r="G89" s="206">
        <v>2</v>
      </c>
      <c r="H89" s="206">
        <f t="shared" si="8"/>
        <v>2</v>
      </c>
      <c r="I89" s="207">
        <f>(E89*Kostenprofile!$B$3+F89*Kostenprofile!$C$3+G89*Kostenprofile!$D$3)/SUM(E89:G89)</f>
        <v>0.1</v>
      </c>
      <c r="J89" s="207">
        <f>(E89*Kostenprofile!$B$4+F89*Kostenprofile!$C$4+G89*Kostenprofile!$D$4)/SUM(E89:G89)</f>
        <v>0.75</v>
      </c>
      <c r="K89" s="207">
        <f>(E89*Kostenprofile!$B$5+F89*Kostenprofile!$C$5+G89*Kostenprofile!$D$5)/SUM(E89:G89)</f>
        <v>0.1</v>
      </c>
      <c r="L89" s="207">
        <f>(E89*Kostenprofile!$B$6+F89*Kostenprofile!$C$6+G89*Kostenprofile!$D$6)/SUM(E89:G89)</f>
        <v>0.05</v>
      </c>
      <c r="M89" s="234">
        <f t="shared" si="9"/>
        <v>9.5000000000000001E-2</v>
      </c>
      <c r="N89" s="234">
        <f t="shared" si="10"/>
        <v>0.71249999999999991</v>
      </c>
      <c r="O89" s="234">
        <f t="shared" si="11"/>
        <v>9.5000000000000001E-2</v>
      </c>
      <c r="P89" s="234">
        <f t="shared" si="12"/>
        <v>4.7500000000000001E-2</v>
      </c>
      <c r="Q89" s="234">
        <f t="shared" si="14"/>
        <v>0.05</v>
      </c>
      <c r="R89" s="235">
        <f t="shared" si="13"/>
        <v>1</v>
      </c>
    </row>
    <row r="90" spans="1:18">
      <c r="A90" s="203" t="s">
        <v>241</v>
      </c>
      <c r="B90" s="204">
        <v>3460</v>
      </c>
      <c r="C90" s="208" t="s">
        <v>227</v>
      </c>
      <c r="D90" s="208" t="s">
        <v>57</v>
      </c>
      <c r="E90" s="206">
        <v>0</v>
      </c>
      <c r="F90" s="206">
        <v>0</v>
      </c>
      <c r="G90" s="206">
        <v>2</v>
      </c>
      <c r="H90" s="206">
        <f t="shared" si="8"/>
        <v>2</v>
      </c>
      <c r="I90" s="207">
        <f>(E90*Kostenprofile!$B$3+F90*Kostenprofile!$C$3+G90*Kostenprofile!$D$3)/SUM(E90:G90)</f>
        <v>0.1</v>
      </c>
      <c r="J90" s="207">
        <f>(E90*Kostenprofile!$B$4+F90*Kostenprofile!$C$4+G90*Kostenprofile!$D$4)/SUM(E90:G90)</f>
        <v>0.75</v>
      </c>
      <c r="K90" s="207">
        <f>(E90*Kostenprofile!$B$5+F90*Kostenprofile!$C$5+G90*Kostenprofile!$D$5)/SUM(E90:G90)</f>
        <v>0.1</v>
      </c>
      <c r="L90" s="207">
        <f>(E90*Kostenprofile!$B$6+F90*Kostenprofile!$C$6+G90*Kostenprofile!$D$6)/SUM(E90:G90)</f>
        <v>0.05</v>
      </c>
      <c r="M90" s="234">
        <f t="shared" si="9"/>
        <v>9.5000000000000001E-2</v>
      </c>
      <c r="N90" s="234">
        <f t="shared" si="10"/>
        <v>0.71249999999999991</v>
      </c>
      <c r="O90" s="234">
        <f t="shared" si="11"/>
        <v>9.5000000000000001E-2</v>
      </c>
      <c r="P90" s="234">
        <f t="shared" si="12"/>
        <v>4.7500000000000001E-2</v>
      </c>
      <c r="Q90" s="234">
        <f t="shared" si="14"/>
        <v>0.05</v>
      </c>
      <c r="R90" s="235">
        <f t="shared" si="13"/>
        <v>1</v>
      </c>
    </row>
    <row r="91" spans="1:18">
      <c r="A91" s="203" t="s">
        <v>245</v>
      </c>
      <c r="B91" s="204">
        <v>3469</v>
      </c>
      <c r="C91" s="208" t="s">
        <v>246</v>
      </c>
      <c r="D91" s="208" t="s">
        <v>57</v>
      </c>
      <c r="E91" s="206">
        <v>0</v>
      </c>
      <c r="F91" s="206">
        <v>3</v>
      </c>
      <c r="G91" s="206">
        <v>0</v>
      </c>
      <c r="H91" s="206">
        <f t="shared" si="8"/>
        <v>3</v>
      </c>
      <c r="I91" s="207">
        <f>(E91*Kostenprofile!$B$3+F91*Kostenprofile!$C$3+G91*Kostenprofile!$D$3)/SUM(E91:G91)</f>
        <v>0.45</v>
      </c>
      <c r="J91" s="207">
        <f>(E91*Kostenprofile!$B$4+F91*Kostenprofile!$C$4+G91*Kostenprofile!$D$4)/SUM(E91:G91)</f>
        <v>0.45</v>
      </c>
      <c r="K91" s="207">
        <f>(E91*Kostenprofile!$B$5+F91*Kostenprofile!$C$5+G91*Kostenprofile!$D$5)/SUM(E91:G91)</f>
        <v>5.000000000000001E-2</v>
      </c>
      <c r="L91" s="207">
        <f>(E91*Kostenprofile!$B$6+F91*Kostenprofile!$C$6+G91*Kostenprofile!$D$6)/SUM(E91:G91)</f>
        <v>5.000000000000001E-2</v>
      </c>
      <c r="M91" s="234">
        <f t="shared" si="9"/>
        <v>0.42749999999999999</v>
      </c>
      <c r="N91" s="234">
        <f t="shared" si="10"/>
        <v>0.42749999999999999</v>
      </c>
      <c r="O91" s="234">
        <f t="shared" si="11"/>
        <v>4.7500000000000007E-2</v>
      </c>
      <c r="P91" s="234">
        <f t="shared" si="12"/>
        <v>4.7500000000000007E-2</v>
      </c>
      <c r="Q91" s="234">
        <f t="shared" si="14"/>
        <v>0.05</v>
      </c>
      <c r="R91" s="235">
        <f t="shared" si="13"/>
        <v>1</v>
      </c>
    </row>
    <row r="92" spans="1:18">
      <c r="A92" s="203" t="s">
        <v>247</v>
      </c>
      <c r="B92" s="204">
        <v>3478</v>
      </c>
      <c r="C92" s="208" t="s">
        <v>248</v>
      </c>
      <c r="D92" s="208" t="s">
        <v>57</v>
      </c>
      <c r="E92" s="206">
        <v>1</v>
      </c>
      <c r="F92" s="206">
        <v>1</v>
      </c>
      <c r="G92" s="206">
        <v>0</v>
      </c>
      <c r="H92" s="206">
        <f t="shared" si="8"/>
        <v>2</v>
      </c>
      <c r="I92" s="207">
        <f>(E92*Kostenprofile!$B$3+F92*Kostenprofile!$C$3+G92*Kostenprofile!$D$3)/SUM(E92:G92)</f>
        <v>0.6</v>
      </c>
      <c r="J92" s="207">
        <f>(E92*Kostenprofile!$B$4+F92*Kostenprofile!$C$4+G92*Kostenprofile!$D$4)/SUM(E92:G92)</f>
        <v>0.3</v>
      </c>
      <c r="K92" s="207">
        <f>(E92*Kostenprofile!$B$5+F92*Kostenprofile!$C$5+G92*Kostenprofile!$D$5)/SUM(E92:G92)</f>
        <v>0.05</v>
      </c>
      <c r="L92" s="207">
        <f>(E92*Kostenprofile!$B$6+F92*Kostenprofile!$C$6+G92*Kostenprofile!$D$6)/SUM(E92:G92)</f>
        <v>0.05</v>
      </c>
      <c r="M92" s="234">
        <f t="shared" si="9"/>
        <v>0.56999999999999995</v>
      </c>
      <c r="N92" s="234">
        <f t="shared" si="10"/>
        <v>0.28499999999999998</v>
      </c>
      <c r="O92" s="234">
        <f t="shared" si="11"/>
        <v>4.7500000000000001E-2</v>
      </c>
      <c r="P92" s="234">
        <f t="shared" si="12"/>
        <v>4.7500000000000001E-2</v>
      </c>
      <c r="Q92" s="234">
        <f t="shared" si="14"/>
        <v>0.05</v>
      </c>
      <c r="R92" s="235">
        <f t="shared" si="13"/>
        <v>1</v>
      </c>
    </row>
    <row r="93" spans="1:18">
      <c r="A93" s="203" t="s">
        <v>250</v>
      </c>
      <c r="B93" s="204">
        <v>3501</v>
      </c>
      <c r="C93" s="208" t="s">
        <v>251</v>
      </c>
      <c r="D93" s="208" t="s">
        <v>57</v>
      </c>
      <c r="E93" s="206">
        <v>3</v>
      </c>
      <c r="F93" s="206">
        <v>0</v>
      </c>
      <c r="G93" s="206">
        <v>0</v>
      </c>
      <c r="H93" s="206">
        <f t="shared" si="8"/>
        <v>3</v>
      </c>
      <c r="I93" s="207">
        <f>(E93*Kostenprofile!$B$3+F93*Kostenprofile!$C$3+G93*Kostenprofile!$D$3)/SUM(E93:G93)</f>
        <v>0.75</v>
      </c>
      <c r="J93" s="207">
        <f>(E93*Kostenprofile!$B$4+F93*Kostenprofile!$C$4+G93*Kostenprofile!$D$4)/SUM(E93:G93)</f>
        <v>0.15</v>
      </c>
      <c r="K93" s="207">
        <f>(E93*Kostenprofile!$B$5+F93*Kostenprofile!$C$5+G93*Kostenprofile!$D$5)/SUM(E93:G93)</f>
        <v>5.000000000000001E-2</v>
      </c>
      <c r="L93" s="207">
        <f>(E93*Kostenprofile!$B$6+F93*Kostenprofile!$C$6+G93*Kostenprofile!$D$6)/SUM(E93:G93)</f>
        <v>5.000000000000001E-2</v>
      </c>
      <c r="M93" s="234">
        <f t="shared" si="9"/>
        <v>0.71249999999999991</v>
      </c>
      <c r="N93" s="234">
        <f t="shared" si="10"/>
        <v>0.14249999999999999</v>
      </c>
      <c r="O93" s="234">
        <f t="shared" si="11"/>
        <v>4.7500000000000007E-2</v>
      </c>
      <c r="P93" s="234">
        <f t="shared" si="12"/>
        <v>4.7500000000000007E-2</v>
      </c>
      <c r="Q93" s="234">
        <f t="shared" si="14"/>
        <v>0.05</v>
      </c>
      <c r="R93" s="235">
        <f t="shared" si="13"/>
        <v>1</v>
      </c>
    </row>
    <row r="94" spans="1:18">
      <c r="A94" s="203" t="s">
        <v>253</v>
      </c>
      <c r="B94" s="204">
        <v>6001.03</v>
      </c>
      <c r="C94" s="205" t="s">
        <v>254</v>
      </c>
      <c r="D94" s="205" t="s">
        <v>57</v>
      </c>
      <c r="E94" s="206">
        <v>0</v>
      </c>
      <c r="F94" s="206">
        <v>2</v>
      </c>
      <c r="G94" s="206">
        <v>1</v>
      </c>
      <c r="H94" s="206">
        <f t="shared" si="8"/>
        <v>3</v>
      </c>
      <c r="I94" s="207">
        <f>(E94*Kostenprofile!$B$3+F94*Kostenprofile!$C$3+G94*Kostenprofile!$D$3)/SUM(E94:G94)</f>
        <v>0.33333333333333331</v>
      </c>
      <c r="J94" s="207">
        <f>(E94*Kostenprofile!$B$4+F94*Kostenprofile!$C$4+G94*Kostenprofile!$D$4)/SUM(E94:G94)</f>
        <v>0.54999999999999993</v>
      </c>
      <c r="K94" s="207">
        <f>(E94*Kostenprofile!$B$5+F94*Kostenprofile!$C$5+G94*Kostenprofile!$D$5)/SUM(E94:G94)</f>
        <v>6.6666666666666666E-2</v>
      </c>
      <c r="L94" s="207">
        <f>(E94*Kostenprofile!$B$6+F94*Kostenprofile!$C$6+G94*Kostenprofile!$D$6)/SUM(E94:G94)</f>
        <v>5.000000000000001E-2</v>
      </c>
      <c r="M94" s="234">
        <f t="shared" si="9"/>
        <v>0.31666666666666665</v>
      </c>
      <c r="N94" s="234">
        <f t="shared" si="10"/>
        <v>0.52249999999999996</v>
      </c>
      <c r="O94" s="234">
        <f t="shared" si="11"/>
        <v>6.3333333333333325E-2</v>
      </c>
      <c r="P94" s="234">
        <f t="shared" si="12"/>
        <v>4.7500000000000007E-2</v>
      </c>
      <c r="Q94" s="234">
        <f t="shared" si="14"/>
        <v>0.05</v>
      </c>
      <c r="R94" s="235">
        <f t="shared" si="13"/>
        <v>1</v>
      </c>
    </row>
    <row r="95" spans="1:18">
      <c r="A95" s="203" t="s">
        <v>255</v>
      </c>
      <c r="B95" s="204">
        <v>6002.04</v>
      </c>
      <c r="C95" s="205" t="s">
        <v>240</v>
      </c>
      <c r="D95" s="205" t="s">
        <v>57</v>
      </c>
      <c r="E95" s="206">
        <v>3</v>
      </c>
      <c r="F95" s="206">
        <v>0</v>
      </c>
      <c r="G95" s="206">
        <v>0</v>
      </c>
      <c r="H95" s="206">
        <f t="shared" si="8"/>
        <v>3</v>
      </c>
      <c r="I95" s="207">
        <f>(E95*Kostenprofile!$B$3+F95*Kostenprofile!$C$3+G95*Kostenprofile!$D$3)/SUM(E95:G95)</f>
        <v>0.75</v>
      </c>
      <c r="J95" s="207">
        <f>(E95*Kostenprofile!$B$4+F95*Kostenprofile!$C$4+G95*Kostenprofile!$D$4)/SUM(E95:G95)</f>
        <v>0.15</v>
      </c>
      <c r="K95" s="207">
        <f>(E95*Kostenprofile!$B$5+F95*Kostenprofile!$C$5+G95*Kostenprofile!$D$5)/SUM(E95:G95)</f>
        <v>5.000000000000001E-2</v>
      </c>
      <c r="L95" s="207">
        <f>(E95*Kostenprofile!$B$6+F95*Kostenprofile!$C$6+G95*Kostenprofile!$D$6)/SUM(E95:G95)</f>
        <v>5.000000000000001E-2</v>
      </c>
      <c r="M95" s="234">
        <f t="shared" si="9"/>
        <v>0.71249999999999991</v>
      </c>
      <c r="N95" s="234">
        <f t="shared" si="10"/>
        <v>0.14249999999999999</v>
      </c>
      <c r="O95" s="234">
        <f t="shared" si="11"/>
        <v>4.7500000000000007E-2</v>
      </c>
      <c r="P95" s="234">
        <f t="shared" si="12"/>
        <v>4.7500000000000007E-2</v>
      </c>
      <c r="Q95" s="234">
        <f t="shared" si="14"/>
        <v>0.05</v>
      </c>
      <c r="R95" s="235">
        <f t="shared" si="13"/>
        <v>1</v>
      </c>
    </row>
    <row r="96" spans="1:18">
      <c r="A96" s="203" t="s">
        <v>261</v>
      </c>
      <c r="B96" s="204">
        <v>6101.3</v>
      </c>
      <c r="C96" s="205" t="s">
        <v>262</v>
      </c>
      <c r="D96" s="205" t="s">
        <v>57</v>
      </c>
      <c r="E96" s="206">
        <v>2</v>
      </c>
      <c r="F96" s="206">
        <v>0</v>
      </c>
      <c r="G96" s="206">
        <v>0</v>
      </c>
      <c r="H96" s="206">
        <f t="shared" si="8"/>
        <v>2</v>
      </c>
      <c r="I96" s="207">
        <f>(E96*Kostenprofile!$B$3+F96*Kostenprofile!$C$3+G96*Kostenprofile!$D$3)/SUM(E96:G96)</f>
        <v>0.75</v>
      </c>
      <c r="J96" s="207">
        <f>(E96*Kostenprofile!$B$4+F96*Kostenprofile!$C$4+G96*Kostenprofile!$D$4)/SUM(E96:G96)</f>
        <v>0.15</v>
      </c>
      <c r="K96" s="207">
        <f>(E96*Kostenprofile!$B$5+F96*Kostenprofile!$C$5+G96*Kostenprofile!$D$5)/SUM(E96:G96)</f>
        <v>0.05</v>
      </c>
      <c r="L96" s="207">
        <f>(E96*Kostenprofile!$B$6+F96*Kostenprofile!$C$6+G96*Kostenprofile!$D$6)/SUM(E96:G96)</f>
        <v>0.05</v>
      </c>
      <c r="M96" s="234">
        <f t="shared" si="9"/>
        <v>0.71249999999999991</v>
      </c>
      <c r="N96" s="234">
        <f t="shared" si="10"/>
        <v>0.14249999999999999</v>
      </c>
      <c r="O96" s="234">
        <f t="shared" si="11"/>
        <v>4.7500000000000001E-2</v>
      </c>
      <c r="P96" s="234">
        <f t="shared" si="12"/>
        <v>4.7500000000000001E-2</v>
      </c>
      <c r="Q96" s="234">
        <f t="shared" si="14"/>
        <v>0.05</v>
      </c>
      <c r="R96" s="235">
        <f t="shared" si="13"/>
        <v>1</v>
      </c>
    </row>
    <row r="97" spans="1:18">
      <c r="A97" s="203" t="s">
        <v>263</v>
      </c>
      <c r="B97" s="204">
        <v>6106.34</v>
      </c>
      <c r="C97" s="205" t="s">
        <v>264</v>
      </c>
      <c r="D97" s="205" t="s">
        <v>57</v>
      </c>
      <c r="E97" s="206">
        <v>2</v>
      </c>
      <c r="F97" s="206">
        <v>0</v>
      </c>
      <c r="G97" s="206">
        <v>0</v>
      </c>
      <c r="H97" s="206">
        <f t="shared" si="8"/>
        <v>2</v>
      </c>
      <c r="I97" s="207">
        <f>(E97*Kostenprofile!$B$3+F97*Kostenprofile!$C$3+G97*Kostenprofile!$D$3)/SUM(E97:G97)</f>
        <v>0.75</v>
      </c>
      <c r="J97" s="207">
        <f>(E97*Kostenprofile!$B$4+F97*Kostenprofile!$C$4+G97*Kostenprofile!$D$4)/SUM(E97:G97)</f>
        <v>0.15</v>
      </c>
      <c r="K97" s="207">
        <f>(E97*Kostenprofile!$B$5+F97*Kostenprofile!$C$5+G97*Kostenprofile!$D$5)/SUM(E97:G97)</f>
        <v>0.05</v>
      </c>
      <c r="L97" s="207">
        <f>(E97*Kostenprofile!$B$6+F97*Kostenprofile!$C$6+G97*Kostenprofile!$D$6)/SUM(E97:G97)</f>
        <v>0.05</v>
      </c>
      <c r="M97" s="234">
        <f t="shared" si="9"/>
        <v>0.71249999999999991</v>
      </c>
      <c r="N97" s="234">
        <f t="shared" si="10"/>
        <v>0.14249999999999999</v>
      </c>
      <c r="O97" s="234">
        <f t="shared" si="11"/>
        <v>4.7500000000000001E-2</v>
      </c>
      <c r="P97" s="234">
        <f t="shared" si="12"/>
        <v>4.7500000000000001E-2</v>
      </c>
      <c r="Q97" s="234">
        <f t="shared" si="14"/>
        <v>0.05</v>
      </c>
      <c r="R97" s="235">
        <f t="shared" si="13"/>
        <v>1</v>
      </c>
    </row>
    <row r="98" spans="1:18">
      <c r="A98" s="203" t="s">
        <v>307</v>
      </c>
      <c r="B98" s="204">
        <v>6402.54</v>
      </c>
      <c r="C98" s="205" t="s">
        <v>308</v>
      </c>
      <c r="D98" s="205" t="s">
        <v>57</v>
      </c>
      <c r="E98" s="206">
        <v>0</v>
      </c>
      <c r="F98" s="206">
        <v>2</v>
      </c>
      <c r="G98" s="206">
        <v>0</v>
      </c>
      <c r="H98" s="206">
        <f t="shared" si="8"/>
        <v>2</v>
      </c>
      <c r="I98" s="207">
        <f>(E98*Kostenprofile!$B$3+F98*Kostenprofile!$C$3+G98*Kostenprofile!$D$3)/SUM(E98:G98)</f>
        <v>0.45</v>
      </c>
      <c r="J98" s="207">
        <f>(E98*Kostenprofile!$B$4+F98*Kostenprofile!$C$4+G98*Kostenprofile!$D$4)/SUM(E98:G98)</f>
        <v>0.45</v>
      </c>
      <c r="K98" s="207">
        <f>(E98*Kostenprofile!$B$5+F98*Kostenprofile!$C$5+G98*Kostenprofile!$D$5)/SUM(E98:G98)</f>
        <v>0.05</v>
      </c>
      <c r="L98" s="207">
        <f>(E98*Kostenprofile!$B$6+F98*Kostenprofile!$C$6+G98*Kostenprofile!$D$6)/SUM(E98:G98)</f>
        <v>0.05</v>
      </c>
      <c r="M98" s="234">
        <f t="shared" si="9"/>
        <v>0.42749999999999999</v>
      </c>
      <c r="N98" s="234">
        <f t="shared" si="10"/>
        <v>0.42749999999999999</v>
      </c>
      <c r="O98" s="234">
        <f t="shared" si="11"/>
        <v>4.7500000000000001E-2</v>
      </c>
      <c r="P98" s="234">
        <f t="shared" si="12"/>
        <v>4.7500000000000001E-2</v>
      </c>
      <c r="Q98" s="234">
        <f t="shared" si="14"/>
        <v>0.05</v>
      </c>
      <c r="R98" s="235">
        <f t="shared" si="13"/>
        <v>1</v>
      </c>
    </row>
    <row r="99" spans="1:18">
      <c r="A99" s="203" t="s">
        <v>311</v>
      </c>
      <c r="B99" s="204">
        <v>6700.9</v>
      </c>
      <c r="C99" s="205" t="s">
        <v>312</v>
      </c>
      <c r="D99" s="205" t="s">
        <v>313</v>
      </c>
      <c r="E99" s="206">
        <v>0</v>
      </c>
      <c r="F99" s="206">
        <v>3</v>
      </c>
      <c r="G99" s="206">
        <v>0</v>
      </c>
      <c r="H99" s="206">
        <f t="shared" si="8"/>
        <v>3</v>
      </c>
      <c r="I99" s="207">
        <f>(E99*Kostenprofile!$B$3+F99*Kostenprofile!$C$3+G99*Kostenprofile!$D$3)/SUM(E99:G99)</f>
        <v>0.45</v>
      </c>
      <c r="J99" s="207">
        <f>(E99*Kostenprofile!$B$4+F99*Kostenprofile!$C$4+G99*Kostenprofile!$D$4)/SUM(E99:G99)</f>
        <v>0.45</v>
      </c>
      <c r="K99" s="207">
        <f>(E99*Kostenprofile!$B$5+F99*Kostenprofile!$C$5+G99*Kostenprofile!$D$5)/SUM(E99:G99)</f>
        <v>5.000000000000001E-2</v>
      </c>
      <c r="L99" s="207">
        <f>(E99*Kostenprofile!$B$6+F99*Kostenprofile!$C$6+G99*Kostenprofile!$D$6)/SUM(E99:G99)</f>
        <v>5.000000000000001E-2</v>
      </c>
      <c r="M99" s="234">
        <f t="shared" si="9"/>
        <v>0.42749999999999999</v>
      </c>
      <c r="N99" s="234">
        <f t="shared" si="10"/>
        <v>0.42749999999999999</v>
      </c>
      <c r="O99" s="234">
        <f t="shared" si="11"/>
        <v>4.7500000000000007E-2</v>
      </c>
      <c r="P99" s="234">
        <f t="shared" si="12"/>
        <v>4.7500000000000007E-2</v>
      </c>
      <c r="Q99" s="234">
        <f t="shared" si="14"/>
        <v>0.05</v>
      </c>
      <c r="R99" s="235">
        <f t="shared" si="13"/>
        <v>1</v>
      </c>
    </row>
    <row r="100" spans="1:18">
      <c r="A100" s="203" t="s">
        <v>316</v>
      </c>
      <c r="B100" s="204">
        <v>6702.63</v>
      </c>
      <c r="C100" s="205" t="s">
        <v>317</v>
      </c>
      <c r="D100" s="205" t="s">
        <v>318</v>
      </c>
      <c r="E100" s="206">
        <v>1</v>
      </c>
      <c r="F100" s="206">
        <v>0</v>
      </c>
      <c r="G100" s="206">
        <v>2</v>
      </c>
      <c r="H100" s="206">
        <f t="shared" si="8"/>
        <v>3</v>
      </c>
      <c r="I100" s="207">
        <f>(E100*Kostenprofile!$B$3+F100*Kostenprofile!$C$3+G100*Kostenprofile!$D$3)/SUM(E100:G100)</f>
        <v>0.31666666666666665</v>
      </c>
      <c r="J100" s="207">
        <f>(E100*Kostenprofile!$B$4+F100*Kostenprofile!$C$4+G100*Kostenprofile!$D$4)/SUM(E100:G100)</f>
        <v>0.54999999999999993</v>
      </c>
      <c r="K100" s="207">
        <f>(E100*Kostenprofile!$B$5+F100*Kostenprofile!$C$5+G100*Kostenprofile!$D$5)/SUM(E100:G100)</f>
        <v>8.3333333333333329E-2</v>
      </c>
      <c r="L100" s="207">
        <f>(E100*Kostenprofile!$B$6+F100*Kostenprofile!$C$6+G100*Kostenprofile!$D$6)/SUM(E100:G100)</f>
        <v>5.000000000000001E-2</v>
      </c>
      <c r="M100" s="234">
        <f t="shared" si="9"/>
        <v>0.30083333333333329</v>
      </c>
      <c r="N100" s="234">
        <f t="shared" si="10"/>
        <v>0.52249999999999996</v>
      </c>
      <c r="O100" s="234">
        <f t="shared" si="11"/>
        <v>7.9166666666666663E-2</v>
      </c>
      <c r="P100" s="234">
        <f t="shared" si="12"/>
        <v>4.7500000000000007E-2</v>
      </c>
      <c r="Q100" s="234">
        <f t="shared" si="14"/>
        <v>0.05</v>
      </c>
      <c r="R100" s="235">
        <f t="shared" si="13"/>
        <v>1</v>
      </c>
    </row>
    <row r="101" spans="1:18">
      <c r="I101" s="234">
        <f>AVERAGE(I2:I100)</f>
        <v>0.29311224489795895</v>
      </c>
      <c r="J101" s="234">
        <f t="shared" ref="J101:L101" si="15">AVERAGE(J2:J100)</f>
        <v>0.57908163265306134</v>
      </c>
      <c r="K101" s="234">
        <f t="shared" si="15"/>
        <v>7.7806122448979526E-2</v>
      </c>
      <c r="L101" s="234">
        <f t="shared" si="15"/>
        <v>4.9999999999999913E-2</v>
      </c>
      <c r="M101" s="234">
        <f t="shared" si="9"/>
        <v>0.27845663265306098</v>
      </c>
      <c r="N101" s="234">
        <f t="shared" si="10"/>
        <v>0.55012755102040822</v>
      </c>
      <c r="O101" s="234">
        <f t="shared" si="11"/>
        <v>7.3915816326530548E-2</v>
      </c>
      <c r="P101" s="234">
        <f t="shared" si="12"/>
        <v>4.7499999999999917E-2</v>
      </c>
      <c r="Q101" s="234">
        <f t="shared" si="14"/>
        <v>0.05</v>
      </c>
      <c r="R101" s="235">
        <f t="shared" ref="R101" si="16">SUM(M101:Q101)</f>
        <v>0.99999999999999967</v>
      </c>
    </row>
  </sheetData>
  <autoFilter ref="A2:L101" xr:uid="{7DC8E4B2-6EF4-41A1-834E-8C1397D7BCC9}"/>
  <mergeCells count="4">
    <mergeCell ref="A1:D1"/>
    <mergeCell ref="E1:G1"/>
    <mergeCell ref="I1:L1"/>
    <mergeCell ref="M1:Q1"/>
  </mergeCells>
  <conditionalFormatting sqref="R3:R101">
    <cfRule type="cellIs" dxfId="1" priority="1" operator="equal">
      <formula>1</formula>
    </cfRule>
  </conditionalFormatting>
  <pageMargins left="0.78740157480314965" right="0.78740157480314965" top="0.78740157480314965" bottom="0.78740157480314965" header="0.31496062992125984" footer="0.31496062992125984"/>
  <pageSetup paperSize="9" orientation="portrait" r:id="rId1"/>
  <headerFooter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B5994-7886-43AE-BBB4-64E3A543B4EF}">
  <sheetPr>
    <tabColor theme="5" tint="0.39997558519241921"/>
  </sheetPr>
  <dimension ref="A1:S101"/>
  <sheetViews>
    <sheetView zoomScale="85" zoomScaleNormal="85" workbookViewId="0">
      <selection activeCell="Q33" sqref="Q33"/>
    </sheetView>
  </sheetViews>
  <sheetFormatPr baseColWidth="10" defaultColWidth="32.25" defaultRowHeight="15"/>
  <cols>
    <col min="1" max="1" width="32.25" style="199"/>
    <col min="2" max="2" width="11" style="199" bestFit="1" customWidth="1"/>
    <col min="3" max="4" width="11" style="199" customWidth="1"/>
    <col min="5" max="7" width="32.375" style="199" bestFit="1" customWidth="1"/>
    <col min="8" max="8" width="32.375" style="199" customWidth="1"/>
    <col min="9" max="12" width="32.375" style="199" bestFit="1" customWidth="1"/>
    <col min="13" max="13" width="32.25" style="199"/>
    <col min="14" max="14" width="28.875" style="199" bestFit="1" customWidth="1"/>
    <col min="15" max="15" width="5.875" style="199" bestFit="1" customWidth="1"/>
    <col min="16" max="16" width="13.125" style="199" bestFit="1" customWidth="1"/>
    <col min="17" max="17" width="14.625" style="199" bestFit="1" customWidth="1"/>
    <col min="18" max="18" width="11.875" style="199" bestFit="1" customWidth="1"/>
    <col min="19" max="19" width="10" style="199" bestFit="1" customWidth="1"/>
    <col min="20" max="16384" width="32.25" style="199"/>
  </cols>
  <sheetData>
    <row r="1" spans="1:19" ht="15.75" customHeight="1">
      <c r="A1" s="337" t="s">
        <v>2841</v>
      </c>
      <c r="B1" s="337"/>
      <c r="C1" s="315"/>
      <c r="D1" s="315"/>
      <c r="E1" s="338" t="s">
        <v>2842</v>
      </c>
      <c r="F1" s="338"/>
      <c r="G1" s="338"/>
      <c r="H1" s="305"/>
      <c r="I1" s="339" t="s">
        <v>2619</v>
      </c>
      <c r="J1" s="339"/>
      <c r="K1" s="339"/>
      <c r="L1" s="339"/>
    </row>
    <row r="2" spans="1:19">
      <c r="A2" s="200" t="s">
        <v>1051</v>
      </c>
      <c r="B2" s="200" t="s">
        <v>13</v>
      </c>
      <c r="C2" s="200" t="s">
        <v>600</v>
      </c>
      <c r="D2" s="200" t="s">
        <v>3141</v>
      </c>
      <c r="E2" s="202" t="s">
        <v>2843</v>
      </c>
      <c r="F2" s="202" t="s">
        <v>2844</v>
      </c>
      <c r="G2" s="202" t="s">
        <v>2845</v>
      </c>
      <c r="H2" s="202" t="s">
        <v>2993</v>
      </c>
      <c r="I2" s="202" t="s">
        <v>2620</v>
      </c>
      <c r="J2" s="202" t="s">
        <v>2801</v>
      </c>
      <c r="K2" s="202" t="s">
        <v>1049</v>
      </c>
      <c r="L2" s="202" t="s">
        <v>2802</v>
      </c>
    </row>
    <row r="3" spans="1:19">
      <c r="A3" s="203" t="s">
        <v>56</v>
      </c>
      <c r="B3" s="204">
        <v>1006</v>
      </c>
      <c r="C3" s="204" t="b">
        <f>_xlfn.XLOOKUP(B3,Vergleichbarkeit!$A$2:$A$126,Vergleichbarkeit!$J$2:$J$126)=1</f>
        <v>1</v>
      </c>
      <c r="D3" s="204" t="b">
        <f>_xlfn.XLOOKUP(B3,Vergleichbarkeit!$A$2:$A$126,Vergleichbarkeit!$L$2:$L$126)=1</f>
        <v>1</v>
      </c>
      <c r="E3" s="206">
        <v>0</v>
      </c>
      <c r="F3" s="206">
        <v>0</v>
      </c>
      <c r="G3" s="206">
        <v>3</v>
      </c>
      <c r="H3" s="206">
        <f>SUM(E3:G3)</f>
        <v>3</v>
      </c>
      <c r="I3" s="207">
        <f>(E3*Kostenprofile!$B$3+F3*Kostenprofile!$C$3+G3*Kostenprofile!$D$3)/SUM(E3:G3)</f>
        <v>0.10000000000000002</v>
      </c>
      <c r="J3" s="207">
        <f>(E3*Kostenprofile!$B$4+F3*Kostenprofile!$C$4+G3*Kostenprofile!$D$4)/SUM(E3:G3)</f>
        <v>0.75</v>
      </c>
      <c r="K3" s="207">
        <f>(E3*Kostenprofile!$B$5+F3*Kostenprofile!$C$5+G3*Kostenprofile!$D$5)/SUM(E3:G3)</f>
        <v>0.10000000000000002</v>
      </c>
      <c r="L3" s="207">
        <f>(E3*Kostenprofile!$B$6+F3*Kostenprofile!$C$6+G3*Kostenprofile!$D$6)/SUM(E3:G3)</f>
        <v>5.000000000000001E-2</v>
      </c>
      <c r="N3" s="199" t="s">
        <v>3115</v>
      </c>
      <c r="O3" s="199" t="s">
        <v>3143</v>
      </c>
      <c r="P3" s="199" t="s">
        <v>1048</v>
      </c>
      <c r="Q3" s="199" t="s">
        <v>2991</v>
      </c>
      <c r="R3" s="199" t="s">
        <v>1049</v>
      </c>
      <c r="S3" s="199" t="s">
        <v>2802</v>
      </c>
    </row>
    <row r="4" spans="1:19">
      <c r="A4" s="203" t="s">
        <v>65</v>
      </c>
      <c r="B4" s="204">
        <v>1013</v>
      </c>
      <c r="C4" s="204" t="b">
        <f>_xlfn.XLOOKUP(B4,Vergleichbarkeit!$A$2:$A$126,Vergleichbarkeit!$J$2:$J$126)=1</f>
        <v>1</v>
      </c>
      <c r="D4" s="204" t="b">
        <f>_xlfn.XLOOKUP(B4,Vergleichbarkeit!$A$2:$A$126,Vergleichbarkeit!$L$2:$L$126)=1</f>
        <v>1</v>
      </c>
      <c r="E4" s="206">
        <v>0</v>
      </c>
      <c r="F4" s="206">
        <v>2</v>
      </c>
      <c r="G4" s="206">
        <v>1</v>
      </c>
      <c r="H4" s="206">
        <f t="shared" ref="H4:H67" si="0">SUM(E4:G4)</f>
        <v>3</v>
      </c>
      <c r="I4" s="207">
        <f>(E4*Kostenprofile!$B$3+F4*Kostenprofile!$C$3+G4*Kostenprofile!$D$3)/SUM(E4:G4)</f>
        <v>0.33333333333333331</v>
      </c>
      <c r="J4" s="207">
        <f>(E4*Kostenprofile!$B$4+F4*Kostenprofile!$C$4+G4*Kostenprofile!$D$4)/SUM(E4:G4)</f>
        <v>0.54999999999999993</v>
      </c>
      <c r="K4" s="207">
        <f>(E4*Kostenprofile!$B$5+F4*Kostenprofile!$C$5+G4*Kostenprofile!$D$5)/SUM(E4:G4)</f>
        <v>6.6666666666666666E-2</v>
      </c>
      <c r="L4" s="207">
        <f>(E4*Kostenprofile!$B$6+F4*Kostenprofile!$C$6+G4*Kostenprofile!$D$6)/SUM(E4:G4)</f>
        <v>5.000000000000001E-2</v>
      </c>
      <c r="N4" s="199" t="s">
        <v>600</v>
      </c>
      <c r="O4" s="199">
        <f>COUNTIF(C3:C100,TRUE)</f>
        <v>45</v>
      </c>
      <c r="P4" s="316">
        <f>AVERAGEIF($C$3:$C$100,TRUE,I3:I100)</f>
        <v>0.23962962962962947</v>
      </c>
      <c r="Q4" s="316">
        <f t="shared" ref="Q4:S4" si="1">AVERAGEIF($C$3:$C$100,TRUE,J3:J100)</f>
        <v>0.62555555555555542</v>
      </c>
      <c r="R4" s="316">
        <f t="shared" si="1"/>
        <v>8.4814814814814843E-2</v>
      </c>
      <c r="S4" s="316">
        <f t="shared" si="1"/>
        <v>5.000000000000001E-2</v>
      </c>
    </row>
    <row r="5" spans="1:19">
      <c r="A5" s="203" t="s">
        <v>69</v>
      </c>
      <c r="B5" s="204">
        <v>1019</v>
      </c>
      <c r="C5" s="204" t="b">
        <f>_xlfn.XLOOKUP(B5,Vergleichbarkeit!$A$2:$A$126,Vergleichbarkeit!$J$2:$J$126)=1</f>
        <v>1</v>
      </c>
      <c r="D5" s="204" t="b">
        <f>_xlfn.XLOOKUP(B5,Vergleichbarkeit!$A$2:$A$126,Vergleichbarkeit!$L$2:$L$126)=1</f>
        <v>1</v>
      </c>
      <c r="E5" s="206">
        <v>0</v>
      </c>
      <c r="F5" s="206">
        <v>1</v>
      </c>
      <c r="G5" s="206">
        <v>2</v>
      </c>
      <c r="H5" s="206">
        <f t="shared" si="0"/>
        <v>3</v>
      </c>
      <c r="I5" s="207">
        <f>(E5*Kostenprofile!$B$3+F5*Kostenprofile!$C$3+G5*Kostenprofile!$D$3)/SUM(E5:G5)</f>
        <v>0.21666666666666667</v>
      </c>
      <c r="J5" s="207">
        <f>(E5*Kostenprofile!$B$4+F5*Kostenprofile!$C$4+G5*Kostenprofile!$D$4)/SUM(E5:G5)</f>
        <v>0.65</v>
      </c>
      <c r="K5" s="207">
        <f>(E5*Kostenprofile!$B$5+F5*Kostenprofile!$C$5+G5*Kostenprofile!$D$5)/SUM(E5:G5)</f>
        <v>8.3333333333333329E-2</v>
      </c>
      <c r="L5" s="207">
        <f>(E5*Kostenprofile!$B$6+F5*Kostenprofile!$C$6+G5*Kostenprofile!$D$6)/SUM(E5:G5)</f>
        <v>5.000000000000001E-2</v>
      </c>
      <c r="N5" s="199" t="s">
        <v>3141</v>
      </c>
      <c r="O5" s="199">
        <f>COUNTIF(D3:D100,TRUE)</f>
        <v>58</v>
      </c>
      <c r="P5" s="316">
        <f>AVERAGEIF($D$3:$D$100,TRUE,I3:I100)</f>
        <v>0.23793103448275849</v>
      </c>
      <c r="Q5" s="316">
        <f t="shared" ref="Q5:S5" si="2">AVERAGEIF($D$3:$D$100,TRUE,J3:J100)</f>
        <v>0.62758620689655154</v>
      </c>
      <c r="R5" s="316">
        <f t="shared" si="2"/>
        <v>8.4482758620689644E-2</v>
      </c>
      <c r="S5" s="316">
        <f t="shared" si="2"/>
        <v>4.9999999999999968E-2</v>
      </c>
    </row>
    <row r="6" spans="1:19">
      <c r="A6" s="203" t="s">
        <v>72</v>
      </c>
      <c r="B6" s="204">
        <v>1020</v>
      </c>
      <c r="C6" s="204" t="b">
        <f>_xlfn.XLOOKUP(B6,Vergleichbarkeit!$A$2:$A$126,Vergleichbarkeit!$J$2:$J$126)=1</f>
        <v>1</v>
      </c>
      <c r="D6" s="204" t="b">
        <f>_xlfn.XLOOKUP(B6,Vergleichbarkeit!$A$2:$A$126,Vergleichbarkeit!$L$2:$L$126)=1</f>
        <v>1</v>
      </c>
      <c r="E6" s="206">
        <v>0</v>
      </c>
      <c r="F6" s="206">
        <v>0</v>
      </c>
      <c r="G6" s="206">
        <v>3</v>
      </c>
      <c r="H6" s="206">
        <f t="shared" si="0"/>
        <v>3</v>
      </c>
      <c r="I6" s="207">
        <f>(E6*Kostenprofile!$B$3+F6*Kostenprofile!$C$3+G6*Kostenprofile!$D$3)/SUM(E6:G6)</f>
        <v>0.10000000000000002</v>
      </c>
      <c r="J6" s="207">
        <f>(E6*Kostenprofile!$B$4+F6*Kostenprofile!$C$4+G6*Kostenprofile!$D$4)/SUM(E6:G6)</f>
        <v>0.75</v>
      </c>
      <c r="K6" s="207">
        <f>(E6*Kostenprofile!$B$5+F6*Kostenprofile!$C$5+G6*Kostenprofile!$D$5)/SUM(E6:G6)</f>
        <v>0.10000000000000002</v>
      </c>
      <c r="L6" s="207">
        <f>(E6*Kostenprofile!$B$6+F6*Kostenprofile!$C$6+G6*Kostenprofile!$D$6)/SUM(E6:G6)</f>
        <v>5.000000000000001E-2</v>
      </c>
      <c r="N6" s="199" t="s">
        <v>3142</v>
      </c>
      <c r="O6" s="199">
        <f>COUNT(B3:B100)</f>
        <v>98</v>
      </c>
      <c r="P6" s="317">
        <f>AVERAGE(I3:I100)</f>
        <v>0.29311224489795895</v>
      </c>
      <c r="Q6" s="317">
        <f t="shared" ref="Q6:S6" si="3">AVERAGE(J3:J100)</f>
        <v>0.57908163265306134</v>
      </c>
      <c r="R6" s="317">
        <f t="shared" si="3"/>
        <v>7.7806122448979526E-2</v>
      </c>
      <c r="S6" s="317">
        <f t="shared" si="3"/>
        <v>4.9999999999999913E-2</v>
      </c>
    </row>
    <row r="7" spans="1:19">
      <c r="A7" s="203" t="s">
        <v>73</v>
      </c>
      <c r="B7" s="204">
        <v>1022</v>
      </c>
      <c r="C7" s="204" t="b">
        <f>_xlfn.XLOOKUP(B7,Vergleichbarkeit!$A$2:$A$126,Vergleichbarkeit!$J$2:$J$126)=1</f>
        <v>1</v>
      </c>
      <c r="D7" s="204" t="b">
        <f>_xlfn.XLOOKUP(B7,Vergleichbarkeit!$A$2:$A$126,Vergleichbarkeit!$L$2:$L$126)=1</f>
        <v>1</v>
      </c>
      <c r="E7" s="206">
        <v>0</v>
      </c>
      <c r="F7" s="206">
        <v>0</v>
      </c>
      <c r="G7" s="206">
        <v>3</v>
      </c>
      <c r="H7" s="206">
        <f t="shared" si="0"/>
        <v>3</v>
      </c>
      <c r="I7" s="207">
        <f>(E7*Kostenprofile!$B$3+F7*Kostenprofile!$C$3+G7*Kostenprofile!$D$3)/SUM(E7:G7)</f>
        <v>0.10000000000000002</v>
      </c>
      <c r="J7" s="207">
        <f>(E7*Kostenprofile!$B$4+F7*Kostenprofile!$C$4+G7*Kostenprofile!$D$4)/SUM(E7:G7)</f>
        <v>0.75</v>
      </c>
      <c r="K7" s="207">
        <f>(E7*Kostenprofile!$B$5+F7*Kostenprofile!$C$5+G7*Kostenprofile!$D$5)/SUM(E7:G7)</f>
        <v>0.10000000000000002</v>
      </c>
      <c r="L7" s="207">
        <f>(E7*Kostenprofile!$B$6+F7*Kostenprofile!$C$6+G7*Kostenprofile!$D$6)/SUM(E7:G7)</f>
        <v>5.000000000000001E-2</v>
      </c>
    </row>
    <row r="8" spans="1:19">
      <c r="A8" s="203" t="s">
        <v>75</v>
      </c>
      <c r="B8" s="204">
        <v>1027</v>
      </c>
      <c r="C8" s="204" t="b">
        <f>_xlfn.XLOOKUP(B8,Vergleichbarkeit!$A$2:$A$126,Vergleichbarkeit!$J$2:$J$126)=1</f>
        <v>1</v>
      </c>
      <c r="D8" s="204" t="b">
        <f>_xlfn.XLOOKUP(B8,Vergleichbarkeit!$A$2:$A$126,Vergleichbarkeit!$L$2:$L$126)=1</f>
        <v>1</v>
      </c>
      <c r="E8" s="206">
        <v>0</v>
      </c>
      <c r="F8" s="206">
        <v>0</v>
      </c>
      <c r="G8" s="206">
        <v>3</v>
      </c>
      <c r="H8" s="206">
        <f t="shared" si="0"/>
        <v>3</v>
      </c>
      <c r="I8" s="207">
        <f>(E8*Kostenprofile!$B$3+F8*Kostenprofile!$C$3+G8*Kostenprofile!$D$3)/SUM(E8:G8)</f>
        <v>0.10000000000000002</v>
      </c>
      <c r="J8" s="207">
        <f>(E8*Kostenprofile!$B$4+F8*Kostenprofile!$C$4+G8*Kostenprofile!$D$4)/SUM(E8:G8)</f>
        <v>0.75</v>
      </c>
      <c r="K8" s="207">
        <f>(E8*Kostenprofile!$B$5+F8*Kostenprofile!$C$5+G8*Kostenprofile!$D$5)/SUM(E8:G8)</f>
        <v>0.10000000000000002</v>
      </c>
      <c r="L8" s="207">
        <f>(E8*Kostenprofile!$B$6+F8*Kostenprofile!$C$6+G8*Kostenprofile!$D$6)/SUM(E8:G8)</f>
        <v>5.000000000000001E-2</v>
      </c>
    </row>
    <row r="9" spans="1:19" ht="57.75" customHeight="1">
      <c r="A9" s="203" t="s">
        <v>79</v>
      </c>
      <c r="B9" s="204">
        <v>1069</v>
      </c>
      <c r="C9" s="204" t="b">
        <f>_xlfn.XLOOKUP(B9,Vergleichbarkeit!$A$2:$A$126,Vergleichbarkeit!$J$2:$J$126)=1</f>
        <v>0</v>
      </c>
      <c r="D9" s="204" t="b">
        <f>_xlfn.XLOOKUP(B9,Vergleichbarkeit!$A$2:$A$126,Vergleichbarkeit!$L$2:$L$126)=1</f>
        <v>0</v>
      </c>
      <c r="E9" s="206">
        <v>1</v>
      </c>
      <c r="F9" s="206">
        <v>1</v>
      </c>
      <c r="G9" s="206">
        <v>1</v>
      </c>
      <c r="H9" s="206">
        <f t="shared" si="0"/>
        <v>3</v>
      </c>
      <c r="I9" s="207">
        <f>(E9*Kostenprofile!$B$3+F9*Kostenprofile!$C$3+G9*Kostenprofile!$D$3)/SUM(E9:G9)</f>
        <v>0.43333333333333335</v>
      </c>
      <c r="J9" s="207">
        <f>(E9*Kostenprofile!$B$4+F9*Kostenprofile!$C$4+G9*Kostenprofile!$D$4)/SUM(E9:G9)</f>
        <v>0.45</v>
      </c>
      <c r="K9" s="207">
        <f>(E9*Kostenprofile!$B$5+F9*Kostenprofile!$C$5+G9*Kostenprofile!$D$5)/SUM(E9:G9)</f>
        <v>6.6666666666666666E-2</v>
      </c>
      <c r="L9" s="207">
        <f>(E9*Kostenprofile!$B$6+F9*Kostenprofile!$C$6+G9*Kostenprofile!$D$6)/SUM(E9:G9)</f>
        <v>5.000000000000001E-2</v>
      </c>
    </row>
    <row r="10" spans="1:19">
      <c r="A10" s="203" t="s">
        <v>82</v>
      </c>
      <c r="B10" s="204">
        <v>1093</v>
      </c>
      <c r="C10" s="204" t="b">
        <f>_xlfn.XLOOKUP(B10,Vergleichbarkeit!$A$2:$A$126,Vergleichbarkeit!$J$2:$J$126)=1</f>
        <v>1</v>
      </c>
      <c r="D10" s="204" t="b">
        <f>_xlfn.XLOOKUP(B10,Vergleichbarkeit!$A$2:$A$126,Vergleichbarkeit!$L$2:$L$126)=1</f>
        <v>1</v>
      </c>
      <c r="E10" s="206">
        <v>0</v>
      </c>
      <c r="F10" s="206">
        <v>0</v>
      </c>
      <c r="G10" s="206">
        <v>3</v>
      </c>
      <c r="H10" s="206">
        <f t="shared" si="0"/>
        <v>3</v>
      </c>
      <c r="I10" s="207">
        <f>(E10*Kostenprofile!$B$3+F10*Kostenprofile!$C$3+G10*Kostenprofile!$D$3)/SUM(E10:G10)</f>
        <v>0.10000000000000002</v>
      </c>
      <c r="J10" s="207">
        <f>(E10*Kostenprofile!$B$4+F10*Kostenprofile!$C$4+G10*Kostenprofile!$D$4)/SUM(E10:G10)</f>
        <v>0.75</v>
      </c>
      <c r="K10" s="207">
        <f>(E10*Kostenprofile!$B$5+F10*Kostenprofile!$C$5+G10*Kostenprofile!$D$5)/SUM(E10:G10)</f>
        <v>0.10000000000000002</v>
      </c>
      <c r="L10" s="207">
        <f>(E10*Kostenprofile!$B$6+F10*Kostenprofile!$C$6+G10*Kostenprofile!$D$6)/SUM(E10:G10)</f>
        <v>5.000000000000001E-2</v>
      </c>
    </row>
    <row r="11" spans="1:19">
      <c r="A11" s="203" t="s">
        <v>83</v>
      </c>
      <c r="B11" s="204">
        <v>1191.0999999999999</v>
      </c>
      <c r="C11" s="204" t="b">
        <f>_xlfn.XLOOKUP(B11,Vergleichbarkeit!$A$2:$A$126,Vergleichbarkeit!$J$2:$J$126)=1</f>
        <v>1</v>
      </c>
      <c r="D11" s="204" t="b">
        <f>_xlfn.XLOOKUP(B11,Vergleichbarkeit!$A$2:$A$126,Vergleichbarkeit!$L$2:$L$126)=1</f>
        <v>1</v>
      </c>
      <c r="E11" s="206">
        <v>2</v>
      </c>
      <c r="F11" s="206">
        <v>1</v>
      </c>
      <c r="G11" s="206">
        <v>0</v>
      </c>
      <c r="H11" s="206">
        <f t="shared" si="0"/>
        <v>3</v>
      </c>
      <c r="I11" s="207">
        <f>(E11*Kostenprofile!$B$3+F11*Kostenprofile!$C$3+G11*Kostenprofile!$D$3)/SUM(E11:G11)</f>
        <v>0.65</v>
      </c>
      <c r="J11" s="207">
        <f>(E11*Kostenprofile!$B$4+F11*Kostenprofile!$C$4+G11*Kostenprofile!$D$4)/SUM(E11:G11)</f>
        <v>0.25</v>
      </c>
      <c r="K11" s="207">
        <f>(E11*Kostenprofile!$B$5+F11*Kostenprofile!$C$5+G11*Kostenprofile!$D$5)/SUM(E11:G11)</f>
        <v>5.000000000000001E-2</v>
      </c>
      <c r="L11" s="207">
        <f>(E11*Kostenprofile!$B$6+F11*Kostenprofile!$C$6+G11*Kostenprofile!$D$6)/SUM(E11:G11)</f>
        <v>5.000000000000001E-2</v>
      </c>
    </row>
    <row r="12" spans="1:19" ht="72" customHeight="1">
      <c r="A12" s="203" t="s">
        <v>85</v>
      </c>
      <c r="B12" s="204">
        <v>1194</v>
      </c>
      <c r="C12" s="204" t="b">
        <f>_xlfn.XLOOKUP(B12,Vergleichbarkeit!$A$2:$A$126,Vergleichbarkeit!$J$2:$J$126)=1</f>
        <v>0</v>
      </c>
      <c r="D12" s="204" t="b">
        <f>_xlfn.XLOOKUP(B12,Vergleichbarkeit!$A$2:$A$126,Vergleichbarkeit!$L$2:$L$126)=1</f>
        <v>0</v>
      </c>
      <c r="E12" s="206">
        <v>2</v>
      </c>
      <c r="F12" s="206">
        <v>1</v>
      </c>
      <c r="G12" s="206">
        <v>0</v>
      </c>
      <c r="H12" s="206">
        <f t="shared" si="0"/>
        <v>3</v>
      </c>
      <c r="I12" s="207">
        <f>(E12*Kostenprofile!$B$3+F12*Kostenprofile!$C$3+G12*Kostenprofile!$D$3)/SUM(E12:G12)</f>
        <v>0.65</v>
      </c>
      <c r="J12" s="207">
        <f>(E12*Kostenprofile!$B$4+F12*Kostenprofile!$C$4+G12*Kostenprofile!$D$4)/SUM(E12:G12)</f>
        <v>0.25</v>
      </c>
      <c r="K12" s="207">
        <f>(E12*Kostenprofile!$B$5+F12*Kostenprofile!$C$5+G12*Kostenprofile!$D$5)/SUM(E12:G12)</f>
        <v>5.000000000000001E-2</v>
      </c>
      <c r="L12" s="207">
        <f>(E12*Kostenprofile!$B$6+F12*Kostenprofile!$C$6+G12*Kostenprofile!$D$6)/SUM(E12:G12)</f>
        <v>5.000000000000001E-2</v>
      </c>
    </row>
    <row r="13" spans="1:19">
      <c r="A13" s="203" t="s">
        <v>89</v>
      </c>
      <c r="B13" s="204">
        <v>1207</v>
      </c>
      <c r="C13" s="204" t="b">
        <f>_xlfn.XLOOKUP(B13,Vergleichbarkeit!$A$2:$A$126,Vergleichbarkeit!$J$2:$J$126)=1</f>
        <v>0</v>
      </c>
      <c r="D13" s="204" t="b">
        <f>_xlfn.XLOOKUP(B13,Vergleichbarkeit!$A$2:$A$126,Vergleichbarkeit!$L$2:$L$126)=1</f>
        <v>1</v>
      </c>
      <c r="E13" s="206">
        <v>0</v>
      </c>
      <c r="F13" s="206">
        <v>1</v>
      </c>
      <c r="G13" s="206">
        <v>2</v>
      </c>
      <c r="H13" s="206">
        <f t="shared" si="0"/>
        <v>3</v>
      </c>
      <c r="I13" s="207">
        <f>(E13*Kostenprofile!$B$3+F13*Kostenprofile!$C$3+G13*Kostenprofile!$D$3)/SUM(E13:G13)</f>
        <v>0.21666666666666667</v>
      </c>
      <c r="J13" s="207">
        <f>(E13*Kostenprofile!$B$4+F13*Kostenprofile!$C$4+G13*Kostenprofile!$D$4)/SUM(E13:G13)</f>
        <v>0.65</v>
      </c>
      <c r="K13" s="207">
        <f>(E13*Kostenprofile!$B$5+F13*Kostenprofile!$C$5+G13*Kostenprofile!$D$5)/SUM(E13:G13)</f>
        <v>8.3333333333333329E-2</v>
      </c>
      <c r="L13" s="207">
        <f>(E13*Kostenprofile!$B$6+F13*Kostenprofile!$C$6+G13*Kostenprofile!$D$6)/SUM(E13:G13)</f>
        <v>5.000000000000001E-2</v>
      </c>
    </row>
    <row r="14" spans="1:19">
      <c r="A14" s="203" t="s">
        <v>90</v>
      </c>
      <c r="B14" s="204">
        <v>1212</v>
      </c>
      <c r="C14" s="204" t="b">
        <f>_xlfn.XLOOKUP(B14,Vergleichbarkeit!$A$2:$A$126,Vergleichbarkeit!$J$2:$J$126)=1</f>
        <v>1</v>
      </c>
      <c r="D14" s="204" t="b">
        <f>_xlfn.XLOOKUP(B14,Vergleichbarkeit!$A$2:$A$126,Vergleichbarkeit!$L$2:$L$126)=1</f>
        <v>1</v>
      </c>
      <c r="E14" s="206">
        <v>1</v>
      </c>
      <c r="F14" s="206">
        <v>1</v>
      </c>
      <c r="G14" s="206">
        <v>1</v>
      </c>
      <c r="H14" s="206">
        <f t="shared" si="0"/>
        <v>3</v>
      </c>
      <c r="I14" s="207">
        <f>(E14*Kostenprofile!$B$3+F14*Kostenprofile!$C$3+G14*Kostenprofile!$D$3)/SUM(E14:G14)</f>
        <v>0.43333333333333335</v>
      </c>
      <c r="J14" s="207">
        <f>(E14*Kostenprofile!$B$4+F14*Kostenprofile!$C$4+G14*Kostenprofile!$D$4)/SUM(E14:G14)</f>
        <v>0.45</v>
      </c>
      <c r="K14" s="207">
        <f>(E14*Kostenprofile!$B$5+F14*Kostenprofile!$C$5+G14*Kostenprofile!$D$5)/SUM(E14:G14)</f>
        <v>6.6666666666666666E-2</v>
      </c>
      <c r="L14" s="207">
        <f>(E14*Kostenprofile!$B$6+F14*Kostenprofile!$C$6+G14*Kostenprofile!$D$6)/SUM(E14:G14)</f>
        <v>5.000000000000001E-2</v>
      </c>
    </row>
    <row r="15" spans="1:19">
      <c r="A15" s="203" t="s">
        <v>91</v>
      </c>
      <c r="B15" s="204">
        <v>1223</v>
      </c>
      <c r="C15" s="204" t="b">
        <f>_xlfn.XLOOKUP(B15,Vergleichbarkeit!$A$2:$A$126,Vergleichbarkeit!$J$2:$J$126)=1</f>
        <v>1</v>
      </c>
      <c r="D15" s="204" t="b">
        <f>_xlfn.XLOOKUP(B15,Vergleichbarkeit!$A$2:$A$126,Vergleichbarkeit!$L$2:$L$126)=1</f>
        <v>1</v>
      </c>
      <c r="E15" s="206">
        <v>0</v>
      </c>
      <c r="F15" s="206">
        <v>0</v>
      </c>
      <c r="G15" s="206">
        <v>3</v>
      </c>
      <c r="H15" s="206">
        <f t="shared" si="0"/>
        <v>3</v>
      </c>
      <c r="I15" s="207">
        <f>(E15*Kostenprofile!$B$3+F15*Kostenprofile!$C$3+G15*Kostenprofile!$D$3)/SUM(E15:G15)</f>
        <v>0.10000000000000002</v>
      </c>
      <c r="J15" s="207">
        <f>(E15*Kostenprofile!$B$4+F15*Kostenprofile!$C$4+G15*Kostenprofile!$D$4)/SUM(E15:G15)</f>
        <v>0.75</v>
      </c>
      <c r="K15" s="207">
        <f>(E15*Kostenprofile!$B$5+F15*Kostenprofile!$C$5+G15*Kostenprofile!$D$5)/SUM(E15:G15)</f>
        <v>0.10000000000000002</v>
      </c>
      <c r="L15" s="207">
        <f>(E15*Kostenprofile!$B$6+F15*Kostenprofile!$C$6+G15*Kostenprofile!$D$6)/SUM(E15:G15)</f>
        <v>5.000000000000001E-2</v>
      </c>
    </row>
    <row r="16" spans="1:19">
      <c r="A16" s="203" t="s">
        <v>92</v>
      </c>
      <c r="B16" s="204">
        <v>1224.0999999999999</v>
      </c>
      <c r="C16" s="204" t="b">
        <f>_xlfn.XLOOKUP(B16,Vergleichbarkeit!$A$2:$A$126,Vergleichbarkeit!$J$2:$J$126)=1</f>
        <v>1</v>
      </c>
      <c r="D16" s="204" t="b">
        <f>_xlfn.XLOOKUP(B16,Vergleichbarkeit!$A$2:$A$126,Vergleichbarkeit!$L$2:$L$126)=1</f>
        <v>1</v>
      </c>
      <c r="E16" s="206">
        <v>1</v>
      </c>
      <c r="F16" s="206">
        <v>2</v>
      </c>
      <c r="G16" s="206">
        <v>0</v>
      </c>
      <c r="H16" s="206">
        <f t="shared" si="0"/>
        <v>3</v>
      </c>
      <c r="I16" s="207">
        <f>(E16*Kostenprofile!$B$3+F16*Kostenprofile!$C$3+G16*Kostenprofile!$D$3)/SUM(E16:G16)</f>
        <v>0.54999999999999993</v>
      </c>
      <c r="J16" s="207">
        <f>(E16*Kostenprofile!$B$4+F16*Kostenprofile!$C$4+G16*Kostenprofile!$D$4)/SUM(E16:G16)</f>
        <v>0.35000000000000003</v>
      </c>
      <c r="K16" s="207">
        <f>(E16*Kostenprofile!$B$5+F16*Kostenprofile!$C$5+G16*Kostenprofile!$D$5)/SUM(E16:G16)</f>
        <v>5.000000000000001E-2</v>
      </c>
      <c r="L16" s="207">
        <f>(E16*Kostenprofile!$B$6+F16*Kostenprofile!$C$6+G16*Kostenprofile!$D$6)/SUM(E16:G16)</f>
        <v>5.000000000000001E-2</v>
      </c>
    </row>
    <row r="17" spans="1:12">
      <c r="A17" s="203" t="s">
        <v>94</v>
      </c>
      <c r="B17" s="204">
        <v>1230</v>
      </c>
      <c r="C17" s="204" t="b">
        <f>_xlfn.XLOOKUP(B17,Vergleichbarkeit!$A$2:$A$126,Vergleichbarkeit!$J$2:$J$126)=1</f>
        <v>1</v>
      </c>
      <c r="D17" s="204" t="b">
        <f>_xlfn.XLOOKUP(B17,Vergleichbarkeit!$A$2:$A$126,Vergleichbarkeit!$L$2:$L$126)=1</f>
        <v>1</v>
      </c>
      <c r="E17" s="206">
        <v>0</v>
      </c>
      <c r="F17" s="206">
        <v>0</v>
      </c>
      <c r="G17" s="206">
        <v>3</v>
      </c>
      <c r="H17" s="206">
        <f t="shared" si="0"/>
        <v>3</v>
      </c>
      <c r="I17" s="207">
        <f>(E17*Kostenprofile!$B$3+F17*Kostenprofile!$C$3+G17*Kostenprofile!$D$3)/SUM(E17:G17)</f>
        <v>0.10000000000000002</v>
      </c>
      <c r="J17" s="207">
        <f>(E17*Kostenprofile!$B$4+F17*Kostenprofile!$C$4+G17*Kostenprofile!$D$4)/SUM(E17:G17)</f>
        <v>0.75</v>
      </c>
      <c r="K17" s="207">
        <f>(E17*Kostenprofile!$B$5+F17*Kostenprofile!$C$5+G17*Kostenprofile!$D$5)/SUM(E17:G17)</f>
        <v>0.10000000000000002</v>
      </c>
      <c r="L17" s="207">
        <f>(E17*Kostenprofile!$B$6+F17*Kostenprofile!$C$6+G17*Kostenprofile!$D$6)/SUM(E17:G17)</f>
        <v>5.000000000000001E-2</v>
      </c>
    </row>
    <row r="18" spans="1:12">
      <c r="A18" s="203" t="s">
        <v>95</v>
      </c>
      <c r="B18" s="204">
        <v>1245</v>
      </c>
      <c r="C18" s="204" t="b">
        <f>_xlfn.XLOOKUP(B18,Vergleichbarkeit!$A$2:$A$126,Vergleichbarkeit!$J$2:$J$126)=1</f>
        <v>1</v>
      </c>
      <c r="D18" s="204" t="b">
        <f>_xlfn.XLOOKUP(B18,Vergleichbarkeit!$A$2:$A$126,Vergleichbarkeit!$L$2:$L$126)=1</f>
        <v>1</v>
      </c>
      <c r="E18" s="206">
        <v>0</v>
      </c>
      <c r="F18" s="206">
        <v>0</v>
      </c>
      <c r="G18" s="206">
        <v>3</v>
      </c>
      <c r="H18" s="206">
        <f t="shared" si="0"/>
        <v>3</v>
      </c>
      <c r="I18" s="207">
        <f>(E18*Kostenprofile!$B$3+F18*Kostenprofile!$C$3+G18*Kostenprofile!$D$3)/SUM(E18:G18)</f>
        <v>0.10000000000000002</v>
      </c>
      <c r="J18" s="207">
        <f>(E18*Kostenprofile!$B$4+F18*Kostenprofile!$C$4+G18*Kostenprofile!$D$4)/SUM(E18:G18)</f>
        <v>0.75</v>
      </c>
      <c r="K18" s="207">
        <f>(E18*Kostenprofile!$B$5+F18*Kostenprofile!$C$5+G18*Kostenprofile!$D$5)/SUM(E18:G18)</f>
        <v>0.10000000000000002</v>
      </c>
      <c r="L18" s="207">
        <f>(E18*Kostenprofile!$B$6+F18*Kostenprofile!$C$6+G18*Kostenprofile!$D$6)/SUM(E18:G18)</f>
        <v>5.000000000000001E-2</v>
      </c>
    </row>
    <row r="19" spans="1:12">
      <c r="A19" s="203" t="s">
        <v>96</v>
      </c>
      <c r="B19" s="204">
        <v>1260</v>
      </c>
      <c r="C19" s="204" t="b">
        <f>_xlfn.XLOOKUP(B19,Vergleichbarkeit!$A$2:$A$126,Vergleichbarkeit!$J$2:$J$126)=1</f>
        <v>1</v>
      </c>
      <c r="D19" s="204" t="b">
        <f>_xlfn.XLOOKUP(B19,Vergleichbarkeit!$A$2:$A$126,Vergleichbarkeit!$L$2:$L$126)=1</f>
        <v>1</v>
      </c>
      <c r="E19" s="206">
        <v>0</v>
      </c>
      <c r="F19" s="206">
        <v>2</v>
      </c>
      <c r="G19" s="206">
        <v>1</v>
      </c>
      <c r="H19" s="206">
        <f t="shared" si="0"/>
        <v>3</v>
      </c>
      <c r="I19" s="207">
        <f>(E19*Kostenprofile!$B$3+F19*Kostenprofile!$C$3+G19*Kostenprofile!$D$3)/SUM(E19:G19)</f>
        <v>0.33333333333333331</v>
      </c>
      <c r="J19" s="207">
        <f>(E19*Kostenprofile!$B$4+F19*Kostenprofile!$C$4+G19*Kostenprofile!$D$4)/SUM(E19:G19)</f>
        <v>0.54999999999999993</v>
      </c>
      <c r="K19" s="207">
        <f>(E19*Kostenprofile!$B$5+F19*Kostenprofile!$C$5+G19*Kostenprofile!$D$5)/SUM(E19:G19)</f>
        <v>6.6666666666666666E-2</v>
      </c>
      <c r="L19" s="207">
        <f>(E19*Kostenprofile!$B$6+F19*Kostenprofile!$C$6+G19*Kostenprofile!$D$6)/SUM(E19:G19)</f>
        <v>5.000000000000001E-2</v>
      </c>
    </row>
    <row r="20" spans="1:12">
      <c r="A20" s="203" t="s">
        <v>97</v>
      </c>
      <c r="B20" s="204">
        <v>1266</v>
      </c>
      <c r="C20" s="204" t="b">
        <f>_xlfn.XLOOKUP(B20,Vergleichbarkeit!$A$2:$A$126,Vergleichbarkeit!$J$2:$J$126)=1</f>
        <v>1</v>
      </c>
      <c r="D20" s="204" t="b">
        <f>_xlfn.XLOOKUP(B20,Vergleichbarkeit!$A$2:$A$126,Vergleichbarkeit!$L$2:$L$126)=1</f>
        <v>1</v>
      </c>
      <c r="E20" s="206">
        <v>3</v>
      </c>
      <c r="F20" s="206">
        <v>0</v>
      </c>
      <c r="G20" s="206">
        <v>0</v>
      </c>
      <c r="H20" s="206">
        <f t="shared" si="0"/>
        <v>3</v>
      </c>
      <c r="I20" s="207">
        <f>(E20*Kostenprofile!$B$3+F20*Kostenprofile!$C$3+G20*Kostenprofile!$D$3)/SUM(E20:G20)</f>
        <v>0.75</v>
      </c>
      <c r="J20" s="207">
        <f>(E20*Kostenprofile!$B$4+F20*Kostenprofile!$C$4+G20*Kostenprofile!$D$4)/SUM(E20:G20)</f>
        <v>0.15</v>
      </c>
      <c r="K20" s="207">
        <f>(E20*Kostenprofile!$B$5+F20*Kostenprofile!$C$5+G20*Kostenprofile!$D$5)/SUM(E20:G20)</f>
        <v>5.000000000000001E-2</v>
      </c>
      <c r="L20" s="207">
        <f>(E20*Kostenprofile!$B$6+F20*Kostenprofile!$C$6+G20*Kostenprofile!$D$6)/SUM(E20:G20)</f>
        <v>5.000000000000001E-2</v>
      </c>
    </row>
    <row r="21" spans="1:12">
      <c r="A21" s="203" t="s">
        <v>100</v>
      </c>
      <c r="B21" s="204">
        <v>1288</v>
      </c>
      <c r="C21" s="204" t="b">
        <f>_xlfn.XLOOKUP(B21,Vergleichbarkeit!$A$2:$A$126,Vergleichbarkeit!$J$2:$J$126)=1</f>
        <v>0</v>
      </c>
      <c r="D21" s="204" t="b">
        <f>_xlfn.XLOOKUP(B21,Vergleichbarkeit!$A$2:$A$126,Vergleichbarkeit!$L$2:$L$126)=1</f>
        <v>0</v>
      </c>
      <c r="E21" s="206">
        <v>0</v>
      </c>
      <c r="F21" s="206">
        <v>2</v>
      </c>
      <c r="G21" s="206">
        <v>1</v>
      </c>
      <c r="H21" s="206">
        <f t="shared" si="0"/>
        <v>3</v>
      </c>
      <c r="I21" s="207">
        <f>(E21*Kostenprofile!$B$3+F21*Kostenprofile!$C$3+G21*Kostenprofile!$D$3)/SUM(E21:G21)</f>
        <v>0.33333333333333331</v>
      </c>
      <c r="J21" s="207">
        <f>(E21*Kostenprofile!$B$4+F21*Kostenprofile!$C$4+G21*Kostenprofile!$D$4)/SUM(E21:G21)</f>
        <v>0.54999999999999993</v>
      </c>
      <c r="K21" s="207">
        <f>(E21*Kostenprofile!$B$5+F21*Kostenprofile!$C$5+G21*Kostenprofile!$D$5)/SUM(E21:G21)</f>
        <v>6.6666666666666666E-2</v>
      </c>
      <c r="L21" s="207">
        <f>(E21*Kostenprofile!$B$6+F21*Kostenprofile!$C$6+G21*Kostenprofile!$D$6)/SUM(E21:G21)</f>
        <v>5.000000000000001E-2</v>
      </c>
    </row>
    <row r="22" spans="1:12">
      <c r="A22" s="203" t="s">
        <v>103</v>
      </c>
      <c r="B22" s="204">
        <v>1307</v>
      </c>
      <c r="C22" s="204" t="b">
        <f>_xlfn.XLOOKUP(B22,Vergleichbarkeit!$A$2:$A$126,Vergleichbarkeit!$J$2:$J$126)=1</f>
        <v>1</v>
      </c>
      <c r="D22" s="204" t="b">
        <f>_xlfn.XLOOKUP(B22,Vergleichbarkeit!$A$2:$A$126,Vergleichbarkeit!$L$2:$L$126)=1</f>
        <v>1</v>
      </c>
      <c r="E22" s="206">
        <v>0</v>
      </c>
      <c r="F22" s="206">
        <v>0</v>
      </c>
      <c r="G22" s="206">
        <v>3</v>
      </c>
      <c r="H22" s="206">
        <f t="shared" si="0"/>
        <v>3</v>
      </c>
      <c r="I22" s="207">
        <f>(E22*Kostenprofile!$B$3+F22*Kostenprofile!$C$3+G22*Kostenprofile!$D$3)/SUM(E22:G22)</f>
        <v>0.10000000000000002</v>
      </c>
      <c r="J22" s="207">
        <f>(E22*Kostenprofile!$B$4+F22*Kostenprofile!$C$4+G22*Kostenprofile!$D$4)/SUM(E22:G22)</f>
        <v>0.75</v>
      </c>
      <c r="K22" s="207">
        <f>(E22*Kostenprofile!$B$5+F22*Kostenprofile!$C$5+G22*Kostenprofile!$D$5)/SUM(E22:G22)</f>
        <v>0.10000000000000002</v>
      </c>
      <c r="L22" s="207">
        <f>(E22*Kostenprofile!$B$6+F22*Kostenprofile!$C$6+G22*Kostenprofile!$D$6)/SUM(E22:G22)</f>
        <v>5.000000000000001E-2</v>
      </c>
    </row>
    <row r="23" spans="1:12">
      <c r="A23" s="203" t="s">
        <v>104</v>
      </c>
      <c r="B23" s="204">
        <v>1314</v>
      </c>
      <c r="C23" s="204" t="b">
        <f>_xlfn.XLOOKUP(B23,Vergleichbarkeit!$A$2:$A$126,Vergleichbarkeit!$J$2:$J$126)=1</f>
        <v>1</v>
      </c>
      <c r="D23" s="204" t="b">
        <f>_xlfn.XLOOKUP(B23,Vergleichbarkeit!$A$2:$A$126,Vergleichbarkeit!$L$2:$L$126)=1</f>
        <v>1</v>
      </c>
      <c r="E23" s="206">
        <v>0</v>
      </c>
      <c r="F23" s="206">
        <v>0</v>
      </c>
      <c r="G23" s="206">
        <v>3</v>
      </c>
      <c r="H23" s="206">
        <f t="shared" si="0"/>
        <v>3</v>
      </c>
      <c r="I23" s="207">
        <f>(E23*Kostenprofile!$B$3+F23*Kostenprofile!$C$3+G23*Kostenprofile!$D$3)/SUM(E23:G23)</f>
        <v>0.10000000000000002</v>
      </c>
      <c r="J23" s="207">
        <f>(E23*Kostenprofile!$B$4+F23*Kostenprofile!$C$4+G23*Kostenprofile!$D$4)/SUM(E23:G23)</f>
        <v>0.75</v>
      </c>
      <c r="K23" s="207">
        <f>(E23*Kostenprofile!$B$5+F23*Kostenprofile!$C$5+G23*Kostenprofile!$D$5)/SUM(E23:G23)</f>
        <v>0.10000000000000002</v>
      </c>
      <c r="L23" s="207">
        <f>(E23*Kostenprofile!$B$6+F23*Kostenprofile!$C$6+G23*Kostenprofile!$D$6)/SUM(E23:G23)</f>
        <v>5.000000000000001E-2</v>
      </c>
    </row>
    <row r="24" spans="1:12">
      <c r="A24" s="203" t="s">
        <v>105</v>
      </c>
      <c r="B24" s="204">
        <v>1329</v>
      </c>
      <c r="C24" s="204" t="b">
        <f>_xlfn.XLOOKUP(B24,Vergleichbarkeit!$A$2:$A$126,Vergleichbarkeit!$J$2:$J$126)=1</f>
        <v>1</v>
      </c>
      <c r="D24" s="204" t="b">
        <f>_xlfn.XLOOKUP(B24,Vergleichbarkeit!$A$2:$A$126,Vergleichbarkeit!$L$2:$L$126)=1</f>
        <v>1</v>
      </c>
      <c r="E24" s="206">
        <v>1</v>
      </c>
      <c r="F24" s="206">
        <v>0</v>
      </c>
      <c r="G24" s="206">
        <v>2</v>
      </c>
      <c r="H24" s="206">
        <f t="shared" si="0"/>
        <v>3</v>
      </c>
      <c r="I24" s="207">
        <f>(E24*Kostenprofile!$B$3+F24*Kostenprofile!$C$3+G24*Kostenprofile!$D$3)/SUM(E24:G24)</f>
        <v>0.31666666666666665</v>
      </c>
      <c r="J24" s="207">
        <f>(E24*Kostenprofile!$B$4+F24*Kostenprofile!$C$4+G24*Kostenprofile!$D$4)/SUM(E24:G24)</f>
        <v>0.54999999999999993</v>
      </c>
      <c r="K24" s="207">
        <f>(E24*Kostenprofile!$B$5+F24*Kostenprofile!$C$5+G24*Kostenprofile!$D$5)/SUM(E24:G24)</f>
        <v>8.3333333333333329E-2</v>
      </c>
      <c r="L24" s="207">
        <f>(E24*Kostenprofile!$B$6+F24*Kostenprofile!$C$6+G24*Kostenprofile!$D$6)/SUM(E24:G24)</f>
        <v>5.000000000000001E-2</v>
      </c>
    </row>
    <row r="25" spans="1:12">
      <c r="A25" s="203" t="s">
        <v>106</v>
      </c>
      <c r="B25" s="204">
        <v>1341</v>
      </c>
      <c r="C25" s="204" t="b">
        <f>_xlfn.XLOOKUP(B25,Vergleichbarkeit!$A$2:$A$126,Vergleichbarkeit!$J$2:$J$126)=1</f>
        <v>1</v>
      </c>
      <c r="D25" s="204" t="b">
        <f>_xlfn.XLOOKUP(B25,Vergleichbarkeit!$A$2:$A$126,Vergleichbarkeit!$L$2:$L$126)=1</f>
        <v>1</v>
      </c>
      <c r="E25" s="206">
        <v>0</v>
      </c>
      <c r="F25" s="206">
        <v>0</v>
      </c>
      <c r="G25" s="206">
        <v>3</v>
      </c>
      <c r="H25" s="206">
        <f t="shared" si="0"/>
        <v>3</v>
      </c>
      <c r="I25" s="207">
        <f>(E25*Kostenprofile!$B$3+F25*Kostenprofile!$C$3+G25*Kostenprofile!$D$3)/SUM(E25:G25)</f>
        <v>0.10000000000000002</v>
      </c>
      <c r="J25" s="207">
        <f>(E25*Kostenprofile!$B$4+F25*Kostenprofile!$C$4+G25*Kostenprofile!$D$4)/SUM(E25:G25)</f>
        <v>0.75</v>
      </c>
      <c r="K25" s="207">
        <f>(E25*Kostenprofile!$B$5+F25*Kostenprofile!$C$5+G25*Kostenprofile!$D$5)/SUM(E25:G25)</f>
        <v>0.10000000000000002</v>
      </c>
      <c r="L25" s="207">
        <f>(E25*Kostenprofile!$B$6+F25*Kostenprofile!$C$6+G25*Kostenprofile!$D$6)/SUM(E25:G25)</f>
        <v>5.000000000000001E-2</v>
      </c>
    </row>
    <row r="26" spans="1:12">
      <c r="A26" s="203" t="s">
        <v>107</v>
      </c>
      <c r="B26" s="204">
        <v>1356</v>
      </c>
      <c r="C26" s="204" t="b">
        <f>_xlfn.XLOOKUP(B26,Vergleichbarkeit!$A$2:$A$126,Vergleichbarkeit!$J$2:$J$126)=1</f>
        <v>0</v>
      </c>
      <c r="D26" s="204" t="b">
        <f>_xlfn.XLOOKUP(B26,Vergleichbarkeit!$A$2:$A$126,Vergleichbarkeit!$L$2:$L$126)=1</f>
        <v>0</v>
      </c>
      <c r="E26" s="206">
        <v>0</v>
      </c>
      <c r="F26" s="206">
        <v>0</v>
      </c>
      <c r="G26" s="206">
        <v>3</v>
      </c>
      <c r="H26" s="206">
        <f t="shared" si="0"/>
        <v>3</v>
      </c>
      <c r="I26" s="207">
        <f>(E26*Kostenprofile!$B$3+F26*Kostenprofile!$C$3+G26*Kostenprofile!$D$3)/SUM(E26:G26)</f>
        <v>0.10000000000000002</v>
      </c>
      <c r="J26" s="207">
        <f>(E26*Kostenprofile!$B$4+F26*Kostenprofile!$C$4+G26*Kostenprofile!$D$4)/SUM(E26:G26)</f>
        <v>0.75</v>
      </c>
      <c r="K26" s="207">
        <f>(E26*Kostenprofile!$B$5+F26*Kostenprofile!$C$5+G26*Kostenprofile!$D$5)/SUM(E26:G26)</f>
        <v>0.10000000000000002</v>
      </c>
      <c r="L26" s="207">
        <f>(E26*Kostenprofile!$B$6+F26*Kostenprofile!$C$6+G26*Kostenprofile!$D$6)/SUM(E26:G26)</f>
        <v>5.000000000000001E-2</v>
      </c>
    </row>
    <row r="27" spans="1:12">
      <c r="A27" s="203" t="s">
        <v>108</v>
      </c>
      <c r="B27" s="204">
        <v>1363</v>
      </c>
      <c r="C27" s="204" t="b">
        <f>_xlfn.XLOOKUP(B27,Vergleichbarkeit!$A$2:$A$126,Vergleichbarkeit!$J$2:$J$126)=1</f>
        <v>1</v>
      </c>
      <c r="D27" s="204" t="b">
        <f>_xlfn.XLOOKUP(B27,Vergleichbarkeit!$A$2:$A$126,Vergleichbarkeit!$L$2:$L$126)=1</f>
        <v>1</v>
      </c>
      <c r="E27" s="206">
        <v>0</v>
      </c>
      <c r="F27" s="206">
        <v>1</v>
      </c>
      <c r="G27" s="206">
        <v>2</v>
      </c>
      <c r="H27" s="206">
        <f t="shared" si="0"/>
        <v>3</v>
      </c>
      <c r="I27" s="207">
        <f>(E27*Kostenprofile!$B$3+F27*Kostenprofile!$C$3+G27*Kostenprofile!$D$3)/SUM(E27:G27)</f>
        <v>0.21666666666666667</v>
      </c>
      <c r="J27" s="207">
        <f>(E27*Kostenprofile!$B$4+F27*Kostenprofile!$C$4+G27*Kostenprofile!$D$4)/SUM(E27:G27)</f>
        <v>0.65</v>
      </c>
      <c r="K27" s="207">
        <f>(E27*Kostenprofile!$B$5+F27*Kostenprofile!$C$5+G27*Kostenprofile!$D$5)/SUM(E27:G27)</f>
        <v>8.3333333333333329E-2</v>
      </c>
      <c r="L27" s="207">
        <f>(E27*Kostenprofile!$B$6+F27*Kostenprofile!$C$6+G27*Kostenprofile!$D$6)/SUM(E27:G27)</f>
        <v>5.000000000000001E-2</v>
      </c>
    </row>
    <row r="28" spans="1:12">
      <c r="A28" s="203" t="s">
        <v>109</v>
      </c>
      <c r="B28" s="204">
        <v>1371</v>
      </c>
      <c r="C28" s="204" t="b">
        <f>_xlfn.XLOOKUP(B28,Vergleichbarkeit!$A$2:$A$126,Vergleichbarkeit!$J$2:$J$126)=1</f>
        <v>1</v>
      </c>
      <c r="D28" s="204" t="b">
        <f>_xlfn.XLOOKUP(B28,Vergleichbarkeit!$A$2:$A$126,Vergleichbarkeit!$L$2:$L$126)=1</f>
        <v>1</v>
      </c>
      <c r="E28" s="206">
        <v>0</v>
      </c>
      <c r="F28" s="206">
        <v>0</v>
      </c>
      <c r="G28" s="206">
        <v>3</v>
      </c>
      <c r="H28" s="206">
        <f t="shared" si="0"/>
        <v>3</v>
      </c>
      <c r="I28" s="207">
        <f>(E28*Kostenprofile!$B$3+F28*Kostenprofile!$C$3+G28*Kostenprofile!$D$3)/SUM(E28:G28)</f>
        <v>0.10000000000000002</v>
      </c>
      <c r="J28" s="207">
        <f>(E28*Kostenprofile!$B$4+F28*Kostenprofile!$C$4+G28*Kostenprofile!$D$4)/SUM(E28:G28)</f>
        <v>0.75</v>
      </c>
      <c r="K28" s="207">
        <f>(E28*Kostenprofile!$B$5+F28*Kostenprofile!$C$5+G28*Kostenprofile!$D$5)/SUM(E28:G28)</f>
        <v>0.10000000000000002</v>
      </c>
      <c r="L28" s="207">
        <f>(E28*Kostenprofile!$B$6+F28*Kostenprofile!$C$6+G28*Kostenprofile!$D$6)/SUM(E28:G28)</f>
        <v>5.000000000000001E-2</v>
      </c>
    </row>
    <row r="29" spans="1:12">
      <c r="A29" s="203" t="s">
        <v>111</v>
      </c>
      <c r="B29" s="204">
        <v>1372</v>
      </c>
      <c r="C29" s="204" t="b">
        <f>_xlfn.XLOOKUP(B29,Vergleichbarkeit!$A$2:$A$126,Vergleichbarkeit!$J$2:$J$126)=1</f>
        <v>0</v>
      </c>
      <c r="D29" s="204" t="b">
        <f>_xlfn.XLOOKUP(B29,Vergleichbarkeit!$A$2:$A$126,Vergleichbarkeit!$L$2:$L$126)=1</f>
        <v>0</v>
      </c>
      <c r="E29" s="206">
        <v>0</v>
      </c>
      <c r="F29" s="206">
        <v>0</v>
      </c>
      <c r="G29" s="206">
        <v>3</v>
      </c>
      <c r="H29" s="206">
        <f t="shared" si="0"/>
        <v>3</v>
      </c>
      <c r="I29" s="207">
        <f>(E29*Kostenprofile!$B$3+F29*Kostenprofile!$C$3+G29*Kostenprofile!$D$3)/SUM(E29:G29)</f>
        <v>0.10000000000000002</v>
      </c>
      <c r="J29" s="207">
        <f>(E29*Kostenprofile!$B$4+F29*Kostenprofile!$C$4+G29*Kostenprofile!$D$4)/SUM(E29:G29)</f>
        <v>0.75</v>
      </c>
      <c r="K29" s="207">
        <f>(E29*Kostenprofile!$B$5+F29*Kostenprofile!$C$5+G29*Kostenprofile!$D$5)/SUM(E29:G29)</f>
        <v>0.10000000000000002</v>
      </c>
      <c r="L29" s="207">
        <f>(E29*Kostenprofile!$B$6+F29*Kostenprofile!$C$6+G29*Kostenprofile!$D$6)/SUM(E29:G29)</f>
        <v>5.000000000000001E-2</v>
      </c>
    </row>
    <row r="30" spans="1:12">
      <c r="A30" s="203" t="s">
        <v>112</v>
      </c>
      <c r="B30" s="204">
        <v>1374</v>
      </c>
      <c r="C30" s="204" t="b">
        <f>_xlfn.XLOOKUP(B30,Vergleichbarkeit!$A$2:$A$126,Vergleichbarkeit!$J$2:$J$126)=1</f>
        <v>0</v>
      </c>
      <c r="D30" s="204" t="b">
        <f>_xlfn.XLOOKUP(B30,Vergleichbarkeit!$A$2:$A$126,Vergleichbarkeit!$L$2:$L$126)=1</f>
        <v>0</v>
      </c>
      <c r="E30" s="206">
        <v>0</v>
      </c>
      <c r="F30" s="206">
        <v>0</v>
      </c>
      <c r="G30" s="206">
        <v>3</v>
      </c>
      <c r="H30" s="206">
        <f t="shared" si="0"/>
        <v>3</v>
      </c>
      <c r="I30" s="207">
        <f>(E30*Kostenprofile!$B$3+F30*Kostenprofile!$C$3+G30*Kostenprofile!$D$3)/SUM(E30:G30)</f>
        <v>0.10000000000000002</v>
      </c>
      <c r="J30" s="207">
        <f>(E30*Kostenprofile!$B$4+F30*Kostenprofile!$C$4+G30*Kostenprofile!$D$4)/SUM(E30:G30)</f>
        <v>0.75</v>
      </c>
      <c r="K30" s="207">
        <f>(E30*Kostenprofile!$B$5+F30*Kostenprofile!$C$5+G30*Kostenprofile!$D$5)/SUM(E30:G30)</f>
        <v>0.10000000000000002</v>
      </c>
      <c r="L30" s="207">
        <f>(E30*Kostenprofile!$B$6+F30*Kostenprofile!$C$6+G30*Kostenprofile!$D$6)/SUM(E30:G30)</f>
        <v>5.000000000000001E-2</v>
      </c>
    </row>
    <row r="31" spans="1:12">
      <c r="A31" s="203" t="s">
        <v>113</v>
      </c>
      <c r="B31" s="204">
        <v>1406</v>
      </c>
      <c r="C31" s="204" t="b">
        <f>_xlfn.XLOOKUP(B31,Vergleichbarkeit!$A$2:$A$126,Vergleichbarkeit!$J$2:$J$126)=1</f>
        <v>1</v>
      </c>
      <c r="D31" s="204" t="b">
        <f>_xlfn.XLOOKUP(B31,Vergleichbarkeit!$A$2:$A$126,Vergleichbarkeit!$L$2:$L$126)=1</f>
        <v>1</v>
      </c>
      <c r="E31" s="206">
        <v>0</v>
      </c>
      <c r="F31" s="206">
        <v>0</v>
      </c>
      <c r="G31" s="206">
        <v>3</v>
      </c>
      <c r="H31" s="206">
        <f t="shared" si="0"/>
        <v>3</v>
      </c>
      <c r="I31" s="207">
        <f>(E31*Kostenprofile!$B$3+F31*Kostenprofile!$C$3+G31*Kostenprofile!$D$3)/SUM(E31:G31)</f>
        <v>0.10000000000000002</v>
      </c>
      <c r="J31" s="207">
        <f>(E31*Kostenprofile!$B$4+F31*Kostenprofile!$C$4+G31*Kostenprofile!$D$4)/SUM(E31:G31)</f>
        <v>0.75</v>
      </c>
      <c r="K31" s="207">
        <f>(E31*Kostenprofile!$B$5+F31*Kostenprofile!$C$5+G31*Kostenprofile!$D$5)/SUM(E31:G31)</f>
        <v>0.10000000000000002</v>
      </c>
      <c r="L31" s="207">
        <f>(E31*Kostenprofile!$B$6+F31*Kostenprofile!$C$6+G31*Kostenprofile!$D$6)/SUM(E31:G31)</f>
        <v>5.000000000000001E-2</v>
      </c>
    </row>
    <row r="32" spans="1:12">
      <c r="A32" s="203" t="s">
        <v>114</v>
      </c>
      <c r="B32" s="204">
        <v>1410.1</v>
      </c>
      <c r="C32" s="204" t="b">
        <f>_xlfn.XLOOKUP(B32,Vergleichbarkeit!$A$2:$A$126,Vergleichbarkeit!$J$2:$J$126)=1</f>
        <v>0</v>
      </c>
      <c r="D32" s="204" t="b">
        <f>_xlfn.XLOOKUP(B32,Vergleichbarkeit!$A$2:$A$126,Vergleichbarkeit!$L$2:$L$126)=1</f>
        <v>1</v>
      </c>
      <c r="E32" s="206">
        <v>0</v>
      </c>
      <c r="F32" s="206">
        <v>0</v>
      </c>
      <c r="G32" s="206">
        <v>3</v>
      </c>
      <c r="H32" s="206">
        <f t="shared" si="0"/>
        <v>3</v>
      </c>
      <c r="I32" s="207">
        <f>(E32*Kostenprofile!$B$3+F32*Kostenprofile!$C$3+G32*Kostenprofile!$D$3)/SUM(E32:G32)</f>
        <v>0.10000000000000002</v>
      </c>
      <c r="J32" s="207">
        <f>(E32*Kostenprofile!$B$4+F32*Kostenprofile!$C$4+G32*Kostenprofile!$D$4)/SUM(E32:G32)</f>
        <v>0.75</v>
      </c>
      <c r="K32" s="207">
        <f>(E32*Kostenprofile!$B$5+F32*Kostenprofile!$C$5+G32*Kostenprofile!$D$5)/SUM(E32:G32)</f>
        <v>0.10000000000000002</v>
      </c>
      <c r="L32" s="207">
        <f>(E32*Kostenprofile!$B$6+F32*Kostenprofile!$C$6+G32*Kostenprofile!$D$6)/SUM(E32:G32)</f>
        <v>5.000000000000001E-2</v>
      </c>
    </row>
    <row r="33" spans="1:12">
      <c r="A33" s="203" t="s">
        <v>115</v>
      </c>
      <c r="B33" s="204">
        <v>1418</v>
      </c>
      <c r="C33" s="204" t="b">
        <f>_xlfn.XLOOKUP(B33,Vergleichbarkeit!$A$2:$A$126,Vergleichbarkeit!$J$2:$J$126)=1</f>
        <v>0</v>
      </c>
      <c r="D33" s="204" t="b">
        <f>_xlfn.XLOOKUP(B33,Vergleichbarkeit!$A$2:$A$126,Vergleichbarkeit!$L$2:$L$126)=1</f>
        <v>0</v>
      </c>
      <c r="E33" s="206">
        <v>1</v>
      </c>
      <c r="F33" s="206">
        <v>2</v>
      </c>
      <c r="G33" s="206">
        <v>0</v>
      </c>
      <c r="H33" s="206">
        <f t="shared" si="0"/>
        <v>3</v>
      </c>
      <c r="I33" s="207">
        <f>(E33*Kostenprofile!$B$3+F33*Kostenprofile!$C$3+G33*Kostenprofile!$D$3)/SUM(E33:G33)</f>
        <v>0.54999999999999993</v>
      </c>
      <c r="J33" s="207">
        <f>(E33*Kostenprofile!$B$4+F33*Kostenprofile!$C$4+G33*Kostenprofile!$D$4)/SUM(E33:G33)</f>
        <v>0.35000000000000003</v>
      </c>
      <c r="K33" s="207">
        <f>(E33*Kostenprofile!$B$5+F33*Kostenprofile!$C$5+G33*Kostenprofile!$D$5)/SUM(E33:G33)</f>
        <v>5.000000000000001E-2</v>
      </c>
      <c r="L33" s="207">
        <f>(E33*Kostenprofile!$B$6+F33*Kostenprofile!$C$6+G33*Kostenprofile!$D$6)/SUM(E33:G33)</f>
        <v>5.000000000000001E-2</v>
      </c>
    </row>
    <row r="34" spans="1:12">
      <c r="A34" s="203" t="s">
        <v>118</v>
      </c>
      <c r="B34" s="204">
        <v>1438.1</v>
      </c>
      <c r="C34" s="204" t="b">
        <f>_xlfn.XLOOKUP(B34,Vergleichbarkeit!$A$2:$A$126,Vergleichbarkeit!$J$2:$J$126)=1</f>
        <v>1</v>
      </c>
      <c r="D34" s="204" t="b">
        <f>_xlfn.XLOOKUP(B34,Vergleichbarkeit!$A$2:$A$126,Vergleichbarkeit!$L$2:$L$126)=1</f>
        <v>1</v>
      </c>
      <c r="E34" s="206">
        <v>0</v>
      </c>
      <c r="F34" s="206">
        <v>3</v>
      </c>
      <c r="G34" s="206">
        <v>0</v>
      </c>
      <c r="H34" s="206">
        <f t="shared" si="0"/>
        <v>3</v>
      </c>
      <c r="I34" s="207">
        <f>(E34*Kostenprofile!$B$3+F34*Kostenprofile!$C$3+G34*Kostenprofile!$D$3)/SUM(E34:G34)</f>
        <v>0.45</v>
      </c>
      <c r="J34" s="207">
        <f>(E34*Kostenprofile!$B$4+F34*Kostenprofile!$C$4+G34*Kostenprofile!$D$4)/SUM(E34:G34)</f>
        <v>0.45</v>
      </c>
      <c r="K34" s="207">
        <f>(E34*Kostenprofile!$B$5+F34*Kostenprofile!$C$5+G34*Kostenprofile!$D$5)/SUM(E34:G34)</f>
        <v>5.000000000000001E-2</v>
      </c>
      <c r="L34" s="207">
        <f>(E34*Kostenprofile!$B$6+F34*Kostenprofile!$C$6+G34*Kostenprofile!$D$6)/SUM(E34:G34)</f>
        <v>5.000000000000001E-2</v>
      </c>
    </row>
    <row r="35" spans="1:12">
      <c r="A35" s="203" t="s">
        <v>121</v>
      </c>
      <c r="B35" s="204">
        <v>1444.1</v>
      </c>
      <c r="C35" s="204" t="b">
        <f>_xlfn.XLOOKUP(B35,Vergleichbarkeit!$A$2:$A$126,Vergleichbarkeit!$J$2:$J$126)=1</f>
        <v>0</v>
      </c>
      <c r="D35" s="204" t="b">
        <f>_xlfn.XLOOKUP(B35,Vergleichbarkeit!$A$2:$A$126,Vergleichbarkeit!$L$2:$L$126)=1</f>
        <v>0</v>
      </c>
      <c r="E35" s="206">
        <v>0</v>
      </c>
      <c r="F35" s="206">
        <v>2</v>
      </c>
      <c r="G35" s="206">
        <v>1</v>
      </c>
      <c r="H35" s="206">
        <f t="shared" si="0"/>
        <v>3</v>
      </c>
      <c r="I35" s="207">
        <f>(E35*Kostenprofile!$B$3+F35*Kostenprofile!$C$3+G35*Kostenprofile!$D$3)/SUM(E35:G35)</f>
        <v>0.33333333333333331</v>
      </c>
      <c r="J35" s="207">
        <f>(E35*Kostenprofile!$B$4+F35*Kostenprofile!$C$4+G35*Kostenprofile!$D$4)/SUM(E35:G35)</f>
        <v>0.54999999999999993</v>
      </c>
      <c r="K35" s="207">
        <f>(E35*Kostenprofile!$B$5+F35*Kostenprofile!$C$5+G35*Kostenprofile!$D$5)/SUM(E35:G35)</f>
        <v>6.6666666666666666E-2</v>
      </c>
      <c r="L35" s="207">
        <f>(E35*Kostenprofile!$B$6+F35*Kostenprofile!$C$6+G35*Kostenprofile!$D$6)/SUM(E35:G35)</f>
        <v>5.000000000000001E-2</v>
      </c>
    </row>
    <row r="36" spans="1:12">
      <c r="A36" s="203" t="s">
        <v>125</v>
      </c>
      <c r="B36" s="204">
        <v>1446.1</v>
      </c>
      <c r="C36" s="204" t="b">
        <f>_xlfn.XLOOKUP(B36,Vergleichbarkeit!$A$2:$A$126,Vergleichbarkeit!$J$2:$J$126)=1</f>
        <v>0</v>
      </c>
      <c r="D36" s="204" t="b">
        <f>_xlfn.XLOOKUP(B36,Vergleichbarkeit!$A$2:$A$126,Vergleichbarkeit!$L$2:$L$126)=1</f>
        <v>0</v>
      </c>
      <c r="E36" s="206">
        <v>0</v>
      </c>
      <c r="F36" s="206">
        <v>2</v>
      </c>
      <c r="G36" s="206">
        <v>1</v>
      </c>
      <c r="H36" s="206">
        <f t="shared" si="0"/>
        <v>3</v>
      </c>
      <c r="I36" s="207">
        <f>(E36*Kostenprofile!$B$3+F36*Kostenprofile!$C$3+G36*Kostenprofile!$D$3)/SUM(E36:G36)</f>
        <v>0.33333333333333331</v>
      </c>
      <c r="J36" s="207">
        <f>(E36*Kostenprofile!$B$4+F36*Kostenprofile!$C$4+G36*Kostenprofile!$D$4)/SUM(E36:G36)</f>
        <v>0.54999999999999993</v>
      </c>
      <c r="K36" s="207">
        <f>(E36*Kostenprofile!$B$5+F36*Kostenprofile!$C$5+G36*Kostenprofile!$D$5)/SUM(E36:G36)</f>
        <v>6.6666666666666666E-2</v>
      </c>
      <c r="L36" s="207">
        <f>(E36*Kostenprofile!$B$6+F36*Kostenprofile!$C$6+G36*Kostenprofile!$D$6)/SUM(E36:G36)</f>
        <v>5.000000000000001E-2</v>
      </c>
    </row>
    <row r="37" spans="1:12">
      <c r="A37" s="203" t="s">
        <v>128</v>
      </c>
      <c r="B37" s="204">
        <v>1459</v>
      </c>
      <c r="C37" s="204" t="b">
        <f>_xlfn.XLOOKUP(B37,Vergleichbarkeit!$A$2:$A$126,Vergleichbarkeit!$J$2:$J$126)=1</f>
        <v>0</v>
      </c>
      <c r="D37" s="204" t="b">
        <f>_xlfn.XLOOKUP(B37,Vergleichbarkeit!$A$2:$A$126,Vergleichbarkeit!$L$2:$L$126)=1</f>
        <v>0</v>
      </c>
      <c r="E37" s="206">
        <v>0</v>
      </c>
      <c r="F37" s="206">
        <v>2</v>
      </c>
      <c r="G37" s="206">
        <v>1</v>
      </c>
      <c r="H37" s="206">
        <f t="shared" si="0"/>
        <v>3</v>
      </c>
      <c r="I37" s="207">
        <f>(E37*Kostenprofile!$B$3+F37*Kostenprofile!$C$3+G37*Kostenprofile!$D$3)/SUM(E37:G37)</f>
        <v>0.33333333333333331</v>
      </c>
      <c r="J37" s="207">
        <f>(E37*Kostenprofile!$B$4+F37*Kostenprofile!$C$4+G37*Kostenprofile!$D$4)/SUM(E37:G37)</f>
        <v>0.54999999999999993</v>
      </c>
      <c r="K37" s="207">
        <f>(E37*Kostenprofile!$B$5+F37*Kostenprofile!$C$5+G37*Kostenprofile!$D$5)/SUM(E37:G37)</f>
        <v>6.6666666666666666E-2</v>
      </c>
      <c r="L37" s="207">
        <f>(E37*Kostenprofile!$B$6+F37*Kostenprofile!$C$6+G37*Kostenprofile!$D$6)/SUM(E37:G37)</f>
        <v>5.000000000000001E-2</v>
      </c>
    </row>
    <row r="38" spans="1:12">
      <c r="A38" s="203" t="s">
        <v>130</v>
      </c>
      <c r="B38" s="204">
        <v>1460</v>
      </c>
      <c r="C38" s="204" t="b">
        <f>_xlfn.XLOOKUP(B38,Vergleichbarkeit!$A$2:$A$126,Vergleichbarkeit!$J$2:$J$126)=1</f>
        <v>0</v>
      </c>
      <c r="D38" s="204" t="b">
        <f>_xlfn.XLOOKUP(B38,Vergleichbarkeit!$A$2:$A$126,Vergleichbarkeit!$L$2:$L$126)=1</f>
        <v>0</v>
      </c>
      <c r="E38" s="206">
        <v>0</v>
      </c>
      <c r="F38" s="206">
        <v>2</v>
      </c>
      <c r="G38" s="206">
        <v>1</v>
      </c>
      <c r="H38" s="206">
        <f t="shared" si="0"/>
        <v>3</v>
      </c>
      <c r="I38" s="207">
        <f>(E38*Kostenprofile!$B$3+F38*Kostenprofile!$C$3+G38*Kostenprofile!$D$3)/SUM(E38:G38)</f>
        <v>0.33333333333333331</v>
      </c>
      <c r="J38" s="207">
        <f>(E38*Kostenprofile!$B$4+F38*Kostenprofile!$C$4+G38*Kostenprofile!$D$4)/SUM(E38:G38)</f>
        <v>0.54999999999999993</v>
      </c>
      <c r="K38" s="207">
        <f>(E38*Kostenprofile!$B$5+F38*Kostenprofile!$C$5+G38*Kostenprofile!$D$5)/SUM(E38:G38)</f>
        <v>6.6666666666666666E-2</v>
      </c>
      <c r="L38" s="207">
        <f>(E38*Kostenprofile!$B$6+F38*Kostenprofile!$C$6+G38*Kostenprofile!$D$6)/SUM(E38:G38)</f>
        <v>5.000000000000001E-2</v>
      </c>
    </row>
    <row r="39" spans="1:12">
      <c r="A39" s="203" t="s">
        <v>131</v>
      </c>
      <c r="B39" s="204">
        <v>1469</v>
      </c>
      <c r="C39" s="204" t="b">
        <f>_xlfn.XLOOKUP(B39,Vergleichbarkeit!$A$2:$A$126,Vergleichbarkeit!$J$2:$J$126)=1</f>
        <v>0</v>
      </c>
      <c r="D39" s="204" t="b">
        <f>_xlfn.XLOOKUP(B39,Vergleichbarkeit!$A$2:$A$126,Vergleichbarkeit!$L$2:$L$126)=1</f>
        <v>0</v>
      </c>
      <c r="E39" s="206">
        <v>1</v>
      </c>
      <c r="F39" s="206">
        <v>1</v>
      </c>
      <c r="G39" s="206">
        <v>1</v>
      </c>
      <c r="H39" s="206">
        <f t="shared" si="0"/>
        <v>3</v>
      </c>
      <c r="I39" s="207">
        <f>(E39*Kostenprofile!$B$3+F39*Kostenprofile!$C$3+G39*Kostenprofile!$D$3)/SUM(E39:G39)</f>
        <v>0.43333333333333335</v>
      </c>
      <c r="J39" s="207">
        <f>(E39*Kostenprofile!$B$4+F39*Kostenprofile!$C$4+G39*Kostenprofile!$D$4)/SUM(E39:G39)</f>
        <v>0.45</v>
      </c>
      <c r="K39" s="207">
        <f>(E39*Kostenprofile!$B$5+F39*Kostenprofile!$C$5+G39*Kostenprofile!$D$5)/SUM(E39:G39)</f>
        <v>6.6666666666666666E-2</v>
      </c>
      <c r="L39" s="207">
        <f>(E39*Kostenprofile!$B$6+F39*Kostenprofile!$C$6+G39*Kostenprofile!$D$6)/SUM(E39:G39)</f>
        <v>5.000000000000001E-2</v>
      </c>
    </row>
    <row r="40" spans="1:12">
      <c r="A40" s="203" t="s">
        <v>135</v>
      </c>
      <c r="B40" s="204">
        <v>1479</v>
      </c>
      <c r="C40" s="204" t="b">
        <f>_xlfn.XLOOKUP(B40,Vergleichbarkeit!$A$2:$A$126,Vergleichbarkeit!$J$2:$J$126)=1</f>
        <v>1</v>
      </c>
      <c r="D40" s="204" t="b">
        <f>_xlfn.XLOOKUP(B40,Vergleichbarkeit!$A$2:$A$126,Vergleichbarkeit!$L$2:$L$126)=1</f>
        <v>1</v>
      </c>
      <c r="E40" s="206">
        <v>0</v>
      </c>
      <c r="F40" s="206">
        <v>0</v>
      </c>
      <c r="G40" s="206">
        <v>3</v>
      </c>
      <c r="H40" s="206">
        <f t="shared" si="0"/>
        <v>3</v>
      </c>
      <c r="I40" s="207">
        <f>(E40*Kostenprofile!$B$3+F40*Kostenprofile!$C$3+G40*Kostenprofile!$D$3)/SUM(E40:G40)</f>
        <v>0.10000000000000002</v>
      </c>
      <c r="J40" s="207">
        <f>(E40*Kostenprofile!$B$4+F40*Kostenprofile!$C$4+G40*Kostenprofile!$D$4)/SUM(E40:G40)</f>
        <v>0.75</v>
      </c>
      <c r="K40" s="207">
        <f>(E40*Kostenprofile!$B$5+F40*Kostenprofile!$C$5+G40*Kostenprofile!$D$5)/SUM(E40:G40)</f>
        <v>0.10000000000000002</v>
      </c>
      <c r="L40" s="207">
        <f>(E40*Kostenprofile!$B$6+F40*Kostenprofile!$C$6+G40*Kostenprofile!$D$6)/SUM(E40:G40)</f>
        <v>5.000000000000001E-2</v>
      </c>
    </row>
    <row r="41" spans="1:12">
      <c r="A41" s="203" t="s">
        <v>136</v>
      </c>
      <c r="B41" s="204">
        <v>1509</v>
      </c>
      <c r="C41" s="204" t="b">
        <f>_xlfn.XLOOKUP(B41,Vergleichbarkeit!$A$2:$A$126,Vergleichbarkeit!$J$2:$J$126)=1</f>
        <v>1</v>
      </c>
      <c r="D41" s="204" t="b">
        <f>_xlfn.XLOOKUP(B41,Vergleichbarkeit!$A$2:$A$126,Vergleichbarkeit!$L$2:$L$126)=1</f>
        <v>1</v>
      </c>
      <c r="E41" s="206">
        <v>0</v>
      </c>
      <c r="F41" s="206">
        <v>0</v>
      </c>
      <c r="G41" s="206">
        <v>3</v>
      </c>
      <c r="H41" s="206">
        <f t="shared" si="0"/>
        <v>3</v>
      </c>
      <c r="I41" s="207">
        <f>(E41*Kostenprofile!$B$3+F41*Kostenprofile!$C$3+G41*Kostenprofile!$D$3)/SUM(E41:G41)</f>
        <v>0.10000000000000002</v>
      </c>
      <c r="J41" s="207">
        <f>(E41*Kostenprofile!$B$4+F41*Kostenprofile!$C$4+G41*Kostenprofile!$D$4)/SUM(E41:G41)</f>
        <v>0.75</v>
      </c>
      <c r="K41" s="207">
        <f>(E41*Kostenprofile!$B$5+F41*Kostenprofile!$C$5+G41*Kostenprofile!$D$5)/SUM(E41:G41)</f>
        <v>0.10000000000000002</v>
      </c>
      <c r="L41" s="207">
        <f>(E41*Kostenprofile!$B$6+F41*Kostenprofile!$C$6+G41*Kostenprofile!$D$6)/SUM(E41:G41)</f>
        <v>5.000000000000001E-2</v>
      </c>
    </row>
    <row r="42" spans="1:12">
      <c r="A42" s="203" t="s">
        <v>137</v>
      </c>
      <c r="B42" s="204">
        <v>1517</v>
      </c>
      <c r="C42" s="204" t="b">
        <f>_xlfn.XLOOKUP(B42,Vergleichbarkeit!$A$2:$A$126,Vergleichbarkeit!$J$2:$J$126)=1</f>
        <v>1</v>
      </c>
      <c r="D42" s="204" t="b">
        <f>_xlfn.XLOOKUP(B42,Vergleichbarkeit!$A$2:$A$126,Vergleichbarkeit!$L$2:$L$126)=1</f>
        <v>1</v>
      </c>
      <c r="E42" s="206">
        <v>0</v>
      </c>
      <c r="F42" s="206">
        <v>0</v>
      </c>
      <c r="G42" s="206">
        <v>3</v>
      </c>
      <c r="H42" s="206">
        <f t="shared" si="0"/>
        <v>3</v>
      </c>
      <c r="I42" s="207">
        <f>(E42*Kostenprofile!$B$3+F42*Kostenprofile!$C$3+G42*Kostenprofile!$D$3)/SUM(E42:G42)</f>
        <v>0.10000000000000002</v>
      </c>
      <c r="J42" s="207">
        <f>(E42*Kostenprofile!$B$4+F42*Kostenprofile!$C$4+G42*Kostenprofile!$D$4)/SUM(E42:G42)</f>
        <v>0.75</v>
      </c>
      <c r="K42" s="207">
        <f>(E42*Kostenprofile!$B$5+F42*Kostenprofile!$C$5+G42*Kostenprofile!$D$5)/SUM(E42:G42)</f>
        <v>0.10000000000000002</v>
      </c>
      <c r="L42" s="207">
        <f>(E42*Kostenprofile!$B$6+F42*Kostenprofile!$C$6+G42*Kostenprofile!$D$6)/SUM(E42:G42)</f>
        <v>5.000000000000001E-2</v>
      </c>
    </row>
    <row r="43" spans="1:12">
      <c r="A43" s="203" t="s">
        <v>138</v>
      </c>
      <c r="B43" s="204">
        <v>1524</v>
      </c>
      <c r="C43" s="204" t="b">
        <f>_xlfn.XLOOKUP(B43,Vergleichbarkeit!$A$2:$A$126,Vergleichbarkeit!$J$2:$J$126)=1</f>
        <v>0</v>
      </c>
      <c r="D43" s="204" t="b">
        <f>_xlfn.XLOOKUP(B43,Vergleichbarkeit!$A$2:$A$126,Vergleichbarkeit!$L$2:$L$126)=1</f>
        <v>0</v>
      </c>
      <c r="E43" s="206">
        <v>1</v>
      </c>
      <c r="F43" s="206">
        <v>2</v>
      </c>
      <c r="G43" s="206">
        <v>0</v>
      </c>
      <c r="H43" s="206">
        <f t="shared" si="0"/>
        <v>3</v>
      </c>
      <c r="I43" s="207">
        <f>(E43*Kostenprofile!$B$3+F43*Kostenprofile!$C$3+G43*Kostenprofile!$D$3)/SUM(E43:G43)</f>
        <v>0.54999999999999993</v>
      </c>
      <c r="J43" s="207">
        <f>(E43*Kostenprofile!$B$4+F43*Kostenprofile!$C$4+G43*Kostenprofile!$D$4)/SUM(E43:G43)</f>
        <v>0.35000000000000003</v>
      </c>
      <c r="K43" s="207">
        <f>(E43*Kostenprofile!$B$5+F43*Kostenprofile!$C$5+G43*Kostenprofile!$D$5)/SUM(E43:G43)</f>
        <v>5.000000000000001E-2</v>
      </c>
      <c r="L43" s="207">
        <f>(E43*Kostenprofile!$B$6+F43*Kostenprofile!$C$6+G43*Kostenprofile!$D$6)/SUM(E43:G43)</f>
        <v>5.000000000000001E-2</v>
      </c>
    </row>
    <row r="44" spans="1:12">
      <c r="A44" s="203" t="s">
        <v>141</v>
      </c>
      <c r="B44" s="204">
        <v>1556</v>
      </c>
      <c r="C44" s="204" t="b">
        <f>_xlfn.XLOOKUP(B44,Vergleichbarkeit!$A$2:$A$126,Vergleichbarkeit!$J$2:$J$126)=1</f>
        <v>1</v>
      </c>
      <c r="D44" s="204" t="b">
        <f>_xlfn.XLOOKUP(B44,Vergleichbarkeit!$A$2:$A$126,Vergleichbarkeit!$L$2:$L$126)=1</f>
        <v>1</v>
      </c>
      <c r="E44" s="206">
        <v>0</v>
      </c>
      <c r="F44" s="206">
        <v>0</v>
      </c>
      <c r="G44" s="206">
        <v>3</v>
      </c>
      <c r="H44" s="206">
        <f t="shared" si="0"/>
        <v>3</v>
      </c>
      <c r="I44" s="207">
        <f>(E44*Kostenprofile!$B$3+F44*Kostenprofile!$C$3+G44*Kostenprofile!$D$3)/SUM(E44:G44)</f>
        <v>0.10000000000000002</v>
      </c>
      <c r="J44" s="207">
        <f>(E44*Kostenprofile!$B$4+F44*Kostenprofile!$C$4+G44*Kostenprofile!$D$4)/SUM(E44:G44)</f>
        <v>0.75</v>
      </c>
      <c r="K44" s="207">
        <f>(E44*Kostenprofile!$B$5+F44*Kostenprofile!$C$5+G44*Kostenprofile!$D$5)/SUM(E44:G44)</f>
        <v>0.10000000000000002</v>
      </c>
      <c r="L44" s="207">
        <f>(E44*Kostenprofile!$B$6+F44*Kostenprofile!$C$6+G44*Kostenprofile!$D$6)/SUM(E44:G44)</f>
        <v>5.000000000000001E-2</v>
      </c>
    </row>
    <row r="45" spans="1:12">
      <c r="A45" s="203" t="s">
        <v>142</v>
      </c>
      <c r="B45" s="204">
        <v>1574</v>
      </c>
      <c r="C45" s="204" t="b">
        <f>_xlfn.XLOOKUP(B45,Vergleichbarkeit!$A$2:$A$126,Vergleichbarkeit!$J$2:$J$126)=1</f>
        <v>1</v>
      </c>
      <c r="D45" s="204" t="b">
        <f>_xlfn.XLOOKUP(B45,Vergleichbarkeit!$A$2:$A$126,Vergleichbarkeit!$L$2:$L$126)=1</f>
        <v>1</v>
      </c>
      <c r="E45" s="206">
        <v>0</v>
      </c>
      <c r="F45" s="206">
        <v>0</v>
      </c>
      <c r="G45" s="206">
        <v>3</v>
      </c>
      <c r="H45" s="206">
        <f t="shared" si="0"/>
        <v>3</v>
      </c>
      <c r="I45" s="207">
        <f>(E45*Kostenprofile!$B$3+F45*Kostenprofile!$C$3+G45*Kostenprofile!$D$3)/SUM(E45:G45)</f>
        <v>0.10000000000000002</v>
      </c>
      <c r="J45" s="207">
        <f>(E45*Kostenprofile!$B$4+F45*Kostenprofile!$C$4+G45*Kostenprofile!$D$4)/SUM(E45:G45)</f>
        <v>0.75</v>
      </c>
      <c r="K45" s="207">
        <f>(E45*Kostenprofile!$B$5+F45*Kostenprofile!$C$5+G45*Kostenprofile!$D$5)/SUM(E45:G45)</f>
        <v>0.10000000000000002</v>
      </c>
      <c r="L45" s="207">
        <f>(E45*Kostenprofile!$B$6+F45*Kostenprofile!$C$6+G45*Kostenprofile!$D$6)/SUM(E45:G45)</f>
        <v>5.000000000000001E-2</v>
      </c>
    </row>
    <row r="46" spans="1:12">
      <c r="A46" s="203" t="s">
        <v>143</v>
      </c>
      <c r="B46" s="204">
        <v>1576</v>
      </c>
      <c r="C46" s="204" t="b">
        <f>_xlfn.XLOOKUP(B46,Vergleichbarkeit!$A$2:$A$126,Vergleichbarkeit!$J$2:$J$126)=1</f>
        <v>0</v>
      </c>
      <c r="D46" s="204" t="b">
        <f>_xlfn.XLOOKUP(B46,Vergleichbarkeit!$A$2:$A$126,Vergleichbarkeit!$L$2:$L$126)=1</f>
        <v>0</v>
      </c>
      <c r="E46" s="206">
        <v>0</v>
      </c>
      <c r="F46" s="206">
        <v>0</v>
      </c>
      <c r="G46" s="206">
        <v>3</v>
      </c>
      <c r="H46" s="206">
        <f t="shared" si="0"/>
        <v>3</v>
      </c>
      <c r="I46" s="207">
        <f>(E46*Kostenprofile!$B$3+F46*Kostenprofile!$C$3+G46*Kostenprofile!$D$3)/SUM(E46:G46)</f>
        <v>0.10000000000000002</v>
      </c>
      <c r="J46" s="207">
        <f>(E46*Kostenprofile!$B$4+F46*Kostenprofile!$C$4+G46*Kostenprofile!$D$4)/SUM(E46:G46)</f>
        <v>0.75</v>
      </c>
      <c r="K46" s="207">
        <f>(E46*Kostenprofile!$B$5+F46*Kostenprofile!$C$5+G46*Kostenprofile!$D$5)/SUM(E46:G46)</f>
        <v>0.10000000000000002</v>
      </c>
      <c r="L46" s="207">
        <f>(E46*Kostenprofile!$B$6+F46*Kostenprofile!$C$6+G46*Kostenprofile!$D$6)/SUM(E46:G46)</f>
        <v>5.000000000000001E-2</v>
      </c>
    </row>
    <row r="47" spans="1:12">
      <c r="A47" s="203" t="s">
        <v>147</v>
      </c>
      <c r="B47" s="204">
        <v>1591</v>
      </c>
      <c r="C47" s="204" t="b">
        <f>_xlfn.XLOOKUP(B47,Vergleichbarkeit!$A$2:$A$126,Vergleichbarkeit!$J$2:$J$126)=1</f>
        <v>0</v>
      </c>
      <c r="D47" s="204" t="b">
        <f>_xlfn.XLOOKUP(B47,Vergleichbarkeit!$A$2:$A$126,Vergleichbarkeit!$L$2:$L$126)=1</f>
        <v>0</v>
      </c>
      <c r="E47" s="206">
        <v>1</v>
      </c>
      <c r="F47" s="206">
        <v>1</v>
      </c>
      <c r="G47" s="206">
        <v>1</v>
      </c>
      <c r="H47" s="206">
        <f t="shared" si="0"/>
        <v>3</v>
      </c>
      <c r="I47" s="207">
        <f>(E47*Kostenprofile!$B$3+F47*Kostenprofile!$C$3+G47*Kostenprofile!$D$3)/SUM(E47:G47)</f>
        <v>0.43333333333333335</v>
      </c>
      <c r="J47" s="207">
        <f>(E47*Kostenprofile!$B$4+F47*Kostenprofile!$C$4+G47*Kostenprofile!$D$4)/SUM(E47:G47)</f>
        <v>0.45</v>
      </c>
      <c r="K47" s="207">
        <f>(E47*Kostenprofile!$B$5+F47*Kostenprofile!$C$5+G47*Kostenprofile!$D$5)/SUM(E47:G47)</f>
        <v>6.6666666666666666E-2</v>
      </c>
      <c r="L47" s="207">
        <f>(E47*Kostenprofile!$B$6+F47*Kostenprofile!$C$6+G47*Kostenprofile!$D$6)/SUM(E47:G47)</f>
        <v>5.000000000000001E-2</v>
      </c>
    </row>
    <row r="48" spans="1:12">
      <c r="A48" s="203" t="s">
        <v>148</v>
      </c>
      <c r="B48" s="204">
        <v>1595</v>
      </c>
      <c r="C48" s="204" t="b">
        <f>_xlfn.XLOOKUP(B48,Vergleichbarkeit!$A$2:$A$126,Vergleichbarkeit!$J$2:$J$126)=1</f>
        <v>1</v>
      </c>
      <c r="D48" s="204" t="b">
        <f>_xlfn.XLOOKUP(B48,Vergleichbarkeit!$A$2:$A$126,Vergleichbarkeit!$L$2:$L$126)=1</f>
        <v>1</v>
      </c>
      <c r="E48" s="206">
        <v>0</v>
      </c>
      <c r="F48" s="206">
        <v>0</v>
      </c>
      <c r="G48" s="206">
        <v>3</v>
      </c>
      <c r="H48" s="206">
        <f t="shared" si="0"/>
        <v>3</v>
      </c>
      <c r="I48" s="207">
        <f>(E48*Kostenprofile!$B$3+F48*Kostenprofile!$C$3+G48*Kostenprofile!$D$3)/SUM(E48:G48)</f>
        <v>0.10000000000000002</v>
      </c>
      <c r="J48" s="207">
        <f>(E48*Kostenprofile!$B$4+F48*Kostenprofile!$C$4+G48*Kostenprofile!$D$4)/SUM(E48:G48)</f>
        <v>0.75</v>
      </c>
      <c r="K48" s="207">
        <f>(E48*Kostenprofile!$B$5+F48*Kostenprofile!$C$5+G48*Kostenprofile!$D$5)/SUM(E48:G48)</f>
        <v>0.10000000000000002</v>
      </c>
      <c r="L48" s="207">
        <f>(E48*Kostenprofile!$B$6+F48*Kostenprofile!$C$6+G48*Kostenprofile!$D$6)/SUM(E48:G48)</f>
        <v>5.000000000000001E-2</v>
      </c>
    </row>
    <row r="49" spans="1:12">
      <c r="A49" s="203" t="s">
        <v>149</v>
      </c>
      <c r="B49" s="204">
        <v>1626</v>
      </c>
      <c r="C49" s="204" t="b">
        <f>_xlfn.XLOOKUP(B49,Vergleichbarkeit!$A$2:$A$126,Vergleichbarkeit!$J$2:$J$126)=1</f>
        <v>1</v>
      </c>
      <c r="D49" s="204" t="b">
        <f>_xlfn.XLOOKUP(B49,Vergleichbarkeit!$A$2:$A$126,Vergleichbarkeit!$L$2:$L$126)=1</f>
        <v>1</v>
      </c>
      <c r="E49" s="206">
        <v>0</v>
      </c>
      <c r="F49" s="206">
        <v>0</v>
      </c>
      <c r="G49" s="206">
        <v>3</v>
      </c>
      <c r="H49" s="206">
        <f t="shared" si="0"/>
        <v>3</v>
      </c>
      <c r="I49" s="207">
        <f>(E49*Kostenprofile!$B$3+F49*Kostenprofile!$C$3+G49*Kostenprofile!$D$3)/SUM(E49:G49)</f>
        <v>0.10000000000000002</v>
      </c>
      <c r="J49" s="207">
        <f>(E49*Kostenprofile!$B$4+F49*Kostenprofile!$C$4+G49*Kostenprofile!$D$4)/SUM(E49:G49)</f>
        <v>0.75</v>
      </c>
      <c r="K49" s="207">
        <f>(E49*Kostenprofile!$B$5+F49*Kostenprofile!$C$5+G49*Kostenprofile!$D$5)/SUM(E49:G49)</f>
        <v>0.10000000000000002</v>
      </c>
      <c r="L49" s="207">
        <f>(E49*Kostenprofile!$B$6+F49*Kostenprofile!$C$6+G49*Kostenprofile!$D$6)/SUM(E49:G49)</f>
        <v>5.000000000000001E-2</v>
      </c>
    </row>
    <row r="50" spans="1:12">
      <c r="A50" s="203" t="s">
        <v>150</v>
      </c>
      <c r="B50" s="204">
        <v>1636</v>
      </c>
      <c r="C50" s="204" t="b">
        <f>_xlfn.XLOOKUP(B50,Vergleichbarkeit!$A$2:$A$126,Vergleichbarkeit!$J$2:$J$126)=1</f>
        <v>1</v>
      </c>
      <c r="D50" s="204" t="b">
        <f>_xlfn.XLOOKUP(B50,Vergleichbarkeit!$A$2:$A$126,Vergleichbarkeit!$L$2:$L$126)=1</f>
        <v>1</v>
      </c>
      <c r="E50" s="206">
        <v>1</v>
      </c>
      <c r="F50" s="206">
        <v>1</v>
      </c>
      <c r="G50" s="206">
        <v>1</v>
      </c>
      <c r="H50" s="206">
        <f t="shared" si="0"/>
        <v>3</v>
      </c>
      <c r="I50" s="207">
        <f>(E50*Kostenprofile!$B$3+F50*Kostenprofile!$C$3+G50*Kostenprofile!$D$3)/SUM(E50:G50)</f>
        <v>0.43333333333333335</v>
      </c>
      <c r="J50" s="207">
        <f>(E50*Kostenprofile!$B$4+F50*Kostenprofile!$C$4+G50*Kostenprofile!$D$4)/SUM(E50:G50)</f>
        <v>0.45</v>
      </c>
      <c r="K50" s="207">
        <f>(E50*Kostenprofile!$B$5+F50*Kostenprofile!$C$5+G50*Kostenprofile!$D$5)/SUM(E50:G50)</f>
        <v>6.6666666666666666E-2</v>
      </c>
      <c r="L50" s="207">
        <f>(E50*Kostenprofile!$B$6+F50*Kostenprofile!$C$6+G50*Kostenprofile!$D$6)/SUM(E50:G50)</f>
        <v>5.000000000000001E-2</v>
      </c>
    </row>
    <row r="51" spans="1:12">
      <c r="A51" s="203" t="s">
        <v>152</v>
      </c>
      <c r="B51" s="204">
        <v>1653</v>
      </c>
      <c r="C51" s="204" t="b">
        <f>_xlfn.XLOOKUP(B51,Vergleichbarkeit!$A$2:$A$126,Vergleichbarkeit!$J$2:$J$126)=1</f>
        <v>1</v>
      </c>
      <c r="D51" s="204" t="b">
        <f>_xlfn.XLOOKUP(B51,Vergleichbarkeit!$A$2:$A$126,Vergleichbarkeit!$L$2:$L$126)=1</f>
        <v>1</v>
      </c>
      <c r="E51" s="206">
        <v>0</v>
      </c>
      <c r="F51" s="206">
        <v>1</v>
      </c>
      <c r="G51" s="206">
        <v>2</v>
      </c>
      <c r="H51" s="206">
        <f t="shared" si="0"/>
        <v>3</v>
      </c>
      <c r="I51" s="207">
        <f>(E51*Kostenprofile!$B$3+F51*Kostenprofile!$C$3+G51*Kostenprofile!$D$3)/SUM(E51:G51)</f>
        <v>0.21666666666666667</v>
      </c>
      <c r="J51" s="207">
        <f>(E51*Kostenprofile!$B$4+F51*Kostenprofile!$C$4+G51*Kostenprofile!$D$4)/SUM(E51:G51)</f>
        <v>0.65</v>
      </c>
      <c r="K51" s="207">
        <f>(E51*Kostenprofile!$B$5+F51*Kostenprofile!$C$5+G51*Kostenprofile!$D$5)/SUM(E51:G51)</f>
        <v>8.3333333333333329E-2</v>
      </c>
      <c r="L51" s="207">
        <f>(E51*Kostenprofile!$B$6+F51*Kostenprofile!$C$6+G51*Kostenprofile!$D$6)/SUM(E51:G51)</f>
        <v>5.000000000000001E-2</v>
      </c>
    </row>
    <row r="52" spans="1:12">
      <c r="A52" s="203" t="s">
        <v>155</v>
      </c>
      <c r="B52" s="204">
        <v>1664</v>
      </c>
      <c r="C52" s="204" t="b">
        <f>_xlfn.XLOOKUP(B52,Vergleichbarkeit!$A$2:$A$126,Vergleichbarkeit!$J$2:$J$126)=1</f>
        <v>0</v>
      </c>
      <c r="D52" s="204" t="b">
        <f>_xlfn.XLOOKUP(B52,Vergleichbarkeit!$A$2:$A$126,Vergleichbarkeit!$L$2:$L$126)=1</f>
        <v>1</v>
      </c>
      <c r="E52" s="206">
        <v>2</v>
      </c>
      <c r="F52" s="206">
        <v>1</v>
      </c>
      <c r="G52" s="206">
        <v>0</v>
      </c>
      <c r="H52" s="206">
        <f t="shared" si="0"/>
        <v>3</v>
      </c>
      <c r="I52" s="207">
        <f>(E52*Kostenprofile!$B$3+F52*Kostenprofile!$C$3+G52*Kostenprofile!$D$3)/SUM(E52:G52)</f>
        <v>0.65</v>
      </c>
      <c r="J52" s="207">
        <f>(E52*Kostenprofile!$B$4+F52*Kostenprofile!$C$4+G52*Kostenprofile!$D$4)/SUM(E52:G52)</f>
        <v>0.25</v>
      </c>
      <c r="K52" s="207">
        <f>(E52*Kostenprofile!$B$5+F52*Kostenprofile!$C$5+G52*Kostenprofile!$D$5)/SUM(E52:G52)</f>
        <v>5.000000000000001E-2</v>
      </c>
      <c r="L52" s="207">
        <f>(E52*Kostenprofile!$B$6+F52*Kostenprofile!$C$6+G52*Kostenprofile!$D$6)/SUM(E52:G52)</f>
        <v>5.000000000000001E-2</v>
      </c>
    </row>
    <row r="53" spans="1:12">
      <c r="A53" s="203" t="s">
        <v>157</v>
      </c>
      <c r="B53" s="204">
        <v>1665</v>
      </c>
      <c r="C53" s="204" t="b">
        <f>_xlfn.XLOOKUP(B53,Vergleichbarkeit!$A$2:$A$126,Vergleichbarkeit!$J$2:$J$126)=1</f>
        <v>0</v>
      </c>
      <c r="D53" s="204" t="b">
        <f>_xlfn.XLOOKUP(B53,Vergleichbarkeit!$A$2:$A$126,Vergleichbarkeit!$L$2:$L$126)=1</f>
        <v>0</v>
      </c>
      <c r="E53" s="206">
        <v>0</v>
      </c>
      <c r="F53" s="206">
        <v>2</v>
      </c>
      <c r="G53" s="206">
        <v>1</v>
      </c>
      <c r="H53" s="206">
        <f t="shared" si="0"/>
        <v>3</v>
      </c>
      <c r="I53" s="207">
        <f>(E53*Kostenprofile!$B$3+F53*Kostenprofile!$C$3+G53*Kostenprofile!$D$3)/SUM(E53:G53)</f>
        <v>0.33333333333333331</v>
      </c>
      <c r="J53" s="207">
        <f>(E53*Kostenprofile!$B$4+F53*Kostenprofile!$C$4+G53*Kostenprofile!$D$4)/SUM(E53:G53)</f>
        <v>0.54999999999999993</v>
      </c>
      <c r="K53" s="207">
        <f>(E53*Kostenprofile!$B$5+F53*Kostenprofile!$C$5+G53*Kostenprofile!$D$5)/SUM(E53:G53)</f>
        <v>6.6666666666666666E-2</v>
      </c>
      <c r="L53" s="207">
        <f>(E53*Kostenprofile!$B$6+F53*Kostenprofile!$C$6+G53*Kostenprofile!$D$6)/SUM(E53:G53)</f>
        <v>5.000000000000001E-2</v>
      </c>
    </row>
    <row r="54" spans="1:12">
      <c r="A54" s="203" t="s">
        <v>162</v>
      </c>
      <c r="B54" s="204">
        <v>1700</v>
      </c>
      <c r="C54" s="204" t="b">
        <f>_xlfn.XLOOKUP(B54,Vergleichbarkeit!$A$2:$A$126,Vergleichbarkeit!$J$2:$J$126)=1</f>
        <v>0</v>
      </c>
      <c r="D54" s="204" t="b">
        <f>_xlfn.XLOOKUP(B54,Vergleichbarkeit!$A$2:$A$126,Vergleichbarkeit!$L$2:$L$126)=1</f>
        <v>0</v>
      </c>
      <c r="E54" s="206">
        <v>0</v>
      </c>
      <c r="F54" s="206">
        <v>1</v>
      </c>
      <c r="G54" s="206">
        <v>2</v>
      </c>
      <c r="H54" s="206">
        <f t="shared" si="0"/>
        <v>3</v>
      </c>
      <c r="I54" s="207">
        <f>(E54*Kostenprofile!$B$3+F54*Kostenprofile!$C$3+G54*Kostenprofile!$D$3)/SUM(E54:G54)</f>
        <v>0.21666666666666667</v>
      </c>
      <c r="J54" s="207">
        <f>(E54*Kostenprofile!$B$4+F54*Kostenprofile!$C$4+G54*Kostenprofile!$D$4)/SUM(E54:G54)</f>
        <v>0.65</v>
      </c>
      <c r="K54" s="207">
        <f>(E54*Kostenprofile!$B$5+F54*Kostenprofile!$C$5+G54*Kostenprofile!$D$5)/SUM(E54:G54)</f>
        <v>8.3333333333333329E-2</v>
      </c>
      <c r="L54" s="207">
        <f>(E54*Kostenprofile!$B$6+F54*Kostenprofile!$C$6+G54*Kostenprofile!$D$6)/SUM(E54:G54)</f>
        <v>5.000000000000001E-2</v>
      </c>
    </row>
    <row r="55" spans="1:12">
      <c r="A55" s="203" t="s">
        <v>164</v>
      </c>
      <c r="B55" s="204">
        <v>1718.1</v>
      </c>
      <c r="C55" s="204" t="b">
        <f>_xlfn.XLOOKUP(B55,Vergleichbarkeit!$A$2:$A$126,Vergleichbarkeit!$J$2:$J$126)=1</f>
        <v>1</v>
      </c>
      <c r="D55" s="204" t="b">
        <f>_xlfn.XLOOKUP(B55,Vergleichbarkeit!$A$2:$A$126,Vergleichbarkeit!$L$2:$L$126)=1</f>
        <v>1</v>
      </c>
      <c r="E55" s="206">
        <v>0</v>
      </c>
      <c r="F55" s="206">
        <v>0</v>
      </c>
      <c r="G55" s="206">
        <v>3</v>
      </c>
      <c r="H55" s="206">
        <f t="shared" si="0"/>
        <v>3</v>
      </c>
      <c r="I55" s="207">
        <f>(E55*Kostenprofile!$B$3+F55*Kostenprofile!$C$3+G55*Kostenprofile!$D$3)/SUM(E55:G55)</f>
        <v>0.10000000000000002</v>
      </c>
      <c r="J55" s="207">
        <f>(E55*Kostenprofile!$B$4+F55*Kostenprofile!$C$4+G55*Kostenprofile!$D$4)/SUM(E55:G55)</f>
        <v>0.75</v>
      </c>
      <c r="K55" s="207">
        <f>(E55*Kostenprofile!$B$5+F55*Kostenprofile!$C$5+G55*Kostenprofile!$D$5)/SUM(E55:G55)</f>
        <v>0.10000000000000002</v>
      </c>
      <c r="L55" s="207">
        <f>(E55*Kostenprofile!$B$6+F55*Kostenprofile!$C$6+G55*Kostenprofile!$D$6)/SUM(E55:G55)</f>
        <v>5.000000000000001E-2</v>
      </c>
    </row>
    <row r="56" spans="1:12">
      <c r="A56" s="203" t="s">
        <v>166</v>
      </c>
      <c r="B56" s="204">
        <v>1720</v>
      </c>
      <c r="C56" s="204" t="b">
        <f>_xlfn.XLOOKUP(B56,Vergleichbarkeit!$A$2:$A$126,Vergleichbarkeit!$J$2:$J$126)=1</f>
        <v>1</v>
      </c>
      <c r="D56" s="204" t="b">
        <f>_xlfn.XLOOKUP(B56,Vergleichbarkeit!$A$2:$A$126,Vergleichbarkeit!$L$2:$L$126)=1</f>
        <v>1</v>
      </c>
      <c r="E56" s="206">
        <v>0</v>
      </c>
      <c r="F56" s="206">
        <v>0</v>
      </c>
      <c r="G56" s="206">
        <v>3</v>
      </c>
      <c r="H56" s="206">
        <f t="shared" si="0"/>
        <v>3</v>
      </c>
      <c r="I56" s="207">
        <f>(E56*Kostenprofile!$B$3+F56*Kostenprofile!$C$3+G56*Kostenprofile!$D$3)/SUM(E56:G56)</f>
        <v>0.10000000000000002</v>
      </c>
      <c r="J56" s="207">
        <f>(E56*Kostenprofile!$B$4+F56*Kostenprofile!$C$4+G56*Kostenprofile!$D$4)/SUM(E56:G56)</f>
        <v>0.75</v>
      </c>
      <c r="K56" s="207">
        <f>(E56*Kostenprofile!$B$5+F56*Kostenprofile!$C$5+G56*Kostenprofile!$D$5)/SUM(E56:G56)</f>
        <v>0.10000000000000002</v>
      </c>
      <c r="L56" s="207">
        <f>(E56*Kostenprofile!$B$6+F56*Kostenprofile!$C$6+G56*Kostenprofile!$D$6)/SUM(E56:G56)</f>
        <v>5.000000000000001E-2</v>
      </c>
    </row>
    <row r="57" spans="1:12">
      <c r="A57" s="203" t="s">
        <v>167</v>
      </c>
      <c r="B57" s="204">
        <v>1727.1</v>
      </c>
      <c r="C57" s="204" t="b">
        <f>_xlfn.XLOOKUP(B57,Vergleichbarkeit!$A$2:$A$126,Vergleichbarkeit!$J$2:$J$126)=1</f>
        <v>0</v>
      </c>
      <c r="D57" s="204" t="b">
        <f>_xlfn.XLOOKUP(B57,Vergleichbarkeit!$A$2:$A$126,Vergleichbarkeit!$L$2:$L$126)=1</f>
        <v>0</v>
      </c>
      <c r="E57" s="206">
        <v>0</v>
      </c>
      <c r="F57" s="206">
        <v>0</v>
      </c>
      <c r="G57" s="206">
        <v>2</v>
      </c>
      <c r="H57" s="206">
        <f t="shared" si="0"/>
        <v>2</v>
      </c>
      <c r="I57" s="207">
        <f>(E57*Kostenprofile!$B$3+F57*Kostenprofile!$C$3+G57*Kostenprofile!$D$3)/SUM(E57:G57)</f>
        <v>0.1</v>
      </c>
      <c r="J57" s="207">
        <f>(E57*Kostenprofile!$B$4+F57*Kostenprofile!$C$4+G57*Kostenprofile!$D$4)/SUM(E57:G57)</f>
        <v>0.75</v>
      </c>
      <c r="K57" s="207">
        <f>(E57*Kostenprofile!$B$5+F57*Kostenprofile!$C$5+G57*Kostenprofile!$D$5)/SUM(E57:G57)</f>
        <v>0.1</v>
      </c>
      <c r="L57" s="207">
        <f>(E57*Kostenprofile!$B$6+F57*Kostenprofile!$C$6+G57*Kostenprofile!$D$6)/SUM(E57:G57)</f>
        <v>0.05</v>
      </c>
    </row>
    <row r="58" spans="1:12">
      <c r="A58" s="203" t="s">
        <v>168</v>
      </c>
      <c r="B58" s="204">
        <v>1731</v>
      </c>
      <c r="C58" s="204" t="b">
        <f>_xlfn.XLOOKUP(B58,Vergleichbarkeit!$A$2:$A$126,Vergleichbarkeit!$J$2:$J$126)=1</f>
        <v>1</v>
      </c>
      <c r="D58" s="204" t="b">
        <f>_xlfn.XLOOKUP(B58,Vergleichbarkeit!$A$2:$A$126,Vergleichbarkeit!$L$2:$L$126)=1</f>
        <v>1</v>
      </c>
      <c r="E58" s="206">
        <v>0</v>
      </c>
      <c r="F58" s="206">
        <v>0</v>
      </c>
      <c r="G58" s="206">
        <v>3</v>
      </c>
      <c r="H58" s="206">
        <f t="shared" si="0"/>
        <v>3</v>
      </c>
      <c r="I58" s="207">
        <f>(E58*Kostenprofile!$B$3+F58*Kostenprofile!$C$3+G58*Kostenprofile!$D$3)/SUM(E58:G58)</f>
        <v>0.10000000000000002</v>
      </c>
      <c r="J58" s="207">
        <f>(E58*Kostenprofile!$B$4+F58*Kostenprofile!$C$4+G58*Kostenprofile!$D$4)/SUM(E58:G58)</f>
        <v>0.75</v>
      </c>
      <c r="K58" s="207">
        <f>(E58*Kostenprofile!$B$5+F58*Kostenprofile!$C$5+G58*Kostenprofile!$D$5)/SUM(E58:G58)</f>
        <v>0.10000000000000002</v>
      </c>
      <c r="L58" s="207">
        <f>(E58*Kostenprofile!$B$6+F58*Kostenprofile!$C$6+G58*Kostenprofile!$D$6)/SUM(E58:G58)</f>
        <v>5.000000000000001E-2</v>
      </c>
    </row>
    <row r="59" spans="1:12">
      <c r="A59" s="203" t="s">
        <v>169</v>
      </c>
      <c r="B59" s="204">
        <v>1732</v>
      </c>
      <c r="C59" s="204" t="b">
        <f>_xlfn.XLOOKUP(B59,Vergleichbarkeit!$A$2:$A$126,Vergleichbarkeit!$J$2:$J$126)=1</f>
        <v>1</v>
      </c>
      <c r="D59" s="204" t="b">
        <f>_xlfn.XLOOKUP(B59,Vergleichbarkeit!$A$2:$A$126,Vergleichbarkeit!$L$2:$L$126)=1</f>
        <v>1</v>
      </c>
      <c r="E59" s="206">
        <v>0</v>
      </c>
      <c r="F59" s="206">
        <v>0</v>
      </c>
      <c r="G59" s="206">
        <v>3</v>
      </c>
      <c r="H59" s="206">
        <f t="shared" si="0"/>
        <v>3</v>
      </c>
      <c r="I59" s="207">
        <f>(E59*Kostenprofile!$B$3+F59*Kostenprofile!$C$3+G59*Kostenprofile!$D$3)/SUM(E59:G59)</f>
        <v>0.10000000000000002</v>
      </c>
      <c r="J59" s="207">
        <f>(E59*Kostenprofile!$B$4+F59*Kostenprofile!$C$4+G59*Kostenprofile!$D$4)/SUM(E59:G59)</f>
        <v>0.75</v>
      </c>
      <c r="K59" s="207">
        <f>(E59*Kostenprofile!$B$5+F59*Kostenprofile!$C$5+G59*Kostenprofile!$D$5)/SUM(E59:G59)</f>
        <v>0.10000000000000002</v>
      </c>
      <c r="L59" s="207">
        <f>(E59*Kostenprofile!$B$6+F59*Kostenprofile!$C$6+G59*Kostenprofile!$D$6)/SUM(E59:G59)</f>
        <v>5.000000000000001E-2</v>
      </c>
    </row>
    <row r="60" spans="1:12">
      <c r="A60" s="203" t="s">
        <v>170</v>
      </c>
      <c r="B60" s="204">
        <v>1734</v>
      </c>
      <c r="C60" s="204" t="b">
        <f>_xlfn.XLOOKUP(B60,Vergleichbarkeit!$A$2:$A$126,Vergleichbarkeit!$J$2:$J$126)=1</f>
        <v>0</v>
      </c>
      <c r="D60" s="204" t="b">
        <f>_xlfn.XLOOKUP(B60,Vergleichbarkeit!$A$2:$A$126,Vergleichbarkeit!$L$2:$L$126)=1</f>
        <v>1</v>
      </c>
      <c r="E60" s="206">
        <v>0</v>
      </c>
      <c r="F60" s="206">
        <v>0</v>
      </c>
      <c r="G60" s="206">
        <v>3</v>
      </c>
      <c r="H60" s="206">
        <f t="shared" si="0"/>
        <v>3</v>
      </c>
      <c r="I60" s="207">
        <f>(E60*Kostenprofile!$B$3+F60*Kostenprofile!$C$3+G60*Kostenprofile!$D$3)/SUM(E60:G60)</f>
        <v>0.10000000000000002</v>
      </c>
      <c r="J60" s="207">
        <f>(E60*Kostenprofile!$B$4+F60*Kostenprofile!$C$4+G60*Kostenprofile!$D$4)/SUM(E60:G60)</f>
        <v>0.75</v>
      </c>
      <c r="K60" s="207">
        <f>(E60*Kostenprofile!$B$5+F60*Kostenprofile!$C$5+G60*Kostenprofile!$D$5)/SUM(E60:G60)</f>
        <v>0.10000000000000002</v>
      </c>
      <c r="L60" s="207">
        <f>(E60*Kostenprofile!$B$6+F60*Kostenprofile!$C$6+G60*Kostenprofile!$D$6)/SUM(E60:G60)</f>
        <v>5.000000000000001E-2</v>
      </c>
    </row>
    <row r="61" spans="1:12">
      <c r="A61" s="203" t="s">
        <v>174</v>
      </c>
      <c r="B61" s="204">
        <v>1738</v>
      </c>
      <c r="C61" s="204" t="b">
        <f>_xlfn.XLOOKUP(B61,Vergleichbarkeit!$A$2:$A$126,Vergleichbarkeit!$J$2:$J$126)=1</f>
        <v>1</v>
      </c>
      <c r="D61" s="204" t="b">
        <f>_xlfn.XLOOKUP(B61,Vergleichbarkeit!$A$2:$A$126,Vergleichbarkeit!$L$2:$L$126)=1</f>
        <v>1</v>
      </c>
      <c r="E61" s="206">
        <v>0</v>
      </c>
      <c r="F61" s="206">
        <v>0</v>
      </c>
      <c r="G61" s="206">
        <v>3</v>
      </c>
      <c r="H61" s="206">
        <f t="shared" si="0"/>
        <v>3</v>
      </c>
      <c r="I61" s="207">
        <f>(E61*Kostenprofile!$B$3+F61*Kostenprofile!$C$3+G61*Kostenprofile!$D$3)/SUM(E61:G61)</f>
        <v>0.10000000000000002</v>
      </c>
      <c r="J61" s="207">
        <f>(E61*Kostenprofile!$B$4+F61*Kostenprofile!$C$4+G61*Kostenprofile!$D$4)/SUM(E61:G61)</f>
        <v>0.75</v>
      </c>
      <c r="K61" s="207">
        <f>(E61*Kostenprofile!$B$5+F61*Kostenprofile!$C$5+G61*Kostenprofile!$D$5)/SUM(E61:G61)</f>
        <v>0.10000000000000002</v>
      </c>
      <c r="L61" s="207">
        <f>(E61*Kostenprofile!$B$6+F61*Kostenprofile!$C$6+G61*Kostenprofile!$D$6)/SUM(E61:G61)</f>
        <v>5.000000000000001E-2</v>
      </c>
    </row>
    <row r="62" spans="1:12">
      <c r="A62" s="203" t="s">
        <v>178</v>
      </c>
      <c r="B62" s="204">
        <v>1748</v>
      </c>
      <c r="C62" s="204" t="b">
        <f>_xlfn.XLOOKUP(B62,Vergleichbarkeit!$A$2:$A$126,Vergleichbarkeit!$J$2:$J$126)=1</f>
        <v>0</v>
      </c>
      <c r="D62" s="204" t="b">
        <f>_xlfn.XLOOKUP(B62,Vergleichbarkeit!$A$2:$A$126,Vergleichbarkeit!$L$2:$L$126)=1</f>
        <v>0</v>
      </c>
      <c r="E62" s="206">
        <v>0</v>
      </c>
      <c r="F62" s="206">
        <v>2</v>
      </c>
      <c r="G62" s="206">
        <v>1</v>
      </c>
      <c r="H62" s="206">
        <f t="shared" si="0"/>
        <v>3</v>
      </c>
      <c r="I62" s="207">
        <f>(E62*Kostenprofile!$B$3+F62*Kostenprofile!$C$3+G62*Kostenprofile!$D$3)/SUM(E62:G62)</f>
        <v>0.33333333333333331</v>
      </c>
      <c r="J62" s="207">
        <f>(E62*Kostenprofile!$B$4+F62*Kostenprofile!$C$4+G62*Kostenprofile!$D$4)/SUM(E62:G62)</f>
        <v>0.54999999999999993</v>
      </c>
      <c r="K62" s="207">
        <f>(E62*Kostenprofile!$B$5+F62*Kostenprofile!$C$5+G62*Kostenprofile!$D$5)/SUM(E62:G62)</f>
        <v>6.6666666666666666E-2</v>
      </c>
      <c r="L62" s="207">
        <f>(E62*Kostenprofile!$B$6+F62*Kostenprofile!$C$6+G62*Kostenprofile!$D$6)/SUM(E62:G62)</f>
        <v>5.000000000000001E-2</v>
      </c>
    </row>
    <row r="63" spans="1:12">
      <c r="A63" s="203" t="s">
        <v>179</v>
      </c>
      <c r="B63" s="204">
        <v>1749</v>
      </c>
      <c r="C63" s="204" t="b">
        <f>_xlfn.XLOOKUP(B63,Vergleichbarkeit!$A$2:$A$126,Vergleichbarkeit!$J$2:$J$126)=1</f>
        <v>1</v>
      </c>
      <c r="D63" s="204" t="b">
        <f>_xlfn.XLOOKUP(B63,Vergleichbarkeit!$A$2:$A$126,Vergleichbarkeit!$L$2:$L$126)=1</f>
        <v>1</v>
      </c>
      <c r="E63" s="206">
        <v>0</v>
      </c>
      <c r="F63" s="206">
        <v>0</v>
      </c>
      <c r="G63" s="206">
        <v>3</v>
      </c>
      <c r="H63" s="206">
        <f t="shared" si="0"/>
        <v>3</v>
      </c>
      <c r="I63" s="207">
        <f>(E63*Kostenprofile!$B$3+F63*Kostenprofile!$C$3+G63*Kostenprofile!$D$3)/SUM(E63:G63)</f>
        <v>0.10000000000000002</v>
      </c>
      <c r="J63" s="207">
        <f>(E63*Kostenprofile!$B$4+F63*Kostenprofile!$C$4+G63*Kostenprofile!$D$4)/SUM(E63:G63)</f>
        <v>0.75</v>
      </c>
      <c r="K63" s="207">
        <f>(E63*Kostenprofile!$B$5+F63*Kostenprofile!$C$5+G63*Kostenprofile!$D$5)/SUM(E63:G63)</f>
        <v>0.10000000000000002</v>
      </c>
      <c r="L63" s="207">
        <f>(E63*Kostenprofile!$B$6+F63*Kostenprofile!$C$6+G63*Kostenprofile!$D$6)/SUM(E63:G63)</f>
        <v>5.000000000000001E-2</v>
      </c>
    </row>
    <row r="64" spans="1:12">
      <c r="A64" s="203" t="s">
        <v>180</v>
      </c>
      <c r="B64" s="204">
        <v>1751</v>
      </c>
      <c r="C64" s="204" t="b">
        <f>_xlfn.XLOOKUP(B64,Vergleichbarkeit!$A$2:$A$126,Vergleichbarkeit!$J$2:$J$126)=1</f>
        <v>0</v>
      </c>
      <c r="D64" s="204" t="b">
        <f>_xlfn.XLOOKUP(B64,Vergleichbarkeit!$A$2:$A$126,Vergleichbarkeit!$L$2:$L$126)=1</f>
        <v>0</v>
      </c>
      <c r="E64" s="206">
        <v>0</v>
      </c>
      <c r="F64" s="206">
        <v>3</v>
      </c>
      <c r="G64" s="206">
        <v>0</v>
      </c>
      <c r="H64" s="206">
        <f t="shared" si="0"/>
        <v>3</v>
      </c>
      <c r="I64" s="207">
        <f>(E64*Kostenprofile!$B$3+F64*Kostenprofile!$C$3+G64*Kostenprofile!$D$3)/SUM(E64:G64)</f>
        <v>0.45</v>
      </c>
      <c r="J64" s="207">
        <f>(E64*Kostenprofile!$B$4+F64*Kostenprofile!$C$4+G64*Kostenprofile!$D$4)/SUM(E64:G64)</f>
        <v>0.45</v>
      </c>
      <c r="K64" s="207">
        <f>(E64*Kostenprofile!$B$5+F64*Kostenprofile!$C$5+G64*Kostenprofile!$D$5)/SUM(E64:G64)</f>
        <v>5.000000000000001E-2</v>
      </c>
      <c r="L64" s="207">
        <f>(E64*Kostenprofile!$B$6+F64*Kostenprofile!$C$6+G64*Kostenprofile!$D$6)/SUM(E64:G64)</f>
        <v>5.000000000000001E-2</v>
      </c>
    </row>
    <row r="65" spans="1:12">
      <c r="A65" s="203" t="s">
        <v>182</v>
      </c>
      <c r="B65" s="204">
        <v>1767</v>
      </c>
      <c r="C65" s="204" t="b">
        <f>_xlfn.XLOOKUP(B65,Vergleichbarkeit!$A$2:$A$126,Vergleichbarkeit!$J$2:$J$126)=1</f>
        <v>1</v>
      </c>
      <c r="D65" s="204" t="b">
        <f>_xlfn.XLOOKUP(B65,Vergleichbarkeit!$A$2:$A$126,Vergleichbarkeit!$L$2:$L$126)=1</f>
        <v>1</v>
      </c>
      <c r="E65" s="206">
        <v>0</v>
      </c>
      <c r="F65" s="206">
        <v>3</v>
      </c>
      <c r="G65" s="206">
        <v>0</v>
      </c>
      <c r="H65" s="206">
        <f t="shared" si="0"/>
        <v>3</v>
      </c>
      <c r="I65" s="207">
        <f>(E65*Kostenprofile!$B$3+F65*Kostenprofile!$C$3+G65*Kostenprofile!$D$3)/SUM(E65:G65)</f>
        <v>0.45</v>
      </c>
      <c r="J65" s="207">
        <f>(E65*Kostenprofile!$B$4+F65*Kostenprofile!$C$4+G65*Kostenprofile!$D$4)/SUM(E65:G65)</f>
        <v>0.45</v>
      </c>
      <c r="K65" s="207">
        <f>(E65*Kostenprofile!$B$5+F65*Kostenprofile!$C$5+G65*Kostenprofile!$D$5)/SUM(E65:G65)</f>
        <v>5.000000000000001E-2</v>
      </c>
      <c r="L65" s="207">
        <f>(E65*Kostenprofile!$B$6+F65*Kostenprofile!$C$6+G65*Kostenprofile!$D$6)/SUM(E65:G65)</f>
        <v>5.000000000000001E-2</v>
      </c>
    </row>
    <row r="66" spans="1:12">
      <c r="A66" s="203" t="s">
        <v>184</v>
      </c>
      <c r="B66" s="204">
        <v>3018</v>
      </c>
      <c r="C66" s="204" t="b">
        <f>_xlfn.XLOOKUP(B66,Vergleichbarkeit!$A$2:$A$126,Vergleichbarkeit!$J$2:$J$126)=1</f>
        <v>0</v>
      </c>
      <c r="D66" s="204" t="b">
        <f>_xlfn.XLOOKUP(B66,Vergleichbarkeit!$A$2:$A$126,Vergleichbarkeit!$L$2:$L$126)=1</f>
        <v>1</v>
      </c>
      <c r="E66" s="206">
        <v>0</v>
      </c>
      <c r="F66" s="206">
        <v>1</v>
      </c>
      <c r="G66" s="206">
        <v>1</v>
      </c>
      <c r="H66" s="206">
        <f t="shared" si="0"/>
        <v>2</v>
      </c>
      <c r="I66" s="207">
        <f>(E66*Kostenprofile!$B$3+F66*Kostenprofile!$C$3+G66*Kostenprofile!$D$3)/SUM(E66:G66)</f>
        <v>0.27500000000000002</v>
      </c>
      <c r="J66" s="207">
        <f>(E66*Kostenprofile!$B$4+F66*Kostenprofile!$C$4+G66*Kostenprofile!$D$4)/SUM(E66:G66)</f>
        <v>0.6</v>
      </c>
      <c r="K66" s="207">
        <f>(E66*Kostenprofile!$B$5+F66*Kostenprofile!$C$5+G66*Kostenprofile!$D$5)/SUM(E66:G66)</f>
        <v>7.5000000000000011E-2</v>
      </c>
      <c r="L66" s="207">
        <f>(E66*Kostenprofile!$B$6+F66*Kostenprofile!$C$6+G66*Kostenprofile!$D$6)/SUM(E66:G66)</f>
        <v>0.05</v>
      </c>
    </row>
    <row r="67" spans="1:12">
      <c r="A67" s="203" t="s">
        <v>192</v>
      </c>
      <c r="B67" s="204">
        <v>3057</v>
      </c>
      <c r="C67" s="204" t="b">
        <f>_xlfn.XLOOKUP(B67,Vergleichbarkeit!$A$2:$A$126,Vergleichbarkeit!$J$2:$J$126)=1</f>
        <v>1</v>
      </c>
      <c r="D67" s="204" t="b">
        <f>_xlfn.XLOOKUP(B67,Vergleichbarkeit!$A$2:$A$126,Vergleichbarkeit!$L$2:$L$126)=1</f>
        <v>1</v>
      </c>
      <c r="E67" s="206">
        <v>0</v>
      </c>
      <c r="F67" s="206">
        <v>1</v>
      </c>
      <c r="G67" s="206">
        <v>2</v>
      </c>
      <c r="H67" s="206">
        <f t="shared" si="0"/>
        <v>3</v>
      </c>
      <c r="I67" s="207">
        <f>(E67*Kostenprofile!$B$3+F67*Kostenprofile!$C$3+G67*Kostenprofile!$D$3)/SUM(E67:G67)</f>
        <v>0.21666666666666667</v>
      </c>
      <c r="J67" s="207">
        <f>(E67*Kostenprofile!$B$4+F67*Kostenprofile!$C$4+G67*Kostenprofile!$D$4)/SUM(E67:G67)</f>
        <v>0.65</v>
      </c>
      <c r="K67" s="207">
        <f>(E67*Kostenprofile!$B$5+F67*Kostenprofile!$C$5+G67*Kostenprofile!$D$5)/SUM(E67:G67)</f>
        <v>8.3333333333333329E-2</v>
      </c>
      <c r="L67" s="207">
        <f>(E67*Kostenprofile!$B$6+F67*Kostenprofile!$C$6+G67*Kostenprofile!$D$6)/SUM(E67:G67)</f>
        <v>5.000000000000001E-2</v>
      </c>
    </row>
    <row r="68" spans="1:12">
      <c r="A68" s="203" t="s">
        <v>193</v>
      </c>
      <c r="B68" s="204">
        <v>3062</v>
      </c>
      <c r="C68" s="204" t="b">
        <f>_xlfn.XLOOKUP(B68,Vergleichbarkeit!$A$2:$A$126,Vergleichbarkeit!$J$2:$J$126)=1</f>
        <v>0</v>
      </c>
      <c r="D68" s="204" t="b">
        <f>_xlfn.XLOOKUP(B68,Vergleichbarkeit!$A$2:$A$126,Vergleichbarkeit!$L$2:$L$126)=1</f>
        <v>1</v>
      </c>
      <c r="E68" s="206">
        <v>0</v>
      </c>
      <c r="F68" s="206">
        <v>1</v>
      </c>
      <c r="G68" s="206">
        <v>2</v>
      </c>
      <c r="H68" s="206">
        <f t="shared" ref="H68:H100" si="4">SUM(E68:G68)</f>
        <v>3</v>
      </c>
      <c r="I68" s="207">
        <f>(E68*Kostenprofile!$B$3+F68*Kostenprofile!$C$3+G68*Kostenprofile!$D$3)/SUM(E68:G68)</f>
        <v>0.21666666666666667</v>
      </c>
      <c r="J68" s="207">
        <f>(E68*Kostenprofile!$B$4+F68*Kostenprofile!$C$4+G68*Kostenprofile!$D$4)/SUM(E68:G68)</f>
        <v>0.65</v>
      </c>
      <c r="K68" s="207">
        <f>(E68*Kostenprofile!$B$5+F68*Kostenprofile!$C$5+G68*Kostenprofile!$D$5)/SUM(E68:G68)</f>
        <v>8.3333333333333329E-2</v>
      </c>
      <c r="L68" s="207">
        <f>(E68*Kostenprofile!$B$6+F68*Kostenprofile!$C$6+G68*Kostenprofile!$D$6)/SUM(E68:G68)</f>
        <v>5.000000000000001E-2</v>
      </c>
    </row>
    <row r="69" spans="1:12">
      <c r="A69" s="203" t="s">
        <v>196</v>
      </c>
      <c r="B69" s="204">
        <v>3062.1</v>
      </c>
      <c r="C69" s="204" t="b">
        <f>_xlfn.XLOOKUP(B69,Vergleichbarkeit!$A$2:$A$126,Vergleichbarkeit!$J$2:$J$126)=1</f>
        <v>0</v>
      </c>
      <c r="D69" s="204" t="b">
        <f>_xlfn.XLOOKUP(B69,Vergleichbarkeit!$A$2:$A$126,Vergleichbarkeit!$L$2:$L$126)=1</f>
        <v>0</v>
      </c>
      <c r="E69" s="206">
        <v>0</v>
      </c>
      <c r="F69" s="206">
        <v>2</v>
      </c>
      <c r="G69" s="206">
        <v>1</v>
      </c>
      <c r="H69" s="206">
        <f t="shared" si="4"/>
        <v>3</v>
      </c>
      <c r="I69" s="207">
        <f>(E69*Kostenprofile!$B$3+F69*Kostenprofile!$C$3+G69*Kostenprofile!$D$3)/SUM(E69:G69)</f>
        <v>0.33333333333333331</v>
      </c>
      <c r="J69" s="207">
        <f>(E69*Kostenprofile!$B$4+F69*Kostenprofile!$C$4+G69*Kostenprofile!$D$4)/SUM(E69:G69)</f>
        <v>0.54999999999999993</v>
      </c>
      <c r="K69" s="207">
        <f>(E69*Kostenprofile!$B$5+F69*Kostenprofile!$C$5+G69*Kostenprofile!$D$5)/SUM(E69:G69)</f>
        <v>6.6666666666666666E-2</v>
      </c>
      <c r="L69" s="207">
        <f>(E69*Kostenprofile!$B$6+F69*Kostenprofile!$C$6+G69*Kostenprofile!$D$6)/SUM(E69:G69)</f>
        <v>5.000000000000001E-2</v>
      </c>
    </row>
    <row r="70" spans="1:12">
      <c r="A70" s="203" t="s">
        <v>198</v>
      </c>
      <c r="B70" s="204">
        <v>3069</v>
      </c>
      <c r="C70" s="204" t="b">
        <f>_xlfn.XLOOKUP(B70,Vergleichbarkeit!$A$2:$A$126,Vergleichbarkeit!$J$2:$J$126)=1</f>
        <v>1</v>
      </c>
      <c r="D70" s="204" t="b">
        <f>_xlfn.XLOOKUP(B70,Vergleichbarkeit!$A$2:$A$126,Vergleichbarkeit!$L$2:$L$126)=1</f>
        <v>1</v>
      </c>
      <c r="E70" s="206">
        <v>0</v>
      </c>
      <c r="F70" s="206">
        <v>1</v>
      </c>
      <c r="G70" s="206">
        <v>2</v>
      </c>
      <c r="H70" s="206">
        <f t="shared" si="4"/>
        <v>3</v>
      </c>
      <c r="I70" s="207">
        <f>(E70*Kostenprofile!$B$3+F70*Kostenprofile!$C$3+G70*Kostenprofile!$D$3)/SUM(E70:G70)</f>
        <v>0.21666666666666667</v>
      </c>
      <c r="J70" s="207">
        <f>(E70*Kostenprofile!$B$4+F70*Kostenprofile!$C$4+G70*Kostenprofile!$D$4)/SUM(E70:G70)</f>
        <v>0.65</v>
      </c>
      <c r="K70" s="207">
        <f>(E70*Kostenprofile!$B$5+F70*Kostenprofile!$C$5+G70*Kostenprofile!$D$5)/SUM(E70:G70)</f>
        <v>8.3333333333333329E-2</v>
      </c>
      <c r="L70" s="207">
        <f>(E70*Kostenprofile!$B$6+F70*Kostenprofile!$C$6+G70*Kostenprofile!$D$6)/SUM(E70:G70)</f>
        <v>5.000000000000001E-2</v>
      </c>
    </row>
    <row r="71" spans="1:12">
      <c r="A71" s="203" t="s">
        <v>199</v>
      </c>
      <c r="B71" s="204">
        <v>3073</v>
      </c>
      <c r="C71" s="204" t="b">
        <f>_xlfn.XLOOKUP(B71,Vergleichbarkeit!$A$2:$A$126,Vergleichbarkeit!$J$2:$J$126)=1</f>
        <v>0</v>
      </c>
      <c r="D71" s="204" t="b">
        <f>_xlfn.XLOOKUP(B71,Vergleichbarkeit!$A$2:$A$126,Vergleichbarkeit!$L$2:$L$126)=1</f>
        <v>1</v>
      </c>
      <c r="E71" s="206">
        <v>0</v>
      </c>
      <c r="F71" s="206">
        <v>1</v>
      </c>
      <c r="G71" s="206">
        <v>2</v>
      </c>
      <c r="H71" s="206">
        <f t="shared" si="4"/>
        <v>3</v>
      </c>
      <c r="I71" s="207">
        <f>(E71*Kostenprofile!$B$3+F71*Kostenprofile!$C$3+G71*Kostenprofile!$D$3)/SUM(E71:G71)</f>
        <v>0.21666666666666667</v>
      </c>
      <c r="J71" s="207">
        <f>(E71*Kostenprofile!$B$4+F71*Kostenprofile!$C$4+G71*Kostenprofile!$D$4)/SUM(E71:G71)</f>
        <v>0.65</v>
      </c>
      <c r="K71" s="207">
        <f>(E71*Kostenprofile!$B$5+F71*Kostenprofile!$C$5+G71*Kostenprofile!$D$5)/SUM(E71:G71)</f>
        <v>8.3333333333333329E-2</v>
      </c>
      <c r="L71" s="207">
        <f>(E71*Kostenprofile!$B$6+F71*Kostenprofile!$C$6+G71*Kostenprofile!$D$6)/SUM(E71:G71)</f>
        <v>5.000000000000001E-2</v>
      </c>
    </row>
    <row r="72" spans="1:12">
      <c r="A72" s="203" t="s">
        <v>202</v>
      </c>
      <c r="B72" s="204">
        <v>3073.1</v>
      </c>
      <c r="C72" s="204" t="b">
        <f>_xlfn.XLOOKUP(B72,Vergleichbarkeit!$A$2:$A$126,Vergleichbarkeit!$J$2:$J$126)=1</f>
        <v>0</v>
      </c>
      <c r="D72" s="204" t="b">
        <f>_xlfn.XLOOKUP(B72,Vergleichbarkeit!$A$2:$A$126,Vergleichbarkeit!$L$2:$L$126)=1</f>
        <v>0</v>
      </c>
      <c r="E72" s="206">
        <v>0</v>
      </c>
      <c r="F72" s="206">
        <v>2</v>
      </c>
      <c r="G72" s="206">
        <v>1</v>
      </c>
      <c r="H72" s="206">
        <f t="shared" si="4"/>
        <v>3</v>
      </c>
      <c r="I72" s="207">
        <f>(E72*Kostenprofile!$B$3+F72*Kostenprofile!$C$3+G72*Kostenprofile!$D$3)/SUM(E72:G72)</f>
        <v>0.33333333333333331</v>
      </c>
      <c r="J72" s="207">
        <f>(E72*Kostenprofile!$B$4+F72*Kostenprofile!$C$4+G72*Kostenprofile!$D$4)/SUM(E72:G72)</f>
        <v>0.54999999999999993</v>
      </c>
      <c r="K72" s="207">
        <f>(E72*Kostenprofile!$B$5+F72*Kostenprofile!$C$5+G72*Kostenprofile!$D$5)/SUM(E72:G72)</f>
        <v>6.6666666666666666E-2</v>
      </c>
      <c r="L72" s="207">
        <f>(E72*Kostenprofile!$B$6+F72*Kostenprofile!$C$6+G72*Kostenprofile!$D$6)/SUM(E72:G72)</f>
        <v>5.000000000000001E-2</v>
      </c>
    </row>
    <row r="73" spans="1:12">
      <c r="A73" s="203" t="s">
        <v>204</v>
      </c>
      <c r="B73" s="204">
        <v>3087</v>
      </c>
      <c r="C73" s="204" t="b">
        <f>_xlfn.XLOOKUP(B73,Vergleichbarkeit!$A$2:$A$126,Vergleichbarkeit!$J$2:$J$126)=1</f>
        <v>0</v>
      </c>
      <c r="D73" s="204" t="b">
        <f>_xlfn.XLOOKUP(B73,Vergleichbarkeit!$A$2:$A$126,Vergleichbarkeit!$L$2:$L$126)=1</f>
        <v>1</v>
      </c>
      <c r="E73" s="206">
        <v>0</v>
      </c>
      <c r="F73" s="206">
        <v>2</v>
      </c>
      <c r="G73" s="206">
        <v>0</v>
      </c>
      <c r="H73" s="206">
        <f t="shared" si="4"/>
        <v>2</v>
      </c>
      <c r="I73" s="207">
        <f>(E73*Kostenprofile!$B$3+F73*Kostenprofile!$C$3+G73*Kostenprofile!$D$3)/SUM(E73:G73)</f>
        <v>0.45</v>
      </c>
      <c r="J73" s="207">
        <f>(E73*Kostenprofile!$B$4+F73*Kostenprofile!$C$4+G73*Kostenprofile!$D$4)/SUM(E73:G73)</f>
        <v>0.45</v>
      </c>
      <c r="K73" s="207">
        <f>(E73*Kostenprofile!$B$5+F73*Kostenprofile!$C$5+G73*Kostenprofile!$D$5)/SUM(E73:G73)</f>
        <v>0.05</v>
      </c>
      <c r="L73" s="207">
        <f>(E73*Kostenprofile!$B$6+F73*Kostenprofile!$C$6+G73*Kostenprofile!$D$6)/SUM(E73:G73)</f>
        <v>0.05</v>
      </c>
    </row>
    <row r="74" spans="1:12">
      <c r="A74" s="203" t="s">
        <v>205</v>
      </c>
      <c r="B74" s="204">
        <v>3087.1</v>
      </c>
      <c r="C74" s="204" t="b">
        <f>_xlfn.XLOOKUP(B74,Vergleichbarkeit!$A$2:$A$126,Vergleichbarkeit!$J$2:$J$126)=1</f>
        <v>0</v>
      </c>
      <c r="D74" s="204" t="b">
        <f>_xlfn.XLOOKUP(B74,Vergleichbarkeit!$A$2:$A$126,Vergleichbarkeit!$L$2:$L$126)=1</f>
        <v>0</v>
      </c>
      <c r="E74" s="206">
        <v>0</v>
      </c>
      <c r="F74" s="206">
        <v>2</v>
      </c>
      <c r="G74" s="206">
        <v>0</v>
      </c>
      <c r="H74" s="206">
        <f t="shared" si="4"/>
        <v>2</v>
      </c>
      <c r="I74" s="207">
        <f>(E74*Kostenprofile!$B$3+F74*Kostenprofile!$C$3+G74*Kostenprofile!$D$3)/SUM(E74:G74)</f>
        <v>0.45</v>
      </c>
      <c r="J74" s="207">
        <f>(E74*Kostenprofile!$B$4+F74*Kostenprofile!$C$4+G74*Kostenprofile!$D$4)/SUM(E74:G74)</f>
        <v>0.45</v>
      </c>
      <c r="K74" s="207">
        <f>(E74*Kostenprofile!$B$5+F74*Kostenprofile!$C$5+G74*Kostenprofile!$D$5)/SUM(E74:G74)</f>
        <v>0.05</v>
      </c>
      <c r="L74" s="207">
        <f>(E74*Kostenprofile!$B$6+F74*Kostenprofile!$C$6+G74*Kostenprofile!$D$6)/SUM(E74:G74)</f>
        <v>0.05</v>
      </c>
    </row>
    <row r="75" spans="1:12">
      <c r="A75" s="203" t="s">
        <v>208</v>
      </c>
      <c r="B75" s="204">
        <v>3094</v>
      </c>
      <c r="C75" s="204" t="b">
        <f>_xlfn.XLOOKUP(B75,Vergleichbarkeit!$A$2:$A$126,Vergleichbarkeit!$J$2:$J$126)=1</f>
        <v>0</v>
      </c>
      <c r="D75" s="204" t="b">
        <f>_xlfn.XLOOKUP(B75,Vergleichbarkeit!$A$2:$A$126,Vergleichbarkeit!$L$2:$L$126)=1</f>
        <v>1</v>
      </c>
      <c r="E75" s="206">
        <v>0</v>
      </c>
      <c r="F75" s="206">
        <v>1</v>
      </c>
      <c r="G75" s="206">
        <v>2</v>
      </c>
      <c r="H75" s="206">
        <f t="shared" si="4"/>
        <v>3</v>
      </c>
      <c r="I75" s="207">
        <f>(E75*Kostenprofile!$B$3+F75*Kostenprofile!$C$3+G75*Kostenprofile!$D$3)/SUM(E75:G75)</f>
        <v>0.21666666666666667</v>
      </c>
      <c r="J75" s="207">
        <f>(E75*Kostenprofile!$B$4+F75*Kostenprofile!$C$4+G75*Kostenprofile!$D$4)/SUM(E75:G75)</f>
        <v>0.65</v>
      </c>
      <c r="K75" s="207">
        <f>(E75*Kostenprofile!$B$5+F75*Kostenprofile!$C$5+G75*Kostenprofile!$D$5)/SUM(E75:G75)</f>
        <v>8.3333333333333329E-2</v>
      </c>
      <c r="L75" s="207">
        <f>(E75*Kostenprofile!$B$6+F75*Kostenprofile!$C$6+G75*Kostenprofile!$D$6)/SUM(E75:G75)</f>
        <v>5.000000000000001E-2</v>
      </c>
    </row>
    <row r="76" spans="1:12">
      <c r="A76" s="203" t="s">
        <v>210</v>
      </c>
      <c r="B76" s="204">
        <v>3101</v>
      </c>
      <c r="C76" s="204" t="b">
        <f>_xlfn.XLOOKUP(B76,Vergleichbarkeit!$A$2:$A$126,Vergleichbarkeit!$J$2:$J$126)=1</f>
        <v>0</v>
      </c>
      <c r="D76" s="204" t="b">
        <f>_xlfn.XLOOKUP(B76,Vergleichbarkeit!$A$2:$A$126,Vergleichbarkeit!$L$2:$L$126)=1</f>
        <v>0</v>
      </c>
      <c r="E76" s="206">
        <v>0</v>
      </c>
      <c r="F76" s="206">
        <v>1</v>
      </c>
      <c r="G76" s="206">
        <v>2</v>
      </c>
      <c r="H76" s="206">
        <f t="shared" si="4"/>
        <v>3</v>
      </c>
      <c r="I76" s="207">
        <f>(E76*Kostenprofile!$B$3+F76*Kostenprofile!$C$3+G76*Kostenprofile!$D$3)/SUM(E76:G76)</f>
        <v>0.21666666666666667</v>
      </c>
      <c r="J76" s="207">
        <f>(E76*Kostenprofile!$B$4+F76*Kostenprofile!$C$4+G76*Kostenprofile!$D$4)/SUM(E76:G76)</f>
        <v>0.65</v>
      </c>
      <c r="K76" s="207">
        <f>(E76*Kostenprofile!$B$5+F76*Kostenprofile!$C$5+G76*Kostenprofile!$D$5)/SUM(E76:G76)</f>
        <v>8.3333333333333329E-2</v>
      </c>
      <c r="L76" s="207">
        <f>(E76*Kostenprofile!$B$6+F76*Kostenprofile!$C$6+G76*Kostenprofile!$D$6)/SUM(E76:G76)</f>
        <v>5.000000000000001E-2</v>
      </c>
    </row>
    <row r="77" spans="1:12">
      <c r="A77" s="203" t="s">
        <v>212</v>
      </c>
      <c r="B77" s="204">
        <v>3101.1</v>
      </c>
      <c r="C77" s="204" t="b">
        <f>_xlfn.XLOOKUP(B77,Vergleichbarkeit!$A$2:$A$126,Vergleichbarkeit!$J$2:$J$126)=1</f>
        <v>0</v>
      </c>
      <c r="D77" s="204" t="b">
        <f>_xlfn.XLOOKUP(B77,Vergleichbarkeit!$A$2:$A$126,Vergleichbarkeit!$L$2:$L$126)=1</f>
        <v>0</v>
      </c>
      <c r="E77" s="206">
        <v>0</v>
      </c>
      <c r="F77" s="206">
        <v>2</v>
      </c>
      <c r="G77" s="206">
        <v>0</v>
      </c>
      <c r="H77" s="206">
        <f t="shared" si="4"/>
        <v>2</v>
      </c>
      <c r="I77" s="207">
        <f>(E77*Kostenprofile!$B$3+F77*Kostenprofile!$C$3+G77*Kostenprofile!$D$3)/SUM(E77:G77)</f>
        <v>0.45</v>
      </c>
      <c r="J77" s="207">
        <f>(E77*Kostenprofile!$B$4+F77*Kostenprofile!$C$4+G77*Kostenprofile!$D$4)/SUM(E77:G77)</f>
        <v>0.45</v>
      </c>
      <c r="K77" s="207">
        <f>(E77*Kostenprofile!$B$5+F77*Kostenprofile!$C$5+G77*Kostenprofile!$D$5)/SUM(E77:G77)</f>
        <v>0.05</v>
      </c>
      <c r="L77" s="207">
        <f>(E77*Kostenprofile!$B$6+F77*Kostenprofile!$C$6+G77*Kostenprofile!$D$6)/SUM(E77:G77)</f>
        <v>0.05</v>
      </c>
    </row>
    <row r="78" spans="1:12">
      <c r="A78" s="203" t="s">
        <v>214</v>
      </c>
      <c r="B78" s="204">
        <v>3120</v>
      </c>
      <c r="C78" s="204" t="b">
        <f>_xlfn.XLOOKUP(B78,Vergleichbarkeit!$A$2:$A$126,Vergleichbarkeit!$J$2:$J$126)=1</f>
        <v>0</v>
      </c>
      <c r="D78" s="204" t="b">
        <f>_xlfn.XLOOKUP(B78,Vergleichbarkeit!$A$2:$A$126,Vergleichbarkeit!$L$2:$L$126)=1</f>
        <v>0</v>
      </c>
      <c r="E78" s="206">
        <v>0</v>
      </c>
      <c r="F78" s="206">
        <v>2</v>
      </c>
      <c r="G78" s="206">
        <v>1</v>
      </c>
      <c r="H78" s="206">
        <f t="shared" si="4"/>
        <v>3</v>
      </c>
      <c r="I78" s="207">
        <f>(E78*Kostenprofile!$B$3+F78*Kostenprofile!$C$3+G78*Kostenprofile!$D$3)/SUM(E78:G78)</f>
        <v>0.33333333333333331</v>
      </c>
      <c r="J78" s="207">
        <f>(E78*Kostenprofile!$B$4+F78*Kostenprofile!$C$4+G78*Kostenprofile!$D$4)/SUM(E78:G78)</f>
        <v>0.54999999999999993</v>
      </c>
      <c r="K78" s="207">
        <f>(E78*Kostenprofile!$B$5+F78*Kostenprofile!$C$5+G78*Kostenprofile!$D$5)/SUM(E78:G78)</f>
        <v>6.6666666666666666E-2</v>
      </c>
      <c r="L78" s="207">
        <f>(E78*Kostenprofile!$B$6+F78*Kostenprofile!$C$6+G78*Kostenprofile!$D$6)/SUM(E78:G78)</f>
        <v>5.000000000000001E-2</v>
      </c>
    </row>
    <row r="79" spans="1:12">
      <c r="A79" s="203" t="s">
        <v>215</v>
      </c>
      <c r="B79" s="204">
        <v>3120.1</v>
      </c>
      <c r="C79" s="204" t="b">
        <f>_xlfn.XLOOKUP(B79,Vergleichbarkeit!$A$2:$A$126,Vergleichbarkeit!$J$2:$J$126)=1</f>
        <v>0</v>
      </c>
      <c r="D79" s="204" t="b">
        <f>_xlfn.XLOOKUP(B79,Vergleichbarkeit!$A$2:$A$126,Vergleichbarkeit!$L$2:$L$126)=1</f>
        <v>0</v>
      </c>
      <c r="E79" s="206">
        <v>0</v>
      </c>
      <c r="F79" s="206">
        <v>2</v>
      </c>
      <c r="G79" s="206">
        <v>1</v>
      </c>
      <c r="H79" s="206">
        <f t="shared" si="4"/>
        <v>3</v>
      </c>
      <c r="I79" s="207">
        <f>(E79*Kostenprofile!$B$3+F79*Kostenprofile!$C$3+G79*Kostenprofile!$D$3)/SUM(E79:G79)</f>
        <v>0.33333333333333331</v>
      </c>
      <c r="J79" s="207">
        <f>(E79*Kostenprofile!$B$4+F79*Kostenprofile!$C$4+G79*Kostenprofile!$D$4)/SUM(E79:G79)</f>
        <v>0.54999999999999993</v>
      </c>
      <c r="K79" s="207">
        <f>(E79*Kostenprofile!$B$5+F79*Kostenprofile!$C$5+G79*Kostenprofile!$D$5)/SUM(E79:G79)</f>
        <v>6.6666666666666666E-2</v>
      </c>
      <c r="L79" s="207">
        <f>(E79*Kostenprofile!$B$6+F79*Kostenprofile!$C$6+G79*Kostenprofile!$D$6)/SUM(E79:G79)</f>
        <v>5.000000000000001E-2</v>
      </c>
    </row>
    <row r="80" spans="1:12">
      <c r="A80" s="203" t="s">
        <v>216</v>
      </c>
      <c r="B80" s="204">
        <v>3178</v>
      </c>
      <c r="C80" s="204" t="b">
        <f>_xlfn.XLOOKUP(B80,Vergleichbarkeit!$A$2:$A$126,Vergleichbarkeit!$J$2:$J$126)=1</f>
        <v>1</v>
      </c>
      <c r="D80" s="204" t="b">
        <f>_xlfn.XLOOKUP(B80,Vergleichbarkeit!$A$2:$A$126,Vergleichbarkeit!$L$2:$L$126)=1</f>
        <v>1</v>
      </c>
      <c r="E80" s="206">
        <v>0</v>
      </c>
      <c r="F80" s="206">
        <v>3</v>
      </c>
      <c r="G80" s="206">
        <v>0</v>
      </c>
      <c r="H80" s="206">
        <f t="shared" si="4"/>
        <v>3</v>
      </c>
      <c r="I80" s="207">
        <f>(E80*Kostenprofile!$B$3+F80*Kostenprofile!$C$3+G80*Kostenprofile!$D$3)/SUM(E80:G80)</f>
        <v>0.45</v>
      </c>
      <c r="J80" s="207">
        <f>(E80*Kostenprofile!$B$4+F80*Kostenprofile!$C$4+G80*Kostenprofile!$D$4)/SUM(E80:G80)</f>
        <v>0.45</v>
      </c>
      <c r="K80" s="207">
        <f>(E80*Kostenprofile!$B$5+F80*Kostenprofile!$C$5+G80*Kostenprofile!$D$5)/SUM(E80:G80)</f>
        <v>5.000000000000001E-2</v>
      </c>
      <c r="L80" s="207">
        <f>(E80*Kostenprofile!$B$6+F80*Kostenprofile!$C$6+G80*Kostenprofile!$D$6)/SUM(E80:G80)</f>
        <v>5.000000000000001E-2</v>
      </c>
    </row>
    <row r="81" spans="1:12">
      <c r="A81" s="203" t="s">
        <v>218</v>
      </c>
      <c r="B81" s="204">
        <v>3326</v>
      </c>
      <c r="C81" s="204" t="b">
        <f>_xlfn.XLOOKUP(B81,Vergleichbarkeit!$A$2:$A$126,Vergleichbarkeit!$J$2:$J$126)=1</f>
        <v>0</v>
      </c>
      <c r="D81" s="204" t="b">
        <f>_xlfn.XLOOKUP(B81,Vergleichbarkeit!$A$2:$A$126,Vergleichbarkeit!$L$2:$L$126)=1</f>
        <v>0</v>
      </c>
      <c r="E81" s="206">
        <v>0</v>
      </c>
      <c r="F81" s="206">
        <v>1</v>
      </c>
      <c r="G81" s="206">
        <v>1</v>
      </c>
      <c r="H81" s="206">
        <f t="shared" si="4"/>
        <v>2</v>
      </c>
      <c r="I81" s="207">
        <f>(E81*Kostenprofile!$B$3+F81*Kostenprofile!$C$3+G81*Kostenprofile!$D$3)/SUM(E81:G81)</f>
        <v>0.27500000000000002</v>
      </c>
      <c r="J81" s="207">
        <f>(E81*Kostenprofile!$B$4+F81*Kostenprofile!$C$4+G81*Kostenprofile!$D$4)/SUM(E81:G81)</f>
        <v>0.6</v>
      </c>
      <c r="K81" s="207">
        <f>(E81*Kostenprofile!$B$5+F81*Kostenprofile!$C$5+G81*Kostenprofile!$D$5)/SUM(E81:G81)</f>
        <v>7.5000000000000011E-2</v>
      </c>
      <c r="L81" s="207">
        <f>(E81*Kostenprofile!$B$6+F81*Kostenprofile!$C$6+G81*Kostenprofile!$D$6)/SUM(E81:G81)</f>
        <v>0.05</v>
      </c>
    </row>
    <row r="82" spans="1:12">
      <c r="A82" s="203" t="s">
        <v>224</v>
      </c>
      <c r="B82" s="204">
        <v>3334</v>
      </c>
      <c r="C82" s="204" t="b">
        <f>_xlfn.XLOOKUP(B82,Vergleichbarkeit!$A$2:$A$126,Vergleichbarkeit!$J$2:$J$126)=1</f>
        <v>0</v>
      </c>
      <c r="D82" s="204" t="b">
        <f>_xlfn.XLOOKUP(B82,Vergleichbarkeit!$A$2:$A$126,Vergleichbarkeit!$L$2:$L$126)=1</f>
        <v>0</v>
      </c>
      <c r="E82" s="206">
        <v>0</v>
      </c>
      <c r="F82" s="206">
        <v>1</v>
      </c>
      <c r="G82" s="206">
        <v>1</v>
      </c>
      <c r="H82" s="206">
        <f t="shared" si="4"/>
        <v>2</v>
      </c>
      <c r="I82" s="207">
        <f>(E82*Kostenprofile!$B$3+F82*Kostenprofile!$C$3+G82*Kostenprofile!$D$3)/SUM(E82:G82)</f>
        <v>0.27500000000000002</v>
      </c>
      <c r="J82" s="207">
        <f>(E82*Kostenprofile!$B$4+F82*Kostenprofile!$C$4+G82*Kostenprofile!$D$4)/SUM(E82:G82)</f>
        <v>0.6</v>
      </c>
      <c r="K82" s="207">
        <f>(E82*Kostenprofile!$B$5+F82*Kostenprofile!$C$5+G82*Kostenprofile!$D$5)/SUM(E82:G82)</f>
        <v>7.5000000000000011E-2</v>
      </c>
      <c r="L82" s="207">
        <f>(E82*Kostenprofile!$B$6+F82*Kostenprofile!$C$6+G82*Kostenprofile!$D$6)/SUM(E82:G82)</f>
        <v>0.05</v>
      </c>
    </row>
    <row r="83" spans="1:12">
      <c r="A83" s="203" t="s">
        <v>224</v>
      </c>
      <c r="B83" s="204">
        <v>3335</v>
      </c>
      <c r="C83" s="204" t="b">
        <f>_xlfn.XLOOKUP(B83,Vergleichbarkeit!$A$2:$A$126,Vergleichbarkeit!$J$2:$J$126)=1</f>
        <v>0</v>
      </c>
      <c r="D83" s="204" t="b">
        <f>_xlfn.XLOOKUP(B83,Vergleichbarkeit!$A$2:$A$126,Vergleichbarkeit!$L$2:$L$126)=1</f>
        <v>0</v>
      </c>
      <c r="E83" s="206">
        <v>1</v>
      </c>
      <c r="F83" s="206">
        <v>0</v>
      </c>
      <c r="G83" s="206">
        <v>1</v>
      </c>
      <c r="H83" s="206">
        <f t="shared" si="4"/>
        <v>2</v>
      </c>
      <c r="I83" s="207">
        <f>(E83*Kostenprofile!$B$3+F83*Kostenprofile!$C$3+G83*Kostenprofile!$D$3)/SUM(E83:G83)</f>
        <v>0.42499999999999999</v>
      </c>
      <c r="J83" s="207">
        <f>(E83*Kostenprofile!$B$4+F83*Kostenprofile!$C$4+G83*Kostenprofile!$D$4)/SUM(E83:G83)</f>
        <v>0.45</v>
      </c>
      <c r="K83" s="207">
        <f>(E83*Kostenprofile!$B$5+F83*Kostenprofile!$C$5+G83*Kostenprofile!$D$5)/SUM(E83:G83)</f>
        <v>7.5000000000000011E-2</v>
      </c>
      <c r="L83" s="207">
        <f>(E83*Kostenprofile!$B$6+F83*Kostenprofile!$C$6+G83*Kostenprofile!$D$6)/SUM(E83:G83)</f>
        <v>0.05</v>
      </c>
    </row>
    <row r="84" spans="1:12">
      <c r="A84" s="203" t="s">
        <v>225</v>
      </c>
      <c r="B84" s="204">
        <v>3339</v>
      </c>
      <c r="C84" s="204" t="b">
        <f>_xlfn.XLOOKUP(B84,Vergleichbarkeit!$A$2:$A$126,Vergleichbarkeit!$J$2:$J$126)=1</f>
        <v>0</v>
      </c>
      <c r="D84" s="204" t="b">
        <f>_xlfn.XLOOKUP(B84,Vergleichbarkeit!$A$2:$A$126,Vergleichbarkeit!$L$2:$L$126)=1</f>
        <v>0</v>
      </c>
      <c r="E84" s="206">
        <v>1</v>
      </c>
      <c r="F84" s="206">
        <v>0</v>
      </c>
      <c r="G84" s="206">
        <v>1</v>
      </c>
      <c r="H84" s="206">
        <f t="shared" si="4"/>
        <v>2</v>
      </c>
      <c r="I84" s="207">
        <f>(E84*Kostenprofile!$B$3+F84*Kostenprofile!$C$3+G84*Kostenprofile!$D$3)/SUM(E84:G84)</f>
        <v>0.42499999999999999</v>
      </c>
      <c r="J84" s="207">
        <f>(E84*Kostenprofile!$B$4+F84*Kostenprofile!$C$4+G84*Kostenprofile!$D$4)/SUM(E84:G84)</f>
        <v>0.45</v>
      </c>
      <c r="K84" s="207">
        <f>(E84*Kostenprofile!$B$5+F84*Kostenprofile!$C$5+G84*Kostenprofile!$D$5)/SUM(E84:G84)</f>
        <v>7.5000000000000011E-2</v>
      </c>
      <c r="L84" s="207">
        <f>(E84*Kostenprofile!$B$6+F84*Kostenprofile!$C$6+G84*Kostenprofile!$D$6)/SUM(E84:G84)</f>
        <v>0.05</v>
      </c>
    </row>
    <row r="85" spans="1:12">
      <c r="A85" s="203" t="s">
        <v>226</v>
      </c>
      <c r="B85" s="204">
        <v>3349</v>
      </c>
      <c r="C85" s="204" t="b">
        <f>_xlfn.XLOOKUP(B85,Vergleichbarkeit!$A$2:$A$126,Vergleichbarkeit!$J$2:$J$126)=1</f>
        <v>0</v>
      </c>
      <c r="D85" s="204" t="b">
        <f>_xlfn.XLOOKUP(B85,Vergleichbarkeit!$A$2:$A$126,Vergleichbarkeit!$L$2:$L$126)=1</f>
        <v>0</v>
      </c>
      <c r="E85" s="206">
        <v>0</v>
      </c>
      <c r="F85" s="206">
        <v>1</v>
      </c>
      <c r="G85" s="206">
        <v>1</v>
      </c>
      <c r="H85" s="206">
        <f t="shared" si="4"/>
        <v>2</v>
      </c>
      <c r="I85" s="207">
        <f>(E85*Kostenprofile!$B$3+F85*Kostenprofile!$C$3+G85*Kostenprofile!$D$3)/SUM(E85:G85)</f>
        <v>0.27500000000000002</v>
      </c>
      <c r="J85" s="207">
        <f>(E85*Kostenprofile!$B$4+F85*Kostenprofile!$C$4+G85*Kostenprofile!$D$4)/SUM(E85:G85)</f>
        <v>0.6</v>
      </c>
      <c r="K85" s="207">
        <f>(E85*Kostenprofile!$B$5+F85*Kostenprofile!$C$5+G85*Kostenprofile!$D$5)/SUM(E85:G85)</f>
        <v>7.5000000000000011E-2</v>
      </c>
      <c r="L85" s="207">
        <f>(E85*Kostenprofile!$B$6+F85*Kostenprofile!$C$6+G85*Kostenprofile!$D$6)/SUM(E85:G85)</f>
        <v>0.05</v>
      </c>
    </row>
    <row r="86" spans="1:12">
      <c r="A86" s="203" t="s">
        <v>232</v>
      </c>
      <c r="B86" s="204">
        <v>3375</v>
      </c>
      <c r="C86" s="204" t="b">
        <f>_xlfn.XLOOKUP(B86,Vergleichbarkeit!$A$2:$A$126,Vergleichbarkeit!$J$2:$J$126)=1</f>
        <v>0</v>
      </c>
      <c r="D86" s="204" t="b">
        <f>_xlfn.XLOOKUP(B86,Vergleichbarkeit!$A$2:$A$126,Vergleichbarkeit!$L$2:$L$126)=1</f>
        <v>1</v>
      </c>
      <c r="E86" s="206">
        <v>0</v>
      </c>
      <c r="F86" s="206">
        <v>1</v>
      </c>
      <c r="G86" s="206">
        <v>1</v>
      </c>
      <c r="H86" s="206">
        <f t="shared" si="4"/>
        <v>2</v>
      </c>
      <c r="I86" s="207">
        <f>(E86*Kostenprofile!$B$3+F86*Kostenprofile!$C$3+G86*Kostenprofile!$D$3)/SUM(E86:G86)</f>
        <v>0.27500000000000002</v>
      </c>
      <c r="J86" s="207">
        <f>(E86*Kostenprofile!$B$4+F86*Kostenprofile!$C$4+G86*Kostenprofile!$D$4)/SUM(E86:G86)</f>
        <v>0.6</v>
      </c>
      <c r="K86" s="207">
        <f>(E86*Kostenprofile!$B$5+F86*Kostenprofile!$C$5+G86*Kostenprofile!$D$5)/SUM(E86:G86)</f>
        <v>7.5000000000000011E-2</v>
      </c>
      <c r="L86" s="207">
        <f>(E86*Kostenprofile!$B$6+F86*Kostenprofile!$C$6+G86*Kostenprofile!$D$6)/SUM(E86:G86)</f>
        <v>0.05</v>
      </c>
    </row>
    <row r="87" spans="1:12">
      <c r="A87" s="203" t="s">
        <v>233</v>
      </c>
      <c r="B87" s="204">
        <v>3396</v>
      </c>
      <c r="C87" s="204" t="b">
        <f>_xlfn.XLOOKUP(B87,Vergleichbarkeit!$A$2:$A$126,Vergleichbarkeit!$J$2:$J$126)=1</f>
        <v>0</v>
      </c>
      <c r="D87" s="204" t="b">
        <f>_xlfn.XLOOKUP(B87,Vergleichbarkeit!$A$2:$A$126,Vergleichbarkeit!$L$2:$L$126)=1</f>
        <v>1</v>
      </c>
      <c r="E87" s="206">
        <v>0</v>
      </c>
      <c r="F87" s="206">
        <v>0</v>
      </c>
      <c r="G87" s="206">
        <v>2</v>
      </c>
      <c r="H87" s="206">
        <f t="shared" si="4"/>
        <v>2</v>
      </c>
      <c r="I87" s="207">
        <f>(E87*Kostenprofile!$B$3+F87*Kostenprofile!$C$3+G87*Kostenprofile!$D$3)/SUM(E87:G87)</f>
        <v>0.1</v>
      </c>
      <c r="J87" s="207">
        <f>(E87*Kostenprofile!$B$4+F87*Kostenprofile!$C$4+G87*Kostenprofile!$D$4)/SUM(E87:G87)</f>
        <v>0.75</v>
      </c>
      <c r="K87" s="207">
        <f>(E87*Kostenprofile!$B$5+F87*Kostenprofile!$C$5+G87*Kostenprofile!$D$5)/SUM(E87:G87)</f>
        <v>0.1</v>
      </c>
      <c r="L87" s="207">
        <f>(E87*Kostenprofile!$B$6+F87*Kostenprofile!$C$6+G87*Kostenprofile!$D$6)/SUM(E87:G87)</f>
        <v>0.05</v>
      </c>
    </row>
    <row r="88" spans="1:12">
      <c r="A88" s="203" t="s">
        <v>237</v>
      </c>
      <c r="B88" s="204">
        <v>3446</v>
      </c>
      <c r="C88" s="204" t="b">
        <f>_xlfn.XLOOKUP(B88,Vergleichbarkeit!$A$2:$A$126,Vergleichbarkeit!$J$2:$J$126)=1</f>
        <v>1</v>
      </c>
      <c r="D88" s="204" t="b">
        <f>_xlfn.XLOOKUP(B88,Vergleichbarkeit!$A$2:$A$126,Vergleichbarkeit!$L$2:$L$126)=1</f>
        <v>1</v>
      </c>
      <c r="E88" s="206">
        <v>1</v>
      </c>
      <c r="F88" s="206">
        <v>1</v>
      </c>
      <c r="G88" s="206">
        <v>0</v>
      </c>
      <c r="H88" s="206">
        <f t="shared" si="4"/>
        <v>2</v>
      </c>
      <c r="I88" s="207">
        <f>(E88*Kostenprofile!$B$3+F88*Kostenprofile!$C$3+G88*Kostenprofile!$D$3)/SUM(E88:G88)</f>
        <v>0.6</v>
      </c>
      <c r="J88" s="207">
        <f>(E88*Kostenprofile!$B$4+F88*Kostenprofile!$C$4+G88*Kostenprofile!$D$4)/SUM(E88:G88)</f>
        <v>0.3</v>
      </c>
      <c r="K88" s="207">
        <f>(E88*Kostenprofile!$B$5+F88*Kostenprofile!$C$5+G88*Kostenprofile!$D$5)/SUM(E88:G88)</f>
        <v>0.05</v>
      </c>
      <c r="L88" s="207">
        <f>(E88*Kostenprofile!$B$6+F88*Kostenprofile!$C$6+G88*Kostenprofile!$D$6)/SUM(E88:G88)</f>
        <v>0.05</v>
      </c>
    </row>
    <row r="89" spans="1:12">
      <c r="A89" s="203" t="s">
        <v>239</v>
      </c>
      <c r="B89" s="204">
        <v>3454</v>
      </c>
      <c r="C89" s="204" t="b">
        <f>_xlfn.XLOOKUP(B89,Vergleichbarkeit!$A$2:$A$126,Vergleichbarkeit!$J$2:$J$126)=1</f>
        <v>0</v>
      </c>
      <c r="D89" s="204" t="b">
        <f>_xlfn.XLOOKUP(B89,Vergleichbarkeit!$A$2:$A$126,Vergleichbarkeit!$L$2:$L$126)=1</f>
        <v>1</v>
      </c>
      <c r="E89" s="206">
        <v>0</v>
      </c>
      <c r="F89" s="206">
        <v>0</v>
      </c>
      <c r="G89" s="206">
        <v>2</v>
      </c>
      <c r="H89" s="206">
        <f t="shared" si="4"/>
        <v>2</v>
      </c>
      <c r="I89" s="207">
        <f>(E89*Kostenprofile!$B$3+F89*Kostenprofile!$C$3+G89*Kostenprofile!$D$3)/SUM(E89:G89)</f>
        <v>0.1</v>
      </c>
      <c r="J89" s="207">
        <f>(E89*Kostenprofile!$B$4+F89*Kostenprofile!$C$4+G89*Kostenprofile!$D$4)/SUM(E89:G89)</f>
        <v>0.75</v>
      </c>
      <c r="K89" s="207">
        <f>(E89*Kostenprofile!$B$5+F89*Kostenprofile!$C$5+G89*Kostenprofile!$D$5)/SUM(E89:G89)</f>
        <v>0.1</v>
      </c>
      <c r="L89" s="207">
        <f>(E89*Kostenprofile!$B$6+F89*Kostenprofile!$C$6+G89*Kostenprofile!$D$6)/SUM(E89:G89)</f>
        <v>0.05</v>
      </c>
    </row>
    <row r="90" spans="1:12">
      <c r="A90" s="203" t="s">
        <v>241</v>
      </c>
      <c r="B90" s="204">
        <v>3460</v>
      </c>
      <c r="C90" s="204" t="b">
        <f>_xlfn.XLOOKUP(B90,Vergleichbarkeit!$A$2:$A$126,Vergleichbarkeit!$J$2:$J$126)=1</f>
        <v>0</v>
      </c>
      <c r="D90" s="204" t="b">
        <f>_xlfn.XLOOKUP(B90,Vergleichbarkeit!$A$2:$A$126,Vergleichbarkeit!$L$2:$L$126)=1</f>
        <v>1</v>
      </c>
      <c r="E90" s="206">
        <v>0</v>
      </c>
      <c r="F90" s="206">
        <v>0</v>
      </c>
      <c r="G90" s="206">
        <v>2</v>
      </c>
      <c r="H90" s="206">
        <f t="shared" si="4"/>
        <v>2</v>
      </c>
      <c r="I90" s="207">
        <f>(E90*Kostenprofile!$B$3+F90*Kostenprofile!$C$3+G90*Kostenprofile!$D$3)/SUM(E90:G90)</f>
        <v>0.1</v>
      </c>
      <c r="J90" s="207">
        <f>(E90*Kostenprofile!$B$4+F90*Kostenprofile!$C$4+G90*Kostenprofile!$D$4)/SUM(E90:G90)</f>
        <v>0.75</v>
      </c>
      <c r="K90" s="207">
        <f>(E90*Kostenprofile!$B$5+F90*Kostenprofile!$C$5+G90*Kostenprofile!$D$5)/SUM(E90:G90)</f>
        <v>0.1</v>
      </c>
      <c r="L90" s="207">
        <f>(E90*Kostenprofile!$B$6+F90*Kostenprofile!$C$6+G90*Kostenprofile!$D$6)/SUM(E90:G90)</f>
        <v>0.05</v>
      </c>
    </row>
    <row r="91" spans="1:12">
      <c r="A91" s="203" t="s">
        <v>245</v>
      </c>
      <c r="B91" s="204">
        <v>3469</v>
      </c>
      <c r="C91" s="204" t="b">
        <f>_xlfn.XLOOKUP(B91,Vergleichbarkeit!$A$2:$A$126,Vergleichbarkeit!$J$2:$J$126)=1</f>
        <v>0</v>
      </c>
      <c r="D91" s="204" t="b">
        <f>_xlfn.XLOOKUP(B91,Vergleichbarkeit!$A$2:$A$126,Vergleichbarkeit!$L$2:$L$126)=1</f>
        <v>0</v>
      </c>
      <c r="E91" s="206">
        <v>0</v>
      </c>
      <c r="F91" s="206">
        <v>3</v>
      </c>
      <c r="G91" s="206">
        <v>0</v>
      </c>
      <c r="H91" s="206">
        <f t="shared" si="4"/>
        <v>3</v>
      </c>
      <c r="I91" s="207">
        <f>(E91*Kostenprofile!$B$3+F91*Kostenprofile!$C$3+G91*Kostenprofile!$D$3)/SUM(E91:G91)</f>
        <v>0.45</v>
      </c>
      <c r="J91" s="207">
        <f>(E91*Kostenprofile!$B$4+F91*Kostenprofile!$C$4+G91*Kostenprofile!$D$4)/SUM(E91:G91)</f>
        <v>0.45</v>
      </c>
      <c r="K91" s="207">
        <f>(E91*Kostenprofile!$B$5+F91*Kostenprofile!$C$5+G91*Kostenprofile!$D$5)/SUM(E91:G91)</f>
        <v>5.000000000000001E-2</v>
      </c>
      <c r="L91" s="207">
        <f>(E91*Kostenprofile!$B$6+F91*Kostenprofile!$C$6+G91*Kostenprofile!$D$6)/SUM(E91:G91)</f>
        <v>5.000000000000001E-2</v>
      </c>
    </row>
    <row r="92" spans="1:12">
      <c r="A92" s="203" t="s">
        <v>247</v>
      </c>
      <c r="B92" s="204">
        <v>3478</v>
      </c>
      <c r="C92" s="204" t="b">
        <f>_xlfn.XLOOKUP(B92,Vergleichbarkeit!$A$2:$A$126,Vergleichbarkeit!$J$2:$J$126)=1</f>
        <v>1</v>
      </c>
      <c r="D92" s="204" t="b">
        <f>_xlfn.XLOOKUP(B92,Vergleichbarkeit!$A$2:$A$126,Vergleichbarkeit!$L$2:$L$126)=1</f>
        <v>1</v>
      </c>
      <c r="E92" s="206">
        <v>1</v>
      </c>
      <c r="F92" s="206">
        <v>1</v>
      </c>
      <c r="G92" s="206">
        <v>0</v>
      </c>
      <c r="H92" s="206">
        <f t="shared" si="4"/>
        <v>2</v>
      </c>
      <c r="I92" s="207">
        <f>(E92*Kostenprofile!$B$3+F92*Kostenprofile!$C$3+G92*Kostenprofile!$D$3)/SUM(E92:G92)</f>
        <v>0.6</v>
      </c>
      <c r="J92" s="207">
        <f>(E92*Kostenprofile!$B$4+F92*Kostenprofile!$C$4+G92*Kostenprofile!$D$4)/SUM(E92:G92)</f>
        <v>0.3</v>
      </c>
      <c r="K92" s="207">
        <f>(E92*Kostenprofile!$B$5+F92*Kostenprofile!$C$5+G92*Kostenprofile!$D$5)/SUM(E92:G92)</f>
        <v>0.05</v>
      </c>
      <c r="L92" s="207">
        <f>(E92*Kostenprofile!$B$6+F92*Kostenprofile!$C$6+G92*Kostenprofile!$D$6)/SUM(E92:G92)</f>
        <v>0.05</v>
      </c>
    </row>
    <row r="93" spans="1:12">
      <c r="A93" s="203" t="s">
        <v>250</v>
      </c>
      <c r="B93" s="204">
        <v>3501</v>
      </c>
      <c r="C93" s="204" t="b">
        <f>_xlfn.XLOOKUP(B93,Vergleichbarkeit!$A$2:$A$126,Vergleichbarkeit!$J$2:$J$126)=1</f>
        <v>1</v>
      </c>
      <c r="D93" s="204" t="b">
        <f>_xlfn.XLOOKUP(B93,Vergleichbarkeit!$A$2:$A$126,Vergleichbarkeit!$L$2:$L$126)=1</f>
        <v>1</v>
      </c>
      <c r="E93" s="206">
        <v>3</v>
      </c>
      <c r="F93" s="206">
        <v>0</v>
      </c>
      <c r="G93" s="206">
        <v>0</v>
      </c>
      <c r="H93" s="206">
        <f t="shared" si="4"/>
        <v>3</v>
      </c>
      <c r="I93" s="207">
        <f>(E93*Kostenprofile!$B$3+F93*Kostenprofile!$C$3+G93*Kostenprofile!$D$3)/SUM(E93:G93)</f>
        <v>0.75</v>
      </c>
      <c r="J93" s="207">
        <f>(E93*Kostenprofile!$B$4+F93*Kostenprofile!$C$4+G93*Kostenprofile!$D$4)/SUM(E93:G93)</f>
        <v>0.15</v>
      </c>
      <c r="K93" s="207">
        <f>(E93*Kostenprofile!$B$5+F93*Kostenprofile!$C$5+G93*Kostenprofile!$D$5)/SUM(E93:G93)</f>
        <v>5.000000000000001E-2</v>
      </c>
      <c r="L93" s="207">
        <f>(E93*Kostenprofile!$B$6+F93*Kostenprofile!$C$6+G93*Kostenprofile!$D$6)/SUM(E93:G93)</f>
        <v>5.000000000000001E-2</v>
      </c>
    </row>
    <row r="94" spans="1:12">
      <c r="A94" s="203" t="s">
        <v>253</v>
      </c>
      <c r="B94" s="204">
        <v>6001.03</v>
      </c>
      <c r="C94" s="204" t="b">
        <f>_xlfn.XLOOKUP(B94,Vergleichbarkeit!$A$2:$A$126,Vergleichbarkeit!$J$2:$J$126)=1</f>
        <v>0</v>
      </c>
      <c r="D94" s="204" t="b">
        <f>_xlfn.XLOOKUP(B94,Vergleichbarkeit!$A$2:$A$126,Vergleichbarkeit!$L$2:$L$126)=1</f>
        <v>0</v>
      </c>
      <c r="E94" s="206">
        <v>0</v>
      </c>
      <c r="F94" s="206">
        <v>2</v>
      </c>
      <c r="G94" s="206">
        <v>1</v>
      </c>
      <c r="H94" s="206">
        <f t="shared" si="4"/>
        <v>3</v>
      </c>
      <c r="I94" s="207">
        <f>(E94*Kostenprofile!$B$3+F94*Kostenprofile!$C$3+G94*Kostenprofile!$D$3)/SUM(E94:G94)</f>
        <v>0.33333333333333331</v>
      </c>
      <c r="J94" s="207">
        <f>(E94*Kostenprofile!$B$4+F94*Kostenprofile!$C$4+G94*Kostenprofile!$D$4)/SUM(E94:G94)</f>
        <v>0.54999999999999993</v>
      </c>
      <c r="K94" s="207">
        <f>(E94*Kostenprofile!$B$5+F94*Kostenprofile!$C$5+G94*Kostenprofile!$D$5)/SUM(E94:G94)</f>
        <v>6.6666666666666666E-2</v>
      </c>
      <c r="L94" s="207">
        <f>(E94*Kostenprofile!$B$6+F94*Kostenprofile!$C$6+G94*Kostenprofile!$D$6)/SUM(E94:G94)</f>
        <v>5.000000000000001E-2</v>
      </c>
    </row>
    <row r="95" spans="1:12">
      <c r="A95" s="203" t="s">
        <v>255</v>
      </c>
      <c r="B95" s="204">
        <v>6002.04</v>
      </c>
      <c r="C95" s="204" t="b">
        <f>_xlfn.XLOOKUP(B95,Vergleichbarkeit!$A$2:$A$126,Vergleichbarkeit!$J$2:$J$126)=1</f>
        <v>0</v>
      </c>
      <c r="D95" s="204" t="b">
        <f>_xlfn.XLOOKUP(B95,Vergleichbarkeit!$A$2:$A$126,Vergleichbarkeit!$L$2:$L$126)=1</f>
        <v>0</v>
      </c>
      <c r="E95" s="206">
        <v>3</v>
      </c>
      <c r="F95" s="206">
        <v>0</v>
      </c>
      <c r="G95" s="206">
        <v>0</v>
      </c>
      <c r="H95" s="206">
        <f t="shared" si="4"/>
        <v>3</v>
      </c>
      <c r="I95" s="207">
        <f>(E95*Kostenprofile!$B$3+F95*Kostenprofile!$C$3+G95*Kostenprofile!$D$3)/SUM(E95:G95)</f>
        <v>0.75</v>
      </c>
      <c r="J95" s="207">
        <f>(E95*Kostenprofile!$B$4+F95*Kostenprofile!$C$4+G95*Kostenprofile!$D$4)/SUM(E95:G95)</f>
        <v>0.15</v>
      </c>
      <c r="K95" s="207">
        <f>(E95*Kostenprofile!$B$5+F95*Kostenprofile!$C$5+G95*Kostenprofile!$D$5)/SUM(E95:G95)</f>
        <v>5.000000000000001E-2</v>
      </c>
      <c r="L95" s="207">
        <f>(E95*Kostenprofile!$B$6+F95*Kostenprofile!$C$6+G95*Kostenprofile!$D$6)/SUM(E95:G95)</f>
        <v>5.000000000000001E-2</v>
      </c>
    </row>
    <row r="96" spans="1:12">
      <c r="A96" s="203" t="s">
        <v>261</v>
      </c>
      <c r="B96" s="204">
        <v>6101.3</v>
      </c>
      <c r="C96" s="204" t="b">
        <f>_xlfn.XLOOKUP(B96,Vergleichbarkeit!$A$2:$A$126,Vergleichbarkeit!$J$2:$J$126)=1</f>
        <v>0</v>
      </c>
      <c r="D96" s="204" t="b">
        <f>_xlfn.XLOOKUP(B96,Vergleichbarkeit!$A$2:$A$126,Vergleichbarkeit!$L$2:$L$126)=1</f>
        <v>0</v>
      </c>
      <c r="E96" s="206">
        <v>2</v>
      </c>
      <c r="F96" s="206">
        <v>0</v>
      </c>
      <c r="G96" s="206">
        <v>0</v>
      </c>
      <c r="H96" s="206">
        <f t="shared" si="4"/>
        <v>2</v>
      </c>
      <c r="I96" s="207">
        <f>(E96*Kostenprofile!$B$3+F96*Kostenprofile!$C$3+G96*Kostenprofile!$D$3)/SUM(E96:G96)</f>
        <v>0.75</v>
      </c>
      <c r="J96" s="207">
        <f>(E96*Kostenprofile!$B$4+F96*Kostenprofile!$C$4+G96*Kostenprofile!$D$4)/SUM(E96:G96)</f>
        <v>0.15</v>
      </c>
      <c r="K96" s="207">
        <f>(E96*Kostenprofile!$B$5+F96*Kostenprofile!$C$5+G96*Kostenprofile!$D$5)/SUM(E96:G96)</f>
        <v>0.05</v>
      </c>
      <c r="L96" s="207">
        <f>(E96*Kostenprofile!$B$6+F96*Kostenprofile!$C$6+G96*Kostenprofile!$D$6)/SUM(E96:G96)</f>
        <v>0.05</v>
      </c>
    </row>
    <row r="97" spans="1:12">
      <c r="A97" s="203" t="s">
        <v>263</v>
      </c>
      <c r="B97" s="204">
        <v>6106.34</v>
      </c>
      <c r="C97" s="204" t="b">
        <f>_xlfn.XLOOKUP(B97,Vergleichbarkeit!$A$2:$A$126,Vergleichbarkeit!$J$2:$J$126)=1</f>
        <v>0</v>
      </c>
      <c r="D97" s="204" t="b">
        <f>_xlfn.XLOOKUP(B97,Vergleichbarkeit!$A$2:$A$126,Vergleichbarkeit!$L$2:$L$126)=1</f>
        <v>0</v>
      </c>
      <c r="E97" s="206">
        <v>2</v>
      </c>
      <c r="F97" s="206">
        <v>0</v>
      </c>
      <c r="G97" s="206">
        <v>0</v>
      </c>
      <c r="H97" s="206">
        <f t="shared" si="4"/>
        <v>2</v>
      </c>
      <c r="I97" s="207">
        <f>(E97*Kostenprofile!$B$3+F97*Kostenprofile!$C$3+G97*Kostenprofile!$D$3)/SUM(E97:G97)</f>
        <v>0.75</v>
      </c>
      <c r="J97" s="207">
        <f>(E97*Kostenprofile!$B$4+F97*Kostenprofile!$C$4+G97*Kostenprofile!$D$4)/SUM(E97:G97)</f>
        <v>0.15</v>
      </c>
      <c r="K97" s="207">
        <f>(E97*Kostenprofile!$B$5+F97*Kostenprofile!$C$5+G97*Kostenprofile!$D$5)/SUM(E97:G97)</f>
        <v>0.05</v>
      </c>
      <c r="L97" s="207">
        <f>(E97*Kostenprofile!$B$6+F97*Kostenprofile!$C$6+G97*Kostenprofile!$D$6)/SUM(E97:G97)</f>
        <v>0.05</v>
      </c>
    </row>
    <row r="98" spans="1:12">
      <c r="A98" s="203" t="s">
        <v>307</v>
      </c>
      <c r="B98" s="204">
        <v>6402.54</v>
      </c>
      <c r="C98" s="204" t="b">
        <f>_xlfn.XLOOKUP(B98,Vergleichbarkeit!$A$2:$A$126,Vergleichbarkeit!$J$2:$J$126)=1</f>
        <v>0</v>
      </c>
      <c r="D98" s="204" t="b">
        <f>_xlfn.XLOOKUP(B98,Vergleichbarkeit!$A$2:$A$126,Vergleichbarkeit!$L$2:$L$126)=1</f>
        <v>0</v>
      </c>
      <c r="E98" s="206">
        <v>0</v>
      </c>
      <c r="F98" s="206">
        <v>2</v>
      </c>
      <c r="G98" s="206">
        <v>0</v>
      </c>
      <c r="H98" s="206">
        <f t="shared" si="4"/>
        <v>2</v>
      </c>
      <c r="I98" s="207">
        <f>(E98*Kostenprofile!$B$3+F98*Kostenprofile!$C$3+G98*Kostenprofile!$D$3)/SUM(E98:G98)</f>
        <v>0.45</v>
      </c>
      <c r="J98" s="207">
        <f>(E98*Kostenprofile!$B$4+F98*Kostenprofile!$C$4+G98*Kostenprofile!$D$4)/SUM(E98:G98)</f>
        <v>0.45</v>
      </c>
      <c r="K98" s="207">
        <f>(E98*Kostenprofile!$B$5+F98*Kostenprofile!$C$5+G98*Kostenprofile!$D$5)/SUM(E98:G98)</f>
        <v>0.05</v>
      </c>
      <c r="L98" s="207">
        <f>(E98*Kostenprofile!$B$6+F98*Kostenprofile!$C$6+G98*Kostenprofile!$D$6)/SUM(E98:G98)</f>
        <v>0.05</v>
      </c>
    </row>
    <row r="99" spans="1:12">
      <c r="A99" s="203" t="s">
        <v>311</v>
      </c>
      <c r="B99" s="204">
        <v>6700.9</v>
      </c>
      <c r="C99" s="204" t="b">
        <f>_xlfn.XLOOKUP(B99,Vergleichbarkeit!$A$2:$A$126,Vergleichbarkeit!$J$2:$J$126)=1</f>
        <v>0</v>
      </c>
      <c r="D99" s="204" t="b">
        <f>_xlfn.XLOOKUP(B99,Vergleichbarkeit!$A$2:$A$126,Vergleichbarkeit!$L$2:$L$126)=1</f>
        <v>0</v>
      </c>
      <c r="E99" s="206">
        <v>0</v>
      </c>
      <c r="F99" s="206">
        <v>3</v>
      </c>
      <c r="G99" s="206">
        <v>0</v>
      </c>
      <c r="H99" s="206">
        <f t="shared" si="4"/>
        <v>3</v>
      </c>
      <c r="I99" s="207">
        <f>(E99*Kostenprofile!$B$3+F99*Kostenprofile!$C$3+G99*Kostenprofile!$D$3)/SUM(E99:G99)</f>
        <v>0.45</v>
      </c>
      <c r="J99" s="207">
        <f>(E99*Kostenprofile!$B$4+F99*Kostenprofile!$C$4+G99*Kostenprofile!$D$4)/SUM(E99:G99)</f>
        <v>0.45</v>
      </c>
      <c r="K99" s="207">
        <f>(E99*Kostenprofile!$B$5+F99*Kostenprofile!$C$5+G99*Kostenprofile!$D$5)/SUM(E99:G99)</f>
        <v>5.000000000000001E-2</v>
      </c>
      <c r="L99" s="207">
        <f>(E99*Kostenprofile!$B$6+F99*Kostenprofile!$C$6+G99*Kostenprofile!$D$6)/SUM(E99:G99)</f>
        <v>5.000000000000001E-2</v>
      </c>
    </row>
    <row r="100" spans="1:12">
      <c r="A100" s="203" t="s">
        <v>316</v>
      </c>
      <c r="B100" s="204">
        <v>6702.63</v>
      </c>
      <c r="C100" s="204" t="b">
        <f>_xlfn.XLOOKUP(B100,Vergleichbarkeit!$A$2:$A$126,Vergleichbarkeit!$J$2:$J$126)=1</f>
        <v>0</v>
      </c>
      <c r="D100" s="204" t="b">
        <f>_xlfn.XLOOKUP(B100,Vergleichbarkeit!$A$2:$A$126,Vergleichbarkeit!$L$2:$L$126)=1</f>
        <v>0</v>
      </c>
      <c r="E100" s="206">
        <v>1</v>
      </c>
      <c r="F100" s="206">
        <v>0</v>
      </c>
      <c r="G100" s="206">
        <v>2</v>
      </c>
      <c r="H100" s="206">
        <f t="shared" si="4"/>
        <v>3</v>
      </c>
      <c r="I100" s="207">
        <f>(E100*Kostenprofile!$B$3+F100*Kostenprofile!$C$3+G100*Kostenprofile!$D$3)/SUM(E100:G100)</f>
        <v>0.31666666666666665</v>
      </c>
      <c r="J100" s="207">
        <f>(E100*Kostenprofile!$B$4+F100*Kostenprofile!$C$4+G100*Kostenprofile!$D$4)/SUM(E100:G100)</f>
        <v>0.54999999999999993</v>
      </c>
      <c r="K100" s="207">
        <f>(E100*Kostenprofile!$B$5+F100*Kostenprofile!$C$5+G100*Kostenprofile!$D$5)/SUM(E100:G100)</f>
        <v>8.3333333333333329E-2</v>
      </c>
      <c r="L100" s="207">
        <f>(E100*Kostenprofile!$B$6+F100*Kostenprofile!$C$6+G100*Kostenprofile!$D$6)/SUM(E100:G100)</f>
        <v>5.000000000000001E-2</v>
      </c>
    </row>
    <row r="101" spans="1:12">
      <c r="I101" s="234"/>
      <c r="J101" s="234"/>
      <c r="K101" s="234"/>
      <c r="L101" s="234"/>
    </row>
  </sheetData>
  <autoFilter ref="A2:L101" xr:uid="{7DC8E4B2-6EF4-41A1-834E-8C1397D7BCC9}"/>
  <mergeCells count="3">
    <mergeCell ref="A1:B1"/>
    <mergeCell ref="E1:G1"/>
    <mergeCell ref="I1:L1"/>
  </mergeCells>
  <pageMargins left="0.78740157480314965" right="0.78740157480314965" top="0.78740157480314965" bottom="0.78740157480314965" header="0.31496062992125984" footer="0.31496062992125984"/>
  <pageSetup paperSize="9" orientation="portrait" r:id="rId1"/>
  <headerFooter scaleWithDoc="0"/>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2EAA-C136-4223-A913-25FFECDB0CCC}">
  <sheetPr>
    <tabColor theme="5" tint="0.39997558519241921"/>
  </sheetPr>
  <dimension ref="A1:G9"/>
  <sheetViews>
    <sheetView workbookViewId="0">
      <selection activeCell="E11" sqref="E11"/>
    </sheetView>
  </sheetViews>
  <sheetFormatPr baseColWidth="10" defaultRowHeight="14.25"/>
  <cols>
    <col min="1" max="1" width="8.125" bestFit="1" customWidth="1"/>
    <col min="2" max="2" width="14.625" bestFit="1" customWidth="1"/>
    <col min="3" max="3" width="14.125" bestFit="1" customWidth="1"/>
    <col min="4" max="4" width="12.875" bestFit="1" customWidth="1"/>
    <col min="5" max="5" width="41.625" bestFit="1" customWidth="1"/>
  </cols>
  <sheetData>
    <row r="1" spans="1:7">
      <c r="B1" s="194" t="s">
        <v>2795</v>
      </c>
      <c r="C1" s="194" t="s">
        <v>2796</v>
      </c>
      <c r="D1" s="194" t="s">
        <v>2797</v>
      </c>
      <c r="E1" t="s">
        <v>2836</v>
      </c>
    </row>
    <row r="2" spans="1:7">
      <c r="B2" s="195" t="s">
        <v>2798</v>
      </c>
      <c r="C2" s="195" t="s">
        <v>2799</v>
      </c>
      <c r="D2" s="195" t="s">
        <v>2800</v>
      </c>
    </row>
    <row r="3" spans="1:7" ht="14.25" customHeight="1">
      <c r="A3" s="196" t="s">
        <v>1048</v>
      </c>
      <c r="B3" s="197">
        <v>0.75</v>
      </c>
      <c r="C3" s="197">
        <v>0.45</v>
      </c>
      <c r="D3" s="197">
        <v>0.1</v>
      </c>
      <c r="E3" s="198" t="s">
        <v>2837</v>
      </c>
      <c r="F3" s="198"/>
      <c r="G3" s="198"/>
    </row>
    <row r="4" spans="1:7" ht="14.25" customHeight="1">
      <c r="A4" s="196" t="s">
        <v>2618</v>
      </c>
      <c r="B4" s="197">
        <v>0.15</v>
      </c>
      <c r="C4" s="197">
        <v>0.45</v>
      </c>
      <c r="D4" s="197">
        <v>0.75</v>
      </c>
      <c r="E4" s="198" t="s">
        <v>2838</v>
      </c>
      <c r="F4" s="198"/>
      <c r="G4" s="198"/>
    </row>
    <row r="5" spans="1:7" ht="14.25" customHeight="1">
      <c r="A5" s="196" t="s">
        <v>1049</v>
      </c>
      <c r="B5" s="197">
        <v>0.05</v>
      </c>
      <c r="C5" s="197">
        <v>0.05</v>
      </c>
      <c r="D5" s="197">
        <v>0.1</v>
      </c>
      <c r="E5" s="198" t="s">
        <v>2839</v>
      </c>
      <c r="F5" s="198"/>
      <c r="G5" s="198"/>
    </row>
    <row r="6" spans="1:7" ht="14.25" customHeight="1">
      <c r="A6" s="196" t="s">
        <v>2621</v>
      </c>
      <c r="B6" s="197">
        <v>0.05</v>
      </c>
      <c r="C6" s="197">
        <v>0.05</v>
      </c>
      <c r="D6" s="197">
        <v>0.05</v>
      </c>
      <c r="E6" s="198" t="s">
        <v>2840</v>
      </c>
      <c r="F6" s="198"/>
      <c r="G6" s="198"/>
    </row>
    <row r="8" spans="1:7">
      <c r="A8" s="196" t="s">
        <v>3166</v>
      </c>
    </row>
    <row r="9" spans="1:7">
      <c r="A9" s="327" t="s">
        <v>3165</v>
      </c>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FA8D2-AF99-4102-91CC-9BB3B8A5DC84}">
  <sheetPr codeName="Tabelle11">
    <tabColor theme="5" tint="0.39997558519241921"/>
  </sheetPr>
  <dimension ref="A1:J15"/>
  <sheetViews>
    <sheetView zoomScaleNormal="100" workbookViewId="0">
      <selection activeCell="C3" sqref="C3:C6"/>
    </sheetView>
  </sheetViews>
  <sheetFormatPr baseColWidth="10" defaultRowHeight="14.25"/>
  <cols>
    <col min="7" max="7" width="11" style="51"/>
    <col min="10" max="10" width="26.5" bestFit="1" customWidth="1"/>
  </cols>
  <sheetData>
    <row r="1" spans="1:10">
      <c r="B1" s="340" t="s">
        <v>3018</v>
      </c>
      <c r="C1" s="340"/>
      <c r="D1" s="340"/>
      <c r="E1" s="340"/>
      <c r="F1" s="340" t="s">
        <v>3019</v>
      </c>
      <c r="G1" s="340"/>
      <c r="I1" t="s">
        <v>3133</v>
      </c>
    </row>
    <row r="2" spans="1:10">
      <c r="A2" t="s">
        <v>599</v>
      </c>
      <c r="B2" s="194" t="s">
        <v>1048</v>
      </c>
      <c r="C2" s="194" t="s">
        <v>2801</v>
      </c>
      <c r="D2" s="194" t="s">
        <v>1049</v>
      </c>
      <c r="E2" s="194" t="s">
        <v>2802</v>
      </c>
      <c r="F2" s="194" t="s">
        <v>1048</v>
      </c>
      <c r="G2" s="307" t="s">
        <v>2801</v>
      </c>
      <c r="I2" t="s">
        <v>599</v>
      </c>
      <c r="J2" t="s">
        <v>3132</v>
      </c>
    </row>
    <row r="3" spans="1:10">
      <c r="A3" t="s">
        <v>930</v>
      </c>
      <c r="B3" s="51">
        <f>'Arbeitskosten '!B43/'Arbeitskosten '!B14</f>
        <v>1.6372847011144884</v>
      </c>
      <c r="C3" s="51">
        <f>(AVERAGE((Parameter!B$10+1)*$C$8,J3))</f>
        <v>1.1483340825688073</v>
      </c>
      <c r="D3" s="51">
        <f>Preisniveauindex!C30/Preisniveauindex!E30</f>
        <v>0.80029476787030218</v>
      </c>
      <c r="E3" s="51">
        <f>Preisniveauindex!C29/Preisniveauindex!E29</f>
        <v>1.648542159180457</v>
      </c>
      <c r="F3" s="51">
        <f>B3</f>
        <v>1.6372847011144884</v>
      </c>
      <c r="G3" s="51">
        <f>Preisniveauindex!C38/Preisniveauindex!E38*0.5+Preisniveauindex!C39/Preisniveauindex!E39*0.5</f>
        <v>1.2150500125423305</v>
      </c>
      <c r="I3" t="s">
        <v>930</v>
      </c>
      <c r="J3" s="51">
        <f>Preisniveauindex!C65/Preisniveauindex!E65</f>
        <v>1.2577981651376147</v>
      </c>
    </row>
    <row r="4" spans="1:10">
      <c r="A4" t="s">
        <v>603</v>
      </c>
      <c r="B4" s="51">
        <f>'Arbeitskosten '!B43/'Arbeitskosten '!B18</f>
        <v>1.6111665004985045</v>
      </c>
      <c r="C4" s="51">
        <f>(AVERAGE((Parameter!B$10+1)*$C$8,J4))</f>
        <v>1.1698145066413661</v>
      </c>
      <c r="D4" s="51">
        <f>Preisniveauindex!C30/Preisniveauindex!I30</f>
        <v>0.97574123989218331</v>
      </c>
      <c r="E4" s="51">
        <f>Preisniveauindex!C29/Preisniveauindex!I29</f>
        <v>1.8143972246313964</v>
      </c>
      <c r="F4" s="51">
        <f t="shared" ref="F4:F6" si="0">B4</f>
        <v>1.6111665004985045</v>
      </c>
      <c r="G4" s="51">
        <f>Preisniveauindex!C38/Preisniveauindex!I38*0.5+Preisniveauindex!C39/Preisniveauindex!I39*0.5</f>
        <v>1.3189225809341036</v>
      </c>
      <c r="I4" t="s">
        <v>603</v>
      </c>
      <c r="J4" s="51">
        <f>Preisniveauindex!C65/Preisniveauindex!I65</f>
        <v>1.3007590132827322</v>
      </c>
    </row>
    <row r="5" spans="1:10">
      <c r="A5" t="s">
        <v>941</v>
      </c>
      <c r="B5" s="51">
        <f>'Arbeitskosten '!B43/'Arbeitskosten '!B23</f>
        <v>1.7191489361702128</v>
      </c>
      <c r="C5" s="51">
        <f>(AVERAGE((Parameter!B$10+1)*$C$8,J5))</f>
        <v>1.1729145042897997</v>
      </c>
      <c r="D5" s="51">
        <f>Preisniveauindex!C30/Preisniveauindex!N30</f>
        <v>1.1934065934065934</v>
      </c>
      <c r="E5" s="51">
        <f>Preisniveauindex!C29/Preisniveauindex!N29</f>
        <v>1.8096885813148789</v>
      </c>
      <c r="F5" s="51">
        <f t="shared" si="0"/>
        <v>1.7191489361702128</v>
      </c>
      <c r="G5" s="51">
        <f>Preisniveauindex!C38/Preisniveauindex!N38*0.5+Preisniveauindex!C39/Preisniveauindex!N39*0.5</f>
        <v>1.5875106206192877</v>
      </c>
      <c r="I5" t="s">
        <v>941</v>
      </c>
      <c r="J5" s="51">
        <f>Preisniveauindex!C65/Preisniveauindex!N65</f>
        <v>1.3069590085795995</v>
      </c>
    </row>
    <row r="6" spans="1:10">
      <c r="A6" t="s">
        <v>630</v>
      </c>
      <c r="B6" s="51">
        <f>'Arbeitskosten '!B43/'Arbeitskosten '!B32</f>
        <v>1.3976216216216217</v>
      </c>
      <c r="C6" s="51">
        <f>(AVERAGE((Parameter!B$10+1)*$C$8,J6))</f>
        <v>1.1779364409221902</v>
      </c>
      <c r="D6" s="51">
        <f>Preisniveauindex!C30/Preisniveauindex!W30</f>
        <v>1.080597014925373</v>
      </c>
      <c r="E6" s="51">
        <f>Preisniveauindex!C29/Preisniveauindex!W29</f>
        <v>1.5908745247148288</v>
      </c>
      <c r="F6" s="51">
        <f t="shared" si="0"/>
        <v>1.3976216216216217</v>
      </c>
      <c r="G6" s="51">
        <f>Preisniveauindex!C38/Preisniveauindex!W38*0.5+Preisniveauindex!C39/Preisniveauindex!W39*0.5</f>
        <v>1.2664749520713512</v>
      </c>
      <c r="I6" t="s">
        <v>630</v>
      </c>
      <c r="J6" s="51">
        <f>Preisniveauindex!C65/Preisniveauindex!W65</f>
        <v>1.3170028818443804</v>
      </c>
    </row>
    <row r="8" spans="1:10">
      <c r="A8" t="s">
        <v>2803</v>
      </c>
      <c r="C8">
        <v>0.97</v>
      </c>
    </row>
    <row r="9" spans="1:10">
      <c r="A9" t="s">
        <v>2885</v>
      </c>
    </row>
    <row r="11" spans="1:10">
      <c r="C11" s="194"/>
    </row>
    <row r="12" spans="1:10">
      <c r="C12" s="51"/>
      <c r="D12" s="51"/>
    </row>
    <row r="13" spans="1:10">
      <c r="C13" s="51"/>
      <c r="D13" s="51"/>
    </row>
    <row r="14" spans="1:10">
      <c r="C14" s="51"/>
      <c r="D14" s="51"/>
    </row>
    <row r="15" spans="1:10">
      <c r="C15" s="51"/>
      <c r="D15" s="51"/>
    </row>
  </sheetData>
  <mergeCells count="2">
    <mergeCell ref="B1:E1"/>
    <mergeCell ref="F1:G1"/>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4C195-C5EC-47C2-8A8A-B31161397954}">
  <sheetPr>
    <tabColor theme="5" tint="0.39997558519241921"/>
  </sheetPr>
  <dimension ref="A1:AJ127"/>
  <sheetViews>
    <sheetView topLeftCell="G1" zoomScaleNormal="100" workbookViewId="0">
      <pane ySplit="1" topLeftCell="A2" activePane="bottomLeft" state="frozen"/>
      <selection pane="bottomLeft" activeCell="G2" sqref="G2"/>
    </sheetView>
  </sheetViews>
  <sheetFormatPr baseColWidth="10" defaultRowHeight="14.25"/>
  <cols>
    <col min="2" max="2" width="7.625" style="193" bestFit="1" customWidth="1"/>
    <col min="3" max="3" width="18.25" style="193" bestFit="1" customWidth="1"/>
    <col min="4" max="4" width="8.625" bestFit="1" customWidth="1"/>
    <col min="5" max="5" width="20" bestFit="1" customWidth="1"/>
    <col min="6" max="6" width="24.375" bestFit="1" customWidth="1"/>
    <col min="7" max="7" width="12.25" style="189" bestFit="1" customWidth="1"/>
    <col min="9" max="9" width="19.375" bestFit="1" customWidth="1"/>
    <col min="10" max="10" width="23.75" style="51" bestFit="1" customWidth="1"/>
    <col min="11" max="11" width="18.125" bestFit="1" customWidth="1"/>
    <col min="12" max="12" width="15" style="187" bestFit="1" customWidth="1"/>
    <col min="13" max="13" width="12.5" bestFit="1" customWidth="1"/>
    <col min="14" max="14" width="24.75" bestFit="1" customWidth="1"/>
    <col min="15" max="15" width="29.125" bestFit="1" customWidth="1"/>
    <col min="16" max="16" width="17" style="51" bestFit="1" customWidth="1"/>
    <col min="17" max="17" width="20.375" style="189" bestFit="1" customWidth="1"/>
    <col min="18" max="18" width="11.875" style="51" bestFit="1" customWidth="1"/>
    <col min="19" max="19" width="24.125" style="51" bestFit="1" customWidth="1"/>
    <col min="20" max="20" width="28.5" style="51" bestFit="1" customWidth="1"/>
    <col min="21" max="21" width="16.375" style="51" bestFit="1" customWidth="1"/>
    <col min="22" max="22" width="19.75" style="51" bestFit="1" customWidth="1"/>
    <col min="23" max="23" width="7" bestFit="1" customWidth="1"/>
    <col min="24" max="24" width="19.125" bestFit="1" customWidth="1"/>
    <col min="25" max="25" width="11.375" bestFit="1" customWidth="1"/>
    <col min="26" max="26" width="14.75" bestFit="1" customWidth="1"/>
    <col min="27" max="27" width="7.25" bestFit="1" customWidth="1"/>
    <col min="28" max="28" width="19.375" bestFit="1" customWidth="1"/>
    <col min="29" max="29" width="11.625" bestFit="1" customWidth="1"/>
    <col min="30" max="30" width="15" bestFit="1" customWidth="1"/>
    <col min="31" max="31" width="29.875" bestFit="1" customWidth="1"/>
  </cols>
  <sheetData>
    <row r="1" spans="1:36">
      <c r="A1" s="50" t="s">
        <v>0</v>
      </c>
      <c r="B1" s="192" t="s">
        <v>2831</v>
      </c>
      <c r="C1" s="192" t="s">
        <v>2832</v>
      </c>
      <c r="D1" s="50" t="s">
        <v>1</v>
      </c>
      <c r="E1" s="180" t="s">
        <v>2821</v>
      </c>
      <c r="F1" s="180" t="s">
        <v>2822</v>
      </c>
      <c r="G1" s="188" t="s">
        <v>2823</v>
      </c>
      <c r="H1" s="180" t="s">
        <v>735</v>
      </c>
      <c r="I1" s="180" t="s">
        <v>2804</v>
      </c>
      <c r="J1" s="181" t="s">
        <v>2805</v>
      </c>
      <c r="K1" s="180" t="s">
        <v>2815</v>
      </c>
      <c r="L1" s="185" t="s">
        <v>2816</v>
      </c>
      <c r="M1" s="50" t="s">
        <v>4</v>
      </c>
      <c r="N1" s="181" t="s">
        <v>2817</v>
      </c>
      <c r="O1" s="180" t="s">
        <v>2818</v>
      </c>
      <c r="P1" s="181" t="s">
        <v>2819</v>
      </c>
      <c r="Q1" s="188" t="s">
        <v>2820</v>
      </c>
      <c r="R1" s="191" t="s">
        <v>323</v>
      </c>
      <c r="S1" s="181" t="s">
        <v>2824</v>
      </c>
      <c r="T1" s="181" t="s">
        <v>2825</v>
      </c>
      <c r="U1" s="181" t="s">
        <v>2826</v>
      </c>
      <c r="V1" s="185" t="s">
        <v>2827</v>
      </c>
      <c r="W1" s="191" t="s">
        <v>1042</v>
      </c>
      <c r="X1" s="181" t="s">
        <v>2828</v>
      </c>
      <c r="Y1" s="181" t="s">
        <v>2829</v>
      </c>
      <c r="Z1" s="185" t="s">
        <v>2830</v>
      </c>
      <c r="AA1" s="180" t="s">
        <v>325</v>
      </c>
      <c r="AB1" s="181" t="s">
        <v>2833</v>
      </c>
      <c r="AC1" s="180" t="s">
        <v>2834</v>
      </c>
      <c r="AD1" s="185" t="s">
        <v>2835</v>
      </c>
      <c r="AG1" s="59"/>
    </row>
    <row r="2" spans="1:36">
      <c r="A2" s="182">
        <f>Konsolidiert!C2</f>
        <v>1006</v>
      </c>
      <c r="B2" s="179">
        <v>1</v>
      </c>
      <c r="C2" s="179">
        <v>0</v>
      </c>
      <c r="D2" s="182">
        <f>_xlfn.XLOOKUP(A2,Konsolidiert!$C$2:$C$126,Konsolidiert!$E$2:$E$126)</f>
        <v>47.7</v>
      </c>
      <c r="E2" s="51">
        <f>Auftragspauschalen!$B$10</f>
        <v>21.6</v>
      </c>
      <c r="F2" s="51">
        <f>IF(E2="","",E2/Parameter!$B$2)</f>
        <v>3.5797149486244617</v>
      </c>
      <c r="G2" s="186">
        <f>IF(D2="","",SUM(D2,F2))</f>
        <v>51.279714948624466</v>
      </c>
      <c r="H2" s="51">
        <f>_xlfn.XLOOKUP(A2,Konsolidiert!$C$2:$C$126,Konsolidiert!$AI$2:$AI$126)</f>
        <v>3.4636</v>
      </c>
      <c r="I2">
        <f>IF(H2="","",(BEL!P3*Auftragspauschalen!B$6)+(BEL!Q3*(1-Auftragspauschalen!B$6)))</f>
        <v>36.094000000000001</v>
      </c>
      <c r="J2" s="51">
        <f>IF(I2="","",I2/Parameter!$B$2)</f>
        <v>5.9817699701690428</v>
      </c>
      <c r="K2" s="51">
        <f>IF(H2="","",SUM(H2,J2))</f>
        <v>9.4453699701690432</v>
      </c>
      <c r="L2" s="186">
        <f>IF(K2="","",H2*_xlfn.XLOOKUP($A2,Preisinflatoren!$A$2:$A$126,Preisinflatoren!$B$2:$B$126)+J2*'Preisinflatoren Auftragstaxe'!$B$2)</f>
        <v>12.643807069804973</v>
      </c>
      <c r="M2" s="32">
        <f>_xlfn.XLOOKUP(A2,Konsolidiert!$C$2:$C$126,Konsolidiert!$K$2:$K$126)</f>
        <v>18.399999999999999</v>
      </c>
      <c r="N2">
        <f>IF(M2="","",Auftragspauschalen!$B$42)</f>
        <v>4.12</v>
      </c>
      <c r="O2" s="51">
        <f>IF(N2="","",N2/Parameter!$B$2)</f>
        <v>0.68279748094133252</v>
      </c>
      <c r="P2" s="51">
        <f>IF(M2="","",SUM(M2,O2))</f>
        <v>19.082797480941331</v>
      </c>
      <c r="Q2" s="186">
        <f>IF(P2="","",M2*_xlfn.XLOOKUP($A2,Preisinflatoren!$A$2:$A$126,Preisinflatoren!$C$2:$C$126)+O2*'Preisinflatoren Auftragstaxe'!$B$3)</f>
        <v>23.572924602498546</v>
      </c>
      <c r="R2" s="51">
        <f>_xlfn.XLOOKUP(A2,Konsolidiert!$C$2:$C$126,Konsolidiert!$T$2:$T$126)</f>
        <v>32.174575499915633</v>
      </c>
      <c r="S2" s="51">
        <f>IF(R2="","",Auftragspauschalen!$B$45)</f>
        <v>2.6</v>
      </c>
      <c r="T2" s="51">
        <f>IF(S2="","",S2/Parameter!$B$2)</f>
        <v>0.4308916141862778</v>
      </c>
      <c r="U2" s="51">
        <f>IF(R2="","",SUM(R2,T2))</f>
        <v>32.605467114101913</v>
      </c>
      <c r="V2" s="186">
        <f>IF(U2="","",U2*_xlfn.XLOOKUP($A2,Preisinflatoren!$A$2:$A$126,Preisinflatoren!$C$2:$C$126))</f>
        <v>39.999458297055078</v>
      </c>
      <c r="W2">
        <f>_xlfn.XLOOKUP(A2,Konsolidiert!$C$2:$C$126,Konsolidiert!$AP$2:$AP$126)</f>
        <v>20.8</v>
      </c>
      <c r="X2" s="51">
        <f>IF(W2="","",IF(B2=1,Auftragspauschalen!G$16,Auftragspauschalen!F$16)+IF(C2=1,Auftragspauschalen!G$18,Auftragspauschalen!F$18)+Auftragspauschalen!E$15)</f>
        <v>1.0324027848536326</v>
      </c>
      <c r="Y2" s="51">
        <f>IF(
IF(W2="","",SUM(W2,X2))&gt;Auftragspauschalen!E$17,
IF(W2="","",SUM(W2,X2)),
Auftragspauschalen!E$17)</f>
        <v>21.832402784853635</v>
      </c>
      <c r="Z2" s="186">
        <f>IF(Y2="","",W2*_xlfn.XLOOKUP($A2,Preisinflatoren!$A$2:$A$126,Preisinflatoren!$D$2:$D$126)+X2*'Preisinflatoren Auftragstaxe'!$B$4)</f>
        <v>27.944560160504292</v>
      </c>
      <c r="AA2">
        <f>_xlfn.XLOOKUP(A2,Konsolidiert!$C$2:$C$126,Konsolidiert!$AA$2:$AA$126)</f>
        <v>8.1300000000000008</v>
      </c>
      <c r="AB2" s="51">
        <f>IF(AA2="","",IF(B2=1,Auftragspauschalen!G$22,Auftragspauschalen!F$22)+Auftragspauschalen!E$23)</f>
        <v>1.6423599602253895</v>
      </c>
      <c r="AC2" s="51">
        <f>IF(AA2="","",SUM(AA2,AB2))</f>
        <v>9.7723599602253906</v>
      </c>
      <c r="AD2" s="186">
        <f>IF(AC2="","",AA2*_xlfn.XLOOKUP($A2,Preisinflatoren!$A$2:$A$126,Preisinflatoren!$E$2:$E$126)+AB2*'Preisinflatoren Auftragstaxe'!$B$5)</f>
        <v>12.031652465735833</v>
      </c>
      <c r="AG2" s="51"/>
    </row>
    <row r="3" spans="1:36">
      <c r="A3" s="182">
        <f>Konsolidiert!C3</f>
        <v>1013</v>
      </c>
      <c r="B3" s="179">
        <v>1</v>
      </c>
      <c r="C3" s="179">
        <v>0</v>
      </c>
      <c r="D3" s="182">
        <f>_xlfn.XLOOKUP(A3,Konsolidiert!$C$2:$C$126,Konsolidiert!$E$2:$E$126)</f>
        <v>15.4</v>
      </c>
      <c r="E3" s="51">
        <f>Auftragspauschalen!$B$10</f>
        <v>21.6</v>
      </c>
      <c r="F3" s="51">
        <f>IF(E3="","",E3/Parameter!$B$2)</f>
        <v>3.5797149486244617</v>
      </c>
      <c r="G3" s="186">
        <f t="shared" ref="G3:G66" si="0">IF(D3="","",SUM(D3,F3))</f>
        <v>18.979714948624462</v>
      </c>
      <c r="H3" s="51">
        <f>_xlfn.XLOOKUP(A3,Konsolidiert!$C$2:$C$126,Konsolidiert!$AI$2:$AI$126)</f>
        <v>1.2988500000000001</v>
      </c>
      <c r="I3">
        <f>IF(H3="","",(BEL!P4*Auftragspauschalen!B$6)+(BEL!Q4*(1-Auftragspauschalen!B$6)))</f>
        <v>31.871999999999996</v>
      </c>
      <c r="J3" s="51">
        <f>IF(I3="","",I3/Parameter!$B$2)</f>
        <v>5.2820682797480938</v>
      </c>
      <c r="K3" s="51">
        <f t="shared" ref="K3:K66" si="1">IF(H3="","",SUM(H3,J3))</f>
        <v>6.5809182797480936</v>
      </c>
      <c r="L3" s="186">
        <f>IF(K3="","",H3*_xlfn.XLOOKUP($A3,Preisinflatoren!$A$2:$A$126,Preisinflatoren!$B$2:$B$126)+J3*'Preisinflatoren Auftragstaxe'!$B$2)</f>
        <v>9.2386662893149776</v>
      </c>
      <c r="M3" s="32">
        <f>_xlfn.XLOOKUP(A3,Konsolidiert!$C$2:$C$126,Konsolidiert!$K$2:$K$126)</f>
        <v>9.6</v>
      </c>
      <c r="N3">
        <f>IF(M3="","",Auftragspauschalen!$B$42)</f>
        <v>4.12</v>
      </c>
      <c r="O3" s="51">
        <f>IF(N3="","",N3/Parameter!$B$2)</f>
        <v>0.68279748094133252</v>
      </c>
      <c r="P3" s="51">
        <f t="shared" ref="P3:P66" si="2">IF(M3="","",SUM(M3,O3))</f>
        <v>10.282797480941332</v>
      </c>
      <c r="Q3" s="186">
        <f>IF(P3="","",M3*_xlfn.XLOOKUP($A3,Preisinflatoren!$A$2:$A$126,Preisinflatoren!$C$2:$C$126)+O3*'Preisinflatoren Auftragstaxe'!$B$3)</f>
        <v>13.828067179883636</v>
      </c>
      <c r="R3" s="51">
        <f>_xlfn.XLOOKUP(A3,Konsolidiert!$C$2:$C$126,Konsolidiert!$T$2:$T$126)</f>
        <v>20.109109687447273</v>
      </c>
      <c r="S3" s="51">
        <f>IF(R3="","",Auftragspauschalen!$B$45)</f>
        <v>2.6</v>
      </c>
      <c r="T3" s="51">
        <f>IF(S3="","",S3/Parameter!$B$2)</f>
        <v>0.4308916141862778</v>
      </c>
      <c r="U3" s="51">
        <f t="shared" ref="U3:U66" si="3">IF(R3="","",SUM(R3,T3))</f>
        <v>20.540001301633552</v>
      </c>
      <c r="V3" s="186">
        <f>IF(U3="","",U3*_xlfn.XLOOKUP($A3,Preisinflatoren!$A$2:$A$126,Preisinflatoren!$C$2:$C$126))</f>
        <v>27.446017148401783</v>
      </c>
      <c r="W3">
        <f>_xlfn.XLOOKUP(A3,Konsolidiert!$C$2:$C$126,Konsolidiert!$AP$2:$AP$126)</f>
        <v>8.58</v>
      </c>
      <c r="X3" s="51">
        <f>IF(W3="","",IF(B3=1,Auftragspauschalen!G$16,Auftragspauschalen!F$16)+IF(C3=1,Auftragspauschalen!G$18,Auftragspauschalen!F$18)+Auftragspauschalen!E$15)</f>
        <v>1.0324027848536326</v>
      </c>
      <c r="Y3" s="51">
        <f>IF(
IF(W3="","",SUM(W3,X3))&gt;Auftragspauschalen!E$17,
IF(W3="","",SUM(W3,X3)),
Auftragspauschalen!E$17)</f>
        <v>9.6124027848536322</v>
      </c>
      <c r="Z3" s="186">
        <f>IF(Y3="","",W3*_xlfn.XLOOKUP($A3,Preisinflatoren!$A$2:$A$126,Preisinflatoren!$D$2:$D$126)+X3*'Preisinflatoren Auftragstaxe'!$B$4)</f>
        <v>13.617636743499206</v>
      </c>
      <c r="AA3">
        <f>_xlfn.XLOOKUP(A3,Konsolidiert!$C$2:$C$126,Konsolidiert!$AA$2:$AA$126)</f>
        <v>4.99</v>
      </c>
      <c r="AB3" s="51">
        <f>IF(AA3="","",IF(B3=1,Auftragspauschalen!G$22,Auftragspauschalen!F$22)+Auftragspauschalen!E$23)</f>
        <v>1.6423599602253895</v>
      </c>
      <c r="AC3" s="51">
        <f t="shared" ref="AC3:AC66" si="4">IF(AA3="","",SUM(AA3,AB3))</f>
        <v>6.63235996022539</v>
      </c>
      <c r="AD3" s="186">
        <f>IF(AC3="","",AA3*_xlfn.XLOOKUP($A3,Preisinflatoren!$A$2:$A$126,Preisinflatoren!$E$2:$E$126)+AB3*'Preisinflatoren Auftragstaxe'!$B$5)</f>
        <v>8.5016617650266006</v>
      </c>
      <c r="AG3" s="51"/>
    </row>
    <row r="4" spans="1:36">
      <c r="A4" s="182">
        <f>Konsolidiert!C4</f>
        <v>1019</v>
      </c>
      <c r="B4" s="179">
        <v>1</v>
      </c>
      <c r="C4" s="179">
        <v>0</v>
      </c>
      <c r="D4" s="182">
        <f>_xlfn.XLOOKUP(A4,Konsolidiert!$C$2:$C$126,Konsolidiert!$E$2:$E$126)</f>
        <v>7.8</v>
      </c>
      <c r="E4" s="51">
        <f>Auftragspauschalen!$B$10</f>
        <v>21.6</v>
      </c>
      <c r="F4" s="51">
        <f>IF(E4="","",E4/Parameter!$B$2)</f>
        <v>3.5797149486244617</v>
      </c>
      <c r="G4" s="186">
        <f t="shared" si="0"/>
        <v>11.379714948624461</v>
      </c>
      <c r="H4" s="51">
        <f>_xlfn.XLOOKUP(A4,Konsolidiert!$C$2:$C$126,Konsolidiert!$AI$2:$AI$126)</f>
        <v>0.8659</v>
      </c>
      <c r="I4">
        <f>IF(H4="","",(BEL!P5*Auftragspauschalen!B$6)+(BEL!Q5*(1-Auftragspauschalen!B$6)))</f>
        <v>19.681999999999999</v>
      </c>
      <c r="J4" s="51">
        <f>IF(I4="","",I4/Parameter!$B$2)</f>
        <v>3.2618495193901227</v>
      </c>
      <c r="K4" s="51">
        <f t="shared" si="1"/>
        <v>4.1277495193901226</v>
      </c>
      <c r="L4" s="186">
        <f>IF(K4="","",H4*_xlfn.XLOOKUP($A4,Preisinflatoren!$A$2:$A$126,Preisinflatoren!$B$2:$B$126)+J4*'Preisinflatoren Auftragstaxe'!$B$2)</f>
        <v>5.7345612017937935</v>
      </c>
      <c r="M4" s="32">
        <f>_xlfn.XLOOKUP(A4,Konsolidiert!$C$2:$C$126,Konsolidiert!$K$2:$K$126)</f>
        <v>0.6</v>
      </c>
      <c r="N4">
        <f>IF(M4="","",Auftragspauschalen!$B$42)</f>
        <v>4.12</v>
      </c>
      <c r="O4" s="51">
        <f>IF(N4="","",N4/Parameter!$B$2)</f>
        <v>0.68279748094133252</v>
      </c>
      <c r="P4" s="51">
        <f t="shared" si="2"/>
        <v>1.2827974809413325</v>
      </c>
      <c r="Q4" s="186">
        <f>IF(P4="","",M4*_xlfn.XLOOKUP($A4,Preisinflatoren!$A$2:$A$126,Preisinflatoren!$C$2:$C$126)+O4*'Preisinflatoren Auftragstaxe'!$B$3)</f>
        <v>1.7692270032564332</v>
      </c>
      <c r="R4" s="51">
        <f>_xlfn.XLOOKUP(A4,Konsolidiert!$C$2:$C$126,Konsolidiert!$T$2:$T$126)</f>
        <v>3.3515182812412121</v>
      </c>
      <c r="S4" s="51">
        <f>IF(R4="","",Auftragspauschalen!$B$45)</f>
        <v>2.6</v>
      </c>
      <c r="T4" s="51">
        <f>IF(S4="","",S4/Parameter!$B$2)</f>
        <v>0.4308916141862778</v>
      </c>
      <c r="U4" s="51">
        <f t="shared" si="3"/>
        <v>3.7824098954274898</v>
      </c>
      <c r="V4" s="186">
        <f>IF(U4="","",U4*_xlfn.XLOOKUP($A4,Preisinflatoren!$A$2:$A$126,Preisinflatoren!$C$2:$C$126))</f>
        <v>4.847147446835022</v>
      </c>
      <c r="W4">
        <f>_xlfn.XLOOKUP(A4,Konsolidiert!$C$2:$C$126,Konsolidiert!$AP$2:$AP$126)</f>
        <v>4.16</v>
      </c>
      <c r="X4" s="51">
        <f>IF(W4="","",IF(B4=1,Auftragspauschalen!G$16,Auftragspauschalen!F$16)+IF(C4=1,Auftragspauschalen!G$18,Auftragspauschalen!F$18)+Auftragspauschalen!E$15)</f>
        <v>1.0324027848536326</v>
      </c>
      <c r="Y4" s="51">
        <f>IF(
IF(W4="","",SUM(W4,X4))&gt;Auftragspauschalen!E$17,
IF(W4="","",SUM(W4,X4)),
Auftragspauschalen!E$17)</f>
        <v>5.1924027848536323</v>
      </c>
      <c r="Z4" s="186">
        <f>IF(Y4="","",W4*_xlfn.XLOOKUP($A4,Preisinflatoren!$A$2:$A$126,Preisinflatoren!$D$2:$D$126)+X4*'Preisinflatoren Auftragstaxe'!$B$4)</f>
        <v>7.2181188388583317</v>
      </c>
      <c r="AA4">
        <f>_xlfn.XLOOKUP(A4,Konsolidiert!$C$2:$C$126,Konsolidiert!$AA$2:$AA$126)</f>
        <v>3.8</v>
      </c>
      <c r="AB4" s="51">
        <f>IF(AA4="","",IF(B4=1,Auftragspauschalen!G$22,Auftragspauschalen!F$22)+Auftragspauschalen!E$23)</f>
        <v>1.6423599602253895</v>
      </c>
      <c r="AC4" s="51">
        <f t="shared" si="4"/>
        <v>5.4423599602253896</v>
      </c>
      <c r="AD4" s="186">
        <f>IF(AC4="","",AA4*_xlfn.XLOOKUP($A4,Preisinflatoren!$A$2:$A$126,Preisinflatoren!$E$2:$E$126)+AB4*'Preisinflatoren Auftragstaxe'!$B$5)</f>
        <v>6.8923694633719572</v>
      </c>
      <c r="AG4" s="51"/>
    </row>
    <row r="5" spans="1:36">
      <c r="A5" s="182">
        <f>Konsolidiert!C5</f>
        <v>1020</v>
      </c>
      <c r="B5" s="179">
        <v>1</v>
      </c>
      <c r="C5" s="179">
        <v>0</v>
      </c>
      <c r="D5" s="182">
        <f>_xlfn.XLOOKUP(A5,Konsolidiert!$C$2:$C$126,Konsolidiert!$E$2:$E$126)</f>
        <v>2.2999999999999998</v>
      </c>
      <c r="E5" s="51">
        <f>Auftragspauschalen!$B$10</f>
        <v>21.6</v>
      </c>
      <c r="F5" s="51">
        <f>IF(E5="","",E5/Parameter!$B$2)</f>
        <v>3.5797149486244617</v>
      </c>
      <c r="G5" s="186">
        <f t="shared" si="0"/>
        <v>5.8797149486244615</v>
      </c>
      <c r="H5" s="51">
        <f>_xlfn.XLOOKUP(A5,Konsolidiert!$C$2:$C$126,Konsolidiert!$AI$2:$AI$126)</f>
        <v>0.69272</v>
      </c>
      <c r="I5">
        <f>IF(H5="","",(BEL!P6*Auftragspauschalen!B$6)+(BEL!Q6*(1-Auftragspauschalen!B$6)))</f>
        <v>19.681999999999999</v>
      </c>
      <c r="J5" s="51">
        <f>IF(I5="","",I5/Parameter!$B$2)</f>
        <v>3.2618495193901227</v>
      </c>
      <c r="K5" s="51">
        <f t="shared" si="1"/>
        <v>3.9545695193901227</v>
      </c>
      <c r="L5" s="186">
        <f>IF(K5="","",H5*_xlfn.XLOOKUP($A5,Preisinflatoren!$A$2:$A$126,Preisinflatoren!$B$2:$B$126)+J5*'Preisinflatoren Auftragstaxe'!$B$2)</f>
        <v>5.4745037078993155</v>
      </c>
      <c r="M5" s="32">
        <f>_xlfn.XLOOKUP(A5,Konsolidiert!$C$2:$C$126,Konsolidiert!$K$2:$K$126)</f>
        <v>0.25</v>
      </c>
      <c r="N5">
        <f>IF(M5="","",Auftragspauschalen!$B$42)</f>
        <v>4.12</v>
      </c>
      <c r="O5" s="51">
        <f>IF(N5="","",N5/Parameter!$B$2)</f>
        <v>0.68279748094133252</v>
      </c>
      <c r="P5" s="51">
        <f t="shared" si="2"/>
        <v>0.93279748094133252</v>
      </c>
      <c r="Q5" s="186">
        <f>IF(P5="","",M5*_xlfn.XLOOKUP($A5,Preisinflatoren!$A$2:$A$126,Preisinflatoren!$C$2:$C$126)+O5*'Preisinflatoren Auftragstaxe'!$B$3)</f>
        <v>1.3070216006808595</v>
      </c>
      <c r="R5" s="51">
        <f>_xlfn.XLOOKUP(A5,Konsolidiert!$C$2:$C$126,Konsolidiert!$T$2:$T$126)</f>
        <v>2.6812146249929691</v>
      </c>
      <c r="S5" s="51">
        <f>IF(R5="","",Auftragspauschalen!$B$45)</f>
        <v>2.6</v>
      </c>
      <c r="T5" s="51">
        <f>IF(S5="","",S5/Parameter!$B$2)</f>
        <v>0.4308916141862778</v>
      </c>
      <c r="U5" s="51">
        <f t="shared" si="3"/>
        <v>3.1121062391792469</v>
      </c>
      <c r="V5" s="186">
        <f>IF(U5="","",U5*_xlfn.XLOOKUP($A5,Preisinflatoren!$A$2:$A$126,Preisinflatoren!$C$2:$C$126))</f>
        <v>3.8178432866620797</v>
      </c>
      <c r="W5">
        <f>_xlfn.XLOOKUP(A5,Konsolidiert!$C$2:$C$126,Konsolidiert!$AP$2:$AP$126)</f>
        <v>1.56</v>
      </c>
      <c r="X5" s="51">
        <f>IF(W5="","",IF(B5=1,Auftragspauschalen!G$16,Auftragspauschalen!F$16)+IF(C5=1,Auftragspauschalen!G$18,Auftragspauschalen!F$18)+Auftragspauschalen!E$15)</f>
        <v>1.0324027848536326</v>
      </c>
      <c r="Y5" s="51">
        <f>IF(
IF(W5="","",SUM(W5,X5))&gt;Auftragspauschalen!E$17,
IF(W5="","",SUM(W5,X5)),
Auftragspauschalen!E$17)</f>
        <v>2.5924027848536326</v>
      </c>
      <c r="Z5" s="186">
        <f>IF(Y5="","",W5*_xlfn.XLOOKUP($A5,Preisinflatoren!$A$2:$A$126,Preisinflatoren!$D$2:$D$126)+X5*'Preisinflatoren Auftragstaxe'!$B$4)</f>
        <v>3.6747266094717879</v>
      </c>
      <c r="AA5">
        <f>_xlfn.XLOOKUP(A5,Konsolidiert!$C$2:$C$126,Konsolidiert!$AA$2:$AA$126)</f>
        <v>1.9</v>
      </c>
      <c r="AB5" s="51">
        <f>IF(AA5="","",IF(B5=1,Auftragspauschalen!G$22,Auftragspauschalen!F$22)+Auftragspauschalen!E$23)</f>
        <v>1.6423599602253895</v>
      </c>
      <c r="AC5" s="51">
        <f t="shared" si="4"/>
        <v>3.5423599602253892</v>
      </c>
      <c r="AD5" s="186">
        <f>IF(AC5="","",AA5*_xlfn.XLOOKUP($A5,Preisinflatoren!$A$2:$A$126,Preisinflatoren!$E$2:$E$126)+AB5*'Preisinflatoren Auftragstaxe'!$B$5)</f>
        <v>4.4882568205094522</v>
      </c>
    </row>
    <row r="6" spans="1:36">
      <c r="A6" s="182">
        <f>Konsolidiert!C6</f>
        <v>1022</v>
      </c>
      <c r="B6" s="179">
        <v>2</v>
      </c>
      <c r="C6" s="179">
        <v>0</v>
      </c>
      <c r="D6" s="182">
        <f>_xlfn.XLOOKUP(A6,Konsolidiert!$C$2:$C$126,Konsolidiert!$E$2:$E$126)</f>
        <v>10.1</v>
      </c>
      <c r="E6" s="51">
        <f>Auftragspauschalen!$B$10</f>
        <v>21.6</v>
      </c>
      <c r="F6" s="51">
        <f>IF(E6="","",E6/Parameter!$B$2)</f>
        <v>3.5797149486244617</v>
      </c>
      <c r="G6" s="186">
        <f t="shared" si="0"/>
        <v>13.679714948624461</v>
      </c>
      <c r="H6" s="51">
        <f>_xlfn.XLOOKUP(A6,Konsolidiert!$C$2:$C$126,Konsolidiert!$AI$2:$AI$126)</f>
        <v>0.43295</v>
      </c>
      <c r="I6">
        <f>IF(H6="","",(BEL!P7*Auftragspauschalen!B$6)+(BEL!Q7*(1-Auftragspauschalen!B$6)))</f>
        <v>19.681999999999999</v>
      </c>
      <c r="J6" s="51">
        <f>IF(I6="","",I6/Parameter!$B$2)</f>
        <v>3.2618495193901227</v>
      </c>
      <c r="K6" s="51">
        <f t="shared" si="1"/>
        <v>3.6947995193901226</v>
      </c>
      <c r="L6" s="186">
        <f>IF(K6="","",H6*_xlfn.XLOOKUP($A6,Preisinflatoren!$A$2:$A$126,Preisinflatoren!$B$2:$B$126)+J6*'Preisinflatoren Auftragstaxe'!$B$2)</f>
        <v>5.1660435577273081</v>
      </c>
      <c r="M6" s="32">
        <f>_xlfn.XLOOKUP(A6,Konsolidiert!$C$2:$C$126,Konsolidiert!$K$2:$K$126)</f>
        <v>3.4</v>
      </c>
      <c r="N6">
        <f>IF(M6="","",Auftragspauschalen!$B$42)</f>
        <v>4.12</v>
      </c>
      <c r="O6" s="51">
        <f>IF(N6="","",N6/Parameter!$B$2)</f>
        <v>0.68279748094133252</v>
      </c>
      <c r="P6" s="51">
        <f t="shared" si="2"/>
        <v>4.0827974809413323</v>
      </c>
      <c r="Q6" s="186">
        <f>IF(P6="","",M6*_xlfn.XLOOKUP($A6,Preisinflatoren!$A$2:$A$126,Preisinflatoren!$C$2:$C$126)+O6*'Preisinflatoren Auftragstaxe'!$B$3)</f>
        <v>5.1713518737235988</v>
      </c>
      <c r="R6" s="51">
        <f>_xlfn.XLOOKUP(A6,Konsolidiert!$C$2:$C$126,Konsolidiert!$T$2:$T$126)</f>
        <v>10.054554843723636</v>
      </c>
      <c r="S6" s="51">
        <f>IF(R6="","",Auftragspauschalen!$B$45)</f>
        <v>2.6</v>
      </c>
      <c r="T6" s="51">
        <f>IF(S6="","",S6/Parameter!$B$2)</f>
        <v>0.4308916141862778</v>
      </c>
      <c r="U6" s="51">
        <f t="shared" si="3"/>
        <v>10.485446457909914</v>
      </c>
      <c r="V6" s="186">
        <f>IF(U6="","",U6*_xlfn.XLOOKUP($A6,Preisinflatoren!$A$2:$A$126,Preisinflatoren!$C$2:$C$126))</f>
        <v>12.86324703926033</v>
      </c>
      <c r="W6">
        <f>_xlfn.XLOOKUP(A6,Konsolidiert!$C$2:$C$126,Konsolidiert!$AP$2:$AP$126)</f>
        <v>1.56</v>
      </c>
      <c r="X6" s="51">
        <f>IF(W6="","",IF(B6=1,Auftragspauschalen!G$16,Auftragspauschalen!F$16)+IF(C6=1,Auftragspauschalen!G$18,Auftragspauschalen!F$18)+Auftragspauschalen!E$15)</f>
        <v>1.0303880673493524</v>
      </c>
      <c r="Y6" s="51">
        <f>IF(
IF(W6="","",SUM(W6,X6))&gt;Auftragspauschalen!E$17,
IF(W6="","",SUM(W6,X6)),
Auftragspauschalen!E$17)</f>
        <v>2.5903880673493527</v>
      </c>
      <c r="Z6" s="186">
        <f>IF(Y6="","",W6*_xlfn.XLOOKUP($A6,Preisinflatoren!$A$2:$A$126,Preisinflatoren!$D$2:$D$126)+X6*'Preisinflatoren Auftragstaxe'!$B$4)</f>
        <v>3.6713956170269082</v>
      </c>
      <c r="AA6">
        <f>_xlfn.XLOOKUP(A6,Konsolidiert!$C$2:$C$126,Konsolidiert!$AA$2:$AA$126)</f>
        <v>1.51</v>
      </c>
      <c r="AB6" s="51">
        <f>IF(AA6="","",IF(B6=1,Auftragspauschalen!G$22,Auftragspauschalen!F$22)+Auftragspauschalen!E$23)</f>
        <v>1.6329217836091847</v>
      </c>
      <c r="AC6" s="51">
        <f t="shared" si="4"/>
        <v>3.1429217836091849</v>
      </c>
      <c r="AD6" s="186">
        <f>IF(AC6="","",AA6*_xlfn.XLOOKUP($A6,Preisinflatoren!$A$2:$A$126,Preisinflatoren!$E$2:$E$126)+AB6*'Preisinflatoren Auftragstaxe'!$B$5)</f>
        <v>4.0034657244898693</v>
      </c>
      <c r="AF6" s="51"/>
      <c r="AG6" s="51"/>
      <c r="AH6" s="51"/>
      <c r="AI6" s="51"/>
      <c r="AJ6" s="51"/>
    </row>
    <row r="7" spans="1:36">
      <c r="A7" s="182">
        <f>Konsolidiert!C7</f>
        <v>1027</v>
      </c>
      <c r="B7" s="179">
        <v>2</v>
      </c>
      <c r="C7" s="179">
        <v>0</v>
      </c>
      <c r="D7" s="182">
        <f>_xlfn.XLOOKUP(A7,Konsolidiert!$C$2:$C$126,Konsolidiert!$E$2:$E$126)</f>
        <v>2.2999999999999998</v>
      </c>
      <c r="E7" s="51">
        <f>Auftragspauschalen!$B$10</f>
        <v>21.6</v>
      </c>
      <c r="F7" s="51">
        <f>IF(E7="","",E7/Parameter!$B$2)</f>
        <v>3.5797149486244617</v>
      </c>
      <c r="G7" s="186">
        <f t="shared" si="0"/>
        <v>5.8797149486244615</v>
      </c>
      <c r="H7" s="51">
        <f>_xlfn.XLOOKUP(A7,Konsolidiert!$C$2:$C$126,Konsolidiert!$AI$2:$AI$126)</f>
        <v>0.69272</v>
      </c>
      <c r="I7">
        <f>IF(H7="","",(BEL!P8*Auftragspauschalen!B$6)+(BEL!Q8*(1-Auftragspauschalen!B$6)))</f>
        <v>19.681999999999999</v>
      </c>
      <c r="J7" s="51">
        <f>IF(I7="","",I7/Parameter!$B$2)</f>
        <v>3.2618495193901227</v>
      </c>
      <c r="K7" s="51">
        <f t="shared" si="1"/>
        <v>3.9545695193901227</v>
      </c>
      <c r="L7" s="186">
        <f>IF(K7="","",H7*_xlfn.XLOOKUP($A7,Preisinflatoren!$A$2:$A$126,Preisinflatoren!$B$2:$B$126)+J7*'Preisinflatoren Auftragstaxe'!$B$2)</f>
        <v>5.4745037078993155</v>
      </c>
      <c r="M7" s="32">
        <f>_xlfn.XLOOKUP(A7,Konsolidiert!$C$2:$C$126,Konsolidiert!$K$2:$K$126)</f>
        <v>0.25</v>
      </c>
      <c r="N7">
        <f>IF(M7="","",Auftragspauschalen!$B$42)</f>
        <v>4.12</v>
      </c>
      <c r="O7" s="51">
        <f>IF(N7="","",N7/Parameter!$B$2)</f>
        <v>0.68279748094133252</v>
      </c>
      <c r="P7" s="51">
        <f t="shared" si="2"/>
        <v>0.93279748094133252</v>
      </c>
      <c r="Q7" s="186">
        <f>IF(P7="","",M7*_xlfn.XLOOKUP($A7,Preisinflatoren!$A$2:$A$126,Preisinflatoren!$C$2:$C$126)+O7*'Preisinflatoren Auftragstaxe'!$B$3)</f>
        <v>1.3070216006808595</v>
      </c>
      <c r="R7" s="51">
        <f>_xlfn.XLOOKUP(A7,Konsolidiert!$C$2:$C$126,Konsolidiert!$T$2:$T$126)</f>
        <v>2.6812146249929691</v>
      </c>
      <c r="S7" s="51">
        <f>IF(R7="","",Auftragspauschalen!$B$45)</f>
        <v>2.6</v>
      </c>
      <c r="T7" s="51">
        <f>IF(S7="","",S7/Parameter!$B$2)</f>
        <v>0.4308916141862778</v>
      </c>
      <c r="U7" s="51">
        <f t="shared" si="3"/>
        <v>3.1121062391792469</v>
      </c>
      <c r="V7" s="186">
        <f>IF(U7="","",U7*_xlfn.XLOOKUP($A7,Preisinflatoren!$A$2:$A$126,Preisinflatoren!$C$2:$C$126))</f>
        <v>3.8178432866620797</v>
      </c>
      <c r="W7">
        <f>_xlfn.XLOOKUP(A7,Konsolidiert!$C$2:$C$126,Konsolidiert!$AP$2:$AP$126)</f>
        <v>1.3</v>
      </c>
      <c r="X7" s="51">
        <f>IF(W7="","",IF(B7=1,Auftragspauschalen!G$16,Auftragspauschalen!F$16)+IF(C7=1,Auftragspauschalen!G$18,Auftragspauschalen!F$18)+Auftragspauschalen!E$15)</f>
        <v>1.0303880673493524</v>
      </c>
      <c r="Y7" s="51">
        <f>IF(
IF(W7="","",SUM(W7,X7))&gt;Auftragspauschalen!E$17,
IF(W7="","",SUM(W7,X7)),
Auftragspauschalen!E$17)</f>
        <v>2.3303880673493524</v>
      </c>
      <c r="Z7" s="186">
        <f>IF(Y7="","",W7*_xlfn.XLOOKUP($A7,Preisinflatoren!$A$2:$A$126,Preisinflatoren!$D$2:$D$126)+X7*'Preisinflatoren Auftragstaxe'!$B$4)</f>
        <v>3.3434248933643067</v>
      </c>
      <c r="AA7">
        <f>_xlfn.XLOOKUP(A7,Konsolidiert!$C$2:$C$126,Konsolidiert!$AA$2:$AA$126)</f>
        <v>1.81</v>
      </c>
      <c r="AB7" s="51">
        <f>IF(AA7="","",IF(B7=1,Auftragspauschalen!G$22,Auftragspauschalen!F$22)+Auftragspauschalen!E$23)</f>
        <v>1.6329217836091847</v>
      </c>
      <c r="AC7" s="51">
        <f t="shared" si="4"/>
        <v>3.4429217836091848</v>
      </c>
      <c r="AD7" s="186">
        <f>IF(AC7="","",AA7*_xlfn.XLOOKUP($A7,Preisinflatoren!$A$2:$A$126,Preisinflatoren!$E$2:$E$126)+AB7*'Preisinflatoren Auftragstaxe'!$B$5)</f>
        <v>4.3667111006644941</v>
      </c>
      <c r="AF7" s="51"/>
      <c r="AG7" s="51"/>
      <c r="AH7" s="51"/>
      <c r="AI7" s="51"/>
      <c r="AJ7" s="51"/>
    </row>
    <row r="8" spans="1:36">
      <c r="A8" s="182">
        <f>Konsolidiert!C8</f>
        <v>1065</v>
      </c>
      <c r="B8" s="179">
        <v>1</v>
      </c>
      <c r="C8" s="179">
        <v>0</v>
      </c>
      <c r="D8" s="182">
        <f>_xlfn.XLOOKUP(A8,Konsolidiert!$C$2:$C$126,Konsolidiert!$E$2:$E$126)</f>
        <v>126</v>
      </c>
      <c r="E8" s="51">
        <f>Auftragspauschalen!$B$10</f>
        <v>21.6</v>
      </c>
      <c r="F8" s="51">
        <f>IF(E8="","",E8/Parameter!$B$2)</f>
        <v>3.5797149486244617</v>
      </c>
      <c r="G8" s="186">
        <f t="shared" si="0"/>
        <v>129.57971494862446</v>
      </c>
      <c r="H8" s="51" t="str">
        <f>_xlfn.XLOOKUP(A8,Konsolidiert!$C$2:$C$126,Konsolidiert!$AI$2:$AI$126)</f>
        <v/>
      </c>
      <c r="I8" t="str">
        <f>IF(H8="","",(BEL!P9*Auftragspauschalen!B$6)+(BEL!Q9*(1-Auftragspauschalen!B$6)))</f>
        <v/>
      </c>
      <c r="J8" s="51" t="str">
        <f>IF(I8="","",I8/Parameter!$B$2)</f>
        <v/>
      </c>
      <c r="K8" s="51" t="str">
        <f t="shared" si="1"/>
        <v/>
      </c>
      <c r="L8" s="186" t="str">
        <f>IF(K8="","",H8*_xlfn.XLOOKUP($A8,Preisinflatoren!$A$2:$A$126,Preisinflatoren!$B$2:$B$126)+J8*'Preisinflatoren Auftragstaxe'!$B$2)</f>
        <v/>
      </c>
      <c r="M8" s="32" t="str">
        <f>_xlfn.XLOOKUP(A8,Konsolidiert!$C$2:$C$126,Konsolidiert!$K$2:$K$126)</f>
        <v/>
      </c>
      <c r="N8" t="str">
        <f>IF(M8="","",Auftragspauschalen!$B$42)</f>
        <v/>
      </c>
      <c r="O8" s="51" t="str">
        <f>IF(N8="","",N8/Parameter!$B$2)</f>
        <v/>
      </c>
      <c r="P8" s="51" t="str">
        <f t="shared" si="2"/>
        <v/>
      </c>
      <c r="Q8" s="186" t="str">
        <f>IF(P8="","",M8*_xlfn.XLOOKUP($A8,Preisinflatoren!$A$2:$A$126,Preisinflatoren!$C$2:$C$126)+O8*'Preisinflatoren Auftragstaxe'!$B$3)</f>
        <v/>
      </c>
      <c r="R8" s="51" t="str">
        <f>_xlfn.XLOOKUP(A8,Konsolidiert!$C$2:$C$126,Konsolidiert!$T$2:$T$126)</f>
        <v/>
      </c>
      <c r="S8" s="51" t="str">
        <f>IF(R8="","",Auftragspauschalen!$B$45)</f>
        <v/>
      </c>
      <c r="T8" s="51" t="str">
        <f>IF(S8="","",S8/Parameter!$B$2)</f>
        <v/>
      </c>
      <c r="U8" s="51" t="str">
        <f t="shared" si="3"/>
        <v/>
      </c>
      <c r="V8" s="186" t="str">
        <f>IF(U8="","",U8*_xlfn.XLOOKUP($A8,Preisinflatoren!$A$2:$A$126,Preisinflatoren!$C$2:$C$126))</f>
        <v/>
      </c>
      <c r="W8" t="str">
        <f>_xlfn.XLOOKUP(A8,Konsolidiert!$C$2:$C$126,Konsolidiert!$AP$2:$AP$126)</f>
        <v/>
      </c>
      <c r="X8" s="51" t="str">
        <f>IF(W8="","",IF(B8=1,Auftragspauschalen!G$16,Auftragspauschalen!F$16)+IF(C8=1,Auftragspauschalen!G$18,Auftragspauschalen!F$18)+Auftragspauschalen!E$15)</f>
        <v/>
      </c>
      <c r="Y8" s="51" t="str">
        <f>IF(
IF(W8="","",SUM(W8,X8))&gt;Auftragspauschalen!E$17,
IF(W8="","",SUM(W8,X8)),
Auftragspauschalen!E$17)</f>
        <v/>
      </c>
      <c r="Z8" s="186" t="str">
        <f>IF(Y8="","",W8*_xlfn.XLOOKUP($A8,Preisinflatoren!$A$2:$A$126,Preisinflatoren!$D$2:$D$126)+X8*'Preisinflatoren Auftragstaxe'!$B$4)</f>
        <v/>
      </c>
      <c r="AA8" t="str">
        <f>_xlfn.XLOOKUP(A8,Konsolidiert!$C$2:$C$126,Konsolidiert!$AA$2:$AA$126)</f>
        <v/>
      </c>
      <c r="AB8" s="51" t="str">
        <f>IF(AA8="","",IF(B8=1,Auftragspauschalen!G$22,Auftragspauschalen!F$22)+Auftragspauschalen!E$23)</f>
        <v/>
      </c>
      <c r="AC8" s="51" t="str">
        <f t="shared" si="4"/>
        <v/>
      </c>
      <c r="AD8" s="186" t="str">
        <f>IF(AC8="","",AA8*_xlfn.XLOOKUP($A8,Preisinflatoren!$A$2:$A$126,Preisinflatoren!$E$2:$E$126)+AB8*'Preisinflatoren Auftragstaxe'!$B$5)</f>
        <v/>
      </c>
      <c r="AF8" s="51"/>
      <c r="AG8" s="51"/>
      <c r="AH8" s="51"/>
      <c r="AI8" s="51"/>
      <c r="AJ8" s="51"/>
    </row>
    <row r="9" spans="1:36">
      <c r="A9" s="182">
        <f>Konsolidiert!C9</f>
        <v>1069</v>
      </c>
      <c r="B9" s="179">
        <v>1</v>
      </c>
      <c r="C9" s="179">
        <v>0</v>
      </c>
      <c r="D9" s="182">
        <f>_xlfn.XLOOKUP(A9,Konsolidiert!$C$2:$C$126,Konsolidiert!$E$2:$E$126)</f>
        <v>126</v>
      </c>
      <c r="E9" s="51">
        <f>Auftragspauschalen!$B$10</f>
        <v>21.6</v>
      </c>
      <c r="F9" s="51">
        <f>IF(E9="","",E9/Parameter!$B$2)</f>
        <v>3.5797149486244617</v>
      </c>
      <c r="G9" s="186">
        <f t="shared" si="0"/>
        <v>129.57971494862446</v>
      </c>
      <c r="H9" s="51">
        <f>_xlfn.XLOOKUP(A9,Konsolidiert!$C$2:$C$126,Konsolidiert!$AI$2:$AI$126)</f>
        <v>13.8544</v>
      </c>
      <c r="I9">
        <f>IF(H9="","",(BEL!P10*Auftragspauschalen!B$6)+(BEL!Q10*(1-Auftragspauschalen!B$6)))</f>
        <v>38.216000000000001</v>
      </c>
      <c r="J9" s="51">
        <f>IF(I9="","",I9/Parameter!$B$2)</f>
        <v>6.3334438183626123</v>
      </c>
      <c r="K9" s="51">
        <f t="shared" si="1"/>
        <v>20.187843818362612</v>
      </c>
      <c r="L9" s="186">
        <f>IF(K9="","",H9*_xlfn.XLOOKUP($A9,Preisinflatoren!$A$2:$A$126,Preisinflatoren!$B$2:$B$126)+J9*'Preisinflatoren Auftragstaxe'!$B$2)</f>
        <v>27.902527185140897</v>
      </c>
      <c r="M9" s="32" t="str">
        <f>_xlfn.XLOOKUP(A9,Konsolidiert!$C$2:$C$126,Konsolidiert!$K$2:$K$126)</f>
        <v/>
      </c>
      <c r="N9" t="str">
        <f>IF(M9="","",Auftragspauschalen!$B$42)</f>
        <v/>
      </c>
      <c r="O9" s="51" t="str">
        <f>IF(N9="","",N9/Parameter!$B$2)</f>
        <v/>
      </c>
      <c r="P9" s="51" t="str">
        <f t="shared" si="2"/>
        <v/>
      </c>
      <c r="Q9" s="186" t="str">
        <f>IF(P9="","",M9*_xlfn.XLOOKUP($A9,Preisinflatoren!$A$2:$A$126,Preisinflatoren!$C$2:$C$126)+O9*'Preisinflatoren Auftragstaxe'!$B$3)</f>
        <v/>
      </c>
      <c r="R9" s="51" t="str">
        <f>_xlfn.XLOOKUP(A9,Konsolidiert!$C$2:$C$126,Konsolidiert!$T$2:$T$126)</f>
        <v/>
      </c>
      <c r="S9" s="51" t="str">
        <f>IF(R9="","",Auftragspauschalen!$B$45)</f>
        <v/>
      </c>
      <c r="T9" s="51" t="str">
        <f>IF(S9="","",S9/Parameter!$B$2)</f>
        <v/>
      </c>
      <c r="U9" s="51" t="str">
        <f t="shared" si="3"/>
        <v/>
      </c>
      <c r="V9" s="186" t="str">
        <f>IF(U9="","",U9*_xlfn.XLOOKUP($A9,Preisinflatoren!$A$2:$A$126,Preisinflatoren!$C$2:$C$126))</f>
        <v/>
      </c>
      <c r="W9">
        <f>_xlfn.XLOOKUP(A9,Konsolidiert!$C$2:$C$126,Konsolidiert!$AP$2:$AP$126)</f>
        <v>62.400000000000006</v>
      </c>
      <c r="X9" s="51">
        <f>IF(W9="","",IF(B9=1,Auftragspauschalen!G$16,Auftragspauschalen!F$16)+IF(C9=1,Auftragspauschalen!G$18,Auftragspauschalen!F$18)+Auftragspauschalen!E$15)</f>
        <v>1.0324027848536326</v>
      </c>
      <c r="Y9" s="51">
        <f>IF(
IF(W9="","",SUM(W9,X9))&gt;Auftragspauschalen!E$17,
IF(W9="","",SUM(W9,X9)),
Auftragspauschalen!E$17)</f>
        <v>63.432402784853636</v>
      </c>
      <c r="Z9" s="186">
        <f>IF(Y9="","",W9*_xlfn.XLOOKUP($A9,Preisinflatoren!$A$2:$A$126,Preisinflatoren!$D$2:$D$126)+X9*'Preisinflatoren Auftragstaxe'!$B$4)</f>
        <v>91.738928584270155</v>
      </c>
      <c r="AA9" t="str">
        <f>_xlfn.XLOOKUP(A9,Konsolidiert!$C$2:$C$126,Konsolidiert!$AA$2:$AA$126)</f>
        <v/>
      </c>
      <c r="AB9" s="51" t="str">
        <f>IF(AA9="","",IF(B9=1,Auftragspauschalen!G$22,Auftragspauschalen!F$22)+Auftragspauschalen!E$23)</f>
        <v/>
      </c>
      <c r="AC9" s="51" t="str">
        <f t="shared" si="4"/>
        <v/>
      </c>
      <c r="AD9" s="186" t="str">
        <f>IF(AC9="","",AA9*_xlfn.XLOOKUP($A9,Preisinflatoren!$A$2:$A$126,Preisinflatoren!$E$2:$E$126)+AB9*'Preisinflatoren Auftragstaxe'!$B$5)</f>
        <v/>
      </c>
    </row>
    <row r="10" spans="1:36">
      <c r="A10" s="182">
        <f>Konsolidiert!C10</f>
        <v>1093</v>
      </c>
      <c r="B10" s="179">
        <v>1</v>
      </c>
      <c r="C10" s="179">
        <v>0</v>
      </c>
      <c r="D10" s="182">
        <f>_xlfn.XLOOKUP(A10,Konsolidiert!$C$2:$C$126,Konsolidiert!$E$2:$E$126)</f>
        <v>2.2999999999999998</v>
      </c>
      <c r="E10" s="51">
        <f>Auftragspauschalen!$B$10</f>
        <v>21.6</v>
      </c>
      <c r="F10" s="51">
        <f>IF(E10="","",E10/Parameter!$B$2)</f>
        <v>3.5797149486244617</v>
      </c>
      <c r="G10" s="186">
        <f t="shared" si="0"/>
        <v>5.8797149486244615</v>
      </c>
      <c r="H10" s="51">
        <f>_xlfn.XLOOKUP(A10,Konsolidiert!$C$2:$C$126,Konsolidiert!$AI$2:$AI$126)</f>
        <v>0.69272</v>
      </c>
      <c r="I10">
        <f>IF(H10="","",(BEL!P11*Auftragspauschalen!B$6)+(BEL!Q11*(1-Auftragspauschalen!B$6)))</f>
        <v>19.681999999999999</v>
      </c>
      <c r="J10" s="51">
        <f>IF(I10="","",I10/Parameter!$B$2)</f>
        <v>3.2618495193901227</v>
      </c>
      <c r="K10" s="51">
        <f t="shared" si="1"/>
        <v>3.9545695193901227</v>
      </c>
      <c r="L10" s="186">
        <f>IF(K10="","",H10*_xlfn.XLOOKUP($A10,Preisinflatoren!$A$2:$A$126,Preisinflatoren!$B$2:$B$126)+J10*'Preisinflatoren Auftragstaxe'!$B$2)</f>
        <v>5.4745037078993155</v>
      </c>
      <c r="M10" s="32">
        <f>_xlfn.XLOOKUP(A10,Konsolidiert!$C$2:$C$126,Konsolidiert!$K$2:$K$126)</f>
        <v>0.25</v>
      </c>
      <c r="N10">
        <f>IF(M10="","",Auftragspauschalen!$B$42)</f>
        <v>4.12</v>
      </c>
      <c r="O10" s="51">
        <f>IF(N10="","",N10/Parameter!$B$2)</f>
        <v>0.68279748094133252</v>
      </c>
      <c r="P10" s="51">
        <f t="shared" si="2"/>
        <v>0.93279748094133252</v>
      </c>
      <c r="Q10" s="186">
        <f>IF(P10="","",M10*_xlfn.XLOOKUP($A10,Preisinflatoren!$A$2:$A$126,Preisinflatoren!$C$2:$C$126)+O10*'Preisinflatoren Auftragstaxe'!$B$3)</f>
        <v>1.3070216006808595</v>
      </c>
      <c r="R10" s="51">
        <f>_xlfn.XLOOKUP(A10,Konsolidiert!$C$2:$C$126,Konsolidiert!$T$2:$T$126)</f>
        <v>2.6812146249929691</v>
      </c>
      <c r="S10" s="51">
        <f>IF(R10="","",Auftragspauschalen!$B$45)</f>
        <v>2.6</v>
      </c>
      <c r="T10" s="51">
        <f>IF(S10="","",S10/Parameter!$B$2)</f>
        <v>0.4308916141862778</v>
      </c>
      <c r="U10" s="51">
        <f t="shared" si="3"/>
        <v>3.1121062391792469</v>
      </c>
      <c r="V10" s="186">
        <f>IF(U10="","",U10*_xlfn.XLOOKUP($A10,Preisinflatoren!$A$2:$A$126,Preisinflatoren!$C$2:$C$126))</f>
        <v>3.8178432866620797</v>
      </c>
      <c r="W10">
        <f>_xlfn.XLOOKUP(A10,Konsolidiert!$C$2:$C$126,Konsolidiert!$AP$2:$AP$126)</f>
        <v>1.56</v>
      </c>
      <c r="X10" s="51">
        <f>IF(W10="","",IF(B10=1,Auftragspauschalen!G$16,Auftragspauschalen!F$16)+IF(C10=1,Auftragspauschalen!G$18,Auftragspauschalen!F$18)+Auftragspauschalen!E$15)</f>
        <v>1.0324027848536326</v>
      </c>
      <c r="Y10" s="51">
        <f>IF(
IF(W10="","",SUM(W10,X10))&gt;Auftragspauschalen!E$17,
IF(W10="","",SUM(W10,X10)),
Auftragspauschalen!E$17)</f>
        <v>2.5924027848536326</v>
      </c>
      <c r="Z10" s="186">
        <f>IF(Y10="","",W10*_xlfn.XLOOKUP($A10,Preisinflatoren!$A$2:$A$126,Preisinflatoren!$D$2:$D$126)+X10*'Preisinflatoren Auftragstaxe'!$B$4)</f>
        <v>3.6747266094717879</v>
      </c>
      <c r="AA10">
        <f>_xlfn.XLOOKUP(A10,Konsolidiert!$C$2:$C$126,Konsolidiert!$AA$2:$AA$126)</f>
        <v>1.8</v>
      </c>
      <c r="AB10" s="51">
        <f>IF(AA10="","",IF(B10=1,Auftragspauschalen!G$22,Auftragspauschalen!F$22)+Auftragspauschalen!E$23)</f>
        <v>1.6423599602253895</v>
      </c>
      <c r="AC10" s="51">
        <f t="shared" si="4"/>
        <v>3.4423599602253896</v>
      </c>
      <c r="AD10" s="186">
        <f>IF(AC10="","",AA10*_xlfn.XLOOKUP($A10,Preisinflatoren!$A$2:$A$126,Preisinflatoren!$E$2:$E$126)+AB10*'Preisinflatoren Auftragstaxe'!$B$5)</f>
        <v>4.3671750284512445</v>
      </c>
    </row>
    <row r="11" spans="1:36">
      <c r="A11" s="182">
        <f>Konsolidiert!C11</f>
        <v>1191.0999999999999</v>
      </c>
      <c r="B11" s="179">
        <v>1</v>
      </c>
      <c r="C11" s="179">
        <v>0</v>
      </c>
      <c r="D11" s="182">
        <f>_xlfn.XLOOKUP(A11,Konsolidiert!$C$2:$C$126,Konsolidiert!$E$2:$E$126)</f>
        <v>45</v>
      </c>
      <c r="E11" s="51">
        <f>Auftragspauschalen!$B$10</f>
        <v>21.6</v>
      </c>
      <c r="F11" s="51">
        <f>IF(E11="","",E11/Parameter!$B$2)</f>
        <v>3.5797149486244617</v>
      </c>
      <c r="G11" s="186">
        <f t="shared" si="0"/>
        <v>48.579714948624463</v>
      </c>
      <c r="H11" s="51">
        <f>_xlfn.XLOOKUP(A11,Konsolidiert!$C$2:$C$126,Konsolidiert!$AI$2:$AI$126)</f>
        <v>1.7318</v>
      </c>
      <c r="I11">
        <f>IF(H11="","",(BEL!P12*Auftragspauschalen!B$6)+(BEL!Q12*(1-Auftragspauschalen!B$6)))</f>
        <v>31.871999999999996</v>
      </c>
      <c r="J11" s="51">
        <f>IF(I11="","",I11/Parameter!$B$2)</f>
        <v>5.2820682797480938</v>
      </c>
      <c r="K11" s="51">
        <f t="shared" si="1"/>
        <v>7.0138682797480936</v>
      </c>
      <c r="L11" s="186">
        <f>IF(K11="","",H11*_xlfn.XLOOKUP($A11,Preisinflatoren!$A$2:$A$126,Preisinflatoren!$B$2:$B$126)+J11*'Preisinflatoren Auftragstaxe'!$B$2)</f>
        <v>10.085371657180559</v>
      </c>
      <c r="M11" s="32">
        <f>_xlfn.XLOOKUP(A11,Konsolidiert!$C$2:$C$126,Konsolidiert!$K$2:$K$126)</f>
        <v>7.3</v>
      </c>
      <c r="N11">
        <f>IF(M11="","",Auftragspauschalen!$B$42)</f>
        <v>4.12</v>
      </c>
      <c r="O11" s="51">
        <f>IF(N11="","",N11/Parameter!$B$2)</f>
        <v>0.68279748094133252</v>
      </c>
      <c r="P11" s="51">
        <f t="shared" si="2"/>
        <v>7.9827974809413327</v>
      </c>
      <c r="Q11" s="186">
        <f>IF(P11="","",M11*_xlfn.XLOOKUP($A11,Preisinflatoren!$A$2:$A$126,Preisinflatoren!$C$2:$C$126)+O11*'Preisinflatoren Auftragstaxe'!$B$3)</f>
        <v>11.798625780904946</v>
      </c>
      <c r="R11" s="51">
        <f>_xlfn.XLOOKUP(A11,Konsolidiert!$C$2:$C$126,Konsolidiert!$T$2:$T$126)</f>
        <v>34.185486468660358</v>
      </c>
      <c r="S11" s="51">
        <f>IF(R11="","",Auftragspauschalen!$B$45)</f>
        <v>2.6</v>
      </c>
      <c r="T11" s="51">
        <f>IF(S11="","",S11/Parameter!$B$2)</f>
        <v>0.4308916141862778</v>
      </c>
      <c r="U11" s="51">
        <f t="shared" si="3"/>
        <v>34.616378082846637</v>
      </c>
      <c r="V11" s="186">
        <f>IF(U11="","",U11*_xlfn.XLOOKUP($A11,Preisinflatoren!$A$2:$A$126,Preisinflatoren!$C$2:$C$126))</f>
        <v>51.205196389933676</v>
      </c>
      <c r="W11">
        <f>_xlfn.XLOOKUP(A11,Konsolidiert!$C$2:$C$126,Konsolidiert!$AP$2:$AP$126)</f>
        <v>10.14</v>
      </c>
      <c r="X11" s="51">
        <f>IF(W11="","",IF(B11=1,Auftragspauschalen!G$16,Auftragspauschalen!F$16)+IF(C11=1,Auftragspauschalen!G$18,Auftragspauschalen!F$18)+Auftragspauschalen!E$15)</f>
        <v>1.0324027848536326</v>
      </c>
      <c r="Y11" s="51">
        <f>IF(
IF(W11="","",SUM(W11,X11))&gt;Auftragspauschalen!E$17,
IF(W11="","",SUM(W11,X11)),
Auftragspauschalen!E$17)</f>
        <v>11.172402784853633</v>
      </c>
      <c r="Z11" s="186">
        <f>IF(Y11="","",W11*_xlfn.XLOOKUP($A11,Preisinflatoren!$A$2:$A$126,Preisinflatoren!$D$2:$D$126)+X11*'Preisinflatoren Auftragstaxe'!$B$4)</f>
        <v>17.533720427752485</v>
      </c>
      <c r="AA11">
        <f>_xlfn.XLOOKUP(A11,Konsolidiert!$C$2:$C$126,Konsolidiert!$AA$2:$AA$126)</f>
        <v>8.7100000000000009</v>
      </c>
      <c r="AB11" s="51">
        <f>IF(AA11="","",IF(B11=1,Auftragspauschalen!G$22,Auftragspauschalen!F$22)+Auftragspauschalen!E$23)</f>
        <v>1.6423599602253895</v>
      </c>
      <c r="AC11" s="51">
        <f t="shared" si="4"/>
        <v>10.352359960225391</v>
      </c>
      <c r="AD11" s="186">
        <f>IF(AC11="","",AA11*_xlfn.XLOOKUP($A11,Preisinflatoren!$A$2:$A$126,Preisinflatoren!$E$2:$E$126)+AB11*'Preisinflatoren Auftragstaxe'!$B$5)</f>
        <v>13.828720037835682</v>
      </c>
    </row>
    <row r="12" spans="1:36">
      <c r="A12" s="182">
        <f>Konsolidiert!C12</f>
        <v>1194</v>
      </c>
      <c r="B12" s="179">
        <v>2</v>
      </c>
      <c r="C12" s="179">
        <v>0</v>
      </c>
      <c r="D12" s="182">
        <f>_xlfn.XLOOKUP(A12,Konsolidiert!$C$2:$C$126,Konsolidiert!$E$2:$E$126)</f>
        <v>78.3</v>
      </c>
      <c r="E12" s="51">
        <f>Auftragspauschalen!$B$10</f>
        <v>21.6</v>
      </c>
      <c r="F12" s="51">
        <f>IF(E12="","",E12/Parameter!$B$2)</f>
        <v>3.5797149486244617</v>
      </c>
      <c r="G12" s="186">
        <f t="shared" si="0"/>
        <v>81.879714948624454</v>
      </c>
      <c r="H12" s="51" t="str">
        <f>_xlfn.XLOOKUP(A12,Konsolidiert!$C$2:$C$126,Konsolidiert!$AI$2:$AI$126)</f>
        <v/>
      </c>
      <c r="I12" t="str">
        <f>IF(H12="","",(BEL!P13*Auftragspauschalen!B$6)+(BEL!Q13*(1-Auftragspauschalen!B$6)))</f>
        <v/>
      </c>
      <c r="J12" s="51" t="str">
        <f>IF(I12="","",I12/Parameter!$B$2)</f>
        <v/>
      </c>
      <c r="K12" s="51" t="str">
        <f t="shared" si="1"/>
        <v/>
      </c>
      <c r="L12" s="186" t="str">
        <f>IF(K12="","",H12*_xlfn.XLOOKUP($A12,Preisinflatoren!$A$2:$A$126,Preisinflatoren!$B$2:$B$126)+J12*'Preisinflatoren Auftragstaxe'!$B$2)</f>
        <v/>
      </c>
      <c r="M12" s="32">
        <f>_xlfn.XLOOKUP(A12,Konsolidiert!$C$2:$C$126,Konsolidiert!$K$2:$K$126)</f>
        <v>19</v>
      </c>
      <c r="N12">
        <f>IF(M12="","",Auftragspauschalen!$B$42)</f>
        <v>4.12</v>
      </c>
      <c r="O12" s="51">
        <f>IF(N12="","",N12/Parameter!$B$2)</f>
        <v>0.68279748094133252</v>
      </c>
      <c r="P12" s="51">
        <f t="shared" si="2"/>
        <v>19.682797480941332</v>
      </c>
      <c r="Q12" s="186">
        <f>IF(P12="","",M12*_xlfn.XLOOKUP($A12,Preisinflatoren!$A$2:$A$126,Preisinflatoren!$C$2:$C$126)+O12*'Preisinflatoren Auftragstaxe'!$B$3)</f>
        <v>29.105485450868365</v>
      </c>
      <c r="R12" s="51">
        <f>_xlfn.XLOOKUP(A12,Konsolidiert!$C$2:$C$126,Konsolidiert!$T$2:$T$126)</f>
        <v>34.185486468660358</v>
      </c>
      <c r="S12" s="51">
        <f>IF(R12="","",Auftragspauschalen!$B$45)</f>
        <v>2.6</v>
      </c>
      <c r="T12" s="51">
        <f>IF(S12="","",S12/Parameter!$B$2)</f>
        <v>0.4308916141862778</v>
      </c>
      <c r="U12" s="51">
        <f t="shared" si="3"/>
        <v>34.616378082846637</v>
      </c>
      <c r="V12" s="186">
        <f>IF(U12="","",U12*_xlfn.XLOOKUP($A12,Preisinflatoren!$A$2:$A$126,Preisinflatoren!$C$2:$C$126))</f>
        <v>51.205196389933676</v>
      </c>
      <c r="W12">
        <f>_xlfn.XLOOKUP(A12,Konsolidiert!$C$2:$C$126,Konsolidiert!$AP$2:$AP$126)</f>
        <v>10.14</v>
      </c>
      <c r="X12" s="51">
        <f>IF(W12="","",IF(B12=1,Auftragspauschalen!G$16,Auftragspauschalen!F$16)+IF(C12=1,Auftragspauschalen!G$18,Auftragspauschalen!F$18)+Auftragspauschalen!E$15)</f>
        <v>1.0303880673493524</v>
      </c>
      <c r="Y12" s="51">
        <f>IF(
IF(W12="","",SUM(W12,X12))&gt;Auftragspauschalen!E$17,
IF(W12="","",SUM(W12,X12)),
Auftragspauschalen!E$17)</f>
        <v>11.170388067349354</v>
      </c>
      <c r="Z12" s="186">
        <f>IF(Y12="","",W12*_xlfn.XLOOKUP($A12,Preisinflatoren!$A$2:$A$126,Preisinflatoren!$D$2:$D$126)+X12*'Preisinflatoren Auftragstaxe'!$B$4)</f>
        <v>17.530389435307605</v>
      </c>
      <c r="AA12" t="str">
        <f>_xlfn.XLOOKUP(A12,Konsolidiert!$C$2:$C$126,Konsolidiert!$AA$2:$AA$126)</f>
        <v/>
      </c>
      <c r="AB12" s="51" t="str">
        <f>IF(AA12="","",IF(B12=1,Auftragspauschalen!G$22,Auftragspauschalen!F$22)+Auftragspauschalen!E$23)</f>
        <v/>
      </c>
      <c r="AC12" s="51" t="str">
        <f t="shared" si="4"/>
        <v/>
      </c>
      <c r="AD12" s="186" t="str">
        <f>IF(AC12="","",AA12*_xlfn.XLOOKUP($A12,Preisinflatoren!$A$2:$A$126,Preisinflatoren!$E$2:$E$126)+AB12*'Preisinflatoren Auftragstaxe'!$B$5)</f>
        <v/>
      </c>
      <c r="AF12" s="51"/>
      <c r="AG12" s="51"/>
      <c r="AH12" s="51"/>
      <c r="AI12" s="51"/>
      <c r="AJ12" s="51"/>
    </row>
    <row r="13" spans="1:36">
      <c r="A13" s="182">
        <f>Konsolidiert!C13</f>
        <v>1207</v>
      </c>
      <c r="B13" s="179">
        <v>2</v>
      </c>
      <c r="C13" s="179">
        <v>0</v>
      </c>
      <c r="D13" s="182">
        <f>_xlfn.XLOOKUP(A13,Konsolidiert!$C$2:$C$126,Konsolidiert!$E$2:$E$126)</f>
        <v>2.9</v>
      </c>
      <c r="E13" s="51">
        <f>Auftragspauschalen!$B$10</f>
        <v>21.6</v>
      </c>
      <c r="F13" s="51">
        <f>IF(E13="","",E13/Parameter!$B$2)</f>
        <v>3.5797149486244617</v>
      </c>
      <c r="G13" s="186">
        <f t="shared" si="0"/>
        <v>6.4797149486244621</v>
      </c>
      <c r="H13" s="51">
        <f>_xlfn.XLOOKUP(A13,Konsolidiert!$C$2:$C$126,Konsolidiert!$AI$2:$AI$126)</f>
        <v>0.60613000000000006</v>
      </c>
      <c r="I13">
        <f>IF(H13="","",(BEL!P14*Auftragspauschalen!B$6)+(BEL!Q14*(1-Auftragspauschalen!B$6)))</f>
        <v>19.681999999999999</v>
      </c>
      <c r="J13" s="51">
        <f>IF(I13="","",I13/Parameter!$B$2)</f>
        <v>3.2618495193901227</v>
      </c>
      <c r="K13" s="51">
        <f t="shared" si="1"/>
        <v>3.867979519390123</v>
      </c>
      <c r="L13" s="186">
        <f>IF(K13="","",H13*_xlfn.XLOOKUP($A13,Preisinflatoren!$A$2:$A$126,Preisinflatoren!$B$2:$B$126)+J13*'Preisinflatoren Auftragstaxe'!$B$2)</f>
        <v>5.4097758334878439</v>
      </c>
      <c r="M13" s="32">
        <f>_xlfn.XLOOKUP(A13,Konsolidiert!$C$2:$C$126,Konsolidiert!$K$2:$K$126)</f>
        <v>0.25</v>
      </c>
      <c r="N13">
        <f>IF(M13="","",Auftragspauschalen!$B$42)</f>
        <v>4.12</v>
      </c>
      <c r="O13" s="51">
        <f>IF(N13="","",N13/Parameter!$B$2)</f>
        <v>0.68279748094133252</v>
      </c>
      <c r="P13" s="51">
        <f t="shared" si="2"/>
        <v>0.93279748094133252</v>
      </c>
      <c r="Q13" s="186">
        <f>IF(P13="","",M13*_xlfn.XLOOKUP($A13,Preisinflatoren!$A$2:$A$126,Preisinflatoren!$C$2:$C$126)+O13*'Preisinflatoren Auftragstaxe'!$B$3)</f>
        <v>1.3207030057798144</v>
      </c>
      <c r="R13" s="51">
        <f>_xlfn.XLOOKUP(A13,Konsolidiert!$C$2:$C$126,Konsolidiert!$T$2:$T$126)</f>
        <v>2.6812146249929691</v>
      </c>
      <c r="S13" s="51">
        <f>IF(R13="","",Auftragspauschalen!$B$45)</f>
        <v>2.6</v>
      </c>
      <c r="T13" s="51">
        <f>IF(S13="","",S13/Parameter!$B$2)</f>
        <v>0.4308916141862778</v>
      </c>
      <c r="U13" s="51">
        <f t="shared" si="3"/>
        <v>3.1121062391792469</v>
      </c>
      <c r="V13" s="186">
        <f>IF(U13="","",U13*_xlfn.XLOOKUP($A13,Preisinflatoren!$A$2:$A$126,Preisinflatoren!$C$2:$C$126))</f>
        <v>3.988155231338864</v>
      </c>
      <c r="W13">
        <f>_xlfn.XLOOKUP(A13,Konsolidiert!$C$2:$C$126,Konsolidiert!$AP$2:$AP$126)</f>
        <v>1.56</v>
      </c>
      <c r="X13" s="51">
        <f>IF(W13="","",IF(B13=1,Auftragspauschalen!G$16,Auftragspauschalen!F$16)+IF(C13=1,Auftragspauschalen!G$18,Auftragspauschalen!F$18)+Auftragspauschalen!E$15)</f>
        <v>1.0303880673493524</v>
      </c>
      <c r="Y13" s="51">
        <f>IF(
IF(W13="","",SUM(W13,X13))&gt;Auftragspauschalen!E$17,
IF(W13="","",SUM(W13,X13)),
Auftragspauschalen!E$17)</f>
        <v>2.5903880673493527</v>
      </c>
      <c r="Z13" s="186">
        <f>IF(Y13="","",W13*_xlfn.XLOOKUP($A13,Preisinflatoren!$A$2:$A$126,Preisinflatoren!$D$2:$D$126)+X13*'Preisinflatoren Auftragstaxe'!$B$4)</f>
        <v>3.7702774893121065</v>
      </c>
      <c r="AA13">
        <f>_xlfn.XLOOKUP(A13,Konsolidiert!$C$2:$C$126,Konsolidiert!$AA$2:$AA$126)</f>
        <v>1.49</v>
      </c>
      <c r="AB13" s="51">
        <f>IF(AA13="","",IF(B13=1,Auftragspauschalen!G$22,Auftragspauschalen!F$22)+Auftragspauschalen!E$23)</f>
        <v>1.6329217836091847</v>
      </c>
      <c r="AC13" s="51">
        <f t="shared" si="4"/>
        <v>3.1229217836091845</v>
      </c>
      <c r="AD13" s="186">
        <f>IF(AC13="","",AA13*_xlfn.XLOOKUP($A13,Preisinflatoren!$A$2:$A$126,Preisinflatoren!$E$2:$E$126)+AB13*'Preisinflatoren Auftragstaxe'!$B$5)</f>
        <v>4.0198552357353998</v>
      </c>
      <c r="AF13" s="51"/>
      <c r="AG13" s="51"/>
      <c r="AH13" s="51"/>
      <c r="AI13" s="51"/>
      <c r="AJ13" s="51"/>
    </row>
    <row r="14" spans="1:36">
      <c r="A14" s="182">
        <f>Konsolidiert!C14</f>
        <v>1212</v>
      </c>
      <c r="B14" s="179">
        <v>1</v>
      </c>
      <c r="C14" s="179">
        <v>0</v>
      </c>
      <c r="D14" s="182">
        <f>_xlfn.XLOOKUP(A14,Konsolidiert!$C$2:$C$126,Konsolidiert!$E$2:$E$126)</f>
        <v>23.4</v>
      </c>
      <c r="E14" s="51">
        <f>Auftragspauschalen!$B$10</f>
        <v>21.6</v>
      </c>
      <c r="F14" s="51">
        <f>IF(E14="","",E14/Parameter!$B$2)</f>
        <v>3.5797149486244617</v>
      </c>
      <c r="G14" s="186">
        <f t="shared" si="0"/>
        <v>26.979714948624462</v>
      </c>
      <c r="H14" s="51">
        <f>_xlfn.XLOOKUP(A14,Konsolidiert!$C$2:$C$126,Konsolidiert!$AI$2:$AI$126)</f>
        <v>2.1647500000000002</v>
      </c>
      <c r="I14">
        <f>IF(H14="","",(BEL!P15*Auftragspauschalen!B$6)+(BEL!Q15*(1-Auftragspauschalen!B$6)))</f>
        <v>31.871999999999996</v>
      </c>
      <c r="J14" s="51">
        <f>IF(I14="","",I14/Parameter!$B$2)</f>
        <v>5.2820682797480938</v>
      </c>
      <c r="K14" s="51">
        <f t="shared" si="1"/>
        <v>7.4468182797480935</v>
      </c>
      <c r="L14" s="186">
        <f>IF(K14="","",H14*_xlfn.XLOOKUP($A14,Preisinflatoren!$A$2:$A$126,Preisinflatoren!$B$2:$B$126)+J14*'Preisinflatoren Auftragstaxe'!$B$2)</f>
        <v>10.481547162597627</v>
      </c>
      <c r="M14" s="32">
        <f>_xlfn.XLOOKUP(A14,Konsolidiert!$C$2:$C$126,Konsolidiert!$K$2:$K$126)</f>
        <v>13.8</v>
      </c>
      <c r="N14">
        <f>IF(M14="","",Auftragspauschalen!$B$42)</f>
        <v>4.12</v>
      </c>
      <c r="O14" s="51">
        <f>IF(N14="","",N14/Parameter!$B$2)</f>
        <v>0.68279748094133252</v>
      </c>
      <c r="P14" s="51">
        <f t="shared" si="2"/>
        <v>14.482797480941333</v>
      </c>
      <c r="Q14" s="186">
        <f>IF(P14="","",M14*_xlfn.XLOOKUP($A14,Preisinflatoren!$A$2:$A$126,Preisinflatoren!$C$2:$C$126)+O14*'Preisinflatoren Auftragstaxe'!$B$3)</f>
        <v>20.049268506788355</v>
      </c>
      <c r="R14" s="51">
        <f>_xlfn.XLOOKUP(A14,Konsolidiert!$C$2:$C$126,Konsolidiert!$T$2:$T$126)</f>
        <v>10.054554843723636</v>
      </c>
      <c r="S14" s="51">
        <f>IF(R14="","",Auftragspauschalen!$B$45)</f>
        <v>2.6</v>
      </c>
      <c r="T14" s="51">
        <f>IF(S14="","",S14/Parameter!$B$2)</f>
        <v>0.4308916141862778</v>
      </c>
      <c r="U14" s="51">
        <f t="shared" si="3"/>
        <v>10.485446457909914</v>
      </c>
      <c r="V14" s="186">
        <f>IF(U14="","",U14*_xlfn.XLOOKUP($A14,Preisinflatoren!$A$2:$A$126,Preisinflatoren!$C$2:$C$126))</f>
        <v>14.473669434400939</v>
      </c>
      <c r="W14">
        <f>_xlfn.XLOOKUP(A14,Konsolidiert!$C$2:$C$126,Konsolidiert!$AP$2:$AP$126)</f>
        <v>21.580000000000002</v>
      </c>
      <c r="X14" s="51">
        <f>IF(W14="","",IF(B14=1,Auftragspauschalen!G$16,Auftragspauschalen!F$16)+IF(C14=1,Auftragspauschalen!G$18,Auftragspauschalen!F$18)+Auftragspauschalen!E$15)</f>
        <v>1.0324027848536326</v>
      </c>
      <c r="Y14" s="51">
        <f>IF(
IF(W14="","",SUM(W14,X14))&gt;Auftragspauschalen!E$17,
IF(W14="","",SUM(W14,X14)),
Auftragspauschalen!E$17)</f>
        <v>22.612402784853636</v>
      </c>
      <c r="Z14" s="186">
        <f>IF(Y14="","",W14*_xlfn.XLOOKUP($A14,Preisinflatoren!$A$2:$A$126,Preisinflatoren!$D$2:$D$126)+X14*'Preisinflatoren Auftragstaxe'!$B$4)</f>
        <v>32.842978035380511</v>
      </c>
      <c r="AA14">
        <f>_xlfn.XLOOKUP(A14,Konsolidiert!$C$2:$C$126,Konsolidiert!$AA$2:$AA$126)</f>
        <v>5.22</v>
      </c>
      <c r="AB14" s="51">
        <f>IF(AA14="","",IF(B14=1,Auftragspauschalen!G$22,Auftragspauschalen!F$22)+Auftragspauschalen!E$23)</f>
        <v>1.6423599602253895</v>
      </c>
      <c r="AC14" s="51">
        <f t="shared" si="4"/>
        <v>6.8623599602253895</v>
      </c>
      <c r="AD14" s="186">
        <f>IF(AC14="","",AA14*_xlfn.XLOOKUP($A14,Preisinflatoren!$A$2:$A$126,Preisinflatoren!$E$2:$E$126)+AB14*'Preisinflatoren Auftragstaxe'!$B$5)</f>
        <v>8.9073615913824291</v>
      </c>
      <c r="AF14" s="51"/>
      <c r="AG14" s="51"/>
      <c r="AH14" s="51"/>
      <c r="AI14" s="51"/>
      <c r="AJ14" s="51"/>
    </row>
    <row r="15" spans="1:36">
      <c r="A15" s="182">
        <f>Konsolidiert!C15</f>
        <v>1223</v>
      </c>
      <c r="B15" s="179">
        <v>2</v>
      </c>
      <c r="C15" s="179">
        <v>0</v>
      </c>
      <c r="D15" s="182">
        <f>_xlfn.XLOOKUP(A15,Konsolidiert!$C$2:$C$126,Konsolidiert!$E$2:$E$126)</f>
        <v>2.5</v>
      </c>
      <c r="E15" s="51">
        <f>Auftragspauschalen!$B$10</f>
        <v>21.6</v>
      </c>
      <c r="F15" s="51">
        <f>IF(E15="","",E15/Parameter!$B$2)</f>
        <v>3.5797149486244617</v>
      </c>
      <c r="G15" s="186">
        <f t="shared" si="0"/>
        <v>6.0797149486244617</v>
      </c>
      <c r="H15" s="51">
        <f>_xlfn.XLOOKUP(A15,Konsolidiert!$C$2:$C$126,Konsolidiert!$AI$2:$AI$126)</f>
        <v>0.51954</v>
      </c>
      <c r="I15">
        <f>IF(H15="","",(BEL!P16*Auftragspauschalen!B$6)+(BEL!Q16*(1-Auftragspauschalen!B$6)))</f>
        <v>19.681999999999999</v>
      </c>
      <c r="J15" s="51">
        <f>IF(I15="","",I15/Parameter!$B$2)</f>
        <v>3.2618495193901227</v>
      </c>
      <c r="K15" s="51">
        <f t="shared" si="1"/>
        <v>3.7813895193901228</v>
      </c>
      <c r="L15" s="186">
        <f>IF(K15="","",H15*_xlfn.XLOOKUP($A15,Preisinflatoren!$A$2:$A$126,Preisinflatoren!$B$2:$B$126)+J15*'Preisinflatoren Auftragstaxe'!$B$2)</f>
        <v>5.2688636077846436</v>
      </c>
      <c r="M15" s="32">
        <f>_xlfn.XLOOKUP(A15,Konsolidiert!$C$2:$C$126,Konsolidiert!$K$2:$K$126)</f>
        <v>0.25</v>
      </c>
      <c r="N15">
        <f>IF(M15="","",Auftragspauschalen!$B$42)</f>
        <v>4.12</v>
      </c>
      <c r="O15" s="51">
        <f>IF(N15="","",N15/Parameter!$B$2)</f>
        <v>0.68279748094133252</v>
      </c>
      <c r="P15" s="51">
        <f t="shared" si="2"/>
        <v>0.93279748094133252</v>
      </c>
      <c r="Q15" s="186">
        <f>IF(P15="","",M15*_xlfn.XLOOKUP($A15,Preisinflatoren!$A$2:$A$126,Preisinflatoren!$C$2:$C$126)+O15*'Preisinflatoren Auftragstaxe'!$B$3)</f>
        <v>1.3070216006808595</v>
      </c>
      <c r="R15" s="51">
        <f>_xlfn.XLOOKUP(A15,Konsolidiert!$C$2:$C$126,Konsolidiert!$T$2:$T$126)</f>
        <v>2.6812146249929691</v>
      </c>
      <c r="S15" s="51">
        <f>IF(R15="","",Auftragspauschalen!$B$45)</f>
        <v>2.6</v>
      </c>
      <c r="T15" s="51">
        <f>IF(S15="","",S15/Parameter!$B$2)</f>
        <v>0.4308916141862778</v>
      </c>
      <c r="U15" s="51">
        <f t="shared" si="3"/>
        <v>3.1121062391792469</v>
      </c>
      <c r="V15" s="186">
        <f>IF(U15="","",U15*_xlfn.XLOOKUP($A15,Preisinflatoren!$A$2:$A$126,Preisinflatoren!$C$2:$C$126))</f>
        <v>3.8178432866620797</v>
      </c>
      <c r="W15">
        <f>_xlfn.XLOOKUP(A15,Konsolidiert!$C$2:$C$126,Konsolidiert!$AP$2:$AP$126)</f>
        <v>1.56</v>
      </c>
      <c r="X15" s="51">
        <f>IF(W15="","",IF(B15=1,Auftragspauschalen!G$16,Auftragspauschalen!F$16)+IF(C15=1,Auftragspauschalen!G$18,Auftragspauschalen!F$18)+Auftragspauschalen!E$15)</f>
        <v>1.0303880673493524</v>
      </c>
      <c r="Y15" s="51">
        <f>IF(
IF(W15="","",SUM(W15,X15))&gt;Auftragspauschalen!E$17,
IF(W15="","",SUM(W15,X15)),
Auftragspauschalen!E$17)</f>
        <v>2.5903880673493527</v>
      </c>
      <c r="Z15" s="186">
        <f>IF(Y15="","",W15*_xlfn.XLOOKUP($A15,Preisinflatoren!$A$2:$A$126,Preisinflatoren!$D$2:$D$126)+X15*'Preisinflatoren Auftragstaxe'!$B$4)</f>
        <v>3.6713956170269082</v>
      </c>
      <c r="AA15">
        <f>_xlfn.XLOOKUP(A15,Konsolidiert!$C$2:$C$126,Konsolidiert!$AA$2:$AA$126)</f>
        <v>1.64</v>
      </c>
      <c r="AB15" s="51">
        <f>IF(AA15="","",IF(B15=1,Auftragspauschalen!G$22,Auftragspauschalen!F$22)+Auftragspauschalen!E$23)</f>
        <v>1.6329217836091847</v>
      </c>
      <c r="AC15" s="51">
        <f t="shared" si="4"/>
        <v>3.2729217836091848</v>
      </c>
      <c r="AD15" s="186">
        <f>IF(AC15="","",AA15*_xlfn.XLOOKUP($A15,Preisinflatoren!$A$2:$A$126,Preisinflatoren!$E$2:$E$126)+AB15*'Preisinflatoren Auftragstaxe'!$B$5)</f>
        <v>4.16087205416554</v>
      </c>
    </row>
    <row r="16" spans="1:36">
      <c r="A16" s="182">
        <f>Konsolidiert!C16</f>
        <v>1224.0999999999999</v>
      </c>
      <c r="B16" s="179">
        <v>0</v>
      </c>
      <c r="C16" s="179">
        <v>0</v>
      </c>
      <c r="D16" s="182">
        <f>_xlfn.XLOOKUP(A16,Konsolidiert!$C$2:$C$126,Konsolidiert!$E$2:$E$126)</f>
        <v>54.9</v>
      </c>
      <c r="E16" s="51">
        <f>Auftragspauschalen!$B$10</f>
        <v>21.6</v>
      </c>
      <c r="F16" s="51">
        <f>IF(E16="","",E16/Parameter!$B$2)</f>
        <v>3.5797149486244617</v>
      </c>
      <c r="G16" s="186">
        <f t="shared" si="0"/>
        <v>58.479714948624462</v>
      </c>
      <c r="H16" s="51">
        <f>_xlfn.XLOOKUP(A16,Konsolidiert!$C$2:$C$126,Konsolidiert!$AI$2:$AI$126)</f>
        <v>13.8544</v>
      </c>
      <c r="I16">
        <f>IF(H16="","",(BEL!P17*Auftragspauschalen!B$6)+(BEL!Q17*(1-Auftragspauschalen!B$6)))</f>
        <v>38.216000000000001</v>
      </c>
      <c r="J16" s="51">
        <f>IF(I16="","",I16/Parameter!$B$2)</f>
        <v>6.3334438183626123</v>
      </c>
      <c r="K16" s="51">
        <f t="shared" si="1"/>
        <v>20.187843818362612</v>
      </c>
      <c r="L16" s="186">
        <f>IF(K16="","",H16*_xlfn.XLOOKUP($A16,Preisinflatoren!$A$2:$A$126,Preisinflatoren!$B$2:$B$126)+J16*'Preisinflatoren Auftragstaxe'!$B$2)</f>
        <v>28.773205485617801</v>
      </c>
      <c r="M16" s="32">
        <f>_xlfn.XLOOKUP(A16,Konsolidiert!$C$2:$C$126,Konsolidiert!$K$2:$K$126)</f>
        <v>15.9</v>
      </c>
      <c r="N16">
        <f>IF(M16="","",Auftragspauschalen!$B$42)</f>
        <v>4.12</v>
      </c>
      <c r="O16" s="51">
        <f>IF(N16="","",N16/Parameter!$B$2)</f>
        <v>0.68279748094133252</v>
      </c>
      <c r="P16" s="51">
        <f t="shared" si="2"/>
        <v>16.582797480941334</v>
      </c>
      <c r="Q16" s="186">
        <f>IF(P16="","",M16*_xlfn.XLOOKUP($A16,Preisinflatoren!$A$2:$A$126,Preisinflatoren!$C$2:$C$126)+O16*'Preisinflatoren Auftragstaxe'!$B$3)</f>
        <v>23.818157577482815</v>
      </c>
      <c r="R16" s="51">
        <f>_xlfn.XLOOKUP(A16,Konsolidiert!$C$2:$C$126,Konsolidiert!$T$2:$T$126)</f>
        <v>30.163664531170905</v>
      </c>
      <c r="S16" s="51">
        <f>IF(R16="","",Auftragspauschalen!$B$45)</f>
        <v>2.6</v>
      </c>
      <c r="T16" s="51">
        <f>IF(S16="","",S16/Parameter!$B$2)</f>
        <v>0.4308916141862778</v>
      </c>
      <c r="U16" s="51">
        <f t="shared" si="3"/>
        <v>30.594556145357185</v>
      </c>
      <c r="V16" s="186">
        <f>IF(U16="","",U16*_xlfn.XLOOKUP($A16,Preisinflatoren!$A$2:$A$126,Preisinflatoren!$C$2:$C$126))</f>
        <v>43.90574503385286</v>
      </c>
      <c r="W16">
        <f>_xlfn.XLOOKUP(A16,Konsolidiert!$C$2:$C$126,Konsolidiert!$AP$2:$AP$126)</f>
        <v>33.800000000000004</v>
      </c>
      <c r="X16" s="51">
        <f>IF(W16="","",IF(B16=1,Auftragspauschalen!G$16,Auftragspauschalen!F$16)+IF(C16=1,Auftragspauschalen!G$18,Auftragspauschalen!F$18)+Auftragspauschalen!E$15)</f>
        <v>1.0303880673493524</v>
      </c>
      <c r="Y16" s="51">
        <f>IF(
IF(W16="","",SUM(W16,X16))&gt;Auftragspauschalen!E$17,
IF(W16="","",SUM(W16,X16)),
Auftragspauschalen!E$17)</f>
        <v>34.830388067349354</v>
      </c>
      <c r="Z16" s="186">
        <f>IF(Y16="","",W16*_xlfn.XLOOKUP($A16,Preisinflatoren!$A$2:$A$126,Preisinflatoren!$D$2:$D$126)+X16*'Preisinflatoren Auftragstaxe'!$B$4)</f>
        <v>52.613359429483182</v>
      </c>
      <c r="AA16">
        <f>_xlfn.XLOOKUP(A16,Konsolidiert!$C$2:$C$126,Konsolidiert!$AA$2:$AA$126)</f>
        <v>50.46</v>
      </c>
      <c r="AB16" s="51">
        <f>IF(AA16="","",IF(B16=1,Auftragspauschalen!G$22,Auftragspauschalen!F$22)+Auftragspauschalen!E$23)</f>
        <v>1.6329217836091847</v>
      </c>
      <c r="AC16" s="51">
        <f t="shared" si="4"/>
        <v>52.092921783609185</v>
      </c>
      <c r="AD16" s="186">
        <f>IF(AC16="","",AA16*_xlfn.XLOOKUP($A16,Preisinflatoren!$A$2:$A$126,Preisinflatoren!$E$2:$E$126)+AB16*'Preisinflatoren Auftragstaxe'!$B$5)</f>
        <v>68.506981706914829</v>
      </c>
    </row>
    <row r="17" spans="1:30">
      <c r="A17" s="182">
        <f>Konsolidiert!C17</f>
        <v>1230</v>
      </c>
      <c r="B17" s="179">
        <v>2</v>
      </c>
      <c r="C17" s="179">
        <v>0</v>
      </c>
      <c r="D17" s="182">
        <f>_xlfn.XLOOKUP(A17,Konsolidiert!$C$2:$C$126,Konsolidiert!$E$2:$E$126)</f>
        <v>2.2999999999999998</v>
      </c>
      <c r="E17" s="51">
        <f>Auftragspauschalen!$B$10</f>
        <v>21.6</v>
      </c>
      <c r="F17" s="51">
        <f>IF(E17="","",E17/Parameter!$B$2)</f>
        <v>3.5797149486244617</v>
      </c>
      <c r="G17" s="186">
        <f t="shared" si="0"/>
        <v>5.8797149486244615</v>
      </c>
      <c r="H17" s="51">
        <f>_xlfn.XLOOKUP(A17,Konsolidiert!$C$2:$C$126,Konsolidiert!$AI$2:$AI$126)</f>
        <v>0.60613000000000006</v>
      </c>
      <c r="I17">
        <f>IF(H17="","",(BEL!P18*Auftragspauschalen!B$6)+(BEL!Q18*(1-Auftragspauschalen!B$6)))</f>
        <v>19.681999999999999</v>
      </c>
      <c r="J17" s="51">
        <f>IF(I17="","",I17/Parameter!$B$2)</f>
        <v>3.2618495193901227</v>
      </c>
      <c r="K17" s="51">
        <f t="shared" si="1"/>
        <v>3.867979519390123</v>
      </c>
      <c r="L17" s="186">
        <f>IF(K17="","",H17*_xlfn.XLOOKUP($A17,Preisinflatoren!$A$2:$A$126,Preisinflatoren!$B$2:$B$126)+J17*'Preisinflatoren Auftragstaxe'!$B$2)</f>
        <v>5.37168365784198</v>
      </c>
      <c r="M17" s="32">
        <f>_xlfn.XLOOKUP(A17,Konsolidiert!$C$2:$C$126,Konsolidiert!$K$2:$K$126)</f>
        <v>0.25</v>
      </c>
      <c r="N17">
        <f>IF(M17="","",Auftragspauschalen!$B$42)</f>
        <v>4.12</v>
      </c>
      <c r="O17" s="51">
        <f>IF(N17="","",N17/Parameter!$B$2)</f>
        <v>0.68279748094133252</v>
      </c>
      <c r="P17" s="51">
        <f t="shared" si="2"/>
        <v>0.93279748094133252</v>
      </c>
      <c r="Q17" s="186">
        <f>IF(P17="","",M17*_xlfn.XLOOKUP($A17,Preisinflatoren!$A$2:$A$126,Preisinflatoren!$C$2:$C$126)+O17*'Preisinflatoren Auftragstaxe'!$B$3)</f>
        <v>1.3070216006808595</v>
      </c>
      <c r="R17" s="51">
        <f>_xlfn.XLOOKUP(A17,Konsolidiert!$C$2:$C$126,Konsolidiert!$T$2:$T$126)</f>
        <v>2.6812146249929691</v>
      </c>
      <c r="S17" s="51">
        <f>IF(R17="","",Auftragspauschalen!$B$45)</f>
        <v>2.6</v>
      </c>
      <c r="T17" s="51">
        <f>IF(S17="","",S17/Parameter!$B$2)</f>
        <v>0.4308916141862778</v>
      </c>
      <c r="U17" s="51">
        <f t="shared" si="3"/>
        <v>3.1121062391792469</v>
      </c>
      <c r="V17" s="186">
        <f>IF(U17="","",U17*_xlfn.XLOOKUP($A17,Preisinflatoren!$A$2:$A$126,Preisinflatoren!$C$2:$C$126))</f>
        <v>3.8178432866620797</v>
      </c>
      <c r="W17">
        <f>_xlfn.XLOOKUP(A17,Konsolidiert!$C$2:$C$126,Konsolidiert!$AP$2:$AP$126)</f>
        <v>1.3</v>
      </c>
      <c r="X17" s="51">
        <f>IF(W17="","",IF(B17=1,Auftragspauschalen!G$16,Auftragspauschalen!F$16)+IF(C17=1,Auftragspauschalen!G$18,Auftragspauschalen!F$18)+Auftragspauschalen!E$15)</f>
        <v>1.0303880673493524</v>
      </c>
      <c r="Y17" s="51">
        <f>IF(
IF(W17="","",SUM(W17,X17))&gt;Auftragspauschalen!E$17,
IF(W17="","",SUM(W17,X17)),
Auftragspauschalen!E$17)</f>
        <v>2.3303880673493524</v>
      </c>
      <c r="Z17" s="186">
        <f>IF(Y17="","",W17*_xlfn.XLOOKUP($A17,Preisinflatoren!$A$2:$A$126,Preisinflatoren!$D$2:$D$126)+X17*'Preisinflatoren Auftragstaxe'!$B$4)</f>
        <v>3.3434248933643067</v>
      </c>
      <c r="AA17">
        <f>_xlfn.XLOOKUP(A17,Konsolidiert!$C$2:$C$126,Konsolidiert!$AA$2:$AA$126)</f>
        <v>1.72</v>
      </c>
      <c r="AB17" s="51">
        <f>IF(AA17="","",IF(B17=1,Auftragspauschalen!G$22,Auftragspauschalen!F$22)+Auftragspauschalen!E$23)</f>
        <v>1.6329217836091847</v>
      </c>
      <c r="AC17" s="51">
        <f t="shared" si="4"/>
        <v>3.3529217836091849</v>
      </c>
      <c r="AD17" s="186">
        <f>IF(AC17="","",AA17*_xlfn.XLOOKUP($A17,Preisinflatoren!$A$2:$A$126,Preisinflatoren!$E$2:$E$126)+AB17*'Preisinflatoren Auftragstaxe'!$B$5)</f>
        <v>4.2577374878121068</v>
      </c>
    </row>
    <row r="18" spans="1:30">
      <c r="A18" s="182">
        <f>Konsolidiert!C18</f>
        <v>1245</v>
      </c>
      <c r="B18" s="179">
        <v>1</v>
      </c>
      <c r="C18" s="179">
        <v>0</v>
      </c>
      <c r="D18" s="182">
        <f>_xlfn.XLOOKUP(A18,Konsolidiert!$C$2:$C$126,Konsolidiert!$E$2:$E$126)</f>
        <v>9</v>
      </c>
      <c r="E18" s="51">
        <f>Auftragspauschalen!$B$10</f>
        <v>21.6</v>
      </c>
      <c r="F18" s="51">
        <f>IF(E18="","",E18/Parameter!$B$2)</f>
        <v>3.5797149486244617</v>
      </c>
      <c r="G18" s="186">
        <f t="shared" si="0"/>
        <v>12.579714948624462</v>
      </c>
      <c r="H18" s="51">
        <f>_xlfn.XLOOKUP(A18,Konsolidiert!$C$2:$C$126,Konsolidiert!$AI$2:$AI$126)</f>
        <v>0.8659</v>
      </c>
      <c r="I18">
        <f>IF(H18="","",(BEL!P19*Auftragspauschalen!B$6)+(BEL!Q19*(1-Auftragspauschalen!B$6)))</f>
        <v>19.681999999999999</v>
      </c>
      <c r="J18" s="51">
        <f>IF(I18="","",I18/Parameter!$B$2)</f>
        <v>3.2618495193901227</v>
      </c>
      <c r="K18" s="51">
        <f t="shared" si="1"/>
        <v>4.1277495193901226</v>
      </c>
      <c r="L18" s="186">
        <f>IF(K18="","",H18*_xlfn.XLOOKUP($A18,Preisinflatoren!$A$2:$A$126,Preisinflatoren!$B$2:$B$126)+J18*'Preisinflatoren Auftragstaxe'!$B$2)</f>
        <v>5.6801438080139874</v>
      </c>
      <c r="M18" s="32">
        <f>_xlfn.XLOOKUP(A18,Konsolidiert!$C$2:$C$126,Konsolidiert!$K$2:$K$126)</f>
        <v>4.9000000000000004</v>
      </c>
      <c r="N18">
        <f>IF(M18="","",Auftragspauschalen!$B$42)</f>
        <v>4.12</v>
      </c>
      <c r="O18" s="51">
        <f>IF(N18="","",N18/Parameter!$B$2)</f>
        <v>0.68279748094133252</v>
      </c>
      <c r="P18" s="51">
        <f t="shared" si="2"/>
        <v>5.5827974809413332</v>
      </c>
      <c r="Q18" s="186">
        <f>IF(P18="","",M18*_xlfn.XLOOKUP($A18,Preisinflatoren!$A$2:$A$126,Preisinflatoren!$C$2:$C$126)+O18*'Preisinflatoren Auftragstaxe'!$B$3)</f>
        <v>7.0115091466010941</v>
      </c>
      <c r="R18" s="51">
        <f>_xlfn.XLOOKUP(A18,Konsolidiert!$C$2:$C$126,Konsolidiert!$T$2:$T$126)</f>
        <v>6.7030365624824242</v>
      </c>
      <c r="S18" s="51">
        <f>IF(R18="","",Auftragspauschalen!$B$45)</f>
        <v>2.6</v>
      </c>
      <c r="T18" s="51">
        <f>IF(S18="","",S18/Parameter!$B$2)</f>
        <v>0.4308916141862778</v>
      </c>
      <c r="U18" s="51">
        <f t="shared" si="3"/>
        <v>7.1339281766687019</v>
      </c>
      <c r="V18" s="186">
        <f>IF(U18="","",U18*_xlfn.XLOOKUP($A18,Preisinflatoren!$A$2:$A$126,Preisinflatoren!$C$2:$C$126))</f>
        <v>8.7516998789883989</v>
      </c>
      <c r="W18">
        <f>_xlfn.XLOOKUP(A18,Konsolidiert!$C$2:$C$126,Konsolidiert!$AP$2:$AP$126)</f>
        <v>2.08</v>
      </c>
      <c r="X18" s="51">
        <f>IF(W18="","",IF(B18=1,Auftragspauschalen!G$16,Auftragspauschalen!F$16)+IF(C18=1,Auftragspauschalen!G$18,Auftragspauschalen!F$18)+Auftragspauschalen!E$15)</f>
        <v>1.0324027848536326</v>
      </c>
      <c r="Y18" s="51">
        <f>IF(
IF(W18="","",SUM(W18,X18))&gt;Auftragspauschalen!E$17,
IF(W18="","",SUM(W18,X18)),
Auftragspauschalen!E$17)</f>
        <v>3.1124027848536326</v>
      </c>
      <c r="Z18" s="186">
        <f>IF(Y18="","",W18*_xlfn.XLOOKUP($A18,Preisinflatoren!$A$2:$A$126,Preisinflatoren!$D$2:$D$126)+X18*'Preisinflatoren Auftragstaxe'!$B$4)</f>
        <v>4.3306680567969913</v>
      </c>
      <c r="AA18">
        <f>_xlfn.XLOOKUP(A18,Konsolidiert!$C$2:$C$126,Konsolidiert!$AA$2:$AA$126)</f>
        <v>4.0599999999999996</v>
      </c>
      <c r="AB18" s="51">
        <f>IF(AA18="","",IF(B18=1,Auftragspauschalen!G$22,Auftragspauschalen!F$22)+Auftragspauschalen!E$23)</f>
        <v>1.6423599602253895</v>
      </c>
      <c r="AC18" s="51">
        <f t="shared" si="4"/>
        <v>5.7023599602253894</v>
      </c>
      <c r="AD18" s="186">
        <f>IF(AC18="","",AA18*_xlfn.XLOOKUP($A18,Preisinflatoren!$A$2:$A$126,Preisinflatoren!$E$2:$E$126)+AB18*'Preisinflatoren Auftragstaxe'!$B$5)</f>
        <v>7.103623528966752</v>
      </c>
    </row>
    <row r="19" spans="1:30">
      <c r="A19" s="182">
        <f>Konsolidiert!C19</f>
        <v>1260</v>
      </c>
      <c r="B19" s="179">
        <v>1</v>
      </c>
      <c r="C19" s="179">
        <v>0</v>
      </c>
      <c r="D19" s="182">
        <f>_xlfn.XLOOKUP(A19,Konsolidiert!$C$2:$C$126,Konsolidiert!$E$2:$E$126)</f>
        <v>28.8</v>
      </c>
      <c r="E19" s="51">
        <f>Auftragspauschalen!$B$10</f>
        <v>21.6</v>
      </c>
      <c r="F19" s="51">
        <f>IF(E19="","",E19/Parameter!$B$2)</f>
        <v>3.5797149486244617</v>
      </c>
      <c r="G19" s="186">
        <f t="shared" si="0"/>
        <v>32.379714948624461</v>
      </c>
      <c r="H19" s="51">
        <f>_xlfn.XLOOKUP(A19,Konsolidiert!$C$2:$C$126,Konsolidiert!$AI$2:$AI$126)</f>
        <v>3.4636</v>
      </c>
      <c r="I19">
        <f>IF(H19="","",(BEL!P20*Auftragspauschalen!B$6)+(BEL!Q20*(1-Auftragspauschalen!B$6)))</f>
        <v>36.094000000000001</v>
      </c>
      <c r="J19" s="51">
        <f>IF(I19="","",I19/Parameter!$B$2)</f>
        <v>5.9817699701690428</v>
      </c>
      <c r="K19" s="51">
        <f t="shared" si="1"/>
        <v>9.4453699701690432</v>
      </c>
      <c r="L19" s="186">
        <f>IF(K19="","",H19*_xlfn.XLOOKUP($A19,Preisinflatoren!$A$2:$A$126,Preisinflatoren!$B$2:$B$126)+J19*'Preisinflatoren Auftragstaxe'!$B$2)</f>
        <v>13.079146220043421</v>
      </c>
      <c r="M19" s="32">
        <f>_xlfn.XLOOKUP(A19,Konsolidiert!$C$2:$C$126,Konsolidiert!$K$2:$K$126)</f>
        <v>15.3</v>
      </c>
      <c r="N19">
        <f>IF(M19="","",Auftragspauschalen!$B$42)</f>
        <v>4.12</v>
      </c>
      <c r="O19" s="51">
        <f>IF(N19="","",N19/Parameter!$B$2)</f>
        <v>0.68279748094133252</v>
      </c>
      <c r="P19" s="51">
        <f t="shared" si="2"/>
        <v>15.982797480941333</v>
      </c>
      <c r="Q19" s="186">
        <f>IF(P19="","",M19*_xlfn.XLOOKUP($A19,Preisinflatoren!$A$2:$A$126,Preisinflatoren!$C$2:$C$126)+O19*'Preisinflatoren Auftragstaxe'!$B$3)</f>
        <v>21.444536889330454</v>
      </c>
      <c r="R19" s="51">
        <f>_xlfn.XLOOKUP(A19,Konsolidiert!$C$2:$C$126,Konsolidiert!$T$2:$T$126)</f>
        <v>24.130931624936728</v>
      </c>
      <c r="S19" s="51">
        <f>IF(R19="","",Auftragspauschalen!$B$45)</f>
        <v>2.6</v>
      </c>
      <c r="T19" s="51">
        <f>IF(S19="","",S19/Parameter!$B$2)</f>
        <v>0.4308916141862778</v>
      </c>
      <c r="U19" s="51">
        <f t="shared" si="3"/>
        <v>24.561823239123008</v>
      </c>
      <c r="V19" s="186">
        <f>IF(U19="","",U19*_xlfn.XLOOKUP($A19,Preisinflatoren!$A$2:$A$126,Preisinflatoren!$C$2:$C$126))</f>
        <v>32.820067142029352</v>
      </c>
      <c r="W19">
        <f>_xlfn.XLOOKUP(A19,Konsolidiert!$C$2:$C$126,Konsolidiert!$AP$2:$AP$126)</f>
        <v>14.56</v>
      </c>
      <c r="X19" s="51">
        <f>IF(W19="","",IF(B19=1,Auftragspauschalen!G$16,Auftragspauschalen!F$16)+IF(C19=1,Auftragspauschalen!G$18,Auftragspauschalen!F$18)+Auftragspauschalen!E$15)</f>
        <v>1.0324027848536326</v>
      </c>
      <c r="Y19" s="51">
        <f>IF(
IF(W19="","",SUM(W19,X19))&gt;Auftragspauschalen!E$17,
IF(W19="","",SUM(W19,X19)),
Auftragspauschalen!E$17)</f>
        <v>15.592402784853633</v>
      </c>
      <c r="Z19" s="186">
        <f>IF(Y19="","",W19*_xlfn.XLOOKUP($A19,Preisinflatoren!$A$2:$A$126,Preisinflatoren!$D$2:$D$126)+X19*'Preisinflatoren Auftragstaxe'!$B$4)</f>
        <v>21.919057741925556</v>
      </c>
      <c r="AA19">
        <f>_xlfn.XLOOKUP(A19,Konsolidiert!$C$2:$C$126,Konsolidiert!$AA$2:$AA$126)</f>
        <v>5.61</v>
      </c>
      <c r="AB19" s="51">
        <f>IF(AA19="","",IF(B19=1,Auftragspauschalen!G$22,Auftragspauschalen!F$22)+Auftragspauschalen!E$23)</f>
        <v>1.6423599602253895</v>
      </c>
      <c r="AC19" s="51">
        <f t="shared" si="4"/>
        <v>7.2523599602253901</v>
      </c>
      <c r="AD19" s="186">
        <f>IF(AC19="","",AA19*_xlfn.XLOOKUP($A19,Preisinflatoren!$A$2:$A$126,Preisinflatoren!$E$2:$E$126)+AB19*'Preisinflatoren Auftragstaxe'!$B$5)</f>
        <v>9.2861616800659448</v>
      </c>
    </row>
    <row r="20" spans="1:30">
      <c r="A20" s="182">
        <f>Konsolidiert!C20</f>
        <v>1266</v>
      </c>
      <c r="B20" s="179">
        <v>1</v>
      </c>
      <c r="C20" s="179">
        <v>0</v>
      </c>
      <c r="D20" s="182">
        <f>_xlfn.XLOOKUP(A20,Konsolidiert!$C$2:$C$126,Konsolidiert!$E$2:$E$126)</f>
        <v>23.4</v>
      </c>
      <c r="E20" s="51">
        <f>Auftragspauschalen!$B$10</f>
        <v>21.6</v>
      </c>
      <c r="F20" s="51">
        <f>IF(E20="","",E20/Parameter!$B$2)</f>
        <v>3.5797149486244617</v>
      </c>
      <c r="G20" s="186">
        <f t="shared" si="0"/>
        <v>26.979714948624462</v>
      </c>
      <c r="H20" s="51">
        <f>_xlfn.XLOOKUP(A20,Konsolidiert!$C$2:$C$126,Konsolidiert!$AI$2:$AI$126)</f>
        <v>0.69272</v>
      </c>
      <c r="I20">
        <f>IF(H20="","",(BEL!P21*Auftragspauschalen!B$6)+(BEL!Q21*(1-Auftragspauschalen!B$6)))</f>
        <v>19.681999999999999</v>
      </c>
      <c r="J20" s="51">
        <f>IF(I20="","",I20/Parameter!$B$2)</f>
        <v>3.2618495193901227</v>
      </c>
      <c r="K20" s="51">
        <f t="shared" si="1"/>
        <v>3.9545695193901227</v>
      </c>
      <c r="L20" s="186">
        <f>IF(K20="","",H20*_xlfn.XLOOKUP($A20,Preisinflatoren!$A$2:$A$126,Preisinflatoren!$B$2:$B$126)+J20*'Preisinflatoren Auftragstaxe'!$B$2)</f>
        <v>5.7067172147145397</v>
      </c>
      <c r="M20" s="32">
        <f>_xlfn.XLOOKUP(A20,Konsolidiert!$C$2:$C$126,Konsolidiert!$K$2:$K$126)</f>
        <v>0.4</v>
      </c>
      <c r="N20">
        <f>IF(M20="","",Auftragspauschalen!$B$42)</f>
        <v>4.12</v>
      </c>
      <c r="O20" s="51">
        <f>IF(N20="","",N20/Parameter!$B$2)</f>
        <v>0.68279748094133252</v>
      </c>
      <c r="P20" s="51">
        <f t="shared" si="2"/>
        <v>1.0827974809413325</v>
      </c>
      <c r="Q20" s="186">
        <f>IF(P20="","",M20*_xlfn.XLOOKUP($A20,Preisinflatoren!$A$2:$A$126,Preisinflatoren!$C$2:$C$126)+O20*'Preisinflatoren Auftragstaxe'!$B$3)</f>
        <v>1.6096703117064486</v>
      </c>
      <c r="R20" s="51">
        <f>_xlfn.XLOOKUP(A20,Konsolidiert!$C$2:$C$126,Konsolidiert!$T$2:$T$126)</f>
        <v>8.0436438749789083</v>
      </c>
      <c r="S20" s="51">
        <f>IF(R20="","",Auftragspauschalen!$B$45)</f>
        <v>2.6</v>
      </c>
      <c r="T20" s="51">
        <f>IF(S20="","",S20/Parameter!$B$2)</f>
        <v>0.4308916141862778</v>
      </c>
      <c r="U20" s="51">
        <f t="shared" si="3"/>
        <v>8.4745354891651861</v>
      </c>
      <c r="V20" s="186">
        <f>IF(U20="","",U20*_xlfn.XLOOKUP($A20,Preisinflatoren!$A$2:$A$126,Preisinflatoren!$C$2:$C$126))</f>
        <v>12.909717320276865</v>
      </c>
      <c r="W20">
        <f>_xlfn.XLOOKUP(A20,Konsolidiert!$C$2:$C$126,Konsolidiert!$AP$2:$AP$126)</f>
        <v>26</v>
      </c>
      <c r="X20" s="51">
        <f>IF(W20="","",IF(B20=1,Auftragspauschalen!G$16,Auftragspauschalen!F$16)+IF(C20=1,Auftragspauschalen!G$18,Auftragspauschalen!F$18)+Auftragspauschalen!E$15)</f>
        <v>1.0324027848536326</v>
      </c>
      <c r="Y20" s="51">
        <f>IF(
IF(W20="","",SUM(W20,X20))&gt;Auftragspauschalen!E$17,
IF(W20="","",SUM(W20,X20)),
Auftragspauschalen!E$17)</f>
        <v>27.032402784853634</v>
      </c>
      <c r="Z20" s="186">
        <f>IF(Y20="","",W20*_xlfn.XLOOKUP($A20,Preisinflatoren!$A$2:$A$126,Preisinflatoren!$D$2:$D$126)+X20*'Preisinflatoren Auftragstaxe'!$B$4)</f>
        <v>43.708696816683457</v>
      </c>
      <c r="AA20">
        <f>_xlfn.XLOOKUP(A20,Konsolidiert!$C$2:$C$126,Konsolidiert!$AA$2:$AA$126)</f>
        <v>3.62</v>
      </c>
      <c r="AB20" s="51">
        <f>IF(AA20="","",IF(B20=1,Auftragspauschalen!G$22,Auftragspauschalen!F$22)+Auftragspauschalen!E$23)</f>
        <v>1.6423599602253895</v>
      </c>
      <c r="AC20" s="51">
        <f t="shared" si="4"/>
        <v>5.2623599602253899</v>
      </c>
      <c r="AD20" s="186">
        <f>IF(AC20="","",AA20*_xlfn.XLOOKUP($A20,Preisinflatoren!$A$2:$A$126,Preisinflatoren!$E$2:$E$126)+AB20*'Preisinflatoren Auftragstaxe'!$B$5)</f>
        <v>7.105401310201823</v>
      </c>
    </row>
    <row r="21" spans="1:30">
      <c r="A21" s="182">
        <f>Konsolidiert!C21</f>
        <v>1288</v>
      </c>
      <c r="B21" s="179">
        <v>1</v>
      </c>
      <c r="C21" s="179">
        <v>0</v>
      </c>
      <c r="D21" s="182">
        <f>_xlfn.XLOOKUP(A21,Konsolidiert!$C$2:$C$126,Konsolidiert!$E$2:$E$126)</f>
        <v>29.7</v>
      </c>
      <c r="E21" s="51">
        <f>Auftragspauschalen!$B$10</f>
        <v>21.6</v>
      </c>
      <c r="F21" s="51">
        <f>IF(E21="","",E21/Parameter!$B$2)</f>
        <v>3.5797149486244617</v>
      </c>
      <c r="G21" s="186">
        <f t="shared" si="0"/>
        <v>33.279714948624459</v>
      </c>
      <c r="H21" s="51" t="str">
        <f>_xlfn.XLOOKUP(A21,Konsolidiert!$C$2:$C$126,Konsolidiert!$AI$2:$AI$126)</f>
        <v/>
      </c>
      <c r="I21" t="str">
        <f>IF(H21="","",(BEL!P22*Auftragspauschalen!B$6)+(BEL!Q22*(1-Auftragspauschalen!B$6)))</f>
        <v/>
      </c>
      <c r="J21" s="51" t="str">
        <f>IF(I21="","",I21/Parameter!$B$2)</f>
        <v/>
      </c>
      <c r="K21" s="51" t="str">
        <f t="shared" si="1"/>
        <v/>
      </c>
      <c r="L21" s="186" t="str">
        <f>IF(K21="","",H21*_xlfn.XLOOKUP($A21,Preisinflatoren!$A$2:$A$126,Preisinflatoren!$B$2:$B$126)+J21*'Preisinflatoren Auftragstaxe'!$B$2)</f>
        <v/>
      </c>
      <c r="M21" s="32">
        <f>_xlfn.XLOOKUP(A21,Konsolidiert!$C$2:$C$126,Konsolidiert!$K$2:$K$126)</f>
        <v>7.3</v>
      </c>
      <c r="N21">
        <f>IF(M21="","",Auftragspauschalen!$B$42)</f>
        <v>4.12</v>
      </c>
      <c r="O21" s="51">
        <f>IF(N21="","",N21/Parameter!$B$2)</f>
        <v>0.68279748094133252</v>
      </c>
      <c r="P21" s="51">
        <f t="shared" si="2"/>
        <v>7.9827974809413327</v>
      </c>
      <c r="Q21" s="186">
        <f>IF(P21="","",M21*_xlfn.XLOOKUP($A21,Preisinflatoren!$A$2:$A$126,Preisinflatoren!$C$2:$C$126)+O21*'Preisinflatoren Auftragstaxe'!$B$3)</f>
        <v>10.754754840984042</v>
      </c>
      <c r="R21" s="51">
        <f>_xlfn.XLOOKUP(A21,Konsolidiert!$C$2:$C$126,Konsolidiert!$T$2:$T$126)</f>
        <v>13.406073124964848</v>
      </c>
      <c r="S21" s="51">
        <f>IF(R21="","",Auftragspauschalen!$B$45)</f>
        <v>2.6</v>
      </c>
      <c r="T21" s="51">
        <f>IF(S21="","",S21/Parameter!$B$2)</f>
        <v>0.4308916141862778</v>
      </c>
      <c r="U21" s="51">
        <f t="shared" si="3"/>
        <v>13.836964739151126</v>
      </c>
      <c r="V21" s="186">
        <f>IF(U21="","",U21*_xlfn.XLOOKUP($A21,Preisinflatoren!$A$2:$A$126,Preisinflatoren!$C$2:$C$126))</f>
        <v>18.489267159022496</v>
      </c>
      <c r="W21">
        <f>_xlfn.XLOOKUP(A21,Konsolidiert!$C$2:$C$126,Konsolidiert!$AP$2:$AP$126)</f>
        <v>5.2</v>
      </c>
      <c r="X21" s="51">
        <f>IF(W21="","",IF(B21=1,Auftragspauschalen!G$16,Auftragspauschalen!F$16)+IF(C21=1,Auftragspauschalen!G$18,Auftragspauschalen!F$18)+Auftragspauschalen!E$15)</f>
        <v>1.0324027848536326</v>
      </c>
      <c r="Y21" s="51">
        <f>IF(
IF(W21="","",SUM(W21,X21))&gt;Auftragspauschalen!E$17,
IF(W21="","",SUM(W21,X21)),
Auftragspauschalen!E$17)</f>
        <v>6.2324027848536332</v>
      </c>
      <c r="Z21" s="186">
        <f>IF(Y21="","",W21*_xlfn.XLOOKUP($A21,Preisinflatoren!$A$2:$A$126,Preisinflatoren!$D$2:$D$126)+X21*'Preisinflatoren Auftragstaxe'!$B$4)</f>
        <v>8.92552922264953</v>
      </c>
      <c r="AA21" t="str">
        <f>_xlfn.XLOOKUP(A21,Konsolidiert!$C$2:$C$126,Konsolidiert!$AA$2:$AA$126)</f>
        <v/>
      </c>
      <c r="AB21" s="51" t="str">
        <f>IF(AA21="","",IF(B21=1,Auftragspauschalen!G$22,Auftragspauschalen!F$22)+Auftragspauschalen!E$23)</f>
        <v/>
      </c>
      <c r="AC21" s="51" t="str">
        <f t="shared" si="4"/>
        <v/>
      </c>
      <c r="AD21" s="186" t="str">
        <f>IF(AC21="","",AA21*_xlfn.XLOOKUP($A21,Preisinflatoren!$A$2:$A$126,Preisinflatoren!$E$2:$E$126)+AB21*'Preisinflatoren Auftragstaxe'!$B$5)</f>
        <v/>
      </c>
    </row>
    <row r="22" spans="1:30">
      <c r="A22" s="182">
        <f>Konsolidiert!C22</f>
        <v>1307</v>
      </c>
      <c r="B22" s="179">
        <v>1</v>
      </c>
      <c r="C22" s="179">
        <v>0</v>
      </c>
      <c r="D22" s="182">
        <f>_xlfn.XLOOKUP(A22,Konsolidiert!$C$2:$C$126,Konsolidiert!$E$2:$E$126)</f>
        <v>17.399999999999999</v>
      </c>
      <c r="E22" s="51">
        <f>Auftragspauschalen!$B$10</f>
        <v>21.6</v>
      </c>
      <c r="F22" s="51">
        <f>IF(E22="","",E22/Parameter!$B$2)</f>
        <v>3.5797149486244617</v>
      </c>
      <c r="G22" s="186">
        <f t="shared" si="0"/>
        <v>20.979714948624462</v>
      </c>
      <c r="H22" s="51">
        <f>_xlfn.XLOOKUP(A22,Konsolidiert!$C$2:$C$126,Konsolidiert!$AI$2:$AI$126)</f>
        <v>4.3295000000000003</v>
      </c>
      <c r="I22">
        <f>IF(H22="","",(BEL!P23*Auftragspauschalen!B$6)+(BEL!Q23*(1-Auftragspauschalen!B$6)))</f>
        <v>36.094000000000001</v>
      </c>
      <c r="J22" s="51">
        <f>IF(I22="","",I22/Parameter!$B$2)</f>
        <v>5.9817699701690428</v>
      </c>
      <c r="K22" s="51">
        <f t="shared" si="1"/>
        <v>10.311269970169043</v>
      </c>
      <c r="L22" s="186">
        <f>IF(K22="","",H22*_xlfn.XLOOKUP($A22,Preisinflatoren!$A$2:$A$126,Preisinflatoren!$B$2:$B$126)+J22*'Preisinflatoren Auftragstaxe'!$B$2)</f>
        <v>13.672007570378332</v>
      </c>
      <c r="M22" s="32">
        <f>_xlfn.XLOOKUP(A22,Konsolidiert!$C$2:$C$126,Konsolidiert!$K$2:$K$126)</f>
        <v>4.5999999999999996</v>
      </c>
      <c r="N22">
        <f>IF(M22="","",Auftragspauschalen!$B$42)</f>
        <v>4.12</v>
      </c>
      <c r="O22" s="51">
        <f>IF(N22="","",N22/Parameter!$B$2)</f>
        <v>0.68279748094133252</v>
      </c>
      <c r="P22" s="51">
        <f t="shared" si="2"/>
        <v>5.2827974809413325</v>
      </c>
      <c r="Q22" s="186">
        <f>IF(P22="","",M22*_xlfn.XLOOKUP($A22,Preisinflatoren!$A$2:$A$126,Preisinflatoren!$C$2:$C$126)+O22*'Preisinflatoren Auftragstaxe'!$B$3)</f>
        <v>6.643477692025594</v>
      </c>
      <c r="R22" s="51">
        <f>_xlfn.XLOOKUP(A22,Konsolidiert!$C$2:$C$126,Konsolidiert!$T$2:$T$126)</f>
        <v>23.460627968688485</v>
      </c>
      <c r="S22" s="51">
        <f>IF(R22="","",Auftragspauschalen!$B$45)</f>
        <v>2.6</v>
      </c>
      <c r="T22" s="51">
        <f>IF(S22="","",S22/Parameter!$B$2)</f>
        <v>0.4308916141862778</v>
      </c>
      <c r="U22" s="51">
        <f t="shared" si="3"/>
        <v>23.891519582874764</v>
      </c>
      <c r="V22" s="186">
        <f>IF(U22="","",U22*_xlfn.XLOOKUP($A22,Preisinflatoren!$A$2:$A$126,Preisinflatoren!$C$2:$C$126))</f>
        <v>29.309435680348059</v>
      </c>
      <c r="W22">
        <f>_xlfn.XLOOKUP(A22,Konsolidiert!$C$2:$C$126,Konsolidiert!$AP$2:$AP$126)</f>
        <v>11.999000000000001</v>
      </c>
      <c r="X22" s="51">
        <f>IF(W22="","",IF(B22=1,Auftragspauschalen!G$16,Auftragspauschalen!F$16)+IF(C22=1,Auftragspauschalen!G$18,Auftragspauschalen!F$18)+Auftragspauschalen!E$15)</f>
        <v>1.0324027848536326</v>
      </c>
      <c r="Y22" s="51">
        <f>IF(
IF(W22="","",SUM(W22,X22))&gt;Auftragspauschalen!E$17,
IF(W22="","",SUM(W22,X22)),
Auftragspauschalen!E$17)</f>
        <v>13.031402784853633</v>
      </c>
      <c r="Z22" s="186">
        <f>IF(Y22="","",W22*_xlfn.XLOOKUP($A22,Preisinflatoren!$A$2:$A$126,Preisinflatoren!$D$2:$D$126)+X22*'Preisinflatoren Auftragstaxe'!$B$4)</f>
        <v>16.842751164525232</v>
      </c>
      <c r="AA22">
        <f>_xlfn.XLOOKUP(A22,Konsolidiert!$C$2:$C$126,Konsolidiert!$AA$2:$AA$126)</f>
        <v>7.61</v>
      </c>
      <c r="AB22" s="51">
        <f>IF(AA22="","",IF(B22=1,Auftragspauschalen!G$22,Auftragspauschalen!F$22)+Auftragspauschalen!E$23)</f>
        <v>1.6423599602253895</v>
      </c>
      <c r="AC22" s="51">
        <f t="shared" si="4"/>
        <v>9.2523599602253892</v>
      </c>
      <c r="AD22" s="186">
        <f>IF(AC22="","",AA22*_xlfn.XLOOKUP($A22,Preisinflatoren!$A$2:$A$126,Preisinflatoren!$E$2:$E$126)+AB22*'Preisinflatoren Auftragstaxe'!$B$5)</f>
        <v>11.402027147033149</v>
      </c>
    </row>
    <row r="23" spans="1:30">
      <c r="A23" s="182">
        <f>Konsolidiert!C23</f>
        <v>1314</v>
      </c>
      <c r="B23" s="179">
        <v>1</v>
      </c>
      <c r="C23" s="179">
        <v>0</v>
      </c>
      <c r="D23" s="182">
        <f>_xlfn.XLOOKUP(A23,Konsolidiert!$C$2:$C$126,Konsolidiert!$E$2:$E$126)</f>
        <v>7.1</v>
      </c>
      <c r="E23" s="51">
        <f>Auftragspauschalen!$B$10</f>
        <v>21.6</v>
      </c>
      <c r="F23" s="51">
        <f>IF(E23="","",E23/Parameter!$B$2)</f>
        <v>3.5797149486244617</v>
      </c>
      <c r="G23" s="186">
        <f t="shared" si="0"/>
        <v>10.679714948624461</v>
      </c>
      <c r="H23" s="51">
        <f>_xlfn.XLOOKUP(A23,Konsolidiert!$C$2:$C$126,Konsolidiert!$AI$2:$AI$126)</f>
        <v>2.1647500000000002</v>
      </c>
      <c r="I23">
        <f>IF(H23="","",(BEL!P24*Auftragspauschalen!B$6)+(BEL!Q24*(1-Auftragspauschalen!B$6)))</f>
        <v>31.871999999999996</v>
      </c>
      <c r="J23" s="51">
        <f>IF(I23="","",I23/Parameter!$B$2)</f>
        <v>5.2820682797480938</v>
      </c>
      <c r="K23" s="51">
        <f t="shared" si="1"/>
        <v>7.4468182797480935</v>
      </c>
      <c r="L23" s="186">
        <f>IF(K23="","",H23*_xlfn.XLOOKUP($A23,Preisinflatoren!$A$2:$A$126,Preisinflatoren!$B$2:$B$126)+J23*'Preisinflatoren Auftragstaxe'!$B$2)</f>
        <v>10.10361460854892</v>
      </c>
      <c r="M23" s="32">
        <f>_xlfn.XLOOKUP(A23,Konsolidiert!$C$2:$C$126,Konsolidiert!$K$2:$K$126)</f>
        <v>4.2</v>
      </c>
      <c r="N23">
        <f>IF(M23="","",Auftragspauschalen!$B$42)</f>
        <v>4.12</v>
      </c>
      <c r="O23" s="51">
        <f>IF(N23="","",N23/Parameter!$B$2)</f>
        <v>0.68279748094133252</v>
      </c>
      <c r="P23" s="51">
        <f t="shared" si="2"/>
        <v>4.882797480941333</v>
      </c>
      <c r="Q23" s="186">
        <f>IF(P23="","",M23*_xlfn.XLOOKUP($A23,Preisinflatoren!$A$2:$A$126,Preisinflatoren!$C$2:$C$126)+O23*'Preisinflatoren Auftragstaxe'!$B$3)</f>
        <v>6.1527690859249295</v>
      </c>
      <c r="R23" s="51">
        <f>_xlfn.XLOOKUP(A23,Konsolidiert!$C$2:$C$126,Konsolidiert!$T$2:$T$126)</f>
        <v>16.75759140620606</v>
      </c>
      <c r="S23" s="51">
        <f>IF(R23="","",Auftragspauschalen!$B$45)</f>
        <v>2.6</v>
      </c>
      <c r="T23" s="51">
        <f>IF(S23="","",S23/Parameter!$B$2)</f>
        <v>0.4308916141862778</v>
      </c>
      <c r="U23" s="51">
        <f t="shared" si="3"/>
        <v>17.18848302039234</v>
      </c>
      <c r="V23" s="186">
        <f>IF(U23="","",U23*_xlfn.XLOOKUP($A23,Preisinflatoren!$A$2:$A$126,Preisinflatoren!$C$2:$C$126))</f>
        <v>21.086341359804194</v>
      </c>
      <c r="W23">
        <f>_xlfn.XLOOKUP(A23,Konsolidiert!$C$2:$C$126,Konsolidiert!$AP$2:$AP$126)</f>
        <v>4.9400000000000004</v>
      </c>
      <c r="X23" s="51">
        <f>IF(W23="","",IF(B23=1,Auftragspauschalen!G$16,Auftragspauschalen!F$16)+IF(C23=1,Auftragspauschalen!G$18,Auftragspauschalen!F$18)+Auftragspauschalen!E$15)</f>
        <v>1.0324027848536326</v>
      </c>
      <c r="Y23" s="51">
        <f>IF(
IF(W23="","",SUM(W23,X23))&gt;Auftragspauschalen!E$17,
IF(W23="","",SUM(W23,X23)),
Auftragspauschalen!E$17)</f>
        <v>5.9724027848536334</v>
      </c>
      <c r="Z23" s="186">
        <f>IF(Y23="","",W23*_xlfn.XLOOKUP($A23,Preisinflatoren!$A$2:$A$126,Preisinflatoren!$D$2:$D$126)+X23*'Preisinflatoren Auftragstaxe'!$B$4)</f>
        <v>7.9383460170856068</v>
      </c>
      <c r="AA23">
        <f>_xlfn.XLOOKUP(A23,Konsolidiert!$C$2:$C$126,Konsolidiert!$AA$2:$AA$126)</f>
        <v>6.23</v>
      </c>
      <c r="AB23" s="51">
        <f>IF(AA23="","",IF(B23=1,Auftragspauschalen!G$22,Auftragspauschalen!F$22)+Auftragspauschalen!E$23)</f>
        <v>1.6423599602253895</v>
      </c>
      <c r="AC23" s="51">
        <f t="shared" si="4"/>
        <v>7.8723599602253902</v>
      </c>
      <c r="AD23" s="186">
        <f>IF(AC23="","",AA23*_xlfn.XLOOKUP($A23,Preisinflatoren!$A$2:$A$126,Preisinflatoren!$E$2:$E$126)+AB23*'Preisinflatoren Auftragstaxe'!$B$5)</f>
        <v>9.7310984166298748</v>
      </c>
    </row>
    <row r="24" spans="1:30">
      <c r="A24" s="182">
        <f>Konsolidiert!C24</f>
        <v>1329</v>
      </c>
      <c r="B24" s="179">
        <v>1</v>
      </c>
      <c r="C24" s="179">
        <v>0</v>
      </c>
      <c r="D24" s="182">
        <f>_xlfn.XLOOKUP(A24,Konsolidiert!$C$2:$C$126,Konsolidiert!$E$2:$E$126)</f>
        <v>11.8</v>
      </c>
      <c r="E24" s="51">
        <f>Auftragspauschalen!$B$10</f>
        <v>21.6</v>
      </c>
      <c r="F24" s="51">
        <f>IF(E24="","",E24/Parameter!$B$2)</f>
        <v>3.5797149486244617</v>
      </c>
      <c r="G24" s="186">
        <f t="shared" si="0"/>
        <v>15.379714948624462</v>
      </c>
      <c r="H24" s="51">
        <f>_xlfn.XLOOKUP(A24,Konsolidiert!$C$2:$C$126,Konsolidiert!$AI$2:$AI$126)</f>
        <v>2.1647500000000002</v>
      </c>
      <c r="I24">
        <f>IF(H24="","",(BEL!P25*Auftragspauschalen!B$6)+(BEL!Q25*(1-Auftragspauschalen!B$6)))</f>
        <v>31.871999999999996</v>
      </c>
      <c r="J24" s="51">
        <f>IF(I24="","",I24/Parameter!$B$2)</f>
        <v>5.2820682797480938</v>
      </c>
      <c r="K24" s="51">
        <f t="shared" si="1"/>
        <v>7.4468182797480935</v>
      </c>
      <c r="L24" s="186">
        <f>IF(K24="","",H24*_xlfn.XLOOKUP($A24,Preisinflatoren!$A$2:$A$126,Preisinflatoren!$B$2:$B$126)+J24*'Preisinflatoren Auftragstaxe'!$B$2)</f>
        <v>10.345503678148111</v>
      </c>
      <c r="M24" s="32">
        <f>_xlfn.XLOOKUP(A24,Konsolidiert!$C$2:$C$126,Konsolidiert!$K$2:$K$126)</f>
        <v>5.4</v>
      </c>
      <c r="N24">
        <f>IF(M24="","",Auftragspauschalen!$B$42)</f>
        <v>4.12</v>
      </c>
      <c r="O24" s="51">
        <f>IF(N24="","",N24/Parameter!$B$2)</f>
        <v>0.68279748094133252</v>
      </c>
      <c r="P24" s="51">
        <f t="shared" si="2"/>
        <v>6.0827974809413332</v>
      </c>
      <c r="Q24" s="186">
        <f>IF(P24="","",M24*_xlfn.XLOOKUP($A24,Preisinflatoren!$A$2:$A$126,Preisinflatoren!$C$2:$C$126)+O24*'Preisinflatoren Auftragstaxe'!$B$3)</f>
        <v>8.1587433310472051</v>
      </c>
      <c r="R24" s="51">
        <f>_xlfn.XLOOKUP(A24,Konsolidiert!$C$2:$C$126,Konsolidiert!$T$2:$T$126)</f>
        <v>16.75759140620606</v>
      </c>
      <c r="S24" s="51">
        <f>IF(R24="","",Auftragspauschalen!$B$45)</f>
        <v>2.6</v>
      </c>
      <c r="T24" s="51">
        <f>IF(S24="","",S24/Parameter!$B$2)</f>
        <v>0.4308916141862778</v>
      </c>
      <c r="U24" s="51">
        <f t="shared" si="3"/>
        <v>17.18848302039234</v>
      </c>
      <c r="V24" s="186">
        <f>IF(U24="","",U24*_xlfn.XLOOKUP($A24,Preisinflatoren!$A$2:$A$126,Preisinflatoren!$C$2:$C$126))</f>
        <v>22.785608882001142</v>
      </c>
      <c r="W24">
        <f>_xlfn.XLOOKUP(A24,Konsolidiert!$C$2:$C$126,Konsolidiert!$AP$2:$AP$126)</f>
        <v>8.32</v>
      </c>
      <c r="X24" s="51">
        <f>IF(W24="","",IF(B24=1,Auftragspauschalen!G$16,Auftragspauschalen!F$16)+IF(C24=1,Auftragspauschalen!G$18,Auftragspauschalen!F$18)+Auftragspauschalen!E$15)</f>
        <v>1.0324027848536326</v>
      </c>
      <c r="Y24" s="51">
        <f>IF(
IF(W24="","",SUM(W24,X24))&gt;Auftragspauschalen!E$17,
IF(W24="","",SUM(W24,X24)),
Auftragspauschalen!E$17)</f>
        <v>9.3524027848536324</v>
      </c>
      <c r="Z24" s="186">
        <f>IF(Y24="","",W24*_xlfn.XLOOKUP($A24,Preisinflatoren!$A$2:$A$126,Preisinflatoren!$D$2:$D$126)+X24*'Preisinflatoren Auftragstaxe'!$B$4)</f>
        <v>13.183802457544987</v>
      </c>
      <c r="AA24">
        <f>_xlfn.XLOOKUP(A24,Konsolidiert!$C$2:$C$126,Konsolidiert!$AA$2:$AA$126)</f>
        <v>5.64</v>
      </c>
      <c r="AB24" s="51">
        <f>IF(AA24="","",IF(B24=1,Auftragspauschalen!G$22,Auftragspauschalen!F$22)+Auftragspauschalen!E$23)</f>
        <v>1.6423599602253895</v>
      </c>
      <c r="AC24" s="51">
        <f t="shared" si="4"/>
        <v>7.2823599602253895</v>
      </c>
      <c r="AD24" s="186">
        <f>IF(AC24="","",AA24*_xlfn.XLOOKUP($A24,Preisinflatoren!$A$2:$A$126,Preisinflatoren!$E$2:$E$126)+AB24*'Preisinflatoren Auftragstaxe'!$B$5)</f>
        <v>9.2943210403448511</v>
      </c>
    </row>
    <row r="25" spans="1:30">
      <c r="A25" s="182">
        <f>Konsolidiert!C25</f>
        <v>1341</v>
      </c>
      <c r="B25" s="179">
        <v>1</v>
      </c>
      <c r="C25" s="179">
        <v>0</v>
      </c>
      <c r="D25" s="182">
        <f>_xlfn.XLOOKUP(A25,Konsolidiert!$C$2:$C$126,Konsolidiert!$E$2:$E$126)</f>
        <v>2.2999999999999998</v>
      </c>
      <c r="E25" s="51">
        <f>Auftragspauschalen!$B$10</f>
        <v>21.6</v>
      </c>
      <c r="F25" s="51">
        <f>IF(E25="","",E25/Parameter!$B$2)</f>
        <v>3.5797149486244617</v>
      </c>
      <c r="G25" s="186">
        <f t="shared" si="0"/>
        <v>5.8797149486244615</v>
      </c>
      <c r="H25" s="51">
        <f>_xlfn.XLOOKUP(A25,Konsolidiert!$C$2:$C$126,Konsolidiert!$AI$2:$AI$126)</f>
        <v>0.69272</v>
      </c>
      <c r="I25">
        <f>IF(H25="","",(BEL!P26*Auftragspauschalen!B$6)+(BEL!Q26*(1-Auftragspauschalen!B$6)))</f>
        <v>19.681999999999999</v>
      </c>
      <c r="J25" s="51">
        <f>IF(I25="","",I25/Parameter!$B$2)</f>
        <v>3.2618495193901227</v>
      </c>
      <c r="K25" s="51">
        <f t="shared" si="1"/>
        <v>3.9545695193901227</v>
      </c>
      <c r="L25" s="186">
        <f>IF(K25="","",H25*_xlfn.XLOOKUP($A25,Preisinflatoren!$A$2:$A$126,Preisinflatoren!$B$2:$B$126)+J25*'Preisinflatoren Auftragstaxe'!$B$2)</f>
        <v>5.4745037078993155</v>
      </c>
      <c r="M25" s="32">
        <f>_xlfn.XLOOKUP(A25,Konsolidiert!$C$2:$C$126,Konsolidiert!$K$2:$K$126)</f>
        <v>0.25</v>
      </c>
      <c r="N25">
        <f>IF(M25="","",Auftragspauschalen!$B$42)</f>
        <v>4.12</v>
      </c>
      <c r="O25" s="51">
        <f>IF(N25="","",N25/Parameter!$B$2)</f>
        <v>0.68279748094133252</v>
      </c>
      <c r="P25" s="51">
        <f t="shared" si="2"/>
        <v>0.93279748094133252</v>
      </c>
      <c r="Q25" s="186">
        <f>IF(P25="","",M25*_xlfn.XLOOKUP($A25,Preisinflatoren!$A$2:$A$126,Preisinflatoren!$C$2:$C$126)+O25*'Preisinflatoren Auftragstaxe'!$B$3)</f>
        <v>1.3070216006808595</v>
      </c>
      <c r="R25" s="51">
        <f>_xlfn.XLOOKUP(A25,Konsolidiert!$C$2:$C$126,Konsolidiert!$T$2:$T$126)</f>
        <v>2.6812146249929691</v>
      </c>
      <c r="S25" s="51">
        <f>IF(R25="","",Auftragspauschalen!$B$45)</f>
        <v>2.6</v>
      </c>
      <c r="T25" s="51">
        <f>IF(S25="","",S25/Parameter!$B$2)</f>
        <v>0.4308916141862778</v>
      </c>
      <c r="U25" s="51">
        <f t="shared" si="3"/>
        <v>3.1121062391792469</v>
      </c>
      <c r="V25" s="186">
        <f>IF(U25="","",U25*_xlfn.XLOOKUP($A25,Preisinflatoren!$A$2:$A$126,Preisinflatoren!$C$2:$C$126))</f>
        <v>3.8178432866620797</v>
      </c>
      <c r="W25">
        <f>_xlfn.XLOOKUP(A25,Konsolidiert!$C$2:$C$126,Konsolidiert!$AP$2:$AP$126)</f>
        <v>1.3</v>
      </c>
      <c r="X25" s="51">
        <f>IF(W25="","",IF(B25=1,Auftragspauschalen!G$16,Auftragspauschalen!F$16)+IF(C25=1,Auftragspauschalen!G$18,Auftragspauschalen!F$18)+Auftragspauschalen!E$15)</f>
        <v>1.0324027848536326</v>
      </c>
      <c r="Y25" s="51">
        <f>IF(
IF(W25="","",SUM(W25,X25))&gt;Auftragspauschalen!E$17,
IF(W25="","",SUM(W25,X25)),
Auftragspauschalen!E$17)</f>
        <v>2.3324027848536328</v>
      </c>
      <c r="Z25" s="186">
        <f>IF(Y25="","",W25*_xlfn.XLOOKUP($A25,Preisinflatoren!$A$2:$A$126,Preisinflatoren!$D$2:$D$126)+X25*'Preisinflatoren Auftragstaxe'!$B$4)</f>
        <v>3.3467558858091864</v>
      </c>
      <c r="AA25">
        <f>_xlfn.XLOOKUP(A25,Konsolidiert!$C$2:$C$126,Konsolidiert!$AA$2:$AA$126)</f>
        <v>1.78</v>
      </c>
      <c r="AB25" s="51">
        <f>IF(AA25="","",IF(B25=1,Auftragspauschalen!G$22,Auftragspauschalen!F$22)+Auftragspauschalen!E$23)</f>
        <v>1.6423599602253895</v>
      </c>
      <c r="AC25" s="51">
        <f t="shared" si="4"/>
        <v>3.4223599602253896</v>
      </c>
      <c r="AD25" s="186">
        <f>IF(AC25="","",AA25*_xlfn.XLOOKUP($A25,Preisinflatoren!$A$2:$A$126,Preisinflatoren!$E$2:$E$126)+AB25*'Preisinflatoren Auftragstaxe'!$B$5)</f>
        <v>4.3429586700396019</v>
      </c>
    </row>
    <row r="26" spans="1:30">
      <c r="A26" s="182">
        <f>Konsolidiert!C26</f>
        <v>1356</v>
      </c>
      <c r="B26" s="179">
        <v>2</v>
      </c>
      <c r="C26" s="179">
        <v>0</v>
      </c>
      <c r="D26" s="182">
        <f>_xlfn.XLOOKUP(A26,Konsolidiert!$C$2:$C$126,Konsolidiert!$E$2:$E$126)</f>
        <v>2.2999999999999998</v>
      </c>
      <c r="E26" s="51">
        <f>Auftragspauschalen!$B$10</f>
        <v>21.6</v>
      </c>
      <c r="F26" s="51">
        <f>IF(E26="","",E26/Parameter!$B$2)</f>
        <v>3.5797149486244617</v>
      </c>
      <c r="G26" s="186">
        <f t="shared" si="0"/>
        <v>5.8797149486244615</v>
      </c>
      <c r="H26" s="51">
        <f>_xlfn.XLOOKUP(A26,Konsolidiert!$C$2:$C$126,Konsolidiert!$AI$2:$AI$126)</f>
        <v>0.69272</v>
      </c>
      <c r="I26">
        <f>IF(H26="","",(BEL!P27*Auftragspauschalen!B$6)+(BEL!Q27*(1-Auftragspauschalen!B$6)))</f>
        <v>19.681999999999999</v>
      </c>
      <c r="J26" s="51">
        <f>IF(I26="","",I26/Parameter!$B$2)</f>
        <v>3.2618495193901227</v>
      </c>
      <c r="K26" s="51">
        <f t="shared" si="1"/>
        <v>3.9545695193901227</v>
      </c>
      <c r="L26" s="186">
        <f>IF(K26="","",H26*_xlfn.XLOOKUP($A26,Preisinflatoren!$A$2:$A$126,Preisinflatoren!$B$2:$B$126)+J26*'Preisinflatoren Auftragstaxe'!$B$2)</f>
        <v>5.4745037078993155</v>
      </c>
      <c r="M26" s="32">
        <f>_xlfn.XLOOKUP(A26,Konsolidiert!$C$2:$C$126,Konsolidiert!$K$2:$K$126)</f>
        <v>1.6</v>
      </c>
      <c r="N26">
        <f>IF(M26="","",Auftragspauschalen!$B$42)</f>
        <v>4.12</v>
      </c>
      <c r="O26" s="51">
        <f>IF(N26="","",N26/Parameter!$B$2)</f>
        <v>0.68279748094133252</v>
      </c>
      <c r="P26" s="51">
        <f t="shared" si="2"/>
        <v>2.2827974809413325</v>
      </c>
      <c r="Q26" s="186">
        <f>IF(P26="","",M26*_xlfn.XLOOKUP($A26,Preisinflatoren!$A$2:$A$126,Preisinflatoren!$C$2:$C$126)+O26*'Preisinflatoren Auftragstaxe'!$B$3)</f>
        <v>2.9631631462706052</v>
      </c>
      <c r="R26" s="51">
        <f>_xlfn.XLOOKUP(A26,Konsolidiert!$C$2:$C$126,Konsolidiert!$T$2:$T$126)</f>
        <v>4.6921255937376971</v>
      </c>
      <c r="S26" s="51">
        <f>IF(R26="","",Auftragspauschalen!$B$45)</f>
        <v>2.6</v>
      </c>
      <c r="T26" s="51">
        <f>IF(S26="","",S26/Parameter!$B$2)</f>
        <v>0.4308916141862778</v>
      </c>
      <c r="U26" s="51">
        <f t="shared" si="3"/>
        <v>5.1230172079239749</v>
      </c>
      <c r="V26" s="186">
        <f>IF(U26="","",U26*_xlfn.XLOOKUP($A26,Preisinflatoren!$A$2:$A$126,Preisinflatoren!$C$2:$C$126))</f>
        <v>6.2847715828252397</v>
      </c>
      <c r="W26">
        <f>_xlfn.XLOOKUP(A26,Konsolidiert!$C$2:$C$126,Konsolidiert!$AP$2:$AP$126)</f>
        <v>2.6</v>
      </c>
      <c r="X26" s="51">
        <f>IF(W26="","",IF(B26=1,Auftragspauschalen!G$16,Auftragspauschalen!F$16)+IF(C26=1,Auftragspauschalen!G$18,Auftragspauschalen!F$18)+Auftragspauschalen!E$15)</f>
        <v>1.0303880673493524</v>
      </c>
      <c r="Y26" s="51">
        <f>IF(
IF(W26="","",SUM(W26,X26))&gt;Auftragspauschalen!E$17,
IF(W26="","",SUM(W26,X26)),
Auftragspauschalen!E$17)</f>
        <v>3.6303880673493527</v>
      </c>
      <c r="Z26" s="186">
        <f>IF(Y26="","",W26*_xlfn.XLOOKUP($A26,Preisinflatoren!$A$2:$A$126,Preisinflatoren!$D$2:$D$126)+X26*'Preisinflatoren Auftragstaxe'!$B$4)</f>
        <v>4.9832785116773142</v>
      </c>
      <c r="AA26" t="str">
        <f>_xlfn.XLOOKUP(A26,Konsolidiert!$C$2:$C$126,Konsolidiert!$AA$2:$AA$126)</f>
        <v/>
      </c>
      <c r="AB26" s="51" t="str">
        <f>IF(AA26="","",IF(B26=1,Auftragspauschalen!G$22,Auftragspauschalen!F$22)+Auftragspauschalen!E$23)</f>
        <v/>
      </c>
      <c r="AC26" s="51" t="str">
        <f t="shared" si="4"/>
        <v/>
      </c>
      <c r="AD26" s="186" t="str">
        <f>IF(AC26="","",AA26*_xlfn.XLOOKUP($A26,Preisinflatoren!$A$2:$A$126,Preisinflatoren!$E$2:$E$126)+AB26*'Preisinflatoren Auftragstaxe'!$B$5)</f>
        <v/>
      </c>
    </row>
    <row r="27" spans="1:30">
      <c r="A27" s="182">
        <f>Konsolidiert!C27</f>
        <v>1363</v>
      </c>
      <c r="B27" s="179">
        <v>1</v>
      </c>
      <c r="C27" s="179">
        <v>0</v>
      </c>
      <c r="D27" s="182">
        <f>_xlfn.XLOOKUP(A27,Konsolidiert!$C$2:$C$126,Konsolidiert!$E$2:$E$126)</f>
        <v>16</v>
      </c>
      <c r="E27" s="51">
        <f>Auftragspauschalen!$B$10</f>
        <v>21.6</v>
      </c>
      <c r="F27" s="51">
        <f>IF(E27="","",E27/Parameter!$B$2)</f>
        <v>3.5797149486244617</v>
      </c>
      <c r="G27" s="186">
        <f t="shared" si="0"/>
        <v>19.579714948624463</v>
      </c>
      <c r="H27" s="51">
        <f>_xlfn.XLOOKUP(A27,Konsolidiert!$C$2:$C$126,Konsolidiert!$AI$2:$AI$126)</f>
        <v>2.1647500000000002</v>
      </c>
      <c r="I27">
        <f>IF(H27="","",(BEL!P28*Auftragspauschalen!B$6)+(BEL!Q28*(1-Auftragspauschalen!B$6)))</f>
        <v>31.871999999999996</v>
      </c>
      <c r="J27" s="51">
        <f>IF(I27="","",I27/Parameter!$B$2)</f>
        <v>5.2820682797480938</v>
      </c>
      <c r="K27" s="51">
        <f t="shared" si="1"/>
        <v>7.4468182797480935</v>
      </c>
      <c r="L27" s="186">
        <f>IF(K27="","",H27*_xlfn.XLOOKUP($A27,Preisinflatoren!$A$2:$A$126,Preisinflatoren!$B$2:$B$126)+J27*'Preisinflatoren Auftragstaxe'!$B$2)</f>
        <v>10.239658092998434</v>
      </c>
      <c r="M27" s="32">
        <f>_xlfn.XLOOKUP(A27,Konsolidiert!$C$2:$C$126,Konsolidiert!$K$2:$K$126)</f>
        <v>4</v>
      </c>
      <c r="N27">
        <f>IF(M27="","",Auftragspauschalen!$B$42)</f>
        <v>4.12</v>
      </c>
      <c r="O27" s="51">
        <f>IF(N27="","",N27/Parameter!$B$2)</f>
        <v>0.68279748094133252</v>
      </c>
      <c r="P27" s="51">
        <f t="shared" si="2"/>
        <v>4.6827974809413329</v>
      </c>
      <c r="Q27" s="186">
        <f>IF(P27="","",M27*_xlfn.XLOOKUP($A27,Preisinflatoren!$A$2:$A$126,Preisinflatoren!$C$2:$C$126)+O27*'Preisinflatoren Auftragstaxe'!$B$3)</f>
        <v>6.1263172644578736</v>
      </c>
      <c r="R27" s="51">
        <f>_xlfn.XLOOKUP(A27,Konsolidiert!$C$2:$C$126,Konsolidiert!$T$2:$T$126)</f>
        <v>13.406073124964848</v>
      </c>
      <c r="S27" s="51">
        <f>IF(R27="","",Auftragspauschalen!$B$45)</f>
        <v>2.6</v>
      </c>
      <c r="T27" s="51">
        <f>IF(S27="","",S27/Parameter!$B$2)</f>
        <v>0.4308916141862778</v>
      </c>
      <c r="U27" s="51">
        <f t="shared" si="3"/>
        <v>13.836964739151126</v>
      </c>
      <c r="V27" s="186">
        <f>IF(U27="","",U27*_xlfn.XLOOKUP($A27,Preisinflatoren!$A$2:$A$126,Preisinflatoren!$C$2:$C$126))</f>
        <v>17.732030679277383</v>
      </c>
      <c r="W27">
        <f>_xlfn.XLOOKUP(A27,Konsolidiert!$C$2:$C$126,Konsolidiert!$AP$2:$AP$126)</f>
        <v>4.9400000000000004</v>
      </c>
      <c r="X27" s="51">
        <f>IF(W27="","",IF(B27=1,Auftragspauschalen!G$16,Auftragspauschalen!F$16)+IF(C27=1,Auftragspauschalen!G$18,Auftragspauschalen!F$18)+Auftragspauschalen!E$15)</f>
        <v>1.0324027848536326</v>
      </c>
      <c r="Y27" s="51">
        <f>IF(
IF(W27="","",SUM(W27,X27))&gt;Auftragspauschalen!E$17,
IF(W27="","",SUM(W27,X27)),
Auftragspauschalen!E$17)</f>
        <v>5.9724027848536334</v>
      </c>
      <c r="Z27" s="186">
        <f>IF(Y27="","",W27*_xlfn.XLOOKUP($A27,Preisinflatoren!$A$2:$A$126,Preisinflatoren!$D$2:$D$126)+X27*'Preisinflatoren Auftragstaxe'!$B$4)</f>
        <v>8.2514719459887349</v>
      </c>
      <c r="AA27">
        <f>_xlfn.XLOOKUP(A27,Konsolidiert!$C$2:$C$126,Konsolidiert!$AA$2:$AA$126)</f>
        <v>6.1</v>
      </c>
      <c r="AB27" s="51">
        <f>IF(AA27="","",IF(B27=1,Auftragspauschalen!G$22,Auftragspauschalen!F$22)+Auftragspauschalen!E$23)</f>
        <v>1.6423599602253895</v>
      </c>
      <c r="AC27" s="51">
        <f t="shared" si="4"/>
        <v>7.7423599602253894</v>
      </c>
      <c r="AD27" s="186">
        <f>IF(AC27="","",AA27*_xlfn.XLOOKUP($A27,Preisinflatoren!$A$2:$A$126,Preisinflatoren!$E$2:$E$126)+AB27*'Preisinflatoren Auftragstaxe'!$B$5)</f>
        <v>9.7399308821949759</v>
      </c>
    </row>
    <row r="28" spans="1:30">
      <c r="A28" s="182">
        <f>Konsolidiert!C28</f>
        <v>1371</v>
      </c>
      <c r="B28" s="179">
        <v>1</v>
      </c>
      <c r="C28" s="179">
        <v>0</v>
      </c>
      <c r="D28" s="182">
        <f>_xlfn.XLOOKUP(A28,Konsolidiert!$C$2:$C$126,Konsolidiert!$E$2:$E$126)</f>
        <v>8.1</v>
      </c>
      <c r="E28" s="51">
        <f>Auftragspauschalen!$B$10</f>
        <v>21.6</v>
      </c>
      <c r="F28" s="51">
        <f>IF(E28="","",E28/Parameter!$B$2)</f>
        <v>3.5797149486244617</v>
      </c>
      <c r="G28" s="186">
        <f t="shared" si="0"/>
        <v>11.679714948624461</v>
      </c>
      <c r="H28" s="51">
        <f>_xlfn.XLOOKUP(A28,Konsolidiert!$C$2:$C$126,Konsolidiert!$AI$2:$AI$126)</f>
        <v>0.69272</v>
      </c>
      <c r="I28">
        <f>IF(H28="","",(BEL!P29*Auftragspauschalen!B$6)+(BEL!Q29*(1-Auftragspauschalen!B$6)))</f>
        <v>31.871999999999996</v>
      </c>
      <c r="J28" s="51">
        <f>IF(I28="","",I28/Parameter!$B$2)</f>
        <v>5.2820682797480938</v>
      </c>
      <c r="K28" s="51">
        <f t="shared" si="1"/>
        <v>5.9747882797480933</v>
      </c>
      <c r="L28" s="186">
        <f>IF(K28="","",H28*_xlfn.XLOOKUP($A28,Preisinflatoren!$A$2:$A$126,Preisinflatoren!$B$2:$B$126)+J28*'Preisinflatoren Auftragstaxe'!$B$2)</f>
        <v>8.355673757574209</v>
      </c>
      <c r="M28" s="32">
        <f>_xlfn.XLOOKUP(A28,Konsolidiert!$C$2:$C$126,Konsolidiert!$K$2:$K$126)</f>
        <v>0.5</v>
      </c>
      <c r="N28">
        <f>IF(M28="","",Auftragspauschalen!$B$42)</f>
        <v>4.12</v>
      </c>
      <c r="O28" s="51">
        <f>IF(N28="","",N28/Parameter!$B$2)</f>
        <v>0.68279748094133252</v>
      </c>
      <c r="P28" s="51">
        <f t="shared" si="2"/>
        <v>1.1827974809413324</v>
      </c>
      <c r="Q28" s="186">
        <f>IF(P28="","",M28*_xlfn.XLOOKUP($A28,Preisinflatoren!$A$2:$A$126,Preisinflatoren!$C$2:$C$126)+O28*'Preisinflatoren Auftragstaxe'!$B$3)</f>
        <v>1.6137144794937752</v>
      </c>
      <c r="R28" s="51">
        <f>_xlfn.XLOOKUP(A28,Konsolidiert!$C$2:$C$126,Konsolidiert!$T$2:$T$126)</f>
        <v>4.0218219374894542</v>
      </c>
      <c r="S28" s="51">
        <f>IF(R28="","",Auftragspauschalen!$B$45)</f>
        <v>2.6</v>
      </c>
      <c r="T28" s="51">
        <f>IF(S28="","",S28/Parameter!$B$2)</f>
        <v>0.4308916141862778</v>
      </c>
      <c r="U28" s="51">
        <f t="shared" si="3"/>
        <v>4.4527135516757319</v>
      </c>
      <c r="V28" s="186">
        <f>IF(U28="","",U28*_xlfn.XLOOKUP($A28,Preisinflatoren!$A$2:$A$126,Preisinflatoren!$C$2:$C$126))</f>
        <v>5.4624621507708522</v>
      </c>
      <c r="W28">
        <f>_xlfn.XLOOKUP(A28,Konsolidiert!$C$2:$C$126,Konsolidiert!$AP$2:$AP$126)</f>
        <v>5.2</v>
      </c>
      <c r="X28" s="51">
        <f>IF(W28="","",IF(B28=1,Auftragspauschalen!G$16,Auftragspauschalen!F$16)+IF(C28=1,Auftragspauschalen!G$18,Auftragspauschalen!F$18)+Auftragspauschalen!E$15)</f>
        <v>1.0324027848536326</v>
      </c>
      <c r="Y28" s="51">
        <f>IF(
IF(W28="","",SUM(W28,X28))&gt;Auftragspauschalen!E$17,
IF(W28="","",SUM(W28,X28)),
Auftragspauschalen!E$17)</f>
        <v>6.2324027848536332</v>
      </c>
      <c r="Z28" s="186">
        <f>IF(Y28="","",W28*_xlfn.XLOOKUP($A28,Preisinflatoren!$A$2:$A$126,Preisinflatoren!$D$2:$D$126)+X28*'Preisinflatoren Auftragstaxe'!$B$4)</f>
        <v>8.2663167407482074</v>
      </c>
      <c r="AA28">
        <f>_xlfn.XLOOKUP(A28,Konsolidiert!$C$2:$C$126,Konsolidiert!$AA$2:$AA$126)</f>
        <v>1.73</v>
      </c>
      <c r="AB28" s="51">
        <f>IF(AA28="","",IF(B28=1,Auftragspauschalen!G$22,Auftragspauschalen!F$22)+Auftragspauschalen!E$23)</f>
        <v>1.6423599602253895</v>
      </c>
      <c r="AC28" s="51">
        <f t="shared" si="4"/>
        <v>3.3723599602253893</v>
      </c>
      <c r="AD28" s="186">
        <f>IF(AC28="","",AA28*_xlfn.XLOOKUP($A28,Preisinflatoren!$A$2:$A$126,Preisinflatoren!$E$2:$E$126)+AB28*'Preisinflatoren Auftragstaxe'!$B$5)</f>
        <v>4.2824177740104981</v>
      </c>
    </row>
    <row r="29" spans="1:30">
      <c r="A29" s="182">
        <f>Konsolidiert!C29</f>
        <v>1372</v>
      </c>
      <c r="B29" s="179">
        <v>1</v>
      </c>
      <c r="C29" s="179">
        <v>0</v>
      </c>
      <c r="D29" s="182">
        <f>_xlfn.XLOOKUP(A29,Konsolidiert!$C$2:$C$126,Konsolidiert!$E$2:$E$126)</f>
        <v>9</v>
      </c>
      <c r="E29" s="51">
        <f>Auftragspauschalen!$B$10</f>
        <v>21.6</v>
      </c>
      <c r="F29" s="51">
        <f>IF(E29="","",E29/Parameter!$B$2)</f>
        <v>3.5797149486244617</v>
      </c>
      <c r="G29" s="186">
        <f t="shared" si="0"/>
        <v>12.579714948624462</v>
      </c>
      <c r="H29" s="51" t="str">
        <f>_xlfn.XLOOKUP(A29,Konsolidiert!$C$2:$C$126,Konsolidiert!$AI$2:$AI$126)</f>
        <v/>
      </c>
      <c r="I29" t="str">
        <f>IF(H29="","",(BEL!P30*Auftragspauschalen!B$6)+(BEL!Q30*(1-Auftragspauschalen!B$6)))</f>
        <v/>
      </c>
      <c r="J29" s="51" t="str">
        <f>IF(I29="","",I29/Parameter!$B$2)</f>
        <v/>
      </c>
      <c r="K29" s="51" t="str">
        <f t="shared" si="1"/>
        <v/>
      </c>
      <c r="L29" s="186" t="str">
        <f>IF(K29="","",H29*_xlfn.XLOOKUP($A29,Preisinflatoren!$A$2:$A$126,Preisinflatoren!$B$2:$B$126)+J29*'Preisinflatoren Auftragstaxe'!$B$2)</f>
        <v/>
      </c>
      <c r="M29" s="32" t="str">
        <f>_xlfn.XLOOKUP(A29,Konsolidiert!$C$2:$C$126,Konsolidiert!$K$2:$K$126)</f>
        <v/>
      </c>
      <c r="N29" t="str">
        <f>IF(M29="","",Auftragspauschalen!$B$42)</f>
        <v/>
      </c>
      <c r="O29" s="51" t="str">
        <f>IF(N29="","",N29/Parameter!$B$2)</f>
        <v/>
      </c>
      <c r="P29" s="51" t="str">
        <f t="shared" si="2"/>
        <v/>
      </c>
      <c r="Q29" s="186" t="str">
        <f>IF(P29="","",M29*_xlfn.XLOOKUP($A29,Preisinflatoren!$A$2:$A$126,Preisinflatoren!$C$2:$C$126)+O29*'Preisinflatoren Auftragstaxe'!$B$3)</f>
        <v/>
      </c>
      <c r="R29" s="51">
        <f>_xlfn.XLOOKUP(A29,Konsolidiert!$C$2:$C$126,Konsolidiert!$T$2:$T$126)</f>
        <v>5.3624292499859383</v>
      </c>
      <c r="S29" s="51">
        <f>IF(R29="","",Auftragspauschalen!$B$45)</f>
        <v>2.6</v>
      </c>
      <c r="T29" s="51">
        <f>IF(S29="","",S29/Parameter!$B$2)</f>
        <v>0.4308916141862778</v>
      </c>
      <c r="U29" s="51">
        <f t="shared" si="3"/>
        <v>5.793320864172216</v>
      </c>
      <c r="V29" s="186">
        <f>IF(U29="","",U29*_xlfn.XLOOKUP($A29,Preisinflatoren!$A$2:$A$126,Preisinflatoren!$C$2:$C$126))</f>
        <v>7.1070810148796237</v>
      </c>
      <c r="W29">
        <f>_xlfn.XLOOKUP(A29,Konsolidiert!$C$2:$C$126,Konsolidiert!$AP$2:$AP$126)</f>
        <v>5.2</v>
      </c>
      <c r="X29" s="51">
        <f>IF(W29="","",IF(B29=1,Auftragspauschalen!G$16,Auftragspauschalen!F$16)+IF(C29=1,Auftragspauschalen!G$18,Auftragspauschalen!F$18)+Auftragspauschalen!E$15)</f>
        <v>1.0324027848536326</v>
      </c>
      <c r="Y29" s="51">
        <f>IF(
IF(W29="","",SUM(W29,X29))&gt;Auftragspauschalen!E$17,
IF(W29="","",SUM(W29,X29)),
Auftragspauschalen!E$17)</f>
        <v>6.2324027848536332</v>
      </c>
      <c r="Z29" s="186">
        <f>IF(Y29="","",W29*_xlfn.XLOOKUP($A29,Preisinflatoren!$A$2:$A$126,Preisinflatoren!$D$2:$D$126)+X29*'Preisinflatoren Auftragstaxe'!$B$4)</f>
        <v>8.2663167407482074</v>
      </c>
      <c r="AA29" t="str">
        <f>_xlfn.XLOOKUP(A29,Konsolidiert!$C$2:$C$126,Konsolidiert!$AA$2:$AA$126)</f>
        <v/>
      </c>
      <c r="AB29" s="51" t="str">
        <f>IF(AA29="","",IF(B29=1,Auftragspauschalen!G$22,Auftragspauschalen!F$22)+Auftragspauschalen!E$23)</f>
        <v/>
      </c>
      <c r="AC29" s="51" t="str">
        <f t="shared" si="4"/>
        <v/>
      </c>
      <c r="AD29" s="186" t="str">
        <f>IF(AC29="","",AA29*_xlfn.XLOOKUP($A29,Preisinflatoren!$A$2:$A$126,Preisinflatoren!$E$2:$E$126)+AB29*'Preisinflatoren Auftragstaxe'!$B$5)</f>
        <v/>
      </c>
    </row>
    <row r="30" spans="1:30">
      <c r="A30" s="182">
        <f>Konsolidiert!C30</f>
        <v>1374</v>
      </c>
      <c r="B30" s="179">
        <v>1</v>
      </c>
      <c r="C30" s="179">
        <v>0</v>
      </c>
      <c r="D30" s="182">
        <f>_xlfn.XLOOKUP(A30,Konsolidiert!$C$2:$C$126,Konsolidiert!$E$2:$E$126)</f>
        <v>13.1</v>
      </c>
      <c r="E30" s="51">
        <f>Auftragspauschalen!$B$10</f>
        <v>21.6</v>
      </c>
      <c r="F30" s="51">
        <f>IF(E30="","",E30/Parameter!$B$2)</f>
        <v>3.5797149486244617</v>
      </c>
      <c r="G30" s="186">
        <f t="shared" si="0"/>
        <v>16.679714948624461</v>
      </c>
      <c r="H30" s="51">
        <f>_xlfn.XLOOKUP(A30,Konsolidiert!$C$2:$C$126,Konsolidiert!$AI$2:$AI$126)</f>
        <v>0.69272</v>
      </c>
      <c r="I30">
        <f>IF(H30="","",(BEL!P31*Auftragspauschalen!B$6)+(BEL!Q31*(1-Auftragspauschalen!B$6)))</f>
        <v>31.871999999999996</v>
      </c>
      <c r="J30" s="51">
        <f>IF(I30="","",I30/Parameter!$B$2)</f>
        <v>5.2820682797480938</v>
      </c>
      <c r="K30" s="51">
        <f t="shared" si="1"/>
        <v>5.9747882797480933</v>
      </c>
      <c r="L30" s="186">
        <f>IF(K30="","",H30*_xlfn.XLOOKUP($A30,Preisinflatoren!$A$2:$A$126,Preisinflatoren!$B$2:$B$126)+J30*'Preisinflatoren Auftragstaxe'!$B$2)</f>
        <v>8.355673757574209</v>
      </c>
      <c r="M30" s="32">
        <f>_xlfn.XLOOKUP(A30,Konsolidiert!$C$2:$C$126,Konsolidiert!$K$2:$K$126)</f>
        <v>1.1000000000000001</v>
      </c>
      <c r="N30">
        <f>IF(M30="","",Auftragspauschalen!$B$42)</f>
        <v>4.12</v>
      </c>
      <c r="O30" s="51">
        <f>IF(N30="","",N30/Parameter!$B$2)</f>
        <v>0.68279748094133252</v>
      </c>
      <c r="P30" s="51">
        <f t="shared" si="2"/>
        <v>1.7827974809413325</v>
      </c>
      <c r="Q30" s="186">
        <f>IF(P30="","",M30*_xlfn.XLOOKUP($A30,Preisinflatoren!$A$2:$A$126,Preisinflatoren!$C$2:$C$126)+O30*'Preisinflatoren Auftragstaxe'!$B$3)</f>
        <v>2.3497773886447733</v>
      </c>
      <c r="R30" s="51">
        <f>_xlfn.XLOOKUP(A30,Konsolidiert!$C$2:$C$126,Konsolidiert!$T$2:$T$126)</f>
        <v>10.054554843723636</v>
      </c>
      <c r="S30" s="51">
        <f>IF(R30="","",Auftragspauschalen!$B$45)</f>
        <v>2.6</v>
      </c>
      <c r="T30" s="51">
        <f>IF(S30="","",S30/Parameter!$B$2)</f>
        <v>0.4308916141862778</v>
      </c>
      <c r="U30" s="51">
        <f t="shared" si="3"/>
        <v>10.485446457909914</v>
      </c>
      <c r="V30" s="186">
        <f>IF(U30="","",U30*_xlfn.XLOOKUP($A30,Preisinflatoren!$A$2:$A$126,Preisinflatoren!$C$2:$C$126))</f>
        <v>12.86324703926033</v>
      </c>
      <c r="W30">
        <f>_xlfn.XLOOKUP(A30,Konsolidiert!$C$2:$C$126,Konsolidiert!$AP$2:$AP$126)</f>
        <v>5.2</v>
      </c>
      <c r="X30" s="51">
        <f>IF(W30="","",IF(B30=1,Auftragspauschalen!G$16,Auftragspauschalen!F$16)+IF(C30=1,Auftragspauschalen!G$18,Auftragspauschalen!F$18)+Auftragspauschalen!E$15)</f>
        <v>1.0324027848536326</v>
      </c>
      <c r="Y30" s="51">
        <f>IF(
IF(W30="","",SUM(W30,X30))&gt;Auftragspauschalen!E$17,
IF(W30="","",SUM(W30,X30)),
Auftragspauschalen!E$17)</f>
        <v>6.2324027848536332</v>
      </c>
      <c r="Z30" s="186">
        <f>IF(Y30="","",W30*_xlfn.XLOOKUP($A30,Preisinflatoren!$A$2:$A$126,Preisinflatoren!$D$2:$D$126)+X30*'Preisinflatoren Auftragstaxe'!$B$4)</f>
        <v>8.2663167407482074</v>
      </c>
      <c r="AA30" t="str">
        <f>_xlfn.XLOOKUP(A30,Konsolidiert!$C$2:$C$126,Konsolidiert!$AA$2:$AA$126)</f>
        <v/>
      </c>
      <c r="AB30" s="51" t="str">
        <f>IF(AA30="","",IF(B30=1,Auftragspauschalen!G$22,Auftragspauschalen!F$22)+Auftragspauschalen!E$23)</f>
        <v/>
      </c>
      <c r="AC30" s="51" t="str">
        <f t="shared" si="4"/>
        <v/>
      </c>
      <c r="AD30" s="186" t="str">
        <f>IF(AC30="","",AA30*_xlfn.XLOOKUP($A30,Preisinflatoren!$A$2:$A$126,Preisinflatoren!$E$2:$E$126)+AB30*'Preisinflatoren Auftragstaxe'!$B$5)</f>
        <v/>
      </c>
    </row>
    <row r="31" spans="1:30">
      <c r="A31" s="182">
        <f>Konsolidiert!C31</f>
        <v>1406</v>
      </c>
      <c r="B31" s="179">
        <v>2</v>
      </c>
      <c r="C31" s="179">
        <v>0</v>
      </c>
      <c r="D31" s="182">
        <f>_xlfn.XLOOKUP(A31,Konsolidiert!$C$2:$C$126,Konsolidiert!$E$2:$E$126)</f>
        <v>2.2999999999999998</v>
      </c>
      <c r="E31" s="51">
        <f>Auftragspauschalen!$B$10</f>
        <v>21.6</v>
      </c>
      <c r="F31" s="51">
        <f>IF(E31="","",E31/Parameter!$B$2)</f>
        <v>3.5797149486244617</v>
      </c>
      <c r="G31" s="186">
        <f t="shared" si="0"/>
        <v>5.8797149486244615</v>
      </c>
      <c r="H31" s="51">
        <f>_xlfn.XLOOKUP(A31,Konsolidiert!$C$2:$C$126,Konsolidiert!$AI$2:$AI$126)</f>
        <v>0.43295</v>
      </c>
      <c r="I31">
        <f>IF(H31="","",(BEL!P32*Auftragspauschalen!B$6)+(BEL!Q32*(1-Auftragspauschalen!B$6)))</f>
        <v>19.681999999999999</v>
      </c>
      <c r="J31" s="51">
        <f>IF(I31="","",I31/Parameter!$B$2)</f>
        <v>3.2618495193901227</v>
      </c>
      <c r="K31" s="51">
        <f t="shared" si="1"/>
        <v>3.6947995193901226</v>
      </c>
      <c r="L31" s="186">
        <f>IF(K31="","",H31*_xlfn.XLOOKUP($A31,Preisinflatoren!$A$2:$A$126,Preisinflatoren!$B$2:$B$126)+J31*'Preisinflatoren Auftragstaxe'!$B$2)</f>
        <v>5.1660435577273081</v>
      </c>
      <c r="M31" s="32">
        <f>_xlfn.XLOOKUP(A31,Konsolidiert!$C$2:$C$126,Konsolidiert!$K$2:$K$126)</f>
        <v>0.25</v>
      </c>
      <c r="N31">
        <f>IF(M31="","",Auftragspauschalen!$B$42)</f>
        <v>4.12</v>
      </c>
      <c r="O31" s="51">
        <f>IF(N31="","",N31/Parameter!$B$2)</f>
        <v>0.68279748094133252</v>
      </c>
      <c r="P31" s="51">
        <f t="shared" si="2"/>
        <v>0.93279748094133252</v>
      </c>
      <c r="Q31" s="186">
        <f>IF(P31="","",M31*_xlfn.XLOOKUP($A31,Preisinflatoren!$A$2:$A$126,Preisinflatoren!$C$2:$C$126)+O31*'Preisinflatoren Auftragstaxe'!$B$3)</f>
        <v>1.3070216006808595</v>
      </c>
      <c r="R31" s="51">
        <f>_xlfn.XLOOKUP(A31,Konsolidiert!$C$2:$C$126,Konsolidiert!$T$2:$T$126)</f>
        <v>2.6812146249929691</v>
      </c>
      <c r="S31" s="51">
        <f>IF(R31="","",Auftragspauschalen!$B$45)</f>
        <v>2.6</v>
      </c>
      <c r="T31" s="51">
        <f>IF(S31="","",S31/Parameter!$B$2)</f>
        <v>0.4308916141862778</v>
      </c>
      <c r="U31" s="51">
        <f t="shared" si="3"/>
        <v>3.1121062391792469</v>
      </c>
      <c r="V31" s="186">
        <f>IF(U31="","",U31*_xlfn.XLOOKUP($A31,Preisinflatoren!$A$2:$A$126,Preisinflatoren!$C$2:$C$126))</f>
        <v>3.8178432866620797</v>
      </c>
      <c r="W31">
        <f>_xlfn.XLOOKUP(A31,Konsolidiert!$C$2:$C$126,Konsolidiert!$AP$2:$AP$126)</f>
        <v>1.3</v>
      </c>
      <c r="X31" s="51">
        <f>IF(W31="","",IF(B31=1,Auftragspauschalen!G$16,Auftragspauschalen!F$16)+IF(C31=1,Auftragspauschalen!G$18,Auftragspauschalen!F$18)+Auftragspauschalen!E$15)</f>
        <v>1.0303880673493524</v>
      </c>
      <c r="Y31" s="51">
        <f>IF(
IF(W31="","",SUM(W31,X31))&gt;Auftragspauschalen!E$17,
IF(W31="","",SUM(W31,X31)),
Auftragspauschalen!E$17)</f>
        <v>2.3303880673493524</v>
      </c>
      <c r="Z31" s="186">
        <f>IF(Y31="","",W31*_xlfn.XLOOKUP($A31,Preisinflatoren!$A$2:$A$126,Preisinflatoren!$D$2:$D$126)+X31*'Preisinflatoren Auftragstaxe'!$B$4)</f>
        <v>3.3434248933643067</v>
      </c>
      <c r="AA31">
        <f>_xlfn.XLOOKUP(A31,Konsolidiert!$C$2:$C$126,Konsolidiert!$AA$2:$AA$126)</f>
        <v>1.53</v>
      </c>
      <c r="AB31" s="51">
        <f>IF(AA31="","",IF(B31=1,Auftragspauschalen!G$22,Auftragspauschalen!F$22)+Auftragspauschalen!E$23)</f>
        <v>1.6329217836091847</v>
      </c>
      <c r="AC31" s="51">
        <f t="shared" si="4"/>
        <v>3.1629217836091845</v>
      </c>
      <c r="AD31" s="186">
        <f>IF(AC31="","",AA31*_xlfn.XLOOKUP($A31,Preisinflatoren!$A$2:$A$126,Preisinflatoren!$E$2:$E$126)+AB31*'Preisinflatoren Auftragstaxe'!$B$5)</f>
        <v>4.027682082901511</v>
      </c>
    </row>
    <row r="32" spans="1:30">
      <c r="A32" s="182">
        <f>Konsolidiert!C32</f>
        <v>1410.1</v>
      </c>
      <c r="B32" s="179">
        <v>1</v>
      </c>
      <c r="C32" s="179">
        <v>0</v>
      </c>
      <c r="D32" s="182">
        <f>_xlfn.XLOOKUP(A32,Konsolidiert!$C$2:$C$126,Konsolidiert!$E$2:$E$126)</f>
        <v>2.9</v>
      </c>
      <c r="E32" s="51">
        <f>Auftragspauschalen!$B$10</f>
        <v>21.6</v>
      </c>
      <c r="F32" s="51">
        <f>IF(E32="","",E32/Parameter!$B$2)</f>
        <v>3.5797149486244617</v>
      </c>
      <c r="G32" s="186">
        <f t="shared" si="0"/>
        <v>6.4797149486244621</v>
      </c>
      <c r="H32" s="51">
        <f>_xlfn.XLOOKUP(A32,Konsolidiert!$C$2:$C$126,Konsolidiert!$AI$2:$AI$126)</f>
        <v>0.8659</v>
      </c>
      <c r="I32">
        <f>IF(H32="","",(BEL!P33*Auftragspauschalen!B$6)+(BEL!Q33*(1-Auftragspauschalen!B$6)))</f>
        <v>19.681999999999999</v>
      </c>
      <c r="J32" s="51">
        <f>IF(I32="","",I32/Parameter!$B$2)</f>
        <v>3.2618495193901227</v>
      </c>
      <c r="K32" s="51">
        <f t="shared" si="1"/>
        <v>4.1277495193901226</v>
      </c>
      <c r="L32" s="186">
        <f>IF(K32="","",H32*_xlfn.XLOOKUP($A32,Preisinflatoren!$A$2:$A$126,Preisinflatoren!$B$2:$B$126)+J32*'Preisinflatoren Auftragstaxe'!$B$2)</f>
        <v>5.6801438080139874</v>
      </c>
      <c r="M32" s="32">
        <f>_xlfn.XLOOKUP(A32,Konsolidiert!$C$2:$C$126,Konsolidiert!$K$2:$K$126)</f>
        <v>0.25</v>
      </c>
      <c r="N32">
        <f>IF(M32="","",Auftragspauschalen!$B$42)</f>
        <v>4.12</v>
      </c>
      <c r="O32" s="51">
        <f>IF(N32="","",N32/Parameter!$B$2)</f>
        <v>0.68279748094133252</v>
      </c>
      <c r="P32" s="51">
        <f t="shared" si="2"/>
        <v>0.93279748094133252</v>
      </c>
      <c r="Q32" s="186">
        <f>IF(P32="","",M32*_xlfn.XLOOKUP($A32,Preisinflatoren!$A$2:$A$126,Preisinflatoren!$C$2:$C$126)+O32*'Preisinflatoren Auftragstaxe'!$B$3)</f>
        <v>1.3070216006808595</v>
      </c>
      <c r="R32" s="51">
        <f>_xlfn.XLOOKUP(A32,Konsolidiert!$C$2:$C$126,Konsolidiert!$T$2:$T$126)</f>
        <v>2.6812146249929691</v>
      </c>
      <c r="S32" s="51">
        <f>IF(R32="","",Auftragspauschalen!$B$45)</f>
        <v>2.6</v>
      </c>
      <c r="T32" s="51">
        <f>IF(S32="","",S32/Parameter!$B$2)</f>
        <v>0.4308916141862778</v>
      </c>
      <c r="U32" s="51">
        <f t="shared" si="3"/>
        <v>3.1121062391792469</v>
      </c>
      <c r="V32" s="186">
        <f>IF(U32="","",U32*_xlfn.XLOOKUP($A32,Preisinflatoren!$A$2:$A$126,Preisinflatoren!$C$2:$C$126))</f>
        <v>3.8178432866620797</v>
      </c>
      <c r="W32">
        <f>_xlfn.XLOOKUP(A32,Konsolidiert!$C$2:$C$126,Konsolidiert!$AP$2:$AP$126)</f>
        <v>4.16</v>
      </c>
      <c r="X32" s="51">
        <f>IF(W32="","",IF(B32=1,Auftragspauschalen!G$16,Auftragspauschalen!F$16)+IF(C32=1,Auftragspauschalen!G$18,Auftragspauschalen!F$18)+Auftragspauschalen!E$15)</f>
        <v>1.0324027848536326</v>
      </c>
      <c r="Y32" s="51">
        <f>IF(
IF(W32="","",SUM(W32,X32))&gt;Auftragspauschalen!E$17,
IF(W32="","",SUM(W32,X32)),
Auftragspauschalen!E$17)</f>
        <v>5.1924027848536323</v>
      </c>
      <c r="Z32" s="186">
        <f>IF(Y32="","",W32*_xlfn.XLOOKUP($A32,Preisinflatoren!$A$2:$A$126,Preisinflatoren!$D$2:$D$126)+X32*'Preisinflatoren Auftragstaxe'!$B$4)</f>
        <v>6.9544338460978024</v>
      </c>
      <c r="AA32">
        <f>_xlfn.XLOOKUP(A32,Konsolidiert!$C$2:$C$126,Konsolidiert!$AA$2:$AA$126)</f>
        <v>2.2999999999999998</v>
      </c>
      <c r="AB32" s="51">
        <f>IF(AA32="","",IF(B32=1,Auftragspauschalen!G$22,Auftragspauschalen!F$22)+Auftragspauschalen!E$23)</f>
        <v>1.6423599602253895</v>
      </c>
      <c r="AC32" s="51">
        <f t="shared" si="4"/>
        <v>3.9423599602253896</v>
      </c>
      <c r="AD32" s="186">
        <f>IF(AC32="","",AA32*_xlfn.XLOOKUP($A32,Preisinflatoren!$A$2:$A$126,Preisinflatoren!$E$2:$E$126)+AB32*'Preisinflatoren Auftragstaxe'!$B$5)</f>
        <v>4.9725839887422856</v>
      </c>
    </row>
    <row r="33" spans="1:30">
      <c r="A33" s="182">
        <f>Konsolidiert!C33</f>
        <v>1418</v>
      </c>
      <c r="B33" s="179">
        <v>1</v>
      </c>
      <c r="C33" s="179">
        <v>0</v>
      </c>
      <c r="D33" s="182">
        <f>_xlfn.XLOOKUP(A33,Konsolidiert!$C$2:$C$126,Konsolidiert!$E$2:$E$126)</f>
        <v>121.5</v>
      </c>
      <c r="E33" s="51">
        <f>Auftragspauschalen!$B$10</f>
        <v>21.6</v>
      </c>
      <c r="F33" s="51">
        <f>IF(E33="","",E33/Parameter!$B$2)</f>
        <v>3.5797149486244617</v>
      </c>
      <c r="G33" s="186">
        <f t="shared" si="0"/>
        <v>125.07971494862446</v>
      </c>
      <c r="H33" s="51" t="str">
        <f>_xlfn.XLOOKUP(A33,Konsolidiert!$C$2:$C$126,Konsolidiert!$AI$2:$AI$126)</f>
        <v/>
      </c>
      <c r="I33" t="str">
        <f>IF(H33="","",(BEL!P34*Auftragspauschalen!B$6)+(BEL!Q34*(1-Auftragspauschalen!B$6)))</f>
        <v/>
      </c>
      <c r="J33" s="51" t="str">
        <f>IF(I33="","",I33/Parameter!$B$2)</f>
        <v/>
      </c>
      <c r="K33" s="51" t="str">
        <f t="shared" si="1"/>
        <v/>
      </c>
      <c r="L33" s="186" t="str">
        <f>IF(K33="","",H33*_xlfn.XLOOKUP($A33,Preisinflatoren!$A$2:$A$126,Preisinflatoren!$B$2:$B$126)+J33*'Preisinflatoren Auftragstaxe'!$B$2)</f>
        <v/>
      </c>
      <c r="M33" s="32" t="str">
        <f>_xlfn.XLOOKUP(A33,Konsolidiert!$C$2:$C$126,Konsolidiert!$K$2:$K$126)</f>
        <v/>
      </c>
      <c r="N33" t="str">
        <f>IF(M33="","",Auftragspauschalen!$B$42)</f>
        <v/>
      </c>
      <c r="O33" s="51" t="str">
        <f>IF(N33="","",N33/Parameter!$B$2)</f>
        <v/>
      </c>
      <c r="P33" s="51" t="str">
        <f t="shared" si="2"/>
        <v/>
      </c>
      <c r="Q33" s="186" t="str">
        <f>IF(P33="","",M33*_xlfn.XLOOKUP($A33,Preisinflatoren!$A$2:$A$126,Preisinflatoren!$C$2:$C$126)+O33*'Preisinflatoren Auftragstaxe'!$B$3)</f>
        <v/>
      </c>
      <c r="R33" s="51">
        <f>_xlfn.XLOOKUP(A33,Konsolidiert!$C$2:$C$126,Konsolidiert!$T$2:$T$126)</f>
        <v>50.272774218618174</v>
      </c>
      <c r="S33" s="51">
        <f>IF(R33="","",Auftragspauschalen!$B$45)</f>
        <v>2.6</v>
      </c>
      <c r="T33" s="51">
        <f>IF(S33="","",S33/Parameter!$B$2)</f>
        <v>0.4308916141862778</v>
      </c>
      <c r="U33" s="51">
        <f t="shared" si="3"/>
        <v>50.703665832804454</v>
      </c>
      <c r="V33" s="186">
        <f>IF(U33="","",U33*_xlfn.XLOOKUP($A33,Preisinflatoren!$A$2:$A$126,Preisinflatoren!$C$2:$C$126))</f>
        <v>72.763998070768508</v>
      </c>
      <c r="W33">
        <f>_xlfn.XLOOKUP(A33,Konsolidiert!$C$2:$C$126,Konsolidiert!$AP$2:$AP$126)</f>
        <v>52</v>
      </c>
      <c r="X33" s="51">
        <f>IF(W33="","",IF(B33=1,Auftragspauschalen!G$16,Auftragspauschalen!F$16)+IF(C33=1,Auftragspauschalen!G$18,Auftragspauschalen!F$18)+Auftragspauschalen!E$15)</f>
        <v>1.0324027848536326</v>
      </c>
      <c r="Y33" s="51">
        <f>IF(
IF(W33="","",SUM(W33,X33))&gt;Auftragspauschalen!E$17,
IF(W33="","",SUM(W33,X33)),
Auftragspauschalen!E$17)</f>
        <v>53.03240278485363</v>
      </c>
      <c r="Z33" s="186">
        <f>IF(Y33="","",W33*_xlfn.XLOOKUP($A33,Preisinflatoren!$A$2:$A$126,Preisinflatoren!$D$2:$D$126)+X33*'Preisinflatoren Auftragstaxe'!$B$4)</f>
        <v>80.029653274314441</v>
      </c>
      <c r="AA33">
        <f>_xlfn.XLOOKUP(A33,Konsolidiert!$C$2:$C$126,Konsolidiert!$AA$2:$AA$126)</f>
        <v>48.21</v>
      </c>
      <c r="AB33" s="51">
        <f>IF(AA33="","",IF(B33=1,Auftragspauschalen!G$22,Auftragspauschalen!F$22)+Auftragspauschalen!E$23)</f>
        <v>1.6423599602253895</v>
      </c>
      <c r="AC33" s="51">
        <f t="shared" si="4"/>
        <v>49.852359960225392</v>
      </c>
      <c r="AD33" s="186">
        <f>IF(AC33="","",AA33*_xlfn.XLOOKUP($A33,Preisinflatoren!$A$2:$A$126,Preisinflatoren!$E$2:$E$126)+AB33*'Preisinflatoren Auftragstaxe'!$B$5)</f>
        <v>65.561831561714882</v>
      </c>
    </row>
    <row r="34" spans="1:30">
      <c r="A34" s="182">
        <f>Konsolidiert!C34</f>
        <v>1438.1</v>
      </c>
      <c r="B34" s="179">
        <v>1</v>
      </c>
      <c r="C34" s="179">
        <v>0</v>
      </c>
      <c r="D34" s="182">
        <f>_xlfn.XLOOKUP(A34,Konsolidiert!$C$2:$C$126,Konsolidiert!$E$2:$E$126)</f>
        <v>47.7</v>
      </c>
      <c r="E34" s="51">
        <f>Auftragspauschalen!$B$10</f>
        <v>21.6</v>
      </c>
      <c r="F34" s="51">
        <f>IF(E34="","",E34/Parameter!$B$2)</f>
        <v>3.5797149486244617</v>
      </c>
      <c r="G34" s="186">
        <f t="shared" si="0"/>
        <v>51.279714948624466</v>
      </c>
      <c r="H34" s="51">
        <f>_xlfn.XLOOKUP(A34,Konsolidiert!$C$2:$C$126,Konsolidiert!$AI$2:$AI$126)</f>
        <v>6.0613000000000001</v>
      </c>
      <c r="I34">
        <f>IF(H34="","",(BEL!P35*Auftragspauschalen!B$6)+(BEL!Q35*(1-Auftragspauschalen!B$6)))</f>
        <v>38.216000000000001</v>
      </c>
      <c r="J34" s="51">
        <f>IF(I34="","",I34/Parameter!$B$2)</f>
        <v>6.3334438183626123</v>
      </c>
      <c r="K34" s="51">
        <f t="shared" si="1"/>
        <v>12.394743818362613</v>
      </c>
      <c r="L34" s="186">
        <f>IF(K34="","",H34*_xlfn.XLOOKUP($A34,Preisinflatoren!$A$2:$A$126,Preisinflatoren!$B$2:$B$126)+J34*'Preisinflatoren Auftragstaxe'!$B$2)</f>
        <v>17.372719603444878</v>
      </c>
      <c r="M34" s="32">
        <f>_xlfn.XLOOKUP(A34,Konsolidiert!$C$2:$C$126,Konsolidiert!$K$2:$K$126)</f>
        <v>20</v>
      </c>
      <c r="N34">
        <f>IF(M34="","",Auftragspauschalen!$B$42)</f>
        <v>4.12</v>
      </c>
      <c r="O34" s="51">
        <f>IF(N34="","",N34/Parameter!$B$2)</f>
        <v>0.68279748094133252</v>
      </c>
      <c r="P34" s="51">
        <f t="shared" si="2"/>
        <v>20.682797480941332</v>
      </c>
      <c r="Q34" s="186">
        <f>IF(P34="","",M34*_xlfn.XLOOKUP($A34,Preisinflatoren!$A$2:$A$126,Preisinflatoren!$C$2:$C$126)+O34*'Preisinflatoren Auftragstaxe'!$B$3)</f>
        <v>28.819296250650357</v>
      </c>
      <c r="R34" s="51">
        <f>_xlfn.XLOOKUP(A34,Konsolidiert!$C$2:$C$126,Konsolidiert!$T$2:$T$126)</f>
        <v>13.406073124964848</v>
      </c>
      <c r="S34" s="51">
        <f>IF(R34="","",Auftragspauschalen!$B$45)</f>
        <v>2.6</v>
      </c>
      <c r="T34" s="51">
        <f>IF(S34="","",S34/Parameter!$B$2)</f>
        <v>0.4308916141862778</v>
      </c>
      <c r="U34" s="51">
        <f t="shared" si="3"/>
        <v>13.836964739151126</v>
      </c>
      <c r="V34" s="186">
        <f>IF(U34="","",U34*_xlfn.XLOOKUP($A34,Preisinflatoren!$A$2:$A$126,Preisinflatoren!$C$2:$C$126))</f>
        <v>19.246503638767621</v>
      </c>
      <c r="W34">
        <f>_xlfn.XLOOKUP(A34,Konsolidiert!$C$2:$C$126,Konsolidiert!$AP$2:$AP$126)</f>
        <v>41.6</v>
      </c>
      <c r="X34" s="51">
        <f>IF(W34="","",IF(B34=1,Auftragspauschalen!G$16,Auftragspauschalen!F$16)+IF(C34=1,Auftragspauschalen!G$18,Auftragspauschalen!F$18)+Auftragspauschalen!E$15)</f>
        <v>1.0324027848536326</v>
      </c>
      <c r="Y34" s="51">
        <f>IF(
IF(W34="","",SUM(W34,X34))&gt;Auftragspauschalen!E$17,
IF(W34="","",SUM(W34,X34)),
Auftragspauschalen!E$17)</f>
        <v>42.632402784853632</v>
      </c>
      <c r="Z34" s="186">
        <f>IF(Y34="","",W34*_xlfn.XLOOKUP($A34,Preisinflatoren!$A$2:$A$126,Preisinflatoren!$D$2:$D$126)+X34*'Preisinflatoren Auftragstaxe'!$B$4)</f>
        <v>62.092767836328278</v>
      </c>
      <c r="AA34">
        <f>_xlfn.XLOOKUP(A34,Konsolidiert!$C$2:$C$126,Konsolidiert!$AA$2:$AA$126)</f>
        <v>17.8</v>
      </c>
      <c r="AB34" s="51">
        <f>IF(AA34="","",IF(B34=1,Auftragspauschalen!G$22,Auftragspauschalen!F$22)+Auftragspauschalen!E$23)</f>
        <v>1.6423599602253895</v>
      </c>
      <c r="AC34" s="51">
        <f t="shared" si="4"/>
        <v>19.442359960225389</v>
      </c>
      <c r="AD34" s="186">
        <f>IF(AC34="","",AA34*_xlfn.XLOOKUP($A34,Preisinflatoren!$A$2:$A$126,Preisinflatoren!$E$2:$E$126)+AB34*'Preisinflatoren Auftragstaxe'!$B$5)</f>
        <v>25.19553252265921</v>
      </c>
    </row>
    <row r="35" spans="1:30">
      <c r="A35" s="182">
        <f>Konsolidiert!C35</f>
        <v>1444.1</v>
      </c>
      <c r="B35" s="179">
        <v>1</v>
      </c>
      <c r="C35" s="179">
        <v>0</v>
      </c>
      <c r="D35" s="182">
        <f>_xlfn.XLOOKUP(A35,Konsolidiert!$C$2:$C$126,Konsolidiert!$E$2:$E$126)</f>
        <v>18.899999999999999</v>
      </c>
      <c r="E35" s="51">
        <f>Auftragspauschalen!$B$10</f>
        <v>21.6</v>
      </c>
      <c r="F35" s="51">
        <f>IF(E35="","",E35/Parameter!$B$2)</f>
        <v>3.5797149486244617</v>
      </c>
      <c r="G35" s="186">
        <f t="shared" si="0"/>
        <v>22.479714948624462</v>
      </c>
      <c r="H35" s="51">
        <f>_xlfn.XLOOKUP(A35,Konsolidiert!$C$2:$C$126,Konsolidiert!$AI$2:$AI$126)</f>
        <v>2.1647500000000002</v>
      </c>
      <c r="I35">
        <f>IF(H35="","",(BEL!P36*Auftragspauschalen!B$6)+(BEL!Q36*(1-Auftragspauschalen!B$6)))</f>
        <v>31.871999999999996</v>
      </c>
      <c r="J35" s="51">
        <f>IF(I35="","",I35/Parameter!$B$2)</f>
        <v>5.2820682797480938</v>
      </c>
      <c r="K35" s="51">
        <f t="shared" si="1"/>
        <v>7.4468182797480935</v>
      </c>
      <c r="L35" s="186">
        <f>IF(K35="","",H35*_xlfn.XLOOKUP($A35,Preisinflatoren!$A$2:$A$126,Preisinflatoren!$B$2:$B$126)+J35*'Preisinflatoren Auftragstaxe'!$B$2)</f>
        <v>10.37570157744795</v>
      </c>
      <c r="M35" s="32">
        <f>_xlfn.XLOOKUP(A35,Konsolidiert!$C$2:$C$126,Konsolidiert!$K$2:$K$126)</f>
        <v>7.1</v>
      </c>
      <c r="N35">
        <f>IF(M35="","",Auftragspauschalen!$B$42)</f>
        <v>4.12</v>
      </c>
      <c r="O35" s="51">
        <f>IF(N35="","",N35/Parameter!$B$2)</f>
        <v>0.68279748094133252</v>
      </c>
      <c r="P35" s="51">
        <f t="shared" si="2"/>
        <v>7.7827974809413325</v>
      </c>
      <c r="Q35" s="186">
        <f>IF(P35="","",M35*_xlfn.XLOOKUP($A35,Preisinflatoren!$A$2:$A$126,Preisinflatoren!$C$2:$C$126)+O35*'Preisinflatoren Auftragstaxe'!$B$3)</f>
        <v>10.487510289775383</v>
      </c>
      <c r="R35" s="51">
        <f>_xlfn.XLOOKUP(A35,Konsolidiert!$C$2:$C$126,Konsolidiert!$T$2:$T$126)</f>
        <v>16.75759140620606</v>
      </c>
      <c r="S35" s="51">
        <f>IF(R35="","",Auftragspauschalen!$B$45)</f>
        <v>2.6</v>
      </c>
      <c r="T35" s="51">
        <f>IF(S35="","",S35/Parameter!$B$2)</f>
        <v>0.4308916141862778</v>
      </c>
      <c r="U35" s="51">
        <f t="shared" si="3"/>
        <v>17.18848302039234</v>
      </c>
      <c r="V35" s="186">
        <f>IF(U35="","",U35*_xlfn.XLOOKUP($A35,Preisinflatoren!$A$2:$A$126,Preisinflatoren!$C$2:$C$126))</f>
        <v>22.967642153712141</v>
      </c>
      <c r="W35">
        <f>_xlfn.XLOOKUP(A35,Konsolidiert!$C$2:$C$126,Konsolidiert!$AP$2:$AP$126)</f>
        <v>13</v>
      </c>
      <c r="X35" s="51">
        <f>IF(W35="","",IF(B35=1,Auftragspauschalen!G$16,Auftragspauschalen!F$16)+IF(C35=1,Auftragspauschalen!G$18,Auftragspauschalen!F$18)+Auftragspauschalen!E$15)</f>
        <v>1.0324027848536326</v>
      </c>
      <c r="Y35" s="51">
        <f>IF(
IF(W35="","",SUM(W35,X35))&gt;Auftragspauschalen!E$17,
IF(W35="","",SUM(W35,X35)),
Auftragspauschalen!E$17)</f>
        <v>14.032402784853632</v>
      </c>
      <c r="Z35" s="186">
        <f>IF(Y35="","",W35*_xlfn.XLOOKUP($A35,Preisinflatoren!$A$2:$A$126,Preisinflatoren!$D$2:$D$126)+X35*'Preisinflatoren Auftragstaxe'!$B$4)</f>
        <v>19.753469655379551</v>
      </c>
      <c r="AA35">
        <f>_xlfn.XLOOKUP(A35,Konsolidiert!$C$2:$C$126,Konsolidiert!$AA$2:$AA$126)</f>
        <v>12.37</v>
      </c>
      <c r="AB35" s="51">
        <f>IF(AA35="","",IF(B35=1,Auftragspauschalen!G$22,Auftragspauschalen!F$22)+Auftragspauschalen!E$23)</f>
        <v>1.6423599602253895</v>
      </c>
      <c r="AC35" s="51">
        <f t="shared" si="4"/>
        <v>14.012359960225389</v>
      </c>
      <c r="AD35" s="186">
        <f>IF(AC35="","",AA35*_xlfn.XLOOKUP($A35,Preisinflatoren!$A$2:$A$126,Preisinflatoren!$E$2:$E$126)+AB35*'Preisinflatoren Auftragstaxe'!$B$5)</f>
        <v>17.839741398882012</v>
      </c>
    </row>
    <row r="36" spans="1:30">
      <c r="A36" s="182">
        <f>Konsolidiert!C36</f>
        <v>1446.1</v>
      </c>
      <c r="B36" s="179">
        <v>1</v>
      </c>
      <c r="C36" s="179">
        <v>0</v>
      </c>
      <c r="D36" s="182">
        <f>_xlfn.XLOOKUP(A36,Konsolidiert!$C$2:$C$126,Konsolidiert!$E$2:$E$126)</f>
        <v>32.4</v>
      </c>
      <c r="E36" s="51">
        <f>Auftragspauschalen!$B$10</f>
        <v>21.6</v>
      </c>
      <c r="F36" s="51">
        <f>IF(E36="","",E36/Parameter!$B$2)</f>
        <v>3.5797149486244617</v>
      </c>
      <c r="G36" s="186">
        <f t="shared" si="0"/>
        <v>35.979714948624462</v>
      </c>
      <c r="H36" s="51">
        <f>_xlfn.XLOOKUP(A36,Konsolidiert!$C$2:$C$126,Konsolidiert!$AI$2:$AI$126)</f>
        <v>2.1647500000000002</v>
      </c>
      <c r="I36">
        <f>IF(H36="","",(BEL!P37*Auftragspauschalen!B$6)+(BEL!Q37*(1-Auftragspauschalen!B$6)))</f>
        <v>31.871999999999996</v>
      </c>
      <c r="J36" s="51">
        <f>IF(I36="","",I36/Parameter!$B$2)</f>
        <v>5.2820682797480938</v>
      </c>
      <c r="K36" s="51">
        <f t="shared" si="1"/>
        <v>7.4468182797480935</v>
      </c>
      <c r="L36" s="186">
        <f>IF(K36="","",H36*_xlfn.XLOOKUP($A36,Preisinflatoren!$A$2:$A$126,Preisinflatoren!$B$2:$B$126)+J36*'Preisinflatoren Auftragstaxe'!$B$2)</f>
        <v>10.37570157744795</v>
      </c>
      <c r="M36" s="32" t="str">
        <f>_xlfn.XLOOKUP(A36,Konsolidiert!$C$2:$C$126,Konsolidiert!$K$2:$K$126)</f>
        <v/>
      </c>
      <c r="N36" t="str">
        <f>IF(M36="","",Auftragspauschalen!$B$42)</f>
        <v/>
      </c>
      <c r="O36" s="51" t="str">
        <f>IF(N36="","",N36/Parameter!$B$2)</f>
        <v/>
      </c>
      <c r="P36" s="51" t="str">
        <f t="shared" si="2"/>
        <v/>
      </c>
      <c r="Q36" s="186" t="str">
        <f>IF(P36="","",M36*_xlfn.XLOOKUP($A36,Preisinflatoren!$A$2:$A$126,Preisinflatoren!$C$2:$C$126)+O36*'Preisinflatoren Auftragstaxe'!$B$3)</f>
        <v/>
      </c>
      <c r="R36" s="51">
        <f>_xlfn.XLOOKUP(A36,Konsolidiert!$C$2:$C$126,Konsolidiert!$T$2:$T$126)</f>
        <v>13.406073124964848</v>
      </c>
      <c r="S36" s="51">
        <f>IF(R36="","",Auftragspauschalen!$B$45)</f>
        <v>2.6</v>
      </c>
      <c r="T36" s="51">
        <f>IF(S36="","",S36/Parameter!$B$2)</f>
        <v>0.4308916141862778</v>
      </c>
      <c r="U36" s="51">
        <f t="shared" si="3"/>
        <v>13.836964739151126</v>
      </c>
      <c r="V36" s="186">
        <f>IF(U36="","",U36*_xlfn.XLOOKUP($A36,Preisinflatoren!$A$2:$A$126,Preisinflatoren!$C$2:$C$126))</f>
        <v>18.489267159022496</v>
      </c>
      <c r="W36">
        <f>_xlfn.XLOOKUP(A36,Konsolidiert!$C$2:$C$126,Konsolidiert!$AP$2:$AP$126)</f>
        <v>19.5</v>
      </c>
      <c r="X36" s="51">
        <f>IF(W36="","",IF(B36=1,Auftragspauschalen!G$16,Auftragspauschalen!F$16)+IF(C36=1,Auftragspauschalen!G$18,Auftragspauschalen!F$18)+Auftragspauschalen!E$15)</f>
        <v>1.0324027848536326</v>
      </c>
      <c r="Y36" s="51">
        <f>IF(
IF(W36="","",SUM(W36,X36))&gt;Auftragspauschalen!E$17,
IF(W36="","",SUM(W36,X36)),
Auftragspauschalen!E$17)</f>
        <v>20.532402784853634</v>
      </c>
      <c r="Z36" s="186">
        <f>IF(Y36="","",W36*_xlfn.XLOOKUP($A36,Preisinflatoren!$A$2:$A$126,Preisinflatoren!$D$2:$D$126)+X36*'Preisinflatoren Auftragstaxe'!$B$4)</f>
        <v>28.77675334932124</v>
      </c>
      <c r="AA36">
        <f>_xlfn.XLOOKUP(A36,Konsolidiert!$C$2:$C$126,Konsolidiert!$AA$2:$AA$126)</f>
        <v>16.57</v>
      </c>
      <c r="AB36" s="51">
        <f>IF(AA36="","",IF(B36=1,Auftragspauschalen!G$22,Auftragspauschalen!F$22)+Auftragspauschalen!E$23)</f>
        <v>1.6423599602253895</v>
      </c>
      <c r="AC36" s="51">
        <f t="shared" si="4"/>
        <v>18.212359960225388</v>
      </c>
      <c r="AD36" s="186">
        <f>IF(AC36="","",AA36*_xlfn.XLOOKUP($A36,Preisinflatoren!$A$2:$A$126,Preisinflatoren!$E$2:$E$126)+AB36*'Preisinflatoren Auftragstaxe'!$B$5)</f>
        <v>23.154095662051763</v>
      </c>
    </row>
    <row r="37" spans="1:30">
      <c r="A37" s="182">
        <f>Konsolidiert!C37</f>
        <v>1459</v>
      </c>
      <c r="B37" s="179">
        <v>1</v>
      </c>
      <c r="C37" s="179">
        <v>0</v>
      </c>
      <c r="D37" s="182">
        <f>_xlfn.XLOOKUP(A37,Konsolidiert!$C$2:$C$126,Konsolidiert!$E$2:$E$126)</f>
        <v>33.299999999999997</v>
      </c>
      <c r="E37" s="51">
        <f>Auftragspauschalen!$B$10</f>
        <v>21.6</v>
      </c>
      <c r="F37" s="51">
        <f>IF(E37="","",E37/Parameter!$B$2)</f>
        <v>3.5797149486244617</v>
      </c>
      <c r="G37" s="186">
        <f t="shared" si="0"/>
        <v>36.879714948624461</v>
      </c>
      <c r="H37" s="51">
        <f>_xlfn.XLOOKUP(A37,Konsolidiert!$C$2:$C$126,Konsolidiert!$AI$2:$AI$126)</f>
        <v>17.318000000000001</v>
      </c>
      <c r="I37">
        <f>IF(H37="","",(BEL!P38*Auftragspauschalen!B$6)+(BEL!Q38*(1-Auftragspauschalen!B$6)))</f>
        <v>38.216000000000001</v>
      </c>
      <c r="J37" s="51">
        <f>IF(I37="","",I37/Parameter!$B$2)</f>
        <v>6.3334438183626123</v>
      </c>
      <c r="K37" s="51">
        <f t="shared" si="1"/>
        <v>23.651443818362615</v>
      </c>
      <c r="L37" s="186">
        <f>IF(K37="","",H37*_xlfn.XLOOKUP($A37,Preisinflatoren!$A$2:$A$126,Preisinflatoren!$B$2:$B$126)+J37*'Preisinflatoren Auftragstaxe'!$B$2)</f>
        <v>31.773256592714858</v>
      </c>
      <c r="M37" s="32">
        <f>_xlfn.XLOOKUP(A37,Konsolidiert!$C$2:$C$126,Konsolidiert!$K$2:$K$126)</f>
        <v>12.6</v>
      </c>
      <c r="N37">
        <f>IF(M37="","",Auftragspauschalen!$B$42)</f>
        <v>4.12</v>
      </c>
      <c r="O37" s="51">
        <f>IF(N37="","",N37/Parameter!$B$2)</f>
        <v>0.68279748094133252</v>
      </c>
      <c r="P37" s="51">
        <f t="shared" si="2"/>
        <v>13.282797480941332</v>
      </c>
      <c r="Q37" s="186">
        <f>IF(P37="","",M37*_xlfn.XLOOKUP($A37,Preisinflatoren!$A$2:$A$126,Preisinflatoren!$C$2:$C$126)+O37*'Preisinflatoren Auftragstaxe'!$B$3)</f>
        <v>17.836735448013542</v>
      </c>
      <c r="R37" s="51">
        <f>_xlfn.XLOOKUP(A37,Konsolidiert!$C$2:$C$126,Konsolidiert!$T$2:$T$126)</f>
        <v>13.406073124964848</v>
      </c>
      <c r="S37" s="51">
        <f>IF(R37="","",Auftragspauschalen!$B$45)</f>
        <v>2.6</v>
      </c>
      <c r="T37" s="51">
        <f>IF(S37="","",S37/Parameter!$B$2)</f>
        <v>0.4308916141862778</v>
      </c>
      <c r="U37" s="51">
        <f t="shared" si="3"/>
        <v>13.836964739151126</v>
      </c>
      <c r="V37" s="186">
        <f>IF(U37="","",U37*_xlfn.XLOOKUP($A37,Preisinflatoren!$A$2:$A$126,Preisinflatoren!$C$2:$C$126))</f>
        <v>18.489267159022496</v>
      </c>
      <c r="W37" t="str">
        <f>_xlfn.XLOOKUP(A37,Konsolidiert!$C$2:$C$126,Konsolidiert!$AP$2:$AP$126)</f>
        <v/>
      </c>
      <c r="X37" s="51" t="str">
        <f>IF(W37="","",IF(B37=1,Auftragspauschalen!G$16,Auftragspauschalen!F$16)+IF(C37=1,Auftragspauschalen!G$18,Auftragspauschalen!F$18)+Auftragspauschalen!E$15)</f>
        <v/>
      </c>
      <c r="Y37" s="51" t="str">
        <f>IF(
IF(W37="","",SUM(W37,X37))&gt;Auftragspauschalen!E$17,
IF(W37="","",SUM(W37,X37)),
Auftragspauschalen!E$17)</f>
        <v/>
      </c>
      <c r="Z37" s="186" t="str">
        <f>IF(Y37="","",W37*_xlfn.XLOOKUP($A37,Preisinflatoren!$A$2:$A$126,Preisinflatoren!$D$2:$D$126)+X37*'Preisinflatoren Auftragstaxe'!$B$4)</f>
        <v/>
      </c>
      <c r="AA37">
        <f>_xlfn.XLOOKUP(A37,Konsolidiert!$C$2:$C$126,Konsolidiert!$AA$2:$AA$126)</f>
        <v>29.78</v>
      </c>
      <c r="AB37" s="51">
        <f>IF(AA37="","",IF(B37=1,Auftragspauschalen!G$22,Auftragspauschalen!F$22)+Auftragspauschalen!E$23)</f>
        <v>1.6423599602253895</v>
      </c>
      <c r="AC37" s="51">
        <f t="shared" si="4"/>
        <v>31.422359960225389</v>
      </c>
      <c r="AD37" s="186">
        <f>IF(AC37="","",AA37*_xlfn.XLOOKUP($A37,Preisinflatoren!$A$2:$A$126,Preisinflatoren!$E$2:$E$126)+AB37*'Preisinflatoren Auftragstaxe'!$B$5)</f>
        <v>39.869005142164234</v>
      </c>
    </row>
    <row r="38" spans="1:30">
      <c r="A38" s="182">
        <f>Konsolidiert!C38</f>
        <v>1460</v>
      </c>
      <c r="B38" s="179">
        <v>1</v>
      </c>
      <c r="C38" s="179">
        <v>0</v>
      </c>
      <c r="D38" s="182">
        <f>_xlfn.XLOOKUP(A38,Konsolidiert!$C$2:$C$126,Konsolidiert!$E$2:$E$126)</f>
        <v>33.299999999999997</v>
      </c>
      <c r="E38" s="51">
        <f>Auftragspauschalen!$B$10</f>
        <v>21.6</v>
      </c>
      <c r="F38" s="51">
        <f>IF(E38="","",E38/Parameter!$B$2)</f>
        <v>3.5797149486244617</v>
      </c>
      <c r="G38" s="186">
        <f t="shared" si="0"/>
        <v>36.879714948624461</v>
      </c>
      <c r="H38" s="51">
        <f>_xlfn.XLOOKUP(A38,Konsolidiert!$C$2:$C$126,Konsolidiert!$AI$2:$AI$126)</f>
        <v>17.318000000000001</v>
      </c>
      <c r="I38">
        <f>IF(H38="","",(BEL!P39*Auftragspauschalen!B$6)+(BEL!Q39*(1-Auftragspauschalen!B$6)))</f>
        <v>38.216000000000001</v>
      </c>
      <c r="J38" s="51">
        <f>IF(I38="","",I38/Parameter!$B$2)</f>
        <v>6.3334438183626123</v>
      </c>
      <c r="K38" s="51">
        <f t="shared" si="1"/>
        <v>23.651443818362615</v>
      </c>
      <c r="L38" s="186">
        <f>IF(K38="","",H38*_xlfn.XLOOKUP($A38,Preisinflatoren!$A$2:$A$126,Preisinflatoren!$B$2:$B$126)+J38*'Preisinflatoren Auftragstaxe'!$B$2)</f>
        <v>31.773256592714858</v>
      </c>
      <c r="M38" s="32">
        <f>_xlfn.XLOOKUP(A38,Konsolidiert!$C$2:$C$126,Konsolidiert!$K$2:$K$126)</f>
        <v>12.5</v>
      </c>
      <c r="N38">
        <f>IF(M38="","",Auftragspauschalen!$B$42)</f>
        <v>4.12</v>
      </c>
      <c r="O38" s="51">
        <f>IF(N38="","",N38/Parameter!$B$2)</f>
        <v>0.68279748094133252</v>
      </c>
      <c r="P38" s="51">
        <f t="shared" si="2"/>
        <v>13.182797480941332</v>
      </c>
      <c r="Q38" s="186">
        <f>IF(P38="","",M38*_xlfn.XLOOKUP($A38,Preisinflatoren!$A$2:$A$126,Preisinflatoren!$C$2:$C$126)+O38*'Preisinflatoren Auftragstaxe'!$B$3)</f>
        <v>17.703113172409211</v>
      </c>
      <c r="R38" s="51">
        <f>_xlfn.XLOOKUP(A38,Konsolidiert!$C$2:$C$126,Konsolidiert!$T$2:$T$126)</f>
        <v>13.406073124964848</v>
      </c>
      <c r="S38" s="51">
        <f>IF(R38="","",Auftragspauschalen!$B$45)</f>
        <v>2.6</v>
      </c>
      <c r="T38" s="51">
        <f>IF(S38="","",S38/Parameter!$B$2)</f>
        <v>0.4308916141862778</v>
      </c>
      <c r="U38" s="51">
        <f t="shared" si="3"/>
        <v>13.836964739151126</v>
      </c>
      <c r="V38" s="186">
        <f>IF(U38="","",U38*_xlfn.XLOOKUP($A38,Preisinflatoren!$A$2:$A$126,Preisinflatoren!$C$2:$C$126))</f>
        <v>18.489267159022496</v>
      </c>
      <c r="W38" t="str">
        <f>_xlfn.XLOOKUP(A38,Konsolidiert!$C$2:$C$126,Konsolidiert!$AP$2:$AP$126)</f>
        <v/>
      </c>
      <c r="X38" s="51" t="str">
        <f>IF(W38="","",IF(B38=1,Auftragspauschalen!G$16,Auftragspauschalen!F$16)+IF(C38=1,Auftragspauschalen!G$18,Auftragspauschalen!F$18)+Auftragspauschalen!E$15)</f>
        <v/>
      </c>
      <c r="Y38" s="51" t="str">
        <f>IF(
IF(W38="","",SUM(W38,X38))&gt;Auftragspauschalen!E$17,
IF(W38="","",SUM(W38,X38)),
Auftragspauschalen!E$17)</f>
        <v/>
      </c>
      <c r="Z38" s="186" t="str">
        <f>IF(Y38="","",W38*_xlfn.XLOOKUP($A38,Preisinflatoren!$A$2:$A$126,Preisinflatoren!$D$2:$D$126)+X38*'Preisinflatoren Auftragstaxe'!$B$4)</f>
        <v/>
      </c>
      <c r="AA38">
        <f>_xlfn.XLOOKUP(A38,Konsolidiert!$C$2:$C$126,Konsolidiert!$AA$2:$AA$126)</f>
        <v>24.22</v>
      </c>
      <c r="AB38" s="51">
        <f>IF(AA38="","",IF(B38=1,Auftragspauschalen!G$22,Auftragspauschalen!F$22)+Auftragspauschalen!E$23)</f>
        <v>1.6423599602253895</v>
      </c>
      <c r="AC38" s="51">
        <f t="shared" si="4"/>
        <v>25.862359960225387</v>
      </c>
      <c r="AD38" s="186">
        <f>IF(AC38="","",AA38*_xlfn.XLOOKUP($A38,Preisinflatoren!$A$2:$A$126,Preisinflatoren!$E$2:$E$126)+AB38*'Preisinflatoren Auftragstaxe'!$B$5)</f>
        <v>32.833812355682376</v>
      </c>
    </row>
    <row r="39" spans="1:30">
      <c r="A39" s="182">
        <f>Konsolidiert!C39</f>
        <v>1469</v>
      </c>
      <c r="B39" s="179">
        <v>1</v>
      </c>
      <c r="C39" s="179">
        <v>0</v>
      </c>
      <c r="D39" s="182">
        <f>_xlfn.XLOOKUP(A39,Konsolidiert!$C$2:$C$126,Konsolidiert!$E$2:$E$126)</f>
        <v>135</v>
      </c>
      <c r="E39" s="51">
        <f>Auftragspauschalen!$B$10</f>
        <v>21.6</v>
      </c>
      <c r="F39" s="51">
        <f>IF(E39="","",E39/Parameter!$B$2)</f>
        <v>3.5797149486244617</v>
      </c>
      <c r="G39" s="186">
        <f t="shared" si="0"/>
        <v>138.57971494862446</v>
      </c>
      <c r="H39" s="51">
        <f>_xlfn.XLOOKUP(A39,Konsolidiert!$C$2:$C$126,Konsolidiert!$AI$2:$AI$126)</f>
        <v>5.1954000000000002</v>
      </c>
      <c r="I39">
        <f>IF(H39="","",(BEL!P40*Auftragspauschalen!B$6)+(BEL!Q40*(1-Auftragspauschalen!B$6)))</f>
        <v>38.216000000000001</v>
      </c>
      <c r="J39" s="51">
        <f>IF(I39="","",I39/Parameter!$B$2)</f>
        <v>6.3334438183626123</v>
      </c>
      <c r="K39" s="51">
        <f t="shared" si="1"/>
        <v>11.528843818362613</v>
      </c>
      <c r="L39" s="186">
        <f>IF(K39="","",H39*_xlfn.XLOOKUP($A39,Preisinflatoren!$A$2:$A$126,Preisinflatoren!$B$2:$B$126)+J39*'Preisinflatoren Auftragstaxe'!$B$2)</f>
        <v>16.108791963212486</v>
      </c>
      <c r="M39" s="32" t="str">
        <f>_xlfn.XLOOKUP(A39,Konsolidiert!$C$2:$C$126,Konsolidiert!$K$2:$K$126)</f>
        <v/>
      </c>
      <c r="N39" t="str">
        <f>IF(M39="","",Auftragspauschalen!$B$42)</f>
        <v/>
      </c>
      <c r="O39" s="51" t="str">
        <f>IF(N39="","",N39/Parameter!$B$2)</f>
        <v/>
      </c>
      <c r="P39" s="51" t="str">
        <f t="shared" si="2"/>
        <v/>
      </c>
      <c r="Q39" s="186" t="str">
        <f>IF(P39="","",M39*_xlfn.XLOOKUP($A39,Preisinflatoren!$A$2:$A$126,Preisinflatoren!$C$2:$C$126)+O39*'Preisinflatoren Auftragstaxe'!$B$3)</f>
        <v/>
      </c>
      <c r="R39" s="51" t="str">
        <f>_xlfn.XLOOKUP(A39,Konsolidiert!$C$2:$C$126,Konsolidiert!$T$2:$T$126)</f>
        <v/>
      </c>
      <c r="S39" s="51" t="str">
        <f>IF(R39="","",Auftragspauschalen!$B$45)</f>
        <v/>
      </c>
      <c r="T39" s="51" t="str">
        <f>IF(S39="","",S39/Parameter!$B$2)</f>
        <v/>
      </c>
      <c r="U39" s="51" t="str">
        <f t="shared" si="3"/>
        <v/>
      </c>
      <c r="V39" s="186" t="str">
        <f>IF(U39="","",U39*_xlfn.XLOOKUP($A39,Preisinflatoren!$A$2:$A$126,Preisinflatoren!$C$2:$C$126))</f>
        <v/>
      </c>
      <c r="W39">
        <f>_xlfn.XLOOKUP(A39,Konsolidiert!$C$2:$C$126,Konsolidiert!$AP$2:$AP$126)</f>
        <v>16.900000000000002</v>
      </c>
      <c r="X39" s="51">
        <f>IF(W39="","",IF(B39=1,Auftragspauschalen!G$16,Auftragspauschalen!F$16)+IF(C39=1,Auftragspauschalen!G$18,Auftragspauschalen!F$18)+Auftragspauschalen!E$15)</f>
        <v>1.0324027848536326</v>
      </c>
      <c r="Y39" s="51">
        <f>IF(
IF(W39="","",SUM(W39,X39))&gt;Auftragspauschalen!E$17,
IF(W39="","",SUM(W39,X39)),
Auftragspauschalen!E$17)</f>
        <v>17.932402784853636</v>
      </c>
      <c r="Z39" s="186">
        <f>IF(Y39="","",W39*_xlfn.XLOOKUP($A39,Preisinflatoren!$A$2:$A$126,Preisinflatoren!$D$2:$D$126)+X39*'Preisinflatoren Auftragstaxe'!$B$4)</f>
        <v>26.090576061622468</v>
      </c>
      <c r="AA39" t="str">
        <f>_xlfn.XLOOKUP(A39,Konsolidiert!$C$2:$C$126,Konsolidiert!$AA$2:$AA$126)</f>
        <v/>
      </c>
      <c r="AB39" s="51" t="str">
        <f>IF(AA39="","",IF(B39=1,Auftragspauschalen!G$22,Auftragspauschalen!F$22)+Auftragspauschalen!E$23)</f>
        <v/>
      </c>
      <c r="AC39" s="51" t="str">
        <f t="shared" si="4"/>
        <v/>
      </c>
      <c r="AD39" s="186" t="str">
        <f>IF(AC39="","",AA39*_xlfn.XLOOKUP($A39,Preisinflatoren!$A$2:$A$126,Preisinflatoren!$E$2:$E$126)+AB39*'Preisinflatoren Auftragstaxe'!$B$5)</f>
        <v/>
      </c>
    </row>
    <row r="40" spans="1:30">
      <c r="A40" s="182">
        <f>Konsolidiert!C40</f>
        <v>1474.1</v>
      </c>
      <c r="B40" s="179">
        <v>2</v>
      </c>
      <c r="C40" s="179">
        <v>0</v>
      </c>
      <c r="D40" s="182">
        <f>_xlfn.XLOOKUP(A40,Konsolidiert!$C$2:$C$126,Konsolidiert!$E$2:$E$126)</f>
        <v>78.3</v>
      </c>
      <c r="E40" s="51">
        <f>Auftragspauschalen!$B$10</f>
        <v>21.6</v>
      </c>
      <c r="F40" s="51">
        <f>IF(E40="","",E40/Parameter!$B$2)</f>
        <v>3.5797149486244617</v>
      </c>
      <c r="G40" s="186">
        <f t="shared" si="0"/>
        <v>81.879714948624454</v>
      </c>
      <c r="H40" s="51">
        <f>_xlfn.XLOOKUP(A40,Konsolidiert!$C$2:$C$126,Konsolidiert!$AI$2:$AI$126)</f>
        <v>17.318000000000001</v>
      </c>
      <c r="I40">
        <f>IF(H40="","",(BEL!P41*Auftragspauschalen!B$6)+(BEL!Q41*(1-Auftragspauschalen!B$6)))</f>
        <v>38.216000000000001</v>
      </c>
      <c r="J40" s="51">
        <f>IF(I40="","",I40/Parameter!$B$2)</f>
        <v>6.3334438183626123</v>
      </c>
      <c r="K40" s="51">
        <f t="shared" si="1"/>
        <v>23.651443818362615</v>
      </c>
      <c r="L40" s="186" t="e">
        <f>IF(K40="","",H40*_xlfn.XLOOKUP($A40,Preisinflatoren!$A$2:$A$126,Preisinflatoren!$B$2:$B$126)+J40*'Preisinflatoren Auftragstaxe'!$B$2)</f>
        <v>#N/A</v>
      </c>
      <c r="M40" s="32" t="str">
        <f>_xlfn.XLOOKUP(A40,Konsolidiert!$C$2:$C$126,Konsolidiert!$K$2:$K$126)</f>
        <v/>
      </c>
      <c r="N40" t="str">
        <f>IF(M40="","",Auftragspauschalen!$B$42)</f>
        <v/>
      </c>
      <c r="O40" s="51" t="str">
        <f>IF(N40="","",N40/Parameter!$B$2)</f>
        <v/>
      </c>
      <c r="P40" s="51" t="str">
        <f t="shared" si="2"/>
        <v/>
      </c>
      <c r="Q40" s="186" t="str">
        <f>IF(P40="","",M40*_xlfn.XLOOKUP($A40,Preisinflatoren!$A$2:$A$126,Preisinflatoren!$C$2:$C$126)+O40*'Preisinflatoren Auftragstaxe'!$B$3)</f>
        <v/>
      </c>
      <c r="R40" s="51" t="str">
        <f>_xlfn.XLOOKUP(A40,Konsolidiert!$C$2:$C$126,Konsolidiert!$T$2:$T$126)</f>
        <v/>
      </c>
      <c r="S40" s="51" t="str">
        <f>IF(R40="","",Auftragspauschalen!$B$45)</f>
        <v/>
      </c>
      <c r="T40" s="51" t="str">
        <f>IF(S40="","",S40/Parameter!$B$2)</f>
        <v/>
      </c>
      <c r="U40" s="51" t="str">
        <f t="shared" si="3"/>
        <v/>
      </c>
      <c r="V40" s="186" t="str">
        <f>IF(U40="","",U40*_xlfn.XLOOKUP($A40,Preisinflatoren!$A$2:$A$126,Preisinflatoren!$C$2:$C$126))</f>
        <v/>
      </c>
      <c r="W40" t="str">
        <f>_xlfn.XLOOKUP(A40,Konsolidiert!$C$2:$C$126,Konsolidiert!$AP$2:$AP$126)</f>
        <v/>
      </c>
      <c r="X40" s="51" t="str">
        <f>IF(W40="","",IF(B40=1,Auftragspauschalen!G$16,Auftragspauschalen!F$16)+IF(C40=1,Auftragspauschalen!G$18,Auftragspauschalen!F$18)+Auftragspauschalen!E$15)</f>
        <v/>
      </c>
      <c r="Y40" s="51" t="str">
        <f>IF(
IF(W40="","",SUM(W40,X40))&gt;Auftragspauschalen!E$17,
IF(W40="","",SUM(W40,X40)),
Auftragspauschalen!E$17)</f>
        <v/>
      </c>
      <c r="Z40" s="186" t="str">
        <f>IF(Y40="","",W40*_xlfn.XLOOKUP($A40,Preisinflatoren!$A$2:$A$126,Preisinflatoren!$D$2:$D$126)+X40*'Preisinflatoren Auftragstaxe'!$B$4)</f>
        <v/>
      </c>
      <c r="AA40" t="str">
        <f>_xlfn.XLOOKUP(A40,Konsolidiert!$C$2:$C$126,Konsolidiert!$AA$2:$AA$126)</f>
        <v/>
      </c>
      <c r="AB40" s="51" t="str">
        <f>IF(AA40="","",IF(B40=1,Auftragspauschalen!G$22,Auftragspauschalen!F$22)+Auftragspauschalen!E$23)</f>
        <v/>
      </c>
      <c r="AC40" s="51" t="str">
        <f t="shared" si="4"/>
        <v/>
      </c>
      <c r="AD40" s="186" t="str">
        <f>IF(AC40="","",AA40*_xlfn.XLOOKUP($A40,Preisinflatoren!$A$2:$A$126,Preisinflatoren!$E$2:$E$126)+AB40*'Preisinflatoren Auftragstaxe'!$B$5)</f>
        <v/>
      </c>
    </row>
    <row r="41" spans="1:30">
      <c r="A41" s="182">
        <f>Konsolidiert!C41</f>
        <v>1479</v>
      </c>
      <c r="B41" s="179">
        <v>2</v>
      </c>
      <c r="C41" s="179">
        <v>0</v>
      </c>
      <c r="D41" s="182">
        <f>_xlfn.XLOOKUP(A41,Konsolidiert!$C$2:$C$126,Konsolidiert!$E$2:$E$126)</f>
        <v>2.5</v>
      </c>
      <c r="E41" s="51">
        <f>Auftragspauschalen!$B$10</f>
        <v>21.6</v>
      </c>
      <c r="F41" s="51">
        <f>IF(E41="","",E41/Parameter!$B$2)</f>
        <v>3.5797149486244617</v>
      </c>
      <c r="G41" s="186">
        <f t="shared" si="0"/>
        <v>6.0797149486244617</v>
      </c>
      <c r="H41" s="51">
        <f>_xlfn.XLOOKUP(A41,Konsolidiert!$C$2:$C$126,Konsolidiert!$AI$2:$AI$126)</f>
        <v>0.51954</v>
      </c>
      <c r="I41">
        <f>IF(H41="","",(BEL!P42*Auftragspauschalen!B$6)+(BEL!Q42*(1-Auftragspauschalen!B$6)))</f>
        <v>19.681999999999999</v>
      </c>
      <c r="J41" s="51">
        <f>IF(I41="","",I41/Parameter!$B$2)</f>
        <v>3.2618495193901227</v>
      </c>
      <c r="K41" s="51">
        <f t="shared" si="1"/>
        <v>3.7813895193901228</v>
      </c>
      <c r="L41" s="186">
        <f>IF(K41="","",H41*_xlfn.XLOOKUP($A41,Preisinflatoren!$A$2:$A$126,Preisinflatoren!$B$2:$B$126)+J41*'Preisinflatoren Auftragstaxe'!$B$2)</f>
        <v>5.2688636077846436</v>
      </c>
      <c r="M41" s="32">
        <f>_xlfn.XLOOKUP(A41,Konsolidiert!$C$2:$C$126,Konsolidiert!$K$2:$K$126)</f>
        <v>0.25</v>
      </c>
      <c r="N41">
        <f>IF(M41="","",Auftragspauschalen!$B$42)</f>
        <v>4.12</v>
      </c>
      <c r="O41" s="51">
        <f>IF(N41="","",N41/Parameter!$B$2)</f>
        <v>0.68279748094133252</v>
      </c>
      <c r="P41" s="51">
        <f t="shared" si="2"/>
        <v>0.93279748094133252</v>
      </c>
      <c r="Q41" s="186">
        <f>IF(P41="","",M41*_xlfn.XLOOKUP($A41,Preisinflatoren!$A$2:$A$126,Preisinflatoren!$C$2:$C$126)+O41*'Preisinflatoren Auftragstaxe'!$B$3)</f>
        <v>1.3070216006808595</v>
      </c>
      <c r="R41" s="51">
        <f>_xlfn.XLOOKUP(A41,Konsolidiert!$C$2:$C$126,Konsolidiert!$T$2:$T$126)</f>
        <v>2.0109109687447271</v>
      </c>
      <c r="S41" s="51">
        <f>IF(R41="","",Auftragspauschalen!$B$45)</f>
        <v>2.6</v>
      </c>
      <c r="T41" s="51">
        <f>IF(S41="","",S41/Parameter!$B$2)</f>
        <v>0.4308916141862778</v>
      </c>
      <c r="U41" s="51">
        <f t="shared" si="3"/>
        <v>2.4418025829310048</v>
      </c>
      <c r="V41" s="186">
        <f>IF(U41="","",U41*_xlfn.XLOOKUP($A41,Preisinflatoren!$A$2:$A$126,Preisinflatoren!$C$2:$C$126))</f>
        <v>2.9955338546076935</v>
      </c>
      <c r="W41">
        <f>_xlfn.XLOOKUP(A41,Konsolidiert!$C$2:$C$126,Konsolidiert!$AP$2:$AP$126)</f>
        <v>1.3</v>
      </c>
      <c r="X41" s="51">
        <f>IF(W41="","",IF(B41=1,Auftragspauschalen!G$16,Auftragspauschalen!F$16)+IF(C41=1,Auftragspauschalen!G$18,Auftragspauschalen!F$18)+Auftragspauschalen!E$15)</f>
        <v>1.0303880673493524</v>
      </c>
      <c r="Y41" s="51">
        <f>IF(
IF(W41="","",SUM(W41,X41))&gt;Auftragspauschalen!E$17,
IF(W41="","",SUM(W41,X41)),
Auftragspauschalen!E$17)</f>
        <v>2.3303880673493524</v>
      </c>
      <c r="Z41" s="186">
        <f>IF(Y41="","",W41*_xlfn.XLOOKUP($A41,Preisinflatoren!$A$2:$A$126,Preisinflatoren!$D$2:$D$126)+X41*'Preisinflatoren Auftragstaxe'!$B$4)</f>
        <v>3.3434248933643067</v>
      </c>
      <c r="AA41">
        <f>_xlfn.XLOOKUP(A41,Konsolidiert!$C$2:$C$126,Konsolidiert!$AA$2:$AA$126)</f>
        <v>1.63</v>
      </c>
      <c r="AB41" s="51">
        <f>IF(AA41="","",IF(B41=1,Auftragspauschalen!G$22,Auftragspauschalen!F$22)+Auftragspauschalen!E$23)</f>
        <v>1.6329217836091847</v>
      </c>
      <c r="AC41" s="51">
        <f t="shared" si="4"/>
        <v>3.2629217836091846</v>
      </c>
      <c r="AD41" s="186">
        <f>IF(AC41="","",AA41*_xlfn.XLOOKUP($A41,Preisinflatoren!$A$2:$A$126,Preisinflatoren!$E$2:$E$126)+AB41*'Preisinflatoren Auftragstaxe'!$B$5)</f>
        <v>4.1487638749597195</v>
      </c>
    </row>
    <row r="42" spans="1:30">
      <c r="A42" s="182">
        <f>Konsolidiert!C42</f>
        <v>1509</v>
      </c>
      <c r="B42" s="179">
        <v>2</v>
      </c>
      <c r="C42" s="179">
        <v>0</v>
      </c>
      <c r="D42" s="182">
        <f>_xlfn.XLOOKUP(A42,Konsolidiert!$C$2:$C$126,Konsolidiert!$E$2:$E$126)</f>
        <v>2.2999999999999998</v>
      </c>
      <c r="E42" s="51">
        <f>Auftragspauschalen!$B$10</f>
        <v>21.6</v>
      </c>
      <c r="F42" s="51">
        <f>IF(E42="","",E42/Parameter!$B$2)</f>
        <v>3.5797149486244617</v>
      </c>
      <c r="G42" s="186">
        <f t="shared" si="0"/>
        <v>5.8797149486244615</v>
      </c>
      <c r="H42" s="51">
        <f>_xlfn.XLOOKUP(A42,Konsolidiert!$C$2:$C$126,Konsolidiert!$AI$2:$AI$126)</f>
        <v>0.69272</v>
      </c>
      <c r="I42">
        <f>IF(H42="","",(BEL!P43*Auftragspauschalen!B$6)+(BEL!Q43*(1-Auftragspauschalen!B$6)))</f>
        <v>19.681999999999999</v>
      </c>
      <c r="J42" s="51">
        <f>IF(I42="","",I42/Parameter!$B$2)</f>
        <v>3.2618495193901227</v>
      </c>
      <c r="K42" s="51">
        <f t="shared" si="1"/>
        <v>3.9545695193901227</v>
      </c>
      <c r="L42" s="186">
        <f>IF(K42="","",H42*_xlfn.XLOOKUP($A42,Preisinflatoren!$A$2:$A$126,Preisinflatoren!$B$2:$B$126)+J42*'Preisinflatoren Auftragstaxe'!$B$2)</f>
        <v>5.4745037078993155</v>
      </c>
      <c r="M42" s="32">
        <f>_xlfn.XLOOKUP(A42,Konsolidiert!$C$2:$C$126,Konsolidiert!$K$2:$K$126)</f>
        <v>0.4</v>
      </c>
      <c r="N42">
        <f>IF(M42="","",Auftragspauschalen!$B$42)</f>
        <v>4.12</v>
      </c>
      <c r="O42" s="51">
        <f>IF(N42="","",N42/Parameter!$B$2)</f>
        <v>0.68279748094133252</v>
      </c>
      <c r="P42" s="51">
        <f t="shared" si="2"/>
        <v>1.0827974809413325</v>
      </c>
      <c r="Q42" s="186">
        <f>IF(P42="","",M42*_xlfn.XLOOKUP($A42,Preisinflatoren!$A$2:$A$126,Preisinflatoren!$C$2:$C$126)+O42*'Preisinflatoren Auftragstaxe'!$B$3)</f>
        <v>1.4910373279686091</v>
      </c>
      <c r="R42" s="51">
        <f>_xlfn.XLOOKUP(A42,Konsolidiert!$C$2:$C$126,Konsolidiert!$T$2:$T$126)</f>
        <v>2.6812146249929691</v>
      </c>
      <c r="S42" s="51">
        <f>IF(R42="","",Auftragspauschalen!$B$45)</f>
        <v>2.6</v>
      </c>
      <c r="T42" s="51">
        <f>IF(S42="","",S42/Parameter!$B$2)</f>
        <v>0.4308916141862778</v>
      </c>
      <c r="U42" s="51">
        <f t="shared" si="3"/>
        <v>3.1121062391792469</v>
      </c>
      <c r="V42" s="186">
        <f>IF(U42="","",U42*_xlfn.XLOOKUP($A42,Preisinflatoren!$A$2:$A$126,Preisinflatoren!$C$2:$C$126))</f>
        <v>3.8178432866620797</v>
      </c>
      <c r="W42">
        <f>_xlfn.XLOOKUP(A42,Konsolidiert!$C$2:$C$126,Konsolidiert!$AP$2:$AP$126)</f>
        <v>1.56</v>
      </c>
      <c r="X42" s="51">
        <f>IF(W42="","",IF(B42=1,Auftragspauschalen!G$16,Auftragspauschalen!F$16)+IF(C42=1,Auftragspauschalen!G$18,Auftragspauschalen!F$18)+Auftragspauschalen!E$15)</f>
        <v>1.0303880673493524</v>
      </c>
      <c r="Y42" s="51">
        <f>IF(
IF(W42="","",SUM(W42,X42))&gt;Auftragspauschalen!E$17,
IF(W42="","",SUM(W42,X42)),
Auftragspauschalen!E$17)</f>
        <v>2.5903880673493527</v>
      </c>
      <c r="Z42" s="186">
        <f>IF(Y42="","",W42*_xlfn.XLOOKUP($A42,Preisinflatoren!$A$2:$A$126,Preisinflatoren!$D$2:$D$126)+X42*'Preisinflatoren Auftragstaxe'!$B$4)</f>
        <v>3.6713956170269082</v>
      </c>
      <c r="AA42">
        <f>_xlfn.XLOOKUP(A42,Konsolidiert!$C$2:$C$126,Konsolidiert!$AA$2:$AA$126)</f>
        <v>1.64</v>
      </c>
      <c r="AB42" s="51">
        <f>IF(AA42="","",IF(B42=1,Auftragspauschalen!G$22,Auftragspauschalen!F$22)+Auftragspauschalen!E$23)</f>
        <v>1.6329217836091847</v>
      </c>
      <c r="AC42" s="51">
        <f t="shared" si="4"/>
        <v>3.2729217836091848</v>
      </c>
      <c r="AD42" s="186">
        <f>IF(AC42="","",AA42*_xlfn.XLOOKUP($A42,Preisinflatoren!$A$2:$A$126,Preisinflatoren!$E$2:$E$126)+AB42*'Preisinflatoren Auftragstaxe'!$B$5)</f>
        <v>4.16087205416554</v>
      </c>
    </row>
    <row r="43" spans="1:30">
      <c r="A43" s="182">
        <f>Konsolidiert!C43</f>
        <v>1517</v>
      </c>
      <c r="B43" s="179">
        <v>2</v>
      </c>
      <c r="C43" s="179">
        <v>0</v>
      </c>
      <c r="D43" s="182">
        <f>_xlfn.XLOOKUP(A43,Konsolidiert!$C$2:$C$126,Konsolidiert!$E$2:$E$126)</f>
        <v>20.7</v>
      </c>
      <c r="E43" s="51">
        <f>Auftragspauschalen!$B$10</f>
        <v>21.6</v>
      </c>
      <c r="F43" s="51">
        <f>IF(E43="","",E43/Parameter!$B$2)</f>
        <v>3.5797149486244617</v>
      </c>
      <c r="G43" s="186">
        <f t="shared" si="0"/>
        <v>24.279714948624459</v>
      </c>
      <c r="H43" s="51">
        <f>_xlfn.XLOOKUP(A43,Konsolidiert!$C$2:$C$126,Konsolidiert!$AI$2:$AI$126)</f>
        <v>1.2988500000000001</v>
      </c>
      <c r="I43">
        <f>IF(H43="","",(BEL!P44*Auftragspauschalen!B$6)+(BEL!Q44*(1-Auftragspauschalen!B$6)))</f>
        <v>31.871999999999996</v>
      </c>
      <c r="J43" s="51">
        <f>IF(I43="","",I43/Parameter!$B$2)</f>
        <v>5.2820682797480938</v>
      </c>
      <c r="K43" s="51">
        <f t="shared" si="1"/>
        <v>6.5809182797480936</v>
      </c>
      <c r="L43" s="186">
        <f>IF(K43="","",H43*_xlfn.XLOOKUP($A43,Preisinflatoren!$A$2:$A$126,Preisinflatoren!$B$2:$B$126)+J43*'Preisinflatoren Auftragstaxe'!$B$2)</f>
        <v>9.0754141079755613</v>
      </c>
      <c r="M43" s="32">
        <f>_xlfn.XLOOKUP(A43,Konsolidiert!$C$2:$C$126,Konsolidiert!$K$2:$K$126)</f>
        <v>6.9</v>
      </c>
      <c r="N43">
        <f>IF(M43="","",Auftragspauschalen!$B$42)</f>
        <v>4.12</v>
      </c>
      <c r="O43" s="51">
        <f>IF(N43="","",N43/Parameter!$B$2)</f>
        <v>0.68279748094133252</v>
      </c>
      <c r="P43" s="51">
        <f t="shared" si="2"/>
        <v>7.5827974809413332</v>
      </c>
      <c r="Q43" s="186">
        <f>IF(P43="","",M43*_xlfn.XLOOKUP($A43,Preisinflatoren!$A$2:$A$126,Preisinflatoren!$C$2:$C$126)+O43*'Preisinflatoren Auftragstaxe'!$B$3)</f>
        <v>9.4650521771044218</v>
      </c>
      <c r="R43" s="51">
        <f>_xlfn.XLOOKUP(A43,Konsolidiert!$C$2:$C$126,Konsolidiert!$T$2:$T$126)</f>
        <v>14.746680437461331</v>
      </c>
      <c r="S43" s="51">
        <f>IF(R43="","",Auftragspauschalen!$B$45)</f>
        <v>2.6</v>
      </c>
      <c r="T43" s="51">
        <f>IF(S43="","",S43/Parameter!$B$2)</f>
        <v>0.4308916141862778</v>
      </c>
      <c r="U43" s="51">
        <f t="shared" si="3"/>
        <v>15.177572051647608</v>
      </c>
      <c r="V43" s="186">
        <f>IF(U43="","",U43*_xlfn.XLOOKUP($A43,Preisinflatoren!$A$2:$A$126,Preisinflatoren!$C$2:$C$126))</f>
        <v>18.61941306364103</v>
      </c>
      <c r="W43">
        <f>_xlfn.XLOOKUP(A43,Konsolidiert!$C$2:$C$126,Konsolidiert!$AP$2:$AP$126)</f>
        <v>1.82</v>
      </c>
      <c r="X43" s="51">
        <f>IF(W43="","",IF(B43=1,Auftragspauschalen!G$16,Auftragspauschalen!F$16)+IF(C43=1,Auftragspauschalen!G$18,Auftragspauschalen!F$18)+Auftragspauschalen!E$15)</f>
        <v>1.0303880673493524</v>
      </c>
      <c r="Y43" s="51">
        <f>IF(
IF(W43="","",SUM(W43,X43))&gt;Auftragspauschalen!E$17,
IF(W43="","",SUM(W43,X43)),
Auftragspauschalen!E$17)</f>
        <v>2.8503880673493525</v>
      </c>
      <c r="Z43" s="186">
        <f>IF(Y43="","",W43*_xlfn.XLOOKUP($A43,Preisinflatoren!$A$2:$A$126,Preisinflatoren!$D$2:$D$126)+X43*'Preisinflatoren Auftragstaxe'!$B$4)</f>
        <v>3.9993663406895097</v>
      </c>
      <c r="AA43">
        <f>_xlfn.XLOOKUP(A43,Konsolidiert!$C$2:$C$126,Konsolidiert!$AA$2:$AA$126)</f>
        <v>12.45</v>
      </c>
      <c r="AB43" s="51">
        <f>IF(AA43="","",IF(B43=1,Auftragspauschalen!G$22,Auftragspauschalen!F$22)+Auftragspauschalen!E$23)</f>
        <v>1.6329217836091847</v>
      </c>
      <c r="AC43" s="51">
        <f t="shared" si="4"/>
        <v>14.082921783609184</v>
      </c>
      <c r="AD43" s="186">
        <f>IF(AC43="","",AA43*_xlfn.XLOOKUP($A43,Preisinflatoren!$A$2:$A$126,Preisinflatoren!$E$2:$E$126)+AB43*'Preisinflatoren Auftragstaxe'!$B$5)</f>
        <v>17.249813775657863</v>
      </c>
    </row>
    <row r="44" spans="1:30">
      <c r="A44" s="182">
        <f>Konsolidiert!C44</f>
        <v>1524</v>
      </c>
      <c r="B44" s="179">
        <v>2</v>
      </c>
      <c r="C44" s="179">
        <v>0</v>
      </c>
      <c r="D44" s="182">
        <f>_xlfn.XLOOKUP(A44,Konsolidiert!$C$2:$C$126,Konsolidiert!$E$2:$E$126)</f>
        <v>16.2</v>
      </c>
      <c r="E44" s="51">
        <f>Auftragspauschalen!$B$10</f>
        <v>21.6</v>
      </c>
      <c r="F44" s="51">
        <f>IF(E44="","",E44/Parameter!$B$2)</f>
        <v>3.5797149486244617</v>
      </c>
      <c r="G44" s="186">
        <f t="shared" si="0"/>
        <v>19.779714948624459</v>
      </c>
      <c r="H44" s="51" t="str">
        <f>_xlfn.XLOOKUP(A44,Konsolidiert!$C$2:$C$126,Konsolidiert!$AI$2:$AI$126)</f>
        <v/>
      </c>
      <c r="I44" t="str">
        <f>IF(H44="","",(BEL!P45*Auftragspauschalen!B$6)+(BEL!Q45*(1-Auftragspauschalen!B$6)))</f>
        <v/>
      </c>
      <c r="J44" s="51" t="str">
        <f>IF(I44="","",I44/Parameter!$B$2)</f>
        <v/>
      </c>
      <c r="K44" s="51" t="str">
        <f t="shared" si="1"/>
        <v/>
      </c>
      <c r="L44" s="186" t="str">
        <f>IF(K44="","",H44*_xlfn.XLOOKUP($A44,Preisinflatoren!$A$2:$A$126,Preisinflatoren!$B$2:$B$126)+J44*'Preisinflatoren Auftragstaxe'!$B$2)</f>
        <v/>
      </c>
      <c r="M44" s="32">
        <f>_xlfn.XLOOKUP(A44,Konsolidiert!$C$2:$C$126,Konsolidiert!$K$2:$K$126)</f>
        <v>8.9</v>
      </c>
      <c r="N44">
        <f>IF(M44="","",Auftragspauschalen!$B$42)</f>
        <v>4.12</v>
      </c>
      <c r="O44" s="51">
        <f>IF(N44="","",N44/Parameter!$B$2)</f>
        <v>0.68279748094133252</v>
      </c>
      <c r="P44" s="51">
        <f t="shared" si="2"/>
        <v>9.5827974809413323</v>
      </c>
      <c r="Q44" s="186">
        <f>IF(P44="","",M44*_xlfn.XLOOKUP($A44,Preisinflatoren!$A$2:$A$126,Preisinflatoren!$C$2:$C$126)+O44*'Preisinflatoren Auftragstaxe'!$B$3)</f>
        <v>13.772572546708972</v>
      </c>
      <c r="R44" s="51">
        <f>_xlfn.XLOOKUP(A44,Konsolidiert!$C$2:$C$126,Konsolidiert!$T$2:$T$126)</f>
        <v>38.207308406149821</v>
      </c>
      <c r="S44" s="51">
        <f>IF(R44="","",Auftragspauschalen!$B$45)</f>
        <v>2.6</v>
      </c>
      <c r="T44" s="51">
        <f>IF(S44="","",S44/Parameter!$B$2)</f>
        <v>0.4308916141862778</v>
      </c>
      <c r="U44" s="51">
        <f t="shared" si="3"/>
        <v>38.6382000203361</v>
      </c>
      <c r="V44" s="186">
        <f>IF(U44="","",U44*_xlfn.XLOOKUP($A44,Preisinflatoren!$A$2:$A$126,Preisinflatoren!$C$2:$C$126))</f>
        <v>55.449046248619126</v>
      </c>
      <c r="W44">
        <f>_xlfn.XLOOKUP(A44,Konsolidiert!$C$2:$C$126,Konsolidiert!$AP$2:$AP$126)</f>
        <v>13</v>
      </c>
      <c r="X44" s="51">
        <f>IF(W44="","",IF(B44=1,Auftragspauschalen!G$16,Auftragspauschalen!F$16)+IF(C44=1,Auftragspauschalen!G$18,Auftragspauschalen!F$18)+Auftragspauschalen!E$15)</f>
        <v>1.0303880673493524</v>
      </c>
      <c r="Y44" s="51">
        <f>IF(
IF(W44="","",SUM(W44,X44))&gt;Auftragspauschalen!E$17,
IF(W44="","",SUM(W44,X44)),
Auftragspauschalen!E$17)</f>
        <v>14.030388067349353</v>
      </c>
      <c r="Z44" s="186">
        <f>IF(Y44="","",W44*_xlfn.XLOOKUP($A44,Preisinflatoren!$A$2:$A$126,Preisinflatoren!$D$2:$D$126)+X44*'Preisinflatoren Auftragstaxe'!$B$4)</f>
        <v>21.284259026755866</v>
      </c>
      <c r="AA44">
        <f>_xlfn.XLOOKUP(A44,Konsolidiert!$C$2:$C$126,Konsolidiert!$AA$2:$AA$126)</f>
        <v>10.78</v>
      </c>
      <c r="AB44" s="51">
        <f>IF(AA44="","",IF(B44=1,Auftragspauschalen!G$22,Auftragspauschalen!F$22)+Auftragspauschalen!E$23)</f>
        <v>1.6329217836091847</v>
      </c>
      <c r="AC44" s="51">
        <f t="shared" si="4"/>
        <v>12.412921783609184</v>
      </c>
      <c r="AD44" s="186">
        <f>IF(AC44="","",AA44*_xlfn.XLOOKUP($A44,Preisinflatoren!$A$2:$A$126,Preisinflatoren!$E$2:$E$126)+AB44*'Preisinflatoren Auftragstaxe'!$B$5)</f>
        <v>16.345906610471008</v>
      </c>
    </row>
    <row r="45" spans="1:30">
      <c r="A45" s="182">
        <f>Konsolidiert!C45</f>
        <v>1556</v>
      </c>
      <c r="B45" s="179">
        <v>2</v>
      </c>
      <c r="C45" s="179">
        <v>0</v>
      </c>
      <c r="D45" s="182">
        <f>_xlfn.XLOOKUP(A45,Konsolidiert!$C$2:$C$126,Konsolidiert!$E$2:$E$126)</f>
        <v>7.8</v>
      </c>
      <c r="E45" s="51">
        <f>Auftragspauschalen!$B$10</f>
        <v>21.6</v>
      </c>
      <c r="F45" s="51">
        <f>IF(E45="","",E45/Parameter!$B$2)</f>
        <v>3.5797149486244617</v>
      </c>
      <c r="G45" s="186">
        <f t="shared" si="0"/>
        <v>11.379714948624461</v>
      </c>
      <c r="H45" s="51">
        <f>_xlfn.XLOOKUP(A45,Konsolidiert!$C$2:$C$126,Konsolidiert!$AI$2:$AI$126)</f>
        <v>0.51954</v>
      </c>
      <c r="I45">
        <f>IF(H45="","",(BEL!P46*Auftragspauschalen!B$6)+(BEL!Q46*(1-Auftragspauschalen!B$6)))</f>
        <v>19.681999999999999</v>
      </c>
      <c r="J45" s="51">
        <f>IF(I45="","",I45/Parameter!$B$2)</f>
        <v>3.2618495193901227</v>
      </c>
      <c r="K45" s="51">
        <f t="shared" si="1"/>
        <v>3.7813895193901228</v>
      </c>
      <c r="L45" s="186">
        <f>IF(K45="","",H45*_xlfn.XLOOKUP($A45,Preisinflatoren!$A$2:$A$126,Preisinflatoren!$B$2:$B$126)+J45*'Preisinflatoren Auftragstaxe'!$B$2)</f>
        <v>5.2688636077846436</v>
      </c>
      <c r="M45" s="32">
        <f>_xlfn.XLOOKUP(A45,Konsolidiert!$C$2:$C$126,Konsolidiert!$K$2:$K$126)</f>
        <v>1.4</v>
      </c>
      <c r="N45">
        <f>IF(M45="","",Auftragspauschalen!$B$42)</f>
        <v>4.12</v>
      </c>
      <c r="O45" s="51">
        <f>IF(N45="","",N45/Parameter!$B$2)</f>
        <v>0.68279748094133252</v>
      </c>
      <c r="P45" s="51">
        <f t="shared" si="2"/>
        <v>2.0827974809413323</v>
      </c>
      <c r="Q45" s="186">
        <f>IF(P45="","",M45*_xlfn.XLOOKUP($A45,Preisinflatoren!$A$2:$A$126,Preisinflatoren!$C$2:$C$126)+O45*'Preisinflatoren Auftragstaxe'!$B$3)</f>
        <v>2.7178088432202721</v>
      </c>
      <c r="R45" s="51">
        <f>_xlfn.XLOOKUP(A45,Konsolidiert!$C$2:$C$126,Konsolidiert!$T$2:$T$126)</f>
        <v>2.6812146249929691</v>
      </c>
      <c r="S45" s="51">
        <f>IF(R45="","",Auftragspauschalen!$B$45)</f>
        <v>2.6</v>
      </c>
      <c r="T45" s="51">
        <f>IF(S45="","",S45/Parameter!$B$2)</f>
        <v>0.4308916141862778</v>
      </c>
      <c r="U45" s="51">
        <f t="shared" si="3"/>
        <v>3.1121062391792469</v>
      </c>
      <c r="V45" s="186">
        <f>IF(U45="","",U45*_xlfn.XLOOKUP($A45,Preisinflatoren!$A$2:$A$126,Preisinflatoren!$C$2:$C$126))</f>
        <v>3.8178432866620797</v>
      </c>
      <c r="W45">
        <f>_xlfn.XLOOKUP(A45,Konsolidiert!$C$2:$C$126,Konsolidiert!$AP$2:$AP$126)</f>
        <v>1.56</v>
      </c>
      <c r="X45" s="51">
        <f>IF(W45="","",IF(B45=1,Auftragspauschalen!G$16,Auftragspauschalen!F$16)+IF(C45=1,Auftragspauschalen!G$18,Auftragspauschalen!F$18)+Auftragspauschalen!E$15)</f>
        <v>1.0303880673493524</v>
      </c>
      <c r="Y45" s="51">
        <f>IF(
IF(W45="","",SUM(W45,X45))&gt;Auftragspauschalen!E$17,
IF(W45="","",SUM(W45,X45)),
Auftragspauschalen!E$17)</f>
        <v>2.5903880673493527</v>
      </c>
      <c r="Z45" s="186">
        <f>IF(Y45="","",W45*_xlfn.XLOOKUP($A45,Preisinflatoren!$A$2:$A$126,Preisinflatoren!$D$2:$D$126)+X45*'Preisinflatoren Auftragstaxe'!$B$4)</f>
        <v>3.6713956170269082</v>
      </c>
      <c r="AA45">
        <f>_xlfn.XLOOKUP(A45,Konsolidiert!$C$2:$C$126,Konsolidiert!$AA$2:$AA$126)</f>
        <v>2.66</v>
      </c>
      <c r="AB45" s="51">
        <f>IF(AA45="","",IF(B45=1,Auftragspauschalen!G$22,Auftragspauschalen!F$22)+Auftragspauschalen!E$23)</f>
        <v>1.6329217836091847</v>
      </c>
      <c r="AC45" s="51">
        <f t="shared" si="4"/>
        <v>4.2929217836091844</v>
      </c>
      <c r="AD45" s="186">
        <f>IF(AC45="","",AA45*_xlfn.XLOOKUP($A45,Preisinflatoren!$A$2:$A$126,Preisinflatoren!$E$2:$E$126)+AB45*'Preisinflatoren Auftragstaxe'!$B$5)</f>
        <v>5.3959063331592656</v>
      </c>
    </row>
    <row r="46" spans="1:30">
      <c r="A46" s="182">
        <f>Konsolidiert!C46</f>
        <v>1574</v>
      </c>
      <c r="B46" s="179">
        <v>2</v>
      </c>
      <c r="C46" s="179">
        <v>0</v>
      </c>
      <c r="D46" s="182">
        <f>_xlfn.XLOOKUP(A46,Konsolidiert!$C$2:$C$126,Konsolidiert!$E$2:$E$126)</f>
        <v>2.2999999999999998</v>
      </c>
      <c r="E46" s="51">
        <f>Auftragspauschalen!$B$10</f>
        <v>21.6</v>
      </c>
      <c r="F46" s="51">
        <f>IF(E46="","",E46/Parameter!$B$2)</f>
        <v>3.5797149486244617</v>
      </c>
      <c r="G46" s="186">
        <f t="shared" si="0"/>
        <v>5.8797149486244615</v>
      </c>
      <c r="H46" s="51">
        <f>_xlfn.XLOOKUP(A46,Konsolidiert!$C$2:$C$126,Konsolidiert!$AI$2:$AI$126)</f>
        <v>0.51954</v>
      </c>
      <c r="I46">
        <f>IF(H46="","",(BEL!P47*Auftragspauschalen!B$6)+(BEL!Q47*(1-Auftragspauschalen!B$6)))</f>
        <v>19.681999999999999</v>
      </c>
      <c r="J46" s="51">
        <f>IF(I46="","",I46/Parameter!$B$2)</f>
        <v>3.2618495193901227</v>
      </c>
      <c r="K46" s="51">
        <f t="shared" si="1"/>
        <v>3.7813895193901228</v>
      </c>
      <c r="L46" s="186">
        <f>IF(K46="","",H46*_xlfn.XLOOKUP($A46,Preisinflatoren!$A$2:$A$126,Preisinflatoren!$B$2:$B$126)+J46*'Preisinflatoren Auftragstaxe'!$B$2)</f>
        <v>5.2688636077846436</v>
      </c>
      <c r="M46" s="32">
        <f>_xlfn.XLOOKUP(A46,Konsolidiert!$C$2:$C$126,Konsolidiert!$K$2:$K$126)</f>
        <v>0.25</v>
      </c>
      <c r="N46">
        <f>IF(M46="","",Auftragspauschalen!$B$42)</f>
        <v>4.12</v>
      </c>
      <c r="O46" s="51">
        <f>IF(N46="","",N46/Parameter!$B$2)</f>
        <v>0.68279748094133252</v>
      </c>
      <c r="P46" s="51">
        <f t="shared" si="2"/>
        <v>0.93279748094133252</v>
      </c>
      <c r="Q46" s="186">
        <f>IF(P46="","",M46*_xlfn.XLOOKUP($A46,Preisinflatoren!$A$2:$A$126,Preisinflatoren!$C$2:$C$126)+O46*'Preisinflatoren Auftragstaxe'!$B$3)</f>
        <v>1.3070216006808595</v>
      </c>
      <c r="R46" s="51">
        <f>_xlfn.XLOOKUP(A46,Konsolidiert!$C$2:$C$126,Konsolidiert!$T$2:$T$126)</f>
        <v>2.0109109687447271</v>
      </c>
      <c r="S46" s="51">
        <f>IF(R46="","",Auftragspauschalen!$B$45)</f>
        <v>2.6</v>
      </c>
      <c r="T46" s="51">
        <f>IF(S46="","",S46/Parameter!$B$2)</f>
        <v>0.4308916141862778</v>
      </c>
      <c r="U46" s="51">
        <f t="shared" si="3"/>
        <v>2.4418025829310048</v>
      </c>
      <c r="V46" s="186">
        <f>IF(U46="","",U46*_xlfn.XLOOKUP($A46,Preisinflatoren!$A$2:$A$126,Preisinflatoren!$C$2:$C$126))</f>
        <v>2.9955338546076935</v>
      </c>
      <c r="W46">
        <f>_xlfn.XLOOKUP(A46,Konsolidiert!$C$2:$C$126,Konsolidiert!$AP$2:$AP$126)</f>
        <v>1.56</v>
      </c>
      <c r="X46" s="51">
        <f>IF(W46="","",IF(B46=1,Auftragspauschalen!G$16,Auftragspauschalen!F$16)+IF(C46=1,Auftragspauschalen!G$18,Auftragspauschalen!F$18)+Auftragspauschalen!E$15)</f>
        <v>1.0303880673493524</v>
      </c>
      <c r="Y46" s="51">
        <f>IF(
IF(W46="","",SUM(W46,X46))&gt;Auftragspauschalen!E$17,
IF(W46="","",SUM(W46,X46)),
Auftragspauschalen!E$17)</f>
        <v>2.5903880673493527</v>
      </c>
      <c r="Z46" s="186">
        <f>IF(Y46="","",W46*_xlfn.XLOOKUP($A46,Preisinflatoren!$A$2:$A$126,Preisinflatoren!$D$2:$D$126)+X46*'Preisinflatoren Auftragstaxe'!$B$4)</f>
        <v>3.6713956170269082</v>
      </c>
      <c r="AA46">
        <f>_xlfn.XLOOKUP(A46,Konsolidiert!$C$2:$C$126,Konsolidiert!$AA$2:$AA$126)</f>
        <v>1.65</v>
      </c>
      <c r="AB46" s="51">
        <f>IF(AA46="","",IF(B46=1,Auftragspauschalen!G$22,Auftragspauschalen!F$22)+Auftragspauschalen!E$23)</f>
        <v>1.6329217836091847</v>
      </c>
      <c r="AC46" s="51">
        <f t="shared" si="4"/>
        <v>3.2829217836091846</v>
      </c>
      <c r="AD46" s="186">
        <f>IF(AC46="","",AA46*_xlfn.XLOOKUP($A46,Preisinflatoren!$A$2:$A$126,Preisinflatoren!$E$2:$E$126)+AB46*'Preisinflatoren Auftragstaxe'!$B$5)</f>
        <v>4.1729802333713613</v>
      </c>
    </row>
    <row r="47" spans="1:30">
      <c r="A47" s="182">
        <f>Konsolidiert!C47</f>
        <v>1576</v>
      </c>
      <c r="B47" s="179">
        <v>1</v>
      </c>
      <c r="C47" s="179">
        <v>0</v>
      </c>
      <c r="D47" s="182">
        <f>_xlfn.XLOOKUP(A47,Konsolidiert!$C$2:$C$126,Konsolidiert!$E$2:$E$126)</f>
        <v>63</v>
      </c>
      <c r="E47" s="51">
        <f>Auftragspauschalen!$B$10</f>
        <v>21.6</v>
      </c>
      <c r="F47" s="51">
        <f>IF(E47="","",E47/Parameter!$B$2)</f>
        <v>3.5797149486244617</v>
      </c>
      <c r="G47" s="186">
        <f t="shared" si="0"/>
        <v>66.579714948624456</v>
      </c>
      <c r="H47" s="51" t="str">
        <f>_xlfn.XLOOKUP(A47,Konsolidiert!$C$2:$C$126,Konsolidiert!$AI$2:$AI$126)</f>
        <v/>
      </c>
      <c r="I47" t="str">
        <f>IF(H47="","",(BEL!P48*Auftragspauschalen!B$6)+(BEL!Q48*(1-Auftragspauschalen!B$6)))</f>
        <v/>
      </c>
      <c r="J47" s="51" t="str">
        <f>IF(I47="","",I47/Parameter!$B$2)</f>
        <v/>
      </c>
      <c r="K47" s="51" t="str">
        <f t="shared" si="1"/>
        <v/>
      </c>
      <c r="L47" s="186" t="str">
        <f>IF(K47="","",H47*_xlfn.XLOOKUP($A47,Preisinflatoren!$A$2:$A$126,Preisinflatoren!$B$2:$B$126)+J47*'Preisinflatoren Auftragstaxe'!$B$2)</f>
        <v/>
      </c>
      <c r="M47" s="32">
        <f>_xlfn.XLOOKUP(A47,Konsolidiert!$C$2:$C$126,Konsolidiert!$K$2:$K$126)</f>
        <v>19.399999999999999</v>
      </c>
      <c r="N47">
        <f>IF(M47="","",Auftragspauschalen!$B$42)</f>
        <v>4.12</v>
      </c>
      <c r="O47" s="51">
        <f>IF(N47="","",N47/Parameter!$B$2)</f>
        <v>0.68279748094133252</v>
      </c>
      <c r="P47" s="51">
        <f t="shared" si="2"/>
        <v>20.082797480941331</v>
      </c>
      <c r="Q47" s="186">
        <f>IF(P47="","",M47*_xlfn.XLOOKUP($A47,Preisinflatoren!$A$2:$A$126,Preisinflatoren!$C$2:$C$126)+O47*'Preisinflatoren Auftragstaxe'!$B$3)</f>
        <v>24.799696117750209</v>
      </c>
      <c r="R47" s="51">
        <f>_xlfn.XLOOKUP(A47,Konsolidiert!$C$2:$C$126,Konsolidiert!$T$2:$T$126)</f>
        <v>32.174575499915633</v>
      </c>
      <c r="S47" s="51">
        <f>IF(R47="","",Auftragspauschalen!$B$45)</f>
        <v>2.6</v>
      </c>
      <c r="T47" s="51">
        <f>IF(S47="","",S47/Parameter!$B$2)</f>
        <v>0.4308916141862778</v>
      </c>
      <c r="U47" s="51">
        <f t="shared" si="3"/>
        <v>32.605467114101913</v>
      </c>
      <c r="V47" s="186">
        <f>IF(U47="","",U47*_xlfn.XLOOKUP($A47,Preisinflatoren!$A$2:$A$126,Preisinflatoren!$C$2:$C$126))</f>
        <v>39.999458297055078</v>
      </c>
      <c r="W47">
        <f>_xlfn.XLOOKUP(A47,Konsolidiert!$C$2:$C$126,Konsolidiert!$AP$2:$AP$126)</f>
        <v>14.56</v>
      </c>
      <c r="X47" s="51">
        <f>IF(W47="","",IF(B47=1,Auftragspauschalen!G$16,Auftragspauschalen!F$16)+IF(C47=1,Auftragspauschalen!G$18,Auftragspauschalen!F$18)+Auftragspauschalen!E$15)</f>
        <v>1.0324027848536326</v>
      </c>
      <c r="Y47" s="51">
        <f>IF(
IF(W47="","",SUM(W47,X47))&gt;Auftragspauschalen!E$17,
IF(W47="","",SUM(W47,X47)),
Auftragspauschalen!E$17)</f>
        <v>15.592402784853633</v>
      </c>
      <c r="Z47" s="186">
        <f>IF(Y47="","",W47*_xlfn.XLOOKUP($A47,Preisinflatoren!$A$2:$A$126,Preisinflatoren!$D$2:$D$126)+X47*'Preisinflatoren Auftragstaxe'!$B$4)</f>
        <v>20.073262792601859</v>
      </c>
      <c r="AA47">
        <f>_xlfn.XLOOKUP(A47,Konsolidiert!$C$2:$C$126,Konsolidiert!$AA$2:$AA$126)</f>
        <v>15.67</v>
      </c>
      <c r="AB47" s="51">
        <f>IF(AA47="","",IF(B47=1,Auftragspauschalen!G$22,Auftragspauschalen!F$22)+Auftragspauschalen!E$23)</f>
        <v>1.6423599602253895</v>
      </c>
      <c r="AC47" s="51">
        <f t="shared" si="4"/>
        <v>17.31235996022539</v>
      </c>
      <c r="AD47" s="186">
        <f>IF(AC47="","",AA47*_xlfn.XLOOKUP($A47,Preisinflatoren!$A$2:$A$126,Preisinflatoren!$E$2:$E$126)+AB47*'Preisinflatoren Auftragstaxe'!$B$5)</f>
        <v>21.161219586924741</v>
      </c>
    </row>
    <row r="48" spans="1:30">
      <c r="A48" s="182">
        <f>Konsolidiert!C48</f>
        <v>1579</v>
      </c>
      <c r="B48" s="179">
        <v>1</v>
      </c>
      <c r="C48" s="179">
        <v>0</v>
      </c>
      <c r="D48" s="182">
        <f>_xlfn.XLOOKUP(A48,Konsolidiert!$C$2:$C$126,Konsolidiert!$E$2:$E$126)</f>
        <v>126</v>
      </c>
      <c r="E48" s="51">
        <f>Auftragspauschalen!$B$10</f>
        <v>21.6</v>
      </c>
      <c r="F48" s="51">
        <f>IF(E48="","",E48/Parameter!$B$2)</f>
        <v>3.5797149486244617</v>
      </c>
      <c r="G48" s="186">
        <f t="shared" si="0"/>
        <v>129.57971494862446</v>
      </c>
      <c r="H48" s="51" t="str">
        <f>_xlfn.XLOOKUP(A48,Konsolidiert!$C$2:$C$126,Konsolidiert!$AI$2:$AI$126)</f>
        <v/>
      </c>
      <c r="I48" t="str">
        <f>IF(H48="","",(BEL!P49*Auftragspauschalen!B$6)+(BEL!Q49*(1-Auftragspauschalen!B$6)))</f>
        <v/>
      </c>
      <c r="J48" s="51" t="str">
        <f>IF(I48="","",I48/Parameter!$B$2)</f>
        <v/>
      </c>
      <c r="K48" s="51" t="str">
        <f t="shared" si="1"/>
        <v/>
      </c>
      <c r="L48" s="186" t="str">
        <f>IF(K48="","",H48*_xlfn.XLOOKUP($A48,Preisinflatoren!$A$2:$A$126,Preisinflatoren!$B$2:$B$126)+J48*'Preisinflatoren Auftragstaxe'!$B$2)</f>
        <v/>
      </c>
      <c r="M48" s="32" t="str">
        <f>_xlfn.XLOOKUP(A48,Konsolidiert!$C$2:$C$126,Konsolidiert!$K$2:$K$126)</f>
        <v/>
      </c>
      <c r="N48" t="str">
        <f>IF(M48="","",Auftragspauschalen!$B$42)</f>
        <v/>
      </c>
      <c r="O48" s="51" t="str">
        <f>IF(N48="","",N48/Parameter!$B$2)</f>
        <v/>
      </c>
      <c r="P48" s="51" t="str">
        <f t="shared" si="2"/>
        <v/>
      </c>
      <c r="Q48" s="186" t="str">
        <f>IF(P48="","",M48*_xlfn.XLOOKUP($A48,Preisinflatoren!$A$2:$A$126,Preisinflatoren!$C$2:$C$126)+O48*'Preisinflatoren Auftragstaxe'!$B$3)</f>
        <v/>
      </c>
      <c r="R48" s="51" t="str">
        <f>_xlfn.XLOOKUP(A48,Konsolidiert!$C$2:$C$126,Konsolidiert!$T$2:$T$126)</f>
        <v/>
      </c>
      <c r="S48" s="51" t="str">
        <f>IF(R48="","",Auftragspauschalen!$B$45)</f>
        <v/>
      </c>
      <c r="T48" s="51" t="str">
        <f>IF(S48="","",S48/Parameter!$B$2)</f>
        <v/>
      </c>
      <c r="U48" s="51" t="str">
        <f t="shared" si="3"/>
        <v/>
      </c>
      <c r="V48" s="186" t="str">
        <f>IF(U48="","",U48*_xlfn.XLOOKUP($A48,Preisinflatoren!$A$2:$A$126,Preisinflatoren!$C$2:$C$126))</f>
        <v/>
      </c>
      <c r="W48" t="str">
        <f>_xlfn.XLOOKUP(A48,Konsolidiert!$C$2:$C$126,Konsolidiert!$AP$2:$AP$126)</f>
        <v/>
      </c>
      <c r="X48" s="51" t="str">
        <f>IF(W48="","",IF(B48=1,Auftragspauschalen!G$16,Auftragspauschalen!F$16)+IF(C48=1,Auftragspauschalen!G$18,Auftragspauschalen!F$18)+Auftragspauschalen!E$15)</f>
        <v/>
      </c>
      <c r="Y48" s="51" t="str">
        <f>IF(
IF(W48="","",SUM(W48,X48))&gt;Auftragspauschalen!E$17,
IF(W48="","",SUM(W48,X48)),
Auftragspauschalen!E$17)</f>
        <v/>
      </c>
      <c r="Z48" s="186" t="str">
        <f>IF(Y48="","",W48*_xlfn.XLOOKUP($A48,Preisinflatoren!$A$2:$A$126,Preisinflatoren!$D$2:$D$126)+X48*'Preisinflatoren Auftragstaxe'!$B$4)</f>
        <v/>
      </c>
      <c r="AA48" t="str">
        <f>_xlfn.XLOOKUP(A48,Konsolidiert!$C$2:$C$126,Konsolidiert!$AA$2:$AA$126)</f>
        <v/>
      </c>
      <c r="AB48" s="51" t="str">
        <f>IF(AA48="","",IF(B48=1,Auftragspauschalen!G$22,Auftragspauschalen!F$22)+Auftragspauschalen!E$23)</f>
        <v/>
      </c>
      <c r="AC48" s="51" t="str">
        <f t="shared" si="4"/>
        <v/>
      </c>
      <c r="AD48" s="186" t="str">
        <f>IF(AC48="","",AA48*_xlfn.XLOOKUP($A48,Preisinflatoren!$A$2:$A$126,Preisinflatoren!$E$2:$E$126)+AB48*'Preisinflatoren Auftragstaxe'!$B$5)</f>
        <v/>
      </c>
    </row>
    <row r="49" spans="1:30">
      <c r="A49" s="182">
        <f>Konsolidiert!C49</f>
        <v>1591</v>
      </c>
      <c r="B49" s="179">
        <v>1</v>
      </c>
      <c r="C49" s="179">
        <v>0</v>
      </c>
      <c r="D49" s="182">
        <f>_xlfn.XLOOKUP(A49,Konsolidiert!$C$2:$C$126,Konsolidiert!$E$2:$E$126)</f>
        <v>37.799999999999997</v>
      </c>
      <c r="E49" s="51">
        <f>Auftragspauschalen!$B$10</f>
        <v>21.6</v>
      </c>
      <c r="F49" s="51">
        <f>IF(E49="","",E49/Parameter!$B$2)</f>
        <v>3.5797149486244617</v>
      </c>
      <c r="G49" s="186">
        <f t="shared" si="0"/>
        <v>41.379714948624461</v>
      </c>
      <c r="H49" s="51">
        <f>_xlfn.XLOOKUP(A49,Konsolidiert!$C$2:$C$126,Konsolidiert!$AI$2:$AI$126)</f>
        <v>4.7624500000000003</v>
      </c>
      <c r="I49">
        <f>IF(H49="","",(BEL!P50*Auftragspauschalen!B$6)+(BEL!Q50*(1-Auftragspauschalen!B$6)))</f>
        <v>36.094000000000001</v>
      </c>
      <c r="J49" s="51">
        <f>IF(I49="","",I49/Parameter!$B$2)</f>
        <v>5.9817699701690428</v>
      </c>
      <c r="K49" s="51">
        <f t="shared" si="1"/>
        <v>10.744219970169043</v>
      </c>
      <c r="L49" s="186">
        <f>IF(K49="","",H49*_xlfn.XLOOKUP($A49,Preisinflatoren!$A$2:$A$126,Preisinflatoren!$B$2:$B$126)+J49*'Preisinflatoren Auftragstaxe'!$B$2)</f>
        <v>15.017559439572167</v>
      </c>
      <c r="M49" s="32">
        <f>_xlfn.XLOOKUP(A49,Konsolidiert!$C$2:$C$126,Konsolidiert!$K$2:$K$126)</f>
        <v>36.5</v>
      </c>
      <c r="N49">
        <f>IF(M49="","",Auftragspauschalen!$B$42)</f>
        <v>4.12</v>
      </c>
      <c r="O49" s="51">
        <f>IF(N49="","",N49/Parameter!$B$2)</f>
        <v>0.68279748094133252</v>
      </c>
      <c r="P49" s="51">
        <f t="shared" si="2"/>
        <v>37.182797480941332</v>
      </c>
      <c r="Q49" s="186">
        <f>IF(P49="","",M49*_xlfn.XLOOKUP($A49,Preisinflatoren!$A$2:$A$126,Preisinflatoren!$C$2:$C$126)+O49*'Preisinflatoren Auftragstaxe'!$B$3)</f>
        <v>51.383394095027001</v>
      </c>
      <c r="R49" s="51">
        <f>_xlfn.XLOOKUP(A49,Konsolidiert!$C$2:$C$126,Konsolidiert!$T$2:$T$126)</f>
        <v>4.0218219374894542</v>
      </c>
      <c r="S49" s="51">
        <f>IF(R49="","",Auftragspauschalen!$B$45)</f>
        <v>2.6</v>
      </c>
      <c r="T49" s="51">
        <f>IF(S49="","",S49/Parameter!$B$2)</f>
        <v>0.4308916141862778</v>
      </c>
      <c r="U49" s="51">
        <f t="shared" si="3"/>
        <v>4.4527135516757319</v>
      </c>
      <c r="V49" s="186">
        <f>IF(U49="","",U49*_xlfn.XLOOKUP($A49,Preisinflatoren!$A$2:$A$126,Preisinflatoren!$C$2:$C$126))</f>
        <v>6.1463385743021819</v>
      </c>
      <c r="W49" t="str">
        <f>_xlfn.XLOOKUP(A49,Konsolidiert!$C$2:$C$126,Konsolidiert!$AP$2:$AP$126)</f>
        <v/>
      </c>
      <c r="X49" s="51" t="str">
        <f>IF(W49="","",IF(B49=1,Auftragspauschalen!G$16,Auftragspauschalen!F$16)+IF(C49=1,Auftragspauschalen!G$18,Auftragspauschalen!F$18)+Auftragspauschalen!E$15)</f>
        <v/>
      </c>
      <c r="Y49" s="51" t="str">
        <f>IF(
IF(W49="","",SUM(W49,X49))&gt;Auftragspauschalen!E$17,
IF(W49="","",SUM(W49,X49)),
Auftragspauschalen!E$17)</f>
        <v/>
      </c>
      <c r="Z49" s="186" t="str">
        <f>IF(Y49="","",W49*_xlfn.XLOOKUP($A49,Preisinflatoren!$A$2:$A$126,Preisinflatoren!$D$2:$D$126)+X49*'Preisinflatoren Auftragstaxe'!$B$4)</f>
        <v/>
      </c>
      <c r="AA49">
        <f>_xlfn.XLOOKUP(A49,Konsolidiert!$C$2:$C$126,Konsolidiert!$AA$2:$AA$126)</f>
        <v>23.06</v>
      </c>
      <c r="AB49" s="51">
        <f>IF(AA49="","",IF(B49=1,Auftragspauschalen!G$22,Auftragspauschalen!F$22)+Auftragspauschalen!E$23)</f>
        <v>1.6423599602253895</v>
      </c>
      <c r="AC49" s="51">
        <f t="shared" si="4"/>
        <v>24.702359960225387</v>
      </c>
      <c r="AD49" s="186">
        <f>IF(AC49="","",AA49*_xlfn.XLOOKUP($A49,Preisinflatoren!$A$2:$A$126,Preisinflatoren!$E$2:$E$126)+AB49*'Preisinflatoren Auftragstaxe'!$B$5)</f>
        <v>31.87263234778553</v>
      </c>
    </row>
    <row r="50" spans="1:30">
      <c r="A50" s="182">
        <f>Konsolidiert!C50</f>
        <v>1595</v>
      </c>
      <c r="B50" s="179">
        <v>1</v>
      </c>
      <c r="C50" s="179">
        <v>0</v>
      </c>
      <c r="D50" s="182">
        <f>_xlfn.XLOOKUP(A50,Konsolidiert!$C$2:$C$126,Konsolidiert!$E$2:$E$126)</f>
        <v>33.299999999999997</v>
      </c>
      <c r="E50" s="51">
        <f>Auftragspauschalen!$B$10</f>
        <v>21.6</v>
      </c>
      <c r="F50" s="51">
        <f>IF(E50="","",E50/Parameter!$B$2)</f>
        <v>3.5797149486244617</v>
      </c>
      <c r="G50" s="186">
        <f t="shared" si="0"/>
        <v>36.879714948624461</v>
      </c>
      <c r="H50" s="51">
        <f>_xlfn.XLOOKUP(A50,Konsolidiert!$C$2:$C$126,Konsolidiert!$AI$2:$AI$126)</f>
        <v>3.4636</v>
      </c>
      <c r="I50">
        <f>IF(H50="","",(BEL!P51*Auftragspauschalen!B$6)+(BEL!Q51*(1-Auftragspauschalen!B$6)))</f>
        <v>36.094000000000001</v>
      </c>
      <c r="J50" s="51">
        <f>IF(I50="","",I50/Parameter!$B$2)</f>
        <v>5.9817699701690428</v>
      </c>
      <c r="K50" s="51">
        <f t="shared" si="1"/>
        <v>9.4453699701690432</v>
      </c>
      <c r="L50" s="186">
        <f>IF(K50="","",H50*_xlfn.XLOOKUP($A50,Preisinflatoren!$A$2:$A$126,Preisinflatoren!$B$2:$B$126)+J50*'Preisinflatoren Auftragstaxe'!$B$2)</f>
        <v>12.643807069804973</v>
      </c>
      <c r="M50" s="32">
        <f>_xlfn.XLOOKUP(A50,Konsolidiert!$C$2:$C$126,Konsolidiert!$K$2:$K$126)</f>
        <v>14.8</v>
      </c>
      <c r="N50">
        <f>IF(M50="","",Auftragspauschalen!$B$42)</f>
        <v>4.12</v>
      </c>
      <c r="O50" s="51">
        <f>IF(N50="","",N50/Parameter!$B$2)</f>
        <v>0.68279748094133252</v>
      </c>
      <c r="P50" s="51">
        <f t="shared" si="2"/>
        <v>15.482797480941333</v>
      </c>
      <c r="Q50" s="186">
        <f>IF(P50="","",M50*_xlfn.XLOOKUP($A50,Preisinflatoren!$A$2:$A$126,Preisinflatoren!$C$2:$C$126)+O50*'Preisinflatoren Auftragstaxe'!$B$3)</f>
        <v>19.156547147592562</v>
      </c>
      <c r="R50" s="51">
        <f>_xlfn.XLOOKUP(A50,Konsolidiert!$C$2:$C$126,Konsolidiert!$T$2:$T$126)</f>
        <v>32.174575499915633</v>
      </c>
      <c r="S50" s="51">
        <f>IF(R50="","",Auftragspauschalen!$B$45)</f>
        <v>2.6</v>
      </c>
      <c r="T50" s="51">
        <f>IF(S50="","",S50/Parameter!$B$2)</f>
        <v>0.4308916141862778</v>
      </c>
      <c r="U50" s="51">
        <f t="shared" si="3"/>
        <v>32.605467114101913</v>
      </c>
      <c r="V50" s="186">
        <f>IF(U50="","",U50*_xlfn.XLOOKUP($A50,Preisinflatoren!$A$2:$A$126,Preisinflatoren!$C$2:$C$126))</f>
        <v>39.999458297055078</v>
      </c>
      <c r="W50">
        <f>_xlfn.XLOOKUP(A50,Konsolidiert!$C$2:$C$126,Konsolidiert!$AP$2:$AP$126)</f>
        <v>18.2</v>
      </c>
      <c r="X50" s="51">
        <f>IF(W50="","",IF(B50=1,Auftragspauschalen!G$16,Auftragspauschalen!F$16)+IF(C50=1,Auftragspauschalen!G$18,Auftragspauschalen!F$18)+Auftragspauschalen!E$15)</f>
        <v>1.0324027848536326</v>
      </c>
      <c r="Y50" s="51">
        <f>IF(
IF(W50="","",SUM(W50,X50))&gt;Auftragspauschalen!E$17,
IF(W50="","",SUM(W50,X50)),
Auftragspauschalen!E$17)</f>
        <v>19.232402784853633</v>
      </c>
      <c r="Z50" s="186">
        <f>IF(Y50="","",W50*_xlfn.XLOOKUP($A50,Preisinflatoren!$A$2:$A$126,Preisinflatoren!$D$2:$D$126)+X50*'Preisinflatoren Auftragstaxe'!$B$4)</f>
        <v>24.664852923878275</v>
      </c>
      <c r="AA50">
        <f>_xlfn.XLOOKUP(A50,Konsolidiert!$C$2:$C$126,Konsolidiert!$AA$2:$AA$126)</f>
        <v>9.01</v>
      </c>
      <c r="AB50" s="51">
        <f>IF(AA50="","",IF(B50=1,Auftragspauschalen!G$22,Auftragspauschalen!F$22)+Auftragspauschalen!E$23)</f>
        <v>1.6423599602253895</v>
      </c>
      <c r="AC50" s="51">
        <f t="shared" si="4"/>
        <v>10.65235996022539</v>
      </c>
      <c r="AD50" s="186">
        <f>IF(AC50="","",AA50*_xlfn.XLOOKUP($A50,Preisinflatoren!$A$2:$A$126,Preisinflatoren!$E$2:$E$126)+AB50*'Preisinflatoren Auftragstaxe'!$B$5)</f>
        <v>13.097172235848065</v>
      </c>
    </row>
    <row r="51" spans="1:30">
      <c r="A51" s="182">
        <f>Konsolidiert!C51</f>
        <v>1626</v>
      </c>
      <c r="B51" s="179">
        <v>1</v>
      </c>
      <c r="C51" s="179">
        <v>0</v>
      </c>
      <c r="D51" s="182">
        <f>_xlfn.XLOOKUP(A51,Konsolidiert!$C$2:$C$126,Konsolidiert!$E$2:$E$126)</f>
        <v>10.6</v>
      </c>
      <c r="E51" s="51">
        <f>Auftragspauschalen!$B$10</f>
        <v>21.6</v>
      </c>
      <c r="F51" s="51">
        <f>IF(E51="","",E51/Parameter!$B$2)</f>
        <v>3.5797149486244617</v>
      </c>
      <c r="G51" s="186">
        <f t="shared" si="0"/>
        <v>14.179714948624461</v>
      </c>
      <c r="H51" s="51">
        <f>_xlfn.XLOOKUP(A51,Konsolidiert!$C$2:$C$126,Konsolidiert!$AI$2:$AI$126)</f>
        <v>3.0306500000000001</v>
      </c>
      <c r="I51">
        <f>IF(H51="","",(BEL!P52*Auftragspauschalen!B$6)+(BEL!Q52*(1-Auftragspauschalen!B$6)))</f>
        <v>36.094000000000001</v>
      </c>
      <c r="J51" s="51">
        <f>IF(I51="","",I51/Parameter!$B$2)</f>
        <v>5.9817699701690428</v>
      </c>
      <c r="K51" s="51">
        <f t="shared" si="1"/>
        <v>9.0124199701690433</v>
      </c>
      <c r="L51" s="186">
        <f>IF(K51="","",H51*_xlfn.XLOOKUP($A51,Preisinflatoren!$A$2:$A$126,Preisinflatoren!$B$2:$B$126)+J51*'Preisinflatoren Auftragstaxe'!$B$2)</f>
        <v>12.129706819518294</v>
      </c>
      <c r="M51" s="32">
        <f>_xlfn.XLOOKUP(A51,Konsolidiert!$C$2:$C$126,Konsolidiert!$K$2:$K$126)</f>
        <v>4.8</v>
      </c>
      <c r="N51">
        <f>IF(M51="","",Auftragspauschalen!$B$42)</f>
        <v>4.12</v>
      </c>
      <c r="O51" s="51">
        <f>IF(N51="","",N51/Parameter!$B$2)</f>
        <v>0.68279748094133252</v>
      </c>
      <c r="P51" s="51">
        <f t="shared" si="2"/>
        <v>5.4827974809413327</v>
      </c>
      <c r="Q51" s="186">
        <f>IF(P51="","",M51*_xlfn.XLOOKUP($A51,Preisinflatoren!$A$2:$A$126,Preisinflatoren!$C$2:$C$126)+O51*'Preisinflatoren Auftragstaxe'!$B$3)</f>
        <v>6.8888319950759271</v>
      </c>
      <c r="R51" s="51">
        <f>_xlfn.XLOOKUP(A51,Konsolidiert!$C$2:$C$126,Konsolidiert!$T$2:$T$126)</f>
        <v>20.109109687447273</v>
      </c>
      <c r="S51" s="51">
        <f>IF(R51="","",Auftragspauschalen!$B$45)</f>
        <v>2.6</v>
      </c>
      <c r="T51" s="51">
        <f>IF(S51="","",S51/Parameter!$B$2)</f>
        <v>0.4308916141862778</v>
      </c>
      <c r="U51" s="51">
        <f t="shared" si="3"/>
        <v>20.540001301633552</v>
      </c>
      <c r="V51" s="186">
        <f>IF(U51="","",U51*_xlfn.XLOOKUP($A51,Preisinflatoren!$A$2:$A$126,Preisinflatoren!$C$2:$C$126))</f>
        <v>25.197888520076127</v>
      </c>
      <c r="W51">
        <f>_xlfn.XLOOKUP(A51,Konsolidiert!$C$2:$C$126,Konsolidiert!$AP$2:$AP$126)</f>
        <v>9.1</v>
      </c>
      <c r="X51" s="51">
        <f>IF(W51="","",IF(B51=1,Auftragspauschalen!G$16,Auftragspauschalen!F$16)+IF(C51=1,Auftragspauschalen!G$18,Auftragspauschalen!F$18)+Auftragspauschalen!E$15)</f>
        <v>1.0324027848536326</v>
      </c>
      <c r="Y51" s="51">
        <f>IF(
IF(W51="","",SUM(W51,X51))&gt;Auftragspauschalen!E$17,
IF(W51="","",SUM(W51,X51)),
Auftragspauschalen!E$17)</f>
        <v>10.132402784853632</v>
      </c>
      <c r="Z51" s="186">
        <f>IF(Y51="","",W51*_xlfn.XLOOKUP($A51,Preisinflatoren!$A$2:$A$126,Preisinflatoren!$D$2:$D$126)+X51*'Preisinflatoren Auftragstaxe'!$B$4)</f>
        <v>13.185877595687227</v>
      </c>
      <c r="AA51">
        <f>_xlfn.XLOOKUP(A51,Konsolidiert!$C$2:$C$126,Konsolidiert!$AA$2:$AA$126)</f>
        <v>6.43</v>
      </c>
      <c r="AB51" s="51">
        <f>IF(AA51="","",IF(B51=1,Auftragspauschalen!G$22,Auftragspauschalen!F$22)+Auftragspauschalen!E$23)</f>
        <v>1.6423599602253895</v>
      </c>
      <c r="AC51" s="51">
        <f t="shared" si="4"/>
        <v>8.0723599602253895</v>
      </c>
      <c r="AD51" s="186">
        <f>IF(AC51="","",AA51*_xlfn.XLOOKUP($A51,Preisinflatoren!$A$2:$A$126,Preisinflatoren!$E$2:$E$126)+AB51*'Preisinflatoren Auftragstaxe'!$B$5)</f>
        <v>9.9732620007462902</v>
      </c>
    </row>
    <row r="52" spans="1:30">
      <c r="A52" s="182">
        <f>Konsolidiert!C52</f>
        <v>1636</v>
      </c>
      <c r="B52" s="179">
        <v>2</v>
      </c>
      <c r="C52" s="179">
        <v>0</v>
      </c>
      <c r="D52" s="182">
        <f>_xlfn.XLOOKUP(A52,Konsolidiert!$C$2:$C$126,Konsolidiert!$E$2:$E$126)</f>
        <v>27.9</v>
      </c>
      <c r="E52" s="51">
        <f>Auftragspauschalen!$B$10</f>
        <v>21.6</v>
      </c>
      <c r="F52" s="51">
        <f>IF(E52="","",E52/Parameter!$B$2)</f>
        <v>3.5797149486244617</v>
      </c>
      <c r="G52" s="186">
        <f t="shared" si="0"/>
        <v>31.479714948624462</v>
      </c>
      <c r="H52" s="51">
        <f>_xlfn.XLOOKUP(A52,Konsolidiert!$C$2:$C$126,Konsolidiert!$AI$2:$AI$126)</f>
        <v>2.1647500000000002</v>
      </c>
      <c r="I52">
        <f>IF(H52="","",(BEL!P53*Auftragspauschalen!B$6)+(BEL!Q53*(1-Auftragspauschalen!B$6)))</f>
        <v>31.871999999999996</v>
      </c>
      <c r="J52" s="51">
        <f>IF(I52="","",I52/Parameter!$B$2)</f>
        <v>5.2820682797480938</v>
      </c>
      <c r="K52" s="51">
        <f t="shared" si="1"/>
        <v>7.4468182797480935</v>
      </c>
      <c r="L52" s="186">
        <f>IF(K52="","",H52*_xlfn.XLOOKUP($A52,Preisinflatoren!$A$2:$A$126,Preisinflatoren!$B$2:$B$126)+J52*'Preisinflatoren Auftragstaxe'!$B$2)</f>
        <v>10.481547162597627</v>
      </c>
      <c r="M52" s="32">
        <f>_xlfn.XLOOKUP(A52,Konsolidiert!$C$2:$C$126,Konsolidiert!$K$2:$K$126)</f>
        <v>0.75</v>
      </c>
      <c r="N52">
        <f>IF(M52="","",Auftragspauschalen!$B$42)</f>
        <v>4.12</v>
      </c>
      <c r="O52" s="51">
        <f>IF(N52="","",N52/Parameter!$B$2)</f>
        <v>0.68279748094133252</v>
      </c>
      <c r="P52" s="51">
        <f t="shared" si="2"/>
        <v>1.4327974809413324</v>
      </c>
      <c r="Q52" s="186">
        <f>IF(P52="","",M52*_xlfn.XLOOKUP($A52,Preisinflatoren!$A$2:$A$126,Preisinflatoren!$C$2:$C$126)+O52*'Preisinflatoren Auftragstaxe'!$B$3)</f>
        <v>2.0355971884397053</v>
      </c>
      <c r="R52" s="51">
        <f>_xlfn.XLOOKUP(A52,Konsolidiert!$C$2:$C$126,Konsolidiert!$T$2:$T$126)</f>
        <v>13.406073124964848</v>
      </c>
      <c r="S52" s="51">
        <f>IF(R52="","",Auftragspauschalen!$B$45)</f>
        <v>2.6</v>
      </c>
      <c r="T52" s="51">
        <f>IF(S52="","",S52/Parameter!$B$2)</f>
        <v>0.4308916141862778</v>
      </c>
      <c r="U52" s="51">
        <f t="shared" si="3"/>
        <v>13.836964739151126</v>
      </c>
      <c r="V52" s="186">
        <f>IF(U52="","",U52*_xlfn.XLOOKUP($A52,Preisinflatoren!$A$2:$A$126,Preisinflatoren!$C$2:$C$126))</f>
        <v>19.099964356678026</v>
      </c>
      <c r="W52">
        <f>_xlfn.XLOOKUP(A52,Konsolidiert!$C$2:$C$126,Konsolidiert!$AP$2:$AP$126)</f>
        <v>18.2</v>
      </c>
      <c r="X52" s="51">
        <f>IF(W52="","",IF(B52=1,Auftragspauschalen!G$16,Auftragspauschalen!F$16)+IF(C52=1,Auftragspauschalen!G$18,Auftragspauschalen!F$18)+Auftragspauschalen!E$15)</f>
        <v>1.0303880673493524</v>
      </c>
      <c r="Y52" s="51">
        <f>IF(
IF(W52="","",SUM(W52,X52))&gt;Auftragspauschalen!E$17,
IF(W52="","",SUM(W52,X52)),
Auftragspauschalen!E$17)</f>
        <v>19.230388067349352</v>
      </c>
      <c r="Z52" s="186">
        <f>IF(Y52="","",W52*_xlfn.XLOOKUP($A52,Preisinflatoren!$A$2:$A$126,Preisinflatoren!$D$2:$D$126)+X52*'Preisinflatoren Auftragstaxe'!$B$4)</f>
        <v>27.962912284110374</v>
      </c>
      <c r="AA52">
        <f>_xlfn.XLOOKUP(A52,Konsolidiert!$C$2:$C$126,Konsolidiert!$AA$2:$AA$126)</f>
        <v>6.19</v>
      </c>
      <c r="AB52" s="51">
        <f>IF(AA52="","",IF(B52=1,Auftragspauschalen!G$22,Auftragspauschalen!F$22)+Auftragspauschalen!E$23)</f>
        <v>1.6329217836091847</v>
      </c>
      <c r="AC52" s="51">
        <f t="shared" si="4"/>
        <v>7.8229217836091856</v>
      </c>
      <c r="AD52" s="186">
        <f>IF(AC52="","",AA52*_xlfn.XLOOKUP($A52,Preisinflatoren!$A$2:$A$126,Preisinflatoren!$E$2:$E$126)+AB52*'Preisinflatoren Auftragstaxe'!$B$5)</f>
        <v>10.143461717221193</v>
      </c>
    </row>
    <row r="53" spans="1:30">
      <c r="A53" s="182">
        <f>Konsolidiert!C53</f>
        <v>1653</v>
      </c>
      <c r="B53" s="179">
        <v>1</v>
      </c>
      <c r="C53" s="179">
        <v>0</v>
      </c>
      <c r="D53" s="182">
        <f>_xlfn.XLOOKUP(A53,Konsolidiert!$C$2:$C$126,Konsolidiert!$E$2:$E$126)</f>
        <v>24.3</v>
      </c>
      <c r="E53" s="51">
        <f>Auftragspauschalen!$B$10</f>
        <v>21.6</v>
      </c>
      <c r="F53" s="51">
        <f>IF(E53="","",E53/Parameter!$B$2)</f>
        <v>3.5797149486244617</v>
      </c>
      <c r="G53" s="186">
        <f t="shared" si="0"/>
        <v>27.879714948624461</v>
      </c>
      <c r="H53" s="51">
        <f>_xlfn.XLOOKUP(A53,Konsolidiert!$C$2:$C$126,Konsolidiert!$AI$2:$AI$126)</f>
        <v>2.1647500000000002</v>
      </c>
      <c r="I53">
        <f>IF(H53="","",(BEL!P54*Auftragspauschalen!B$6)+(BEL!Q54*(1-Auftragspauschalen!B$6)))</f>
        <v>31.871999999999996</v>
      </c>
      <c r="J53" s="51">
        <f>IF(I53="","",I53/Parameter!$B$2)</f>
        <v>5.2820682797480938</v>
      </c>
      <c r="K53" s="51">
        <f t="shared" si="1"/>
        <v>7.4468182797480935</v>
      </c>
      <c r="L53" s="186">
        <f>IF(K53="","",H53*_xlfn.XLOOKUP($A53,Preisinflatoren!$A$2:$A$126,Preisinflatoren!$B$2:$B$126)+J53*'Preisinflatoren Auftragstaxe'!$B$2)</f>
        <v>10.239658092998434</v>
      </c>
      <c r="M53" s="32">
        <f>_xlfn.XLOOKUP(A53,Konsolidiert!$C$2:$C$126,Konsolidiert!$K$2:$K$126)</f>
        <v>11.61</v>
      </c>
      <c r="N53">
        <f>IF(M53="","",Auftragspauschalen!$B$42)</f>
        <v>4.12</v>
      </c>
      <c r="O53" s="51">
        <f>IF(N53="","",N53/Parameter!$B$2)</f>
        <v>0.68279748094133252</v>
      </c>
      <c r="P53" s="51">
        <f t="shared" si="2"/>
        <v>12.292797480941331</v>
      </c>
      <c r="Q53" s="186">
        <f>IF(P53="","",M53*_xlfn.XLOOKUP($A53,Preisinflatoren!$A$2:$A$126,Preisinflatoren!$C$2:$C$126)+O53*'Preisinflatoren Auftragstaxe'!$B$3)</f>
        <v>15.878510466735214</v>
      </c>
      <c r="R53" s="51">
        <f>_xlfn.XLOOKUP(A53,Konsolidiert!$C$2:$C$126,Konsolidiert!$T$2:$T$126)</f>
        <v>46.921255937376969</v>
      </c>
      <c r="S53" s="51">
        <f>IF(R53="","",Auftragspauschalen!$B$45)</f>
        <v>2.6</v>
      </c>
      <c r="T53" s="51">
        <f>IF(S53="","",S53/Parameter!$B$2)</f>
        <v>0.4308916141862778</v>
      </c>
      <c r="U53" s="51">
        <f t="shared" si="3"/>
        <v>47.352147551563249</v>
      </c>
      <c r="V53" s="186">
        <f>IF(U53="","",U53*_xlfn.XLOOKUP($A53,Preisinflatoren!$A$2:$A$126,Preisinflatoren!$C$2:$C$126))</f>
        <v>60.681641454085252</v>
      </c>
      <c r="W53">
        <f>_xlfn.XLOOKUP(A53,Konsolidiert!$C$2:$C$126,Konsolidiert!$AP$2:$AP$126)</f>
        <v>8.58</v>
      </c>
      <c r="X53" s="51">
        <f>IF(W53="","",IF(B53=1,Auftragspauschalen!G$16,Auftragspauschalen!F$16)+IF(C53=1,Auftragspauschalen!G$18,Auftragspauschalen!F$18)+Auftragspauschalen!E$15)</f>
        <v>1.0324027848536326</v>
      </c>
      <c r="Y53" s="51">
        <f>IF(
IF(W53="","",SUM(W53,X53))&gt;Auftragspauschalen!E$17,
IF(W53="","",SUM(W53,X53)),
Auftragspauschalen!E$17)</f>
        <v>9.6124027848536322</v>
      </c>
      <c r="Z53" s="186">
        <f>IF(Y53="","",W53*_xlfn.XLOOKUP($A53,Preisinflatoren!$A$2:$A$126,Preisinflatoren!$D$2:$D$126)+X53*'Preisinflatoren Auftragstaxe'!$B$4)</f>
        <v>13.073786445930617</v>
      </c>
      <c r="AA53">
        <f>_xlfn.XLOOKUP(A53,Konsolidiert!$C$2:$C$126,Konsolidiert!$AA$2:$AA$126)</f>
        <v>10.78</v>
      </c>
      <c r="AB53" s="51">
        <f>IF(AA53="","",IF(B53=1,Auftragspauschalen!G$22,Auftragspauschalen!F$22)+Auftragspauschalen!E$23)</f>
        <v>1.6423599602253895</v>
      </c>
      <c r="AC53" s="51">
        <f t="shared" si="4"/>
        <v>12.422359960225389</v>
      </c>
      <c r="AD53" s="186">
        <f>IF(AC53="","",AA53*_xlfn.XLOOKUP($A53,Preisinflatoren!$A$2:$A$126,Preisinflatoren!$E$2:$E$126)+AB53*'Preisinflatoren Auftragstaxe'!$B$5)</f>
        <v>15.534099334408767</v>
      </c>
    </row>
    <row r="54" spans="1:30">
      <c r="A54" s="182">
        <f>Konsolidiert!C54</f>
        <v>1664</v>
      </c>
      <c r="B54" s="179">
        <v>0</v>
      </c>
      <c r="C54" s="179">
        <v>0</v>
      </c>
      <c r="D54" s="182">
        <f>_xlfn.XLOOKUP(A54,Konsolidiert!$C$2:$C$126,Konsolidiert!$E$2:$E$126)</f>
        <v>13.1</v>
      </c>
      <c r="E54" s="51">
        <f>Auftragspauschalen!$B$10</f>
        <v>21.6</v>
      </c>
      <c r="F54" s="51">
        <f>IF(E54="","",E54/Parameter!$B$2)</f>
        <v>3.5797149486244617</v>
      </c>
      <c r="G54" s="186">
        <f t="shared" si="0"/>
        <v>16.679714948624461</v>
      </c>
      <c r="H54" s="51">
        <f>_xlfn.XLOOKUP(A54,Konsolidiert!$C$2:$C$126,Konsolidiert!$AI$2:$AI$126)</f>
        <v>0.60613000000000006</v>
      </c>
      <c r="I54">
        <f>IF(H54="","",(BEL!P55*Auftragspauschalen!B$6)+(BEL!Q55*(1-Auftragspauschalen!B$6)))</f>
        <v>19.681999999999999</v>
      </c>
      <c r="J54" s="51">
        <f>IF(I54="","",I54/Parameter!$B$2)</f>
        <v>3.2618495193901227</v>
      </c>
      <c r="K54" s="51">
        <f t="shared" si="1"/>
        <v>3.867979519390123</v>
      </c>
      <c r="L54" s="186">
        <f>IF(K54="","",H54*_xlfn.XLOOKUP($A54,Preisinflatoren!$A$2:$A$126,Preisinflatoren!$B$2:$B$126)+J54*'Preisinflatoren Auftragstaxe'!$B$2)</f>
        <v>5.5452337124633919</v>
      </c>
      <c r="M54" s="32">
        <f>_xlfn.XLOOKUP(A54,Konsolidiert!$C$2:$C$126,Konsolidiert!$K$2:$K$126)</f>
        <v>0.25</v>
      </c>
      <c r="N54">
        <f>IF(M54="","",Auftragspauschalen!$B$42)</f>
        <v>4.12</v>
      </c>
      <c r="O54" s="51">
        <f>IF(N54="","",N54/Parameter!$B$2)</f>
        <v>0.68279748094133252</v>
      </c>
      <c r="P54" s="51">
        <f t="shared" si="2"/>
        <v>0.93279748094133252</v>
      </c>
      <c r="Q54" s="186">
        <f>IF(P54="","",M54*_xlfn.XLOOKUP($A54,Preisinflatoren!$A$2:$A$126,Preisinflatoren!$C$2:$C$126)+O54*'Preisinflatoren Auftragstaxe'!$B$3)</f>
        <v>1.3701334156705809</v>
      </c>
      <c r="R54" s="51">
        <f>_xlfn.XLOOKUP(A54,Konsolidiert!$C$2:$C$126,Konsolidiert!$T$2:$T$126)</f>
        <v>3.3515182812412121</v>
      </c>
      <c r="S54" s="51">
        <f>IF(R54="","",Auftragspauschalen!$B$45)</f>
        <v>2.6</v>
      </c>
      <c r="T54" s="51">
        <f>IF(S54="","",S54/Parameter!$B$2)</f>
        <v>0.4308916141862778</v>
      </c>
      <c r="U54" s="51">
        <f t="shared" si="3"/>
        <v>3.7824098954274898</v>
      </c>
      <c r="V54" s="186">
        <f>IF(U54="","",U54*_xlfn.XLOOKUP($A54,Preisinflatoren!$A$2:$A$126,Preisinflatoren!$C$2:$C$126))</f>
        <v>5.5950117328585094</v>
      </c>
      <c r="W54">
        <f>_xlfn.XLOOKUP(A54,Konsolidiert!$C$2:$C$126,Konsolidiert!$AP$2:$AP$126)</f>
        <v>6.5</v>
      </c>
      <c r="X54" s="51">
        <f>IF(W54="","",IF(B54=1,Auftragspauschalen!G$16,Auftragspauschalen!F$16)+IF(C54=1,Auftragspauschalen!G$18,Auftragspauschalen!F$18)+Auftragspauschalen!E$15)</f>
        <v>1.0303880673493524</v>
      </c>
      <c r="Y54" s="51">
        <f>IF(
IF(W54="","",SUM(W54,X54))&gt;Auftragspauschalen!E$17,
IF(W54="","",SUM(W54,X54)),
Auftragspauschalen!E$17)</f>
        <v>7.5303880673493522</v>
      </c>
      <c r="Z54" s="186">
        <f>IF(Y54="","",W54*_xlfn.XLOOKUP($A54,Preisinflatoren!$A$2:$A$126,Preisinflatoren!$D$2:$D$126)+X54*'Preisinflatoren Auftragstaxe'!$B$4)</f>
        <v>11.848967531625853</v>
      </c>
      <c r="AA54">
        <f>_xlfn.XLOOKUP(A54,Konsolidiert!$C$2:$C$126,Konsolidiert!$AA$2:$AA$126)</f>
        <v>2.54</v>
      </c>
      <c r="AB54" s="51">
        <f>IF(AA54="","",IF(B54=1,Auftragspauschalen!G$22,Auftragspauschalen!F$22)+Auftragspauschalen!E$23)</f>
        <v>1.6329217836091847</v>
      </c>
      <c r="AC54" s="51">
        <f t="shared" si="4"/>
        <v>4.1729217836091852</v>
      </c>
      <c r="AD54" s="186">
        <f>IF(AC54="","",AA54*_xlfn.XLOOKUP($A54,Preisinflatoren!$A$2:$A$126,Preisinflatoren!$E$2:$E$126)+AB54*'Preisinflatoren Auftragstaxe'!$B$5)</f>
        <v>5.5698704872281173</v>
      </c>
    </row>
    <row r="55" spans="1:30">
      <c r="A55" s="182">
        <f>Konsolidiert!C55</f>
        <v>1665</v>
      </c>
      <c r="B55" s="179">
        <v>2</v>
      </c>
      <c r="C55" s="179">
        <v>0</v>
      </c>
      <c r="D55" s="182">
        <f>_xlfn.XLOOKUP(A55,Konsolidiert!$C$2:$C$126,Konsolidiert!$E$2:$E$126)</f>
        <v>94.5</v>
      </c>
      <c r="E55" s="51">
        <f>Auftragspauschalen!$B$10</f>
        <v>21.6</v>
      </c>
      <c r="F55" s="51">
        <f>IF(E55="","",E55/Parameter!$B$2)</f>
        <v>3.5797149486244617</v>
      </c>
      <c r="G55" s="186">
        <f t="shared" si="0"/>
        <v>98.079714948624456</v>
      </c>
      <c r="H55" s="51" t="str">
        <f>_xlfn.XLOOKUP(A55,Konsolidiert!$C$2:$C$126,Konsolidiert!$AI$2:$AI$126)</f>
        <v/>
      </c>
      <c r="I55" t="str">
        <f>IF(H55="","",(BEL!P56*Auftragspauschalen!B$6)+(BEL!Q56*(1-Auftragspauschalen!B$6)))</f>
        <v/>
      </c>
      <c r="J55" s="51" t="str">
        <f>IF(I55="","",I55/Parameter!$B$2)</f>
        <v/>
      </c>
      <c r="K55" s="51" t="str">
        <f t="shared" si="1"/>
        <v/>
      </c>
      <c r="L55" s="186" t="str">
        <f>IF(K55="","",H55*_xlfn.XLOOKUP($A55,Preisinflatoren!$A$2:$A$126,Preisinflatoren!$B$2:$B$126)+J55*'Preisinflatoren Auftragstaxe'!$B$2)</f>
        <v/>
      </c>
      <c r="M55" s="32">
        <f>_xlfn.XLOOKUP(A55,Konsolidiert!$C$2:$C$126,Konsolidiert!$K$2:$K$126)</f>
        <v>14.6</v>
      </c>
      <c r="N55">
        <f>IF(M55="","",Auftragspauschalen!$B$42)</f>
        <v>4.12</v>
      </c>
      <c r="O55" s="51">
        <f>IF(N55="","",N55/Parameter!$B$2)</f>
        <v>0.68279748094133252</v>
      </c>
      <c r="P55" s="51">
        <f t="shared" si="2"/>
        <v>15.282797480941332</v>
      </c>
      <c r="Q55" s="186">
        <f>IF(P55="","",M55*_xlfn.XLOOKUP($A55,Preisinflatoren!$A$2:$A$126,Preisinflatoren!$C$2:$C$126)+O55*'Preisinflatoren Auftragstaxe'!$B$3)</f>
        <v>20.509180960100142</v>
      </c>
      <c r="R55" s="51">
        <f>_xlfn.XLOOKUP(A55,Konsolidiert!$C$2:$C$126,Konsolidiert!$T$2:$T$126)</f>
        <v>27.482449906177941</v>
      </c>
      <c r="S55" s="51">
        <f>IF(R55="","",Auftragspauschalen!$B$45)</f>
        <v>2.6</v>
      </c>
      <c r="T55" s="51">
        <f>IF(S55="","",S55/Parameter!$B$2)</f>
        <v>0.4308916141862778</v>
      </c>
      <c r="U55" s="51">
        <f t="shared" si="3"/>
        <v>27.91334152036422</v>
      </c>
      <c r="V55" s="186">
        <f>IF(U55="","",U55*_xlfn.XLOOKUP($A55,Preisinflatoren!$A$2:$A$126,Preisinflatoren!$C$2:$C$126))</f>
        <v>37.29844213671899</v>
      </c>
      <c r="W55" t="str">
        <f>_xlfn.XLOOKUP(A55,Konsolidiert!$C$2:$C$126,Konsolidiert!$AP$2:$AP$126)</f>
        <v/>
      </c>
      <c r="X55" s="51" t="str">
        <f>IF(W55="","",IF(B55=1,Auftragspauschalen!G$16,Auftragspauschalen!F$16)+IF(C55=1,Auftragspauschalen!G$18,Auftragspauschalen!F$18)+Auftragspauschalen!E$15)</f>
        <v/>
      </c>
      <c r="Y55" s="51" t="str">
        <f>IF(
IF(W55="","",SUM(W55,X55))&gt;Auftragspauschalen!E$17,
IF(W55="","",SUM(W55,X55)),
Auftragspauschalen!E$17)</f>
        <v/>
      </c>
      <c r="Z55" s="186" t="str">
        <f>IF(Y55="","",W55*_xlfn.XLOOKUP($A55,Preisinflatoren!$A$2:$A$126,Preisinflatoren!$D$2:$D$126)+X55*'Preisinflatoren Auftragstaxe'!$B$4)</f>
        <v/>
      </c>
      <c r="AA55">
        <f>_xlfn.XLOOKUP(A55,Konsolidiert!$C$2:$C$126,Konsolidiert!$AA$2:$AA$126)</f>
        <v>19.399999999999999</v>
      </c>
      <c r="AB55" s="51">
        <f>IF(AA55="","",IF(B55=1,Auftragspauschalen!G$22,Auftragspauschalen!F$22)+Auftragspauschalen!E$23)</f>
        <v>1.6329217836091847</v>
      </c>
      <c r="AC55" s="51">
        <f t="shared" si="4"/>
        <v>21.032921783609183</v>
      </c>
      <c r="AD55" s="186">
        <f>IF(AC55="","",AA55*_xlfn.XLOOKUP($A55,Preisinflatoren!$A$2:$A$126,Preisinflatoren!$E$2:$E$126)+AB55*'Preisinflatoren Auftragstaxe'!$B$5)</f>
        <v>26.722386070480709</v>
      </c>
    </row>
    <row r="56" spans="1:30">
      <c r="A56" s="182">
        <f>Konsolidiert!C56</f>
        <v>1675</v>
      </c>
      <c r="B56" s="179">
        <v>0</v>
      </c>
      <c r="C56" s="179">
        <v>0</v>
      </c>
      <c r="D56" s="182">
        <f>_xlfn.XLOOKUP(A56,Konsolidiert!$C$2:$C$126,Konsolidiert!$E$2:$E$126)</f>
        <v>10.5</v>
      </c>
      <c r="E56" s="51">
        <f>Auftragspauschalen!$B$10</f>
        <v>21.6</v>
      </c>
      <c r="F56" s="51">
        <f>IF(E56="","",E56/Parameter!$B$2)</f>
        <v>3.5797149486244617</v>
      </c>
      <c r="G56" s="186">
        <f t="shared" si="0"/>
        <v>14.079714948624462</v>
      </c>
      <c r="H56" s="51" t="str">
        <f>_xlfn.XLOOKUP(A56,Konsolidiert!$C$2:$C$126,Konsolidiert!$AI$2:$AI$126)</f>
        <v/>
      </c>
      <c r="I56" t="str">
        <f>IF(H56="","",(BEL!P57*Auftragspauschalen!B$6)+(BEL!Q57*(1-Auftragspauschalen!B$6)))</f>
        <v/>
      </c>
      <c r="J56" s="51" t="str">
        <f>IF(I56="","",I56/Parameter!$B$2)</f>
        <v/>
      </c>
      <c r="K56" s="51" t="str">
        <f t="shared" si="1"/>
        <v/>
      </c>
      <c r="L56" s="186" t="str">
        <f>IF(K56="","",H56*_xlfn.XLOOKUP($A56,Preisinflatoren!$A$2:$A$126,Preisinflatoren!$B$2:$B$126)+J56*'Preisinflatoren Auftragstaxe'!$B$2)</f>
        <v/>
      </c>
      <c r="M56" s="32" t="str">
        <f>_xlfn.XLOOKUP(A56,Konsolidiert!$C$2:$C$126,Konsolidiert!$K$2:$K$126)</f>
        <v/>
      </c>
      <c r="N56" t="str">
        <f>IF(M56="","",Auftragspauschalen!$B$42)</f>
        <v/>
      </c>
      <c r="O56" s="51" t="str">
        <f>IF(N56="","",N56/Parameter!$B$2)</f>
        <v/>
      </c>
      <c r="P56" s="51" t="str">
        <f t="shared" si="2"/>
        <v/>
      </c>
      <c r="Q56" s="186" t="str">
        <f>IF(P56="","",M56*_xlfn.XLOOKUP($A56,Preisinflatoren!$A$2:$A$126,Preisinflatoren!$C$2:$C$126)+O56*'Preisinflatoren Auftragstaxe'!$B$3)</f>
        <v/>
      </c>
      <c r="R56" s="51">
        <f>_xlfn.XLOOKUP(A56,Konsolidiert!$C$2:$C$126,Konsolidiert!$T$2:$T$126)</f>
        <v>5.3624292499859383</v>
      </c>
      <c r="S56" s="51">
        <f>IF(R56="","",Auftragspauschalen!$B$45)</f>
        <v>2.6</v>
      </c>
      <c r="T56" s="51">
        <f>IF(S56="","",S56/Parameter!$B$2)</f>
        <v>0.4308916141862778</v>
      </c>
      <c r="U56" s="51">
        <f t="shared" si="3"/>
        <v>5.793320864172216</v>
      </c>
      <c r="V56" s="186" t="e">
        <f>IF(U56="","",U56*_xlfn.XLOOKUP($A56,Preisinflatoren!$A$2:$A$126,Preisinflatoren!$C$2:$C$126))</f>
        <v>#N/A</v>
      </c>
      <c r="W56" t="str">
        <f>_xlfn.XLOOKUP(A56,Konsolidiert!$C$2:$C$126,Konsolidiert!$AP$2:$AP$126)</f>
        <v/>
      </c>
      <c r="X56" s="51" t="str">
        <f>IF(W56="","",IF(B56=1,Auftragspauschalen!G$16,Auftragspauschalen!F$16)+IF(C56=1,Auftragspauschalen!G$18,Auftragspauschalen!F$18)+Auftragspauschalen!E$15)</f>
        <v/>
      </c>
      <c r="Y56" s="51" t="str">
        <f>IF(
IF(W56="","",SUM(W56,X56))&gt;Auftragspauschalen!E$17,
IF(W56="","",SUM(W56,X56)),
Auftragspauschalen!E$17)</f>
        <v/>
      </c>
      <c r="Z56" s="186" t="str">
        <f>IF(Y56="","",W56*_xlfn.XLOOKUP($A56,Preisinflatoren!$A$2:$A$126,Preisinflatoren!$D$2:$D$126)+X56*'Preisinflatoren Auftragstaxe'!$B$4)</f>
        <v/>
      </c>
      <c r="AA56" t="str">
        <f>_xlfn.XLOOKUP(A56,Konsolidiert!$C$2:$C$126,Konsolidiert!$AA$2:$AA$126)</f>
        <v/>
      </c>
      <c r="AB56" s="51" t="str">
        <f>IF(AA56="","",IF(B56=1,Auftragspauschalen!G$22,Auftragspauschalen!F$22)+Auftragspauschalen!E$23)</f>
        <v/>
      </c>
      <c r="AC56" s="51" t="str">
        <f t="shared" si="4"/>
        <v/>
      </c>
      <c r="AD56" s="186" t="str">
        <f>IF(AC56="","",AA56*_xlfn.XLOOKUP($A56,Preisinflatoren!$A$2:$A$126,Preisinflatoren!$E$2:$E$126)+AB56*'Preisinflatoren Auftragstaxe'!$B$5)</f>
        <v/>
      </c>
    </row>
    <row r="57" spans="1:30">
      <c r="A57" s="182">
        <f>Konsolidiert!C57</f>
        <v>1700</v>
      </c>
      <c r="B57" s="179">
        <v>1</v>
      </c>
      <c r="C57" s="179">
        <v>0</v>
      </c>
      <c r="D57" s="182">
        <f>_xlfn.XLOOKUP(A57,Konsolidiert!$C$2:$C$126,Konsolidiert!$E$2:$E$126)</f>
        <v>5.4</v>
      </c>
      <c r="E57" s="51">
        <f>Auftragspauschalen!$B$10</f>
        <v>21.6</v>
      </c>
      <c r="F57" s="51">
        <f>IF(E57="","",E57/Parameter!$B$2)</f>
        <v>3.5797149486244617</v>
      </c>
      <c r="G57" s="186">
        <f t="shared" si="0"/>
        <v>8.9797149486244621</v>
      </c>
      <c r="H57" s="51" t="str">
        <f>_xlfn.XLOOKUP(A57,Konsolidiert!$C$2:$C$126,Konsolidiert!$AI$2:$AI$126)</f>
        <v/>
      </c>
      <c r="I57" t="str">
        <f>IF(H57="","",(BEL!P58*Auftragspauschalen!B$6)+(BEL!Q58*(1-Auftragspauschalen!B$6)))</f>
        <v/>
      </c>
      <c r="J57" s="51" t="str">
        <f>IF(I57="","",I57/Parameter!$B$2)</f>
        <v/>
      </c>
      <c r="K57" s="51" t="str">
        <f t="shared" si="1"/>
        <v/>
      </c>
      <c r="L57" s="186" t="str">
        <f>IF(K57="","",H57*_xlfn.XLOOKUP($A57,Preisinflatoren!$A$2:$A$126,Preisinflatoren!$B$2:$B$126)+J57*'Preisinflatoren Auftragstaxe'!$B$2)</f>
        <v/>
      </c>
      <c r="M57" s="32">
        <f>_xlfn.XLOOKUP(A57,Konsolidiert!$C$2:$C$126,Konsolidiert!$K$2:$K$126)</f>
        <v>0.75</v>
      </c>
      <c r="N57">
        <f>IF(M57="","",Auftragspauschalen!$B$42)</f>
        <v>4.12</v>
      </c>
      <c r="O57" s="51">
        <f>IF(N57="","",N57/Parameter!$B$2)</f>
        <v>0.68279748094133252</v>
      </c>
      <c r="P57" s="51">
        <f t="shared" si="2"/>
        <v>1.4327974809413324</v>
      </c>
      <c r="Q57" s="186">
        <f>IF(P57="","",M57*_xlfn.XLOOKUP($A57,Preisinflatoren!$A$2:$A$126,Preisinflatoren!$C$2:$C$126)+O57*'Preisinflatoren Auftragstaxe'!$B$3)</f>
        <v>1.9614515736035556</v>
      </c>
      <c r="R57" s="51">
        <f>_xlfn.XLOOKUP(A57,Konsolidiert!$C$2:$C$126,Konsolidiert!$T$2:$T$126)</f>
        <v>8.0436438749789083</v>
      </c>
      <c r="S57" s="51">
        <f>IF(R57="","",Auftragspauschalen!$B$45)</f>
        <v>2.6</v>
      </c>
      <c r="T57" s="51">
        <f>IF(S57="","",S57/Parameter!$B$2)</f>
        <v>0.4308916141862778</v>
      </c>
      <c r="U57" s="51">
        <f t="shared" si="3"/>
        <v>8.4745354891651861</v>
      </c>
      <c r="V57" s="186">
        <f>IF(U57="","",U57*_xlfn.XLOOKUP($A57,Preisinflatoren!$A$2:$A$126,Preisinflatoren!$C$2:$C$126))</f>
        <v>10.860092955308122</v>
      </c>
      <c r="W57">
        <f>_xlfn.XLOOKUP(A57,Konsolidiert!$C$2:$C$126,Konsolidiert!$AP$2:$AP$126)</f>
        <v>4.16</v>
      </c>
      <c r="X57" s="51">
        <f>IF(W57="","",IF(B57=1,Auftragspauschalen!G$16,Auftragspauschalen!F$16)+IF(C57=1,Auftragspauschalen!G$18,Auftragspauschalen!F$18)+Auftragspauschalen!E$15)</f>
        <v>1.0324027848536326</v>
      </c>
      <c r="Y57" s="51">
        <f>IF(
IF(W57="","",SUM(W57,X57))&gt;Auftragspauschalen!E$17,
IF(W57="","",SUM(W57,X57)),
Auftragspauschalen!E$17)</f>
        <v>5.1924027848536323</v>
      </c>
      <c r="Z57" s="186">
        <f>IF(Y57="","",W57*_xlfn.XLOOKUP($A57,Preisinflatoren!$A$2:$A$126,Preisinflatoren!$D$2:$D$126)+X57*'Preisinflatoren Auftragstaxe'!$B$4)</f>
        <v>7.2181188388583317</v>
      </c>
      <c r="AA57">
        <f>_xlfn.XLOOKUP(A57,Konsolidiert!$C$2:$C$126,Konsolidiert!$AA$2:$AA$126)</f>
        <v>8.26</v>
      </c>
      <c r="AB57" s="51">
        <f>IF(AA57="","",IF(B57=1,Auftragspauschalen!G$22,Auftragspauschalen!F$22)+Auftragspauschalen!E$23)</f>
        <v>1.6423599602253895</v>
      </c>
      <c r="AC57" s="51">
        <f t="shared" si="4"/>
        <v>9.9023599602253896</v>
      </c>
      <c r="AD57" s="186">
        <f>IF(AC57="","",AA57*_xlfn.XLOOKUP($A57,Preisinflatoren!$A$2:$A$126,Preisinflatoren!$E$2:$E$126)+AB57*'Preisinflatoren Auftragstaxe'!$B$5)</f>
        <v>12.414162475524417</v>
      </c>
    </row>
    <row r="58" spans="1:30">
      <c r="A58" s="182">
        <f>Konsolidiert!C58</f>
        <v>1718.1</v>
      </c>
      <c r="B58" s="179">
        <v>1</v>
      </c>
      <c r="C58" s="179">
        <v>0</v>
      </c>
      <c r="D58" s="182">
        <f>_xlfn.XLOOKUP(A58,Konsolidiert!$C$2:$C$126,Konsolidiert!$E$2:$E$126)</f>
        <v>8.1</v>
      </c>
      <c r="E58" s="51">
        <f>Auftragspauschalen!$B$10</f>
        <v>21.6</v>
      </c>
      <c r="F58" s="51">
        <f>IF(E58="","",E58/Parameter!$B$2)</f>
        <v>3.5797149486244617</v>
      </c>
      <c r="G58" s="186">
        <f t="shared" si="0"/>
        <v>11.679714948624461</v>
      </c>
      <c r="H58" s="51">
        <f>_xlfn.XLOOKUP(A58,Konsolidiert!$C$2:$C$126,Konsolidiert!$AI$2:$AI$126)</f>
        <v>2.1647500000000002</v>
      </c>
      <c r="I58">
        <f>IF(H58="","",(BEL!P59*Auftragspauschalen!B$6)+(BEL!Q59*(1-Auftragspauschalen!B$6)))</f>
        <v>31.871999999999996</v>
      </c>
      <c r="J58" s="51">
        <f>IF(I58="","",I58/Parameter!$B$2)</f>
        <v>5.2820682797480938</v>
      </c>
      <c r="K58" s="51">
        <f t="shared" si="1"/>
        <v>7.4468182797480935</v>
      </c>
      <c r="L58" s="186">
        <f>IF(K58="","",H58*_xlfn.XLOOKUP($A58,Preisinflatoren!$A$2:$A$126,Preisinflatoren!$B$2:$B$126)+J58*'Preisinflatoren Auftragstaxe'!$B$2)</f>
        <v>10.10361460854892</v>
      </c>
      <c r="M58" s="32">
        <f>_xlfn.XLOOKUP(A58,Konsolidiert!$C$2:$C$126,Konsolidiert!$K$2:$K$126)</f>
        <v>3</v>
      </c>
      <c r="N58">
        <f>IF(M58="","",Auftragspauschalen!$B$42)</f>
        <v>4.12</v>
      </c>
      <c r="O58" s="51">
        <f>IF(N58="","",N58/Parameter!$B$2)</f>
        <v>0.68279748094133252</v>
      </c>
      <c r="P58" s="51">
        <f t="shared" si="2"/>
        <v>3.6827974809413324</v>
      </c>
      <c r="Q58" s="186">
        <f>IF(P58="","",M58*_xlfn.XLOOKUP($A58,Preisinflatoren!$A$2:$A$126,Preisinflatoren!$C$2:$C$126)+O58*'Preisinflatoren Auftragstaxe'!$B$3)</f>
        <v>4.6806432676229335</v>
      </c>
      <c r="R58" s="51">
        <f>_xlfn.XLOOKUP(A58,Konsolidiert!$C$2:$C$126,Konsolidiert!$T$2:$T$126)</f>
        <v>16.75759140620606</v>
      </c>
      <c r="S58" s="51">
        <f>IF(R58="","",Auftragspauschalen!$B$45)</f>
        <v>2.6</v>
      </c>
      <c r="T58" s="51">
        <f>IF(S58="","",S58/Parameter!$B$2)</f>
        <v>0.4308916141862778</v>
      </c>
      <c r="U58" s="51">
        <f t="shared" si="3"/>
        <v>17.18848302039234</v>
      </c>
      <c r="V58" s="186">
        <f>IF(U58="","",U58*_xlfn.XLOOKUP($A58,Preisinflatoren!$A$2:$A$126,Preisinflatoren!$C$2:$C$126))</f>
        <v>21.086341359804194</v>
      </c>
      <c r="W58">
        <f>_xlfn.XLOOKUP(A58,Konsolidiert!$C$2:$C$126,Konsolidiert!$AP$2:$AP$126)</f>
        <v>5.2</v>
      </c>
      <c r="X58" s="51">
        <f>IF(W58="","",IF(B58=1,Auftragspauschalen!G$16,Auftragspauschalen!F$16)+IF(C58=1,Auftragspauschalen!G$18,Auftragspauschalen!F$18)+Auftragspauschalen!E$15)</f>
        <v>1.0324027848536326</v>
      </c>
      <c r="Y58" s="51">
        <f>IF(
IF(W58="","",SUM(W58,X58))&gt;Auftragspauschalen!E$17,
IF(W58="","",SUM(W58,X58)),
Auftragspauschalen!E$17)</f>
        <v>6.2324027848536332</v>
      </c>
      <c r="Z58" s="186">
        <f>IF(Y58="","",W58*_xlfn.XLOOKUP($A58,Preisinflatoren!$A$2:$A$126,Preisinflatoren!$D$2:$D$126)+X58*'Preisinflatoren Auftragstaxe'!$B$4)</f>
        <v>8.2663167407482074</v>
      </c>
      <c r="AA58">
        <f>_xlfn.XLOOKUP(A58,Konsolidiert!$C$2:$C$126,Konsolidiert!$AA$2:$AA$126)</f>
        <v>4.7699999999999996</v>
      </c>
      <c r="AB58" s="51">
        <f>IF(AA58="","",IF(B58=1,Auftragspauschalen!G$22,Auftragspauschalen!F$22)+Auftragspauschalen!E$23)</f>
        <v>1.6423599602253895</v>
      </c>
      <c r="AC58" s="51">
        <f t="shared" si="4"/>
        <v>6.4123599602253893</v>
      </c>
      <c r="AD58" s="186">
        <f>IF(AC58="","",AA58*_xlfn.XLOOKUP($A58,Preisinflatoren!$A$2:$A$126,Preisinflatoren!$E$2:$E$126)+AB58*'Preisinflatoren Auftragstaxe'!$B$5)</f>
        <v>7.9633042525800315</v>
      </c>
    </row>
    <row r="59" spans="1:30">
      <c r="A59" s="182">
        <f>Konsolidiert!C59</f>
        <v>1720</v>
      </c>
      <c r="B59" s="179">
        <v>1</v>
      </c>
      <c r="C59" s="179">
        <v>0</v>
      </c>
      <c r="D59" s="182">
        <f>_xlfn.XLOOKUP(A59,Konsolidiert!$C$2:$C$126,Konsolidiert!$E$2:$E$126)</f>
        <v>8.1</v>
      </c>
      <c r="E59" s="51">
        <f>Auftragspauschalen!$B$10</f>
        <v>21.6</v>
      </c>
      <c r="F59" s="51">
        <f>IF(E59="","",E59/Parameter!$B$2)</f>
        <v>3.5797149486244617</v>
      </c>
      <c r="G59" s="186">
        <f t="shared" si="0"/>
        <v>11.679714948624461</v>
      </c>
      <c r="H59" s="51">
        <f>_xlfn.XLOOKUP(A59,Konsolidiert!$C$2:$C$126,Konsolidiert!$AI$2:$AI$126)</f>
        <v>2.1647500000000002</v>
      </c>
      <c r="I59">
        <f>IF(H59="","",(BEL!P60*Auftragspauschalen!B$6)+(BEL!Q60*(1-Auftragspauschalen!B$6)))</f>
        <v>31.871999999999996</v>
      </c>
      <c r="J59" s="51">
        <f>IF(I59="","",I59/Parameter!$B$2)</f>
        <v>5.2820682797480938</v>
      </c>
      <c r="K59" s="51">
        <f t="shared" si="1"/>
        <v>7.4468182797480935</v>
      </c>
      <c r="L59" s="186">
        <f>IF(K59="","",H59*_xlfn.XLOOKUP($A59,Preisinflatoren!$A$2:$A$126,Preisinflatoren!$B$2:$B$126)+J59*'Preisinflatoren Auftragstaxe'!$B$2)</f>
        <v>10.10361460854892</v>
      </c>
      <c r="M59" s="32">
        <f>_xlfn.XLOOKUP(A59,Konsolidiert!$C$2:$C$126,Konsolidiert!$K$2:$K$126)</f>
        <v>3.7</v>
      </c>
      <c r="N59">
        <f>IF(M59="","",Auftragspauschalen!$B$42)</f>
        <v>4.12</v>
      </c>
      <c r="O59" s="51">
        <f>IF(N59="","",N59/Parameter!$B$2)</f>
        <v>0.68279748094133252</v>
      </c>
      <c r="P59" s="51">
        <f t="shared" si="2"/>
        <v>4.382797480941333</v>
      </c>
      <c r="Q59" s="186">
        <f>IF(P59="","",M59*_xlfn.XLOOKUP($A59,Preisinflatoren!$A$2:$A$126,Preisinflatoren!$C$2:$C$126)+O59*'Preisinflatoren Auftragstaxe'!$B$3)</f>
        <v>5.5393833282990981</v>
      </c>
      <c r="R59" s="51">
        <f>_xlfn.XLOOKUP(A59,Konsolidiert!$C$2:$C$126,Konsolidiert!$T$2:$T$126)</f>
        <v>16.75759140620606</v>
      </c>
      <c r="S59" s="51">
        <f>IF(R59="","",Auftragspauschalen!$B$45)</f>
        <v>2.6</v>
      </c>
      <c r="T59" s="51">
        <f>IF(S59="","",S59/Parameter!$B$2)</f>
        <v>0.4308916141862778</v>
      </c>
      <c r="U59" s="51">
        <f t="shared" si="3"/>
        <v>17.18848302039234</v>
      </c>
      <c r="V59" s="186">
        <f>IF(U59="","",U59*_xlfn.XLOOKUP($A59,Preisinflatoren!$A$2:$A$126,Preisinflatoren!$C$2:$C$126))</f>
        <v>21.086341359804194</v>
      </c>
      <c r="W59">
        <f>_xlfn.XLOOKUP(A59,Konsolidiert!$C$2:$C$126,Konsolidiert!$AP$2:$AP$126)</f>
        <v>7.0200000000000005</v>
      </c>
      <c r="X59" s="51">
        <f>IF(W59="","",IF(B59=1,Auftragspauschalen!G$16,Auftragspauschalen!F$16)+IF(C59=1,Auftragspauschalen!G$18,Auftragspauschalen!F$18)+Auftragspauschalen!E$15)</f>
        <v>1.0324027848536326</v>
      </c>
      <c r="Y59" s="51">
        <f>IF(
IF(W59="","",SUM(W59,X59))&gt;Auftragspauschalen!E$17,
IF(W59="","",SUM(W59,X59)),
Auftragspauschalen!E$17)</f>
        <v>8.0524027848536335</v>
      </c>
      <c r="Z59" s="186">
        <f>IF(Y59="","",W59*_xlfn.XLOOKUP($A59,Preisinflatoren!$A$2:$A$126,Preisinflatoren!$D$2:$D$126)+X59*'Preisinflatoren Auftragstaxe'!$B$4)</f>
        <v>10.562111806386417</v>
      </c>
      <c r="AA59">
        <f>_xlfn.XLOOKUP(A59,Konsolidiert!$C$2:$C$126,Konsolidiert!$AA$2:$AA$126)</f>
        <v>5.18</v>
      </c>
      <c r="AB59" s="51">
        <f>IF(AA59="","",IF(B59=1,Auftragspauschalen!G$22,Auftragspauschalen!F$22)+Auftragspauschalen!E$23)</f>
        <v>1.6423599602253895</v>
      </c>
      <c r="AC59" s="51">
        <f t="shared" si="4"/>
        <v>6.8223599602253895</v>
      </c>
      <c r="AD59" s="186">
        <f>IF(AC59="","",AA59*_xlfn.XLOOKUP($A59,Preisinflatoren!$A$2:$A$126,Preisinflatoren!$E$2:$E$126)+AB59*'Preisinflatoren Auftragstaxe'!$B$5)</f>
        <v>8.4597396000186862</v>
      </c>
    </row>
    <row r="60" spans="1:30">
      <c r="A60" s="182">
        <f>Konsolidiert!C60</f>
        <v>1727.1</v>
      </c>
      <c r="B60" s="179">
        <v>1</v>
      </c>
      <c r="C60" s="179">
        <v>0</v>
      </c>
      <c r="D60" s="182">
        <f>_xlfn.XLOOKUP(A60,Konsolidiert!$C$2:$C$126,Konsolidiert!$E$2:$E$126)</f>
        <v>54.9</v>
      </c>
      <c r="E60" s="51">
        <f>Auftragspauschalen!$B$10</f>
        <v>21.6</v>
      </c>
      <c r="F60" s="51">
        <f>IF(E60="","",E60/Parameter!$B$2)</f>
        <v>3.5797149486244617</v>
      </c>
      <c r="G60" s="186">
        <f t="shared" si="0"/>
        <v>58.479714948624462</v>
      </c>
      <c r="H60" s="51" t="str">
        <f>_xlfn.XLOOKUP(A60,Konsolidiert!$C$2:$C$126,Konsolidiert!$AI$2:$AI$126)</f>
        <v/>
      </c>
      <c r="I60" t="str">
        <f>IF(H60="","",(BEL!P61*Auftragspauschalen!B$6)+(BEL!Q61*(1-Auftragspauschalen!B$6)))</f>
        <v/>
      </c>
      <c r="J60" s="51" t="str">
        <f>IF(I60="","",I60/Parameter!$B$2)</f>
        <v/>
      </c>
      <c r="K60" s="51" t="str">
        <f t="shared" si="1"/>
        <v/>
      </c>
      <c r="L60" s="186" t="str">
        <f>IF(K60="","",H60*_xlfn.XLOOKUP($A60,Preisinflatoren!$A$2:$A$126,Preisinflatoren!$B$2:$B$126)+J60*'Preisinflatoren Auftragstaxe'!$B$2)</f>
        <v/>
      </c>
      <c r="M60" s="32" t="str">
        <f>_xlfn.XLOOKUP(A60,Konsolidiert!$C$2:$C$126,Konsolidiert!$K$2:$K$126)</f>
        <v/>
      </c>
      <c r="N60" t="str">
        <f>IF(M60="","",Auftragspauschalen!$B$42)</f>
        <v/>
      </c>
      <c r="O60" s="51" t="str">
        <f>IF(N60="","",N60/Parameter!$B$2)</f>
        <v/>
      </c>
      <c r="P60" s="51" t="str">
        <f t="shared" si="2"/>
        <v/>
      </c>
      <c r="Q60" s="186" t="str">
        <f>IF(P60="","",M60*_xlfn.XLOOKUP($A60,Preisinflatoren!$A$2:$A$126,Preisinflatoren!$C$2:$C$126)+O60*'Preisinflatoren Auftragstaxe'!$B$3)</f>
        <v/>
      </c>
      <c r="R60" s="51">
        <f>_xlfn.XLOOKUP(A60,Konsolidiert!$C$2:$C$126,Konsolidiert!$T$2:$T$126)</f>
        <v>16.75759140620606</v>
      </c>
      <c r="S60" s="51">
        <f>IF(R60="","",Auftragspauschalen!$B$45)</f>
        <v>2.6</v>
      </c>
      <c r="T60" s="51">
        <f>IF(S60="","",S60/Parameter!$B$2)</f>
        <v>0.4308916141862778</v>
      </c>
      <c r="U60" s="51">
        <f t="shared" si="3"/>
        <v>17.18848302039234</v>
      </c>
      <c r="V60" s="186">
        <f>IF(U60="","",U60*_xlfn.XLOOKUP($A60,Preisinflatoren!$A$2:$A$126,Preisinflatoren!$C$2:$C$126))</f>
        <v>21.086341359804194</v>
      </c>
      <c r="W60">
        <f>_xlfn.XLOOKUP(A60,Konsolidiert!$C$2:$C$126,Konsolidiert!$AP$2:$AP$126)</f>
        <v>8.32</v>
      </c>
      <c r="X60" s="51">
        <f>IF(W60="","",IF(B60=1,Auftragspauschalen!G$16,Auftragspauschalen!F$16)+IF(C60=1,Auftragspauschalen!G$18,Auftragspauschalen!F$18)+Auftragspauschalen!E$15)</f>
        <v>1.0324027848536326</v>
      </c>
      <c r="Y60" s="51">
        <f>IF(
IF(W60="","",SUM(W60,X60))&gt;Auftragspauschalen!E$17,
IF(W60="","",SUM(W60,X60)),
Auftragspauschalen!E$17)</f>
        <v>9.3524027848536324</v>
      </c>
      <c r="Z60" s="186">
        <f>IF(Y60="","",W60*_xlfn.XLOOKUP($A60,Preisinflatoren!$A$2:$A$126,Preisinflatoren!$D$2:$D$126)+X60*'Preisinflatoren Auftragstaxe'!$B$4)</f>
        <v>12.201965424699425</v>
      </c>
      <c r="AA60" t="str">
        <f>_xlfn.XLOOKUP(A60,Konsolidiert!$C$2:$C$126,Konsolidiert!$AA$2:$AA$126)</f>
        <v/>
      </c>
      <c r="AB60" s="51" t="str">
        <f>IF(AA60="","",IF(B60=1,Auftragspauschalen!G$22,Auftragspauschalen!F$22)+Auftragspauschalen!E$23)</f>
        <v/>
      </c>
      <c r="AC60" s="51" t="str">
        <f t="shared" si="4"/>
        <v/>
      </c>
      <c r="AD60" s="186" t="str">
        <f>IF(AC60="","",AA60*_xlfn.XLOOKUP($A60,Preisinflatoren!$A$2:$A$126,Preisinflatoren!$E$2:$E$126)+AB60*'Preisinflatoren Auftragstaxe'!$B$5)</f>
        <v/>
      </c>
    </row>
    <row r="61" spans="1:30">
      <c r="A61" s="182">
        <f>Konsolidiert!C61</f>
        <v>1731</v>
      </c>
      <c r="B61" s="179">
        <v>2</v>
      </c>
      <c r="C61" s="179">
        <v>0</v>
      </c>
      <c r="D61" s="182">
        <f>_xlfn.XLOOKUP(A61,Konsolidiert!$C$2:$C$126,Konsolidiert!$E$2:$E$126)</f>
        <v>2.5</v>
      </c>
      <c r="E61" s="51">
        <f>Auftragspauschalen!$B$10</f>
        <v>21.6</v>
      </c>
      <c r="F61" s="51">
        <f>IF(E61="","",E61/Parameter!$B$2)</f>
        <v>3.5797149486244617</v>
      </c>
      <c r="G61" s="186">
        <f t="shared" si="0"/>
        <v>6.0797149486244617</v>
      </c>
      <c r="H61" s="51">
        <f>_xlfn.XLOOKUP(A61,Konsolidiert!$C$2:$C$126,Konsolidiert!$AI$2:$AI$126)</f>
        <v>0.60613000000000006</v>
      </c>
      <c r="I61">
        <f>IF(H61="","",(BEL!P62*Auftragspauschalen!B$6)+(BEL!Q62*(1-Auftragspauschalen!B$6)))</f>
        <v>19.681999999999999</v>
      </c>
      <c r="J61" s="51">
        <f>IF(I61="","",I61/Parameter!$B$2)</f>
        <v>3.2618495193901227</v>
      </c>
      <c r="K61" s="51">
        <f t="shared" si="1"/>
        <v>3.867979519390123</v>
      </c>
      <c r="L61" s="186">
        <f>IF(K61="","",H61*_xlfn.XLOOKUP($A61,Preisinflatoren!$A$2:$A$126,Preisinflatoren!$B$2:$B$126)+J61*'Preisinflatoren Auftragstaxe'!$B$2)</f>
        <v>5.37168365784198</v>
      </c>
      <c r="M61" s="32">
        <f>_xlfn.XLOOKUP(A61,Konsolidiert!$C$2:$C$126,Konsolidiert!$K$2:$K$126)</f>
        <v>0.25</v>
      </c>
      <c r="N61">
        <f>IF(M61="","",Auftragspauschalen!$B$42)</f>
        <v>4.12</v>
      </c>
      <c r="O61" s="51">
        <f>IF(N61="","",N61/Parameter!$B$2)</f>
        <v>0.68279748094133252</v>
      </c>
      <c r="P61" s="51">
        <f t="shared" si="2"/>
        <v>0.93279748094133252</v>
      </c>
      <c r="Q61" s="186">
        <f>IF(P61="","",M61*_xlfn.XLOOKUP($A61,Preisinflatoren!$A$2:$A$126,Preisinflatoren!$C$2:$C$126)+O61*'Preisinflatoren Auftragstaxe'!$B$3)</f>
        <v>1.3070216006808595</v>
      </c>
      <c r="R61" s="51">
        <f>_xlfn.XLOOKUP(A61,Konsolidiert!$C$2:$C$126,Konsolidiert!$T$2:$T$126)</f>
        <v>2.6812146249929691</v>
      </c>
      <c r="S61" s="51">
        <f>IF(R61="","",Auftragspauschalen!$B$45)</f>
        <v>2.6</v>
      </c>
      <c r="T61" s="51">
        <f>IF(S61="","",S61/Parameter!$B$2)</f>
        <v>0.4308916141862778</v>
      </c>
      <c r="U61" s="51">
        <f t="shared" si="3"/>
        <v>3.1121062391792469</v>
      </c>
      <c r="V61" s="186">
        <f>IF(U61="","",U61*_xlfn.XLOOKUP($A61,Preisinflatoren!$A$2:$A$126,Preisinflatoren!$C$2:$C$126))</f>
        <v>3.8178432866620797</v>
      </c>
      <c r="W61">
        <f>_xlfn.XLOOKUP(A61,Konsolidiert!$C$2:$C$126,Konsolidiert!$AP$2:$AP$126)</f>
        <v>1.56</v>
      </c>
      <c r="X61" s="51">
        <f>IF(W61="","",IF(B61=1,Auftragspauschalen!G$16,Auftragspauschalen!F$16)+IF(C61=1,Auftragspauschalen!G$18,Auftragspauschalen!F$18)+Auftragspauschalen!E$15)</f>
        <v>1.0303880673493524</v>
      </c>
      <c r="Y61" s="51">
        <f>IF(
IF(W61="","",SUM(W61,X61))&gt;Auftragspauschalen!E$17,
IF(W61="","",SUM(W61,X61)),
Auftragspauschalen!E$17)</f>
        <v>2.5903880673493527</v>
      </c>
      <c r="Z61" s="186">
        <f>IF(Y61="","",W61*_xlfn.XLOOKUP($A61,Preisinflatoren!$A$2:$A$126,Preisinflatoren!$D$2:$D$126)+X61*'Preisinflatoren Auftragstaxe'!$B$4)</f>
        <v>3.6713956170269082</v>
      </c>
      <c r="AA61">
        <f>_xlfn.XLOOKUP(A61,Konsolidiert!$C$2:$C$126,Konsolidiert!$AA$2:$AA$126)</f>
        <v>2.41</v>
      </c>
      <c r="AB61" s="51">
        <f>IF(AA61="","",IF(B61=1,Auftragspauschalen!G$22,Auftragspauschalen!F$22)+Auftragspauschalen!E$23)</f>
        <v>1.6329217836091847</v>
      </c>
      <c r="AC61" s="51">
        <f t="shared" si="4"/>
        <v>4.0429217836091844</v>
      </c>
      <c r="AD61" s="186">
        <f>IF(AC61="","",AA61*_xlfn.XLOOKUP($A61,Preisinflatoren!$A$2:$A$126,Preisinflatoren!$E$2:$E$126)+AB61*'Preisinflatoren Auftragstaxe'!$B$5)</f>
        <v>5.0932018530137446</v>
      </c>
    </row>
    <row r="62" spans="1:30">
      <c r="A62" s="182">
        <f>Konsolidiert!C62</f>
        <v>1732</v>
      </c>
      <c r="B62" s="179">
        <v>1</v>
      </c>
      <c r="C62" s="179">
        <v>0</v>
      </c>
      <c r="D62" s="182">
        <f>_xlfn.XLOOKUP(A62,Konsolidiert!$C$2:$C$126,Konsolidiert!$E$2:$E$126)</f>
        <v>9.4</v>
      </c>
      <c r="E62" s="51">
        <f>Auftragspauschalen!$B$10</f>
        <v>21.6</v>
      </c>
      <c r="F62" s="51">
        <f>IF(E62="","",E62/Parameter!$B$2)</f>
        <v>3.5797149486244617</v>
      </c>
      <c r="G62" s="186">
        <f t="shared" si="0"/>
        <v>12.979714948624462</v>
      </c>
      <c r="H62" s="51">
        <f>_xlfn.XLOOKUP(A62,Konsolidiert!$C$2:$C$126,Konsolidiert!$AI$2:$AI$126)</f>
        <v>2.1647500000000002</v>
      </c>
      <c r="I62">
        <f>IF(H62="","",(BEL!P63*Auftragspauschalen!B$6)+(BEL!Q63*(1-Auftragspauschalen!B$6)))</f>
        <v>31.871999999999996</v>
      </c>
      <c r="J62" s="51">
        <f>IF(I62="","",I62/Parameter!$B$2)</f>
        <v>5.2820682797480938</v>
      </c>
      <c r="K62" s="51">
        <f t="shared" si="1"/>
        <v>7.4468182797480935</v>
      </c>
      <c r="L62" s="186">
        <f>IF(K62="","",H62*_xlfn.XLOOKUP($A62,Preisinflatoren!$A$2:$A$126,Preisinflatoren!$B$2:$B$126)+J62*'Preisinflatoren Auftragstaxe'!$B$2)</f>
        <v>10.10361460854892</v>
      </c>
      <c r="M62" s="32">
        <f>_xlfn.XLOOKUP(A62,Konsolidiert!$C$2:$C$126,Konsolidiert!$K$2:$K$126)</f>
        <v>3.7</v>
      </c>
      <c r="N62">
        <f>IF(M62="","",Auftragspauschalen!$B$42)</f>
        <v>4.12</v>
      </c>
      <c r="O62" s="51">
        <f>IF(N62="","",N62/Parameter!$B$2)</f>
        <v>0.68279748094133252</v>
      </c>
      <c r="P62" s="51">
        <f t="shared" si="2"/>
        <v>4.382797480941333</v>
      </c>
      <c r="Q62" s="186">
        <f>IF(P62="","",M62*_xlfn.XLOOKUP($A62,Preisinflatoren!$A$2:$A$126,Preisinflatoren!$C$2:$C$126)+O62*'Preisinflatoren Auftragstaxe'!$B$3)</f>
        <v>5.5393833282990981</v>
      </c>
      <c r="R62" s="51">
        <f>_xlfn.XLOOKUP(A62,Konsolidiert!$C$2:$C$126,Konsolidiert!$T$2:$T$126)</f>
        <v>16.75759140620606</v>
      </c>
      <c r="S62" s="51">
        <f>IF(R62="","",Auftragspauschalen!$B$45)</f>
        <v>2.6</v>
      </c>
      <c r="T62" s="51">
        <f>IF(S62="","",S62/Parameter!$B$2)</f>
        <v>0.4308916141862778</v>
      </c>
      <c r="U62" s="51">
        <f t="shared" si="3"/>
        <v>17.18848302039234</v>
      </c>
      <c r="V62" s="186">
        <f>IF(U62="","",U62*_xlfn.XLOOKUP($A62,Preisinflatoren!$A$2:$A$126,Preisinflatoren!$C$2:$C$126))</f>
        <v>21.086341359804194</v>
      </c>
      <c r="W62">
        <f>_xlfn.XLOOKUP(A62,Konsolidiert!$C$2:$C$126,Konsolidiert!$AP$2:$AP$126)</f>
        <v>7.0200000000000005</v>
      </c>
      <c r="X62" s="51">
        <f>IF(W62="","",IF(B62=1,Auftragspauschalen!G$16,Auftragspauschalen!F$16)+IF(C62=1,Auftragspauschalen!G$18,Auftragspauschalen!F$18)+Auftragspauschalen!E$15)</f>
        <v>1.0324027848536326</v>
      </c>
      <c r="Y62" s="51">
        <f>IF(
IF(W62="","",SUM(W62,X62))&gt;Auftragspauschalen!E$17,
IF(W62="","",SUM(W62,X62)),
Auftragspauschalen!E$17)</f>
        <v>8.0524027848536335</v>
      </c>
      <c r="Z62" s="186">
        <f>IF(Y62="","",W62*_xlfn.XLOOKUP($A62,Preisinflatoren!$A$2:$A$126,Preisinflatoren!$D$2:$D$126)+X62*'Preisinflatoren Auftragstaxe'!$B$4)</f>
        <v>10.562111806386417</v>
      </c>
      <c r="AA62">
        <f>_xlfn.XLOOKUP(A62,Konsolidiert!$C$2:$C$126,Konsolidiert!$AA$2:$AA$126)</f>
        <v>6.6</v>
      </c>
      <c r="AB62" s="51">
        <f>IF(AA62="","",IF(B62=1,Auftragspauschalen!G$22,Auftragspauschalen!F$22)+Auftragspauschalen!E$23)</f>
        <v>1.6423599602253895</v>
      </c>
      <c r="AC62" s="51">
        <f t="shared" si="4"/>
        <v>8.2423599602253894</v>
      </c>
      <c r="AD62" s="186">
        <f>IF(AC62="","",AA62*_xlfn.XLOOKUP($A62,Preisinflatoren!$A$2:$A$126,Preisinflatoren!$E$2:$E$126)+AB62*'Preisinflatoren Auftragstaxe'!$B$5)</f>
        <v>10.179101047245243</v>
      </c>
    </row>
    <row r="63" spans="1:30">
      <c r="A63" s="182">
        <f>Konsolidiert!C63</f>
        <v>1734</v>
      </c>
      <c r="B63" s="179">
        <v>1</v>
      </c>
      <c r="C63" s="179">
        <v>0</v>
      </c>
      <c r="D63" s="182">
        <f>_xlfn.XLOOKUP(A63,Konsolidiert!$C$2:$C$126,Konsolidiert!$E$2:$E$126)</f>
        <v>20.7</v>
      </c>
      <c r="E63" s="51">
        <f>Auftragspauschalen!$B$10</f>
        <v>21.6</v>
      </c>
      <c r="F63" s="51">
        <f>IF(E63="","",E63/Parameter!$B$2)</f>
        <v>3.5797149486244617</v>
      </c>
      <c r="G63" s="186">
        <f t="shared" si="0"/>
        <v>24.279714948624459</v>
      </c>
      <c r="H63" s="51">
        <f>_xlfn.XLOOKUP(A63,Konsolidiert!$C$2:$C$126,Konsolidiert!$AI$2:$AI$126)</f>
        <v>3.0306500000000001</v>
      </c>
      <c r="I63">
        <f>IF(H63="","",(BEL!P64*Auftragspauschalen!B$6)+(BEL!Q64*(1-Auftragspauschalen!B$6)))</f>
        <v>36.094000000000001</v>
      </c>
      <c r="J63" s="51">
        <f>IF(I63="","",I63/Parameter!$B$2)</f>
        <v>5.9817699701690428</v>
      </c>
      <c r="K63" s="51">
        <f t="shared" si="1"/>
        <v>9.0124199701690433</v>
      </c>
      <c r="L63" s="186">
        <f>IF(K63="","",H63*_xlfn.XLOOKUP($A63,Preisinflatoren!$A$2:$A$126,Preisinflatoren!$B$2:$B$126)+J63*'Preisinflatoren Auftragstaxe'!$B$2)</f>
        <v>12.129706819518294</v>
      </c>
      <c r="M63" s="32">
        <f>_xlfn.XLOOKUP(A63,Konsolidiert!$C$2:$C$126,Konsolidiert!$K$2:$K$126)</f>
        <v>11.25</v>
      </c>
      <c r="N63">
        <f>IF(M63="","",Auftragspauschalen!$B$42)</f>
        <v>4.12</v>
      </c>
      <c r="O63" s="51">
        <f>IF(N63="","",N63/Parameter!$B$2)</f>
        <v>0.68279748094133252</v>
      </c>
      <c r="P63" s="51">
        <f t="shared" si="2"/>
        <v>11.932797480941332</v>
      </c>
      <c r="Q63" s="186">
        <f>IF(P63="","",M63*_xlfn.XLOOKUP($A63,Preisinflatoren!$A$2:$A$126,Preisinflatoren!$C$2:$C$126)+O63*'Preisinflatoren Auftragstaxe'!$B$3)</f>
        <v>14.801508268449155</v>
      </c>
      <c r="R63" s="51">
        <f>_xlfn.XLOOKUP(A63,Konsolidiert!$C$2:$C$126,Konsolidiert!$T$2:$T$126)</f>
        <v>13.406073124964848</v>
      </c>
      <c r="S63" s="51">
        <f>IF(R63="","",Auftragspauschalen!$B$45)</f>
        <v>2.6</v>
      </c>
      <c r="T63" s="51">
        <f>IF(S63="","",S63/Parameter!$B$2)</f>
        <v>0.4308916141862778</v>
      </c>
      <c r="U63" s="51">
        <f t="shared" si="3"/>
        <v>13.836964739151126</v>
      </c>
      <c r="V63" s="186">
        <f>IF(U63="","",U63*_xlfn.XLOOKUP($A63,Preisinflatoren!$A$2:$A$126,Preisinflatoren!$C$2:$C$126))</f>
        <v>16.974794199532262</v>
      </c>
      <c r="W63">
        <f>_xlfn.XLOOKUP(A63,Konsolidiert!$C$2:$C$126,Konsolidiert!$AP$2:$AP$126)</f>
        <v>15.08</v>
      </c>
      <c r="X63" s="51">
        <f>IF(W63="","",IF(B63=1,Auftragspauschalen!G$16,Auftragspauschalen!F$16)+IF(C63=1,Auftragspauschalen!G$18,Auftragspauschalen!F$18)+Auftragspauschalen!E$15)</f>
        <v>1.0324027848536326</v>
      </c>
      <c r="Y63" s="51">
        <f>IF(
IF(W63="","",SUM(W63,X63))&gt;Auftragspauschalen!E$17,
IF(W63="","",SUM(W63,X63)),
Auftragspauschalen!E$17)</f>
        <v>16.112402784853632</v>
      </c>
      <c r="Z63" s="186">
        <f>IF(Y63="","",W63*_xlfn.XLOOKUP($A63,Preisinflatoren!$A$2:$A$126,Preisinflatoren!$D$2:$D$126)+X63*'Preisinflatoren Auftragstaxe'!$B$4)</f>
        <v>20.729204239927061</v>
      </c>
      <c r="AA63">
        <f>_xlfn.XLOOKUP(A63,Konsolidiert!$C$2:$C$126,Konsolidiert!$AA$2:$AA$126)</f>
        <v>8.48</v>
      </c>
      <c r="AB63" s="51">
        <f>IF(AA63="","",IF(B63=1,Auftragspauschalen!G$22,Auftragspauschalen!F$22)+Auftragspauschalen!E$23)</f>
        <v>1.6423599602253895</v>
      </c>
      <c r="AC63" s="51">
        <f t="shared" si="4"/>
        <v>10.12235996022539</v>
      </c>
      <c r="AD63" s="186">
        <f>IF(AC63="","",AA63*_xlfn.XLOOKUP($A63,Preisinflatoren!$A$2:$A$126,Preisinflatoren!$E$2:$E$126)+AB63*'Preisinflatoren Auftragstaxe'!$B$5)</f>
        <v>12.455438737939563</v>
      </c>
    </row>
    <row r="64" spans="1:30">
      <c r="A64" s="182">
        <f>Konsolidiert!C64</f>
        <v>1738</v>
      </c>
      <c r="B64" s="179">
        <v>2</v>
      </c>
      <c r="C64" s="179">
        <v>0</v>
      </c>
      <c r="D64" s="182">
        <f>_xlfn.XLOOKUP(A64,Konsolidiert!$C$2:$C$126,Konsolidiert!$E$2:$E$126)</f>
        <v>2.5</v>
      </c>
      <c r="E64" s="51">
        <f>Auftragspauschalen!$B$10</f>
        <v>21.6</v>
      </c>
      <c r="F64" s="51">
        <f>IF(E64="","",E64/Parameter!$B$2)</f>
        <v>3.5797149486244617</v>
      </c>
      <c r="G64" s="186">
        <f t="shared" si="0"/>
        <v>6.0797149486244617</v>
      </c>
      <c r="H64" s="51">
        <f>_xlfn.XLOOKUP(A64,Konsolidiert!$C$2:$C$126,Konsolidiert!$AI$2:$AI$126)</f>
        <v>0.51954</v>
      </c>
      <c r="I64">
        <f>IF(H64="","",(BEL!P65*Auftragspauschalen!B$6)+(BEL!Q65*(1-Auftragspauschalen!B$6)))</f>
        <v>19.681999999999999</v>
      </c>
      <c r="J64" s="51">
        <f>IF(I64="","",I64/Parameter!$B$2)</f>
        <v>3.2618495193901227</v>
      </c>
      <c r="K64" s="51">
        <f t="shared" si="1"/>
        <v>3.7813895193901228</v>
      </c>
      <c r="L64" s="186">
        <f>IF(K64="","",H64*_xlfn.XLOOKUP($A64,Preisinflatoren!$A$2:$A$126,Preisinflatoren!$B$2:$B$126)+J64*'Preisinflatoren Auftragstaxe'!$B$2)</f>
        <v>5.2688636077846436</v>
      </c>
      <c r="M64" s="32">
        <f>_xlfn.XLOOKUP(A64,Konsolidiert!$C$2:$C$126,Konsolidiert!$K$2:$K$126)</f>
        <v>0.25</v>
      </c>
      <c r="N64">
        <f>IF(M64="","",Auftragspauschalen!$B$42)</f>
        <v>4.12</v>
      </c>
      <c r="O64" s="51">
        <f>IF(N64="","",N64/Parameter!$B$2)</f>
        <v>0.68279748094133252</v>
      </c>
      <c r="P64" s="51">
        <f t="shared" si="2"/>
        <v>0.93279748094133252</v>
      </c>
      <c r="Q64" s="186">
        <f>IF(P64="","",M64*_xlfn.XLOOKUP($A64,Preisinflatoren!$A$2:$A$126,Preisinflatoren!$C$2:$C$126)+O64*'Preisinflatoren Auftragstaxe'!$B$3)</f>
        <v>1.3070216006808595</v>
      </c>
      <c r="R64" s="51">
        <f>_xlfn.XLOOKUP(A64,Konsolidiert!$C$2:$C$126,Konsolidiert!$T$2:$T$126)</f>
        <v>2.6812146249929691</v>
      </c>
      <c r="S64" s="51">
        <f>IF(R64="","",Auftragspauschalen!$B$45)</f>
        <v>2.6</v>
      </c>
      <c r="T64" s="51">
        <f>IF(S64="","",S64/Parameter!$B$2)</f>
        <v>0.4308916141862778</v>
      </c>
      <c r="U64" s="51">
        <f t="shared" si="3"/>
        <v>3.1121062391792469</v>
      </c>
      <c r="V64" s="186">
        <f>IF(U64="","",U64*_xlfn.XLOOKUP($A64,Preisinflatoren!$A$2:$A$126,Preisinflatoren!$C$2:$C$126))</f>
        <v>3.8178432866620797</v>
      </c>
      <c r="W64">
        <f>_xlfn.XLOOKUP(A64,Konsolidiert!$C$2:$C$126,Konsolidiert!$AP$2:$AP$126)</f>
        <v>1.56</v>
      </c>
      <c r="X64" s="51">
        <f>IF(W64="","",IF(B64=1,Auftragspauschalen!G$16,Auftragspauschalen!F$16)+IF(C64=1,Auftragspauschalen!G$18,Auftragspauschalen!F$18)+Auftragspauschalen!E$15)</f>
        <v>1.0303880673493524</v>
      </c>
      <c r="Y64" s="51">
        <f>IF(
IF(W64="","",SUM(W64,X64))&gt;Auftragspauschalen!E$17,
IF(W64="","",SUM(W64,X64)),
Auftragspauschalen!E$17)</f>
        <v>2.5903880673493527</v>
      </c>
      <c r="Z64" s="186">
        <f>IF(Y64="","",W64*_xlfn.XLOOKUP($A64,Preisinflatoren!$A$2:$A$126,Preisinflatoren!$D$2:$D$126)+X64*'Preisinflatoren Auftragstaxe'!$B$4)</f>
        <v>3.6713956170269082</v>
      </c>
      <c r="AA64">
        <f>_xlfn.XLOOKUP(A64,Konsolidiert!$C$2:$C$126,Konsolidiert!$AA$2:$AA$126)</f>
        <v>1.69</v>
      </c>
      <c r="AB64" s="51">
        <f>IF(AA64="","",IF(B64=1,Auftragspauschalen!G$22,Auftragspauschalen!F$22)+Auftragspauschalen!E$23)</f>
        <v>1.6329217836091847</v>
      </c>
      <c r="AC64" s="51">
        <f t="shared" si="4"/>
        <v>3.3229217836091847</v>
      </c>
      <c r="AD64" s="186">
        <f>IF(AC64="","",AA64*_xlfn.XLOOKUP($A64,Preisinflatoren!$A$2:$A$126,Preisinflatoren!$E$2:$E$126)+AB64*'Preisinflatoren Auftragstaxe'!$B$5)</f>
        <v>4.2214129501946438</v>
      </c>
    </row>
    <row r="65" spans="1:30">
      <c r="A65" s="182">
        <f>Konsolidiert!C65</f>
        <v>1739</v>
      </c>
      <c r="B65" s="179">
        <v>0</v>
      </c>
      <c r="C65" s="179">
        <v>0</v>
      </c>
      <c r="D65" s="182">
        <f>_xlfn.XLOOKUP(A65,Konsolidiert!$C$2:$C$126,Konsolidiert!$E$2:$E$126)</f>
        <v>18</v>
      </c>
      <c r="E65" s="51">
        <f>Auftragspauschalen!$B$10</f>
        <v>21.6</v>
      </c>
      <c r="F65" s="51">
        <f>IF(E65="","",E65/Parameter!$B$2)</f>
        <v>3.5797149486244617</v>
      </c>
      <c r="G65" s="186">
        <f t="shared" si="0"/>
        <v>21.579714948624463</v>
      </c>
      <c r="H65" s="51" t="str">
        <f>_xlfn.XLOOKUP(A65,Konsolidiert!$C$2:$C$126,Konsolidiert!$AI$2:$AI$126)</f>
        <v/>
      </c>
      <c r="I65" t="str">
        <f>IF(H65="","",(BEL!P66*Auftragspauschalen!B$6)+(BEL!Q66*(1-Auftragspauschalen!B$6)))</f>
        <v/>
      </c>
      <c r="J65" s="51" t="str">
        <f>IF(I65="","",I65/Parameter!$B$2)</f>
        <v/>
      </c>
      <c r="K65" s="51" t="str">
        <f t="shared" si="1"/>
        <v/>
      </c>
      <c r="L65" s="186" t="str">
        <f>IF(K65="","",H65*_xlfn.XLOOKUP($A65,Preisinflatoren!$A$2:$A$126,Preisinflatoren!$B$2:$B$126)+J65*'Preisinflatoren Auftragstaxe'!$B$2)</f>
        <v/>
      </c>
      <c r="M65" s="32" t="str">
        <f>_xlfn.XLOOKUP(A65,Konsolidiert!$C$2:$C$126,Konsolidiert!$K$2:$K$126)</f>
        <v/>
      </c>
      <c r="N65" t="str">
        <f>IF(M65="","",Auftragspauschalen!$B$42)</f>
        <v/>
      </c>
      <c r="O65" s="51" t="str">
        <f>IF(N65="","",N65/Parameter!$B$2)</f>
        <v/>
      </c>
      <c r="P65" s="51" t="str">
        <f t="shared" si="2"/>
        <v/>
      </c>
      <c r="Q65" s="186" t="str">
        <f>IF(P65="","",M65*_xlfn.XLOOKUP($A65,Preisinflatoren!$A$2:$A$126,Preisinflatoren!$C$2:$C$126)+O65*'Preisinflatoren Auftragstaxe'!$B$3)</f>
        <v/>
      </c>
      <c r="R65" s="51" t="str">
        <f>_xlfn.XLOOKUP(A65,Konsolidiert!$C$2:$C$126,Konsolidiert!$T$2:$T$126)</f>
        <v/>
      </c>
      <c r="S65" s="51" t="str">
        <f>IF(R65="","",Auftragspauschalen!$B$45)</f>
        <v/>
      </c>
      <c r="T65" s="51" t="str">
        <f>IF(S65="","",S65/Parameter!$B$2)</f>
        <v/>
      </c>
      <c r="U65" s="51" t="str">
        <f t="shared" si="3"/>
        <v/>
      </c>
      <c r="V65" s="186" t="str">
        <f>IF(U65="","",U65*_xlfn.XLOOKUP($A65,Preisinflatoren!$A$2:$A$126,Preisinflatoren!$C$2:$C$126))</f>
        <v/>
      </c>
      <c r="W65">
        <f>_xlfn.XLOOKUP(A65,Konsolidiert!$C$2:$C$126,Konsolidiert!$AP$2:$AP$126)</f>
        <v>15.08</v>
      </c>
      <c r="X65" s="51">
        <f>IF(W65="","",IF(B65=1,Auftragspauschalen!G$16,Auftragspauschalen!F$16)+IF(C65=1,Auftragspauschalen!G$18,Auftragspauschalen!F$18)+Auftragspauschalen!E$15)</f>
        <v>1.0303880673493524</v>
      </c>
      <c r="Y65" s="51">
        <f>IF(
IF(W65="","",SUM(W65,X65))&gt;Auftragspauschalen!E$17,
IF(W65="","",SUM(W65,X65)),
Auftragspauschalen!E$17)</f>
        <v>16.110388067349351</v>
      </c>
      <c r="Z65" s="186" t="e">
        <f>IF(Y65="","",W65*_xlfn.XLOOKUP($A65,Preisinflatoren!$A$2:$A$126,Preisinflatoren!$D$2:$D$126)+X65*'Preisinflatoren Auftragstaxe'!$B$4)</f>
        <v>#N/A</v>
      </c>
      <c r="AA65">
        <f>_xlfn.XLOOKUP(A65,Konsolidiert!$C$2:$C$126,Konsolidiert!$AA$2:$AA$126)</f>
        <v>2.4900000000000002</v>
      </c>
      <c r="AB65" s="51">
        <f>IF(AA65="","",IF(B65=1,Auftragspauschalen!G$22,Auftragspauschalen!F$22)+Auftragspauschalen!E$23)</f>
        <v>1.6329217836091847</v>
      </c>
      <c r="AC65" s="51">
        <f t="shared" si="4"/>
        <v>4.1229217836091845</v>
      </c>
      <c r="AD65" s="186" t="e">
        <f>IF(AC65="","",AA65*_xlfn.XLOOKUP($A65,Preisinflatoren!$A$2:$A$126,Preisinflatoren!$E$2:$E$126)+AB65*'Preisinflatoren Auftragstaxe'!$B$5)</f>
        <v>#N/A</v>
      </c>
    </row>
    <row r="66" spans="1:30">
      <c r="A66" s="182">
        <f>Konsolidiert!C66</f>
        <v>1740</v>
      </c>
      <c r="B66" s="179">
        <v>0</v>
      </c>
      <c r="C66" s="179">
        <v>0</v>
      </c>
      <c r="D66" s="182">
        <f>_xlfn.XLOOKUP(A66,Konsolidiert!$C$2:$C$126,Konsolidiert!$E$2:$E$126)</f>
        <v>0.9</v>
      </c>
      <c r="E66" s="51">
        <f>Auftragspauschalen!$B$10</f>
        <v>21.6</v>
      </c>
      <c r="F66" s="51">
        <f>IF(E66="","",E66/Parameter!$B$2)</f>
        <v>3.5797149486244617</v>
      </c>
      <c r="G66" s="186">
        <f t="shared" si="0"/>
        <v>4.4797149486244621</v>
      </c>
      <c r="H66" s="51" t="str">
        <f>_xlfn.XLOOKUP(A66,Konsolidiert!$C$2:$C$126,Konsolidiert!$AI$2:$AI$126)</f>
        <v/>
      </c>
      <c r="I66" t="str">
        <f>IF(H66="","",(BEL!P67*Auftragspauschalen!B$6)+(BEL!Q67*(1-Auftragspauschalen!B$6)))</f>
        <v/>
      </c>
      <c r="J66" s="51" t="str">
        <f>IF(I66="","",I66/Parameter!$B$2)</f>
        <v/>
      </c>
      <c r="K66" s="51" t="str">
        <f t="shared" si="1"/>
        <v/>
      </c>
      <c r="L66" s="186" t="str">
        <f>IF(K66="","",H66*_xlfn.XLOOKUP($A66,Preisinflatoren!$A$2:$A$126,Preisinflatoren!$B$2:$B$126)+J66*'Preisinflatoren Auftragstaxe'!$B$2)</f>
        <v/>
      </c>
      <c r="M66" s="32">
        <f>_xlfn.XLOOKUP(A66,Konsolidiert!$C$2:$C$126,Konsolidiert!$K$2:$K$126)</f>
        <v>0.5</v>
      </c>
      <c r="N66">
        <f>IF(M66="","",Auftragspauschalen!$B$42)</f>
        <v>4.12</v>
      </c>
      <c r="O66" s="51">
        <f>IF(N66="","",N66/Parameter!$B$2)</f>
        <v>0.68279748094133252</v>
      </c>
      <c r="P66" s="51">
        <f t="shared" si="2"/>
        <v>1.1827974809413324</v>
      </c>
      <c r="Q66" s="186" t="e">
        <f>IF(P66="","",M66*_xlfn.XLOOKUP($A66,Preisinflatoren!$A$2:$A$126,Preisinflatoren!$C$2:$C$126)+O66*'Preisinflatoren Auftragstaxe'!$B$3)</f>
        <v>#N/A</v>
      </c>
      <c r="R66" s="51" t="str">
        <f>_xlfn.XLOOKUP(A66,Konsolidiert!$C$2:$C$126,Konsolidiert!$T$2:$T$126)</f>
        <v/>
      </c>
      <c r="S66" s="51" t="str">
        <f>IF(R66="","",Auftragspauschalen!$B$45)</f>
        <v/>
      </c>
      <c r="T66" s="51" t="str">
        <f>IF(S66="","",S66/Parameter!$B$2)</f>
        <v/>
      </c>
      <c r="U66" s="51" t="str">
        <f t="shared" si="3"/>
        <v/>
      </c>
      <c r="V66" s="186" t="str">
        <f>IF(U66="","",U66*_xlfn.XLOOKUP($A66,Preisinflatoren!$A$2:$A$126,Preisinflatoren!$C$2:$C$126))</f>
        <v/>
      </c>
      <c r="W66">
        <f>_xlfn.XLOOKUP(A66,Konsolidiert!$C$2:$C$126,Konsolidiert!$AP$2:$AP$126)</f>
        <v>15.08</v>
      </c>
      <c r="X66" s="51">
        <f>IF(W66="","",IF(B66=1,Auftragspauschalen!G$16,Auftragspauschalen!F$16)+IF(C66=1,Auftragspauschalen!G$18,Auftragspauschalen!F$18)+Auftragspauschalen!E$15)</f>
        <v>1.0303880673493524</v>
      </c>
      <c r="Y66" s="51">
        <f>IF(
IF(W66="","",SUM(W66,X66))&gt;Auftragspauschalen!E$17,
IF(W66="","",SUM(W66,X66)),
Auftragspauschalen!E$17)</f>
        <v>16.110388067349351</v>
      </c>
      <c r="Z66" s="186" t="e">
        <f>IF(Y66="","",W66*_xlfn.XLOOKUP($A66,Preisinflatoren!$A$2:$A$126,Preisinflatoren!$D$2:$D$126)+X66*'Preisinflatoren Auftragstaxe'!$B$4)</f>
        <v>#N/A</v>
      </c>
      <c r="AA66" t="str">
        <f>_xlfn.XLOOKUP(A66,Konsolidiert!$C$2:$C$126,Konsolidiert!$AA$2:$AA$126)</f>
        <v/>
      </c>
      <c r="AB66" s="51" t="str">
        <f>IF(AA66="","",IF(B66=1,Auftragspauschalen!G$22,Auftragspauschalen!F$22)+Auftragspauschalen!E$23)</f>
        <v/>
      </c>
      <c r="AC66" s="51" t="str">
        <f t="shared" si="4"/>
        <v/>
      </c>
      <c r="AD66" s="186" t="str">
        <f>IF(AC66="","",AA66*_xlfn.XLOOKUP($A66,Preisinflatoren!$A$2:$A$126,Preisinflatoren!$E$2:$E$126)+AB66*'Preisinflatoren Auftragstaxe'!$B$5)</f>
        <v/>
      </c>
    </row>
    <row r="67" spans="1:30">
      <c r="A67" s="182">
        <f>Konsolidiert!C67</f>
        <v>1748</v>
      </c>
      <c r="B67" s="179">
        <v>1</v>
      </c>
      <c r="C67" s="179">
        <v>0</v>
      </c>
      <c r="D67" s="182">
        <f>_xlfn.XLOOKUP(A67,Konsolidiert!$C$2:$C$126,Konsolidiert!$E$2:$E$126)</f>
        <v>68.400000000000006</v>
      </c>
      <c r="E67" s="51">
        <f>Auftragspauschalen!$B$10</f>
        <v>21.6</v>
      </c>
      <c r="F67" s="51">
        <f>IF(E67="","",E67/Parameter!$B$2)</f>
        <v>3.5797149486244617</v>
      </c>
      <c r="G67" s="186">
        <f t="shared" ref="G67:G126" si="5">IF(D67="","",SUM(D67,F67))</f>
        <v>71.979714948624462</v>
      </c>
      <c r="H67" s="51" t="str">
        <f>_xlfn.XLOOKUP(A67,Konsolidiert!$C$2:$C$126,Konsolidiert!$AI$2:$AI$126)</f>
        <v/>
      </c>
      <c r="I67" t="str">
        <f>IF(H67="","",(BEL!P68*Auftragspauschalen!B$6)+(BEL!Q68*(1-Auftragspauschalen!B$6)))</f>
        <v/>
      </c>
      <c r="J67" s="51" t="str">
        <f>IF(I67="","",I67/Parameter!$B$2)</f>
        <v/>
      </c>
      <c r="K67" s="51" t="str">
        <f t="shared" ref="K67:K126" si="6">IF(H67="","",SUM(H67,J67))</f>
        <v/>
      </c>
      <c r="L67" s="186" t="str">
        <f>IF(K67="","",H67*_xlfn.XLOOKUP($A67,Preisinflatoren!$A$2:$A$126,Preisinflatoren!$B$2:$B$126)+J67*'Preisinflatoren Auftragstaxe'!$B$2)</f>
        <v/>
      </c>
      <c r="M67" s="32">
        <f>_xlfn.XLOOKUP(A67,Konsolidiert!$C$2:$C$126,Konsolidiert!$K$2:$K$126)</f>
        <v>22.3</v>
      </c>
      <c r="N67">
        <f>IF(M67="","",Auftragspauschalen!$B$42)</f>
        <v>4.12</v>
      </c>
      <c r="O67" s="51">
        <f>IF(N67="","",N67/Parameter!$B$2)</f>
        <v>0.68279748094133252</v>
      </c>
      <c r="P67" s="51">
        <f t="shared" ref="P67:P126" si="7">IF(M67="","",SUM(M67,O67))</f>
        <v>22.982797480941333</v>
      </c>
      <c r="Q67" s="186">
        <f>IF(P67="","",M67*_xlfn.XLOOKUP($A67,Preisinflatoren!$A$2:$A$126,Preisinflatoren!$C$2:$C$126)+O67*'Preisinflatoren Auftragstaxe'!$B$3)</f>
        <v>30.798096181633564</v>
      </c>
      <c r="R67" s="51">
        <f>_xlfn.XLOOKUP(A67,Konsolidiert!$C$2:$C$126,Konsolidiert!$T$2:$T$126)</f>
        <v>38.207308406149821</v>
      </c>
      <c r="S67" s="51">
        <f>IF(R67="","",Auftragspauschalen!$B$45)</f>
        <v>2.6</v>
      </c>
      <c r="T67" s="51">
        <f>IF(S67="","",S67/Parameter!$B$2)</f>
        <v>0.4308916141862778</v>
      </c>
      <c r="U67" s="51">
        <f t="shared" ref="U67:U126" si="8">IF(R67="","",SUM(R67,T67))</f>
        <v>38.6382000203361</v>
      </c>
      <c r="V67" s="186">
        <f>IF(U67="","",U67*_xlfn.XLOOKUP($A67,Preisinflatoren!$A$2:$A$126,Preisinflatoren!$C$2:$C$126))</f>
        <v>51.629242119725845</v>
      </c>
      <c r="W67" t="str">
        <f>_xlfn.XLOOKUP(A67,Konsolidiert!$C$2:$C$126,Konsolidiert!$AP$2:$AP$126)</f>
        <v/>
      </c>
      <c r="X67" s="51" t="str">
        <f>IF(W67="","",IF(B67=1,Auftragspauschalen!G$16,Auftragspauschalen!F$16)+IF(C67=1,Auftragspauschalen!G$18,Auftragspauschalen!F$18)+Auftragspauschalen!E$15)</f>
        <v/>
      </c>
      <c r="Y67" s="51" t="str">
        <f>IF(
IF(W67="","",SUM(W67,X67))&gt;Auftragspauschalen!E$17,
IF(W67="","",SUM(W67,X67)),
Auftragspauschalen!E$17)</f>
        <v/>
      </c>
      <c r="Z67" s="186" t="str">
        <f>IF(Y67="","",W67*_xlfn.XLOOKUP($A67,Preisinflatoren!$A$2:$A$126,Preisinflatoren!$D$2:$D$126)+X67*'Preisinflatoren Auftragstaxe'!$B$4)</f>
        <v/>
      </c>
      <c r="AA67">
        <f>_xlfn.XLOOKUP(A67,Konsolidiert!$C$2:$C$126,Konsolidiert!$AA$2:$AA$126)</f>
        <v>10.47</v>
      </c>
      <c r="AB67" s="51">
        <f>IF(AA67="","",IF(B67=1,Auftragspauschalen!G$22,Auftragspauschalen!F$22)+Auftragspauschalen!E$23)</f>
        <v>1.6423599602253895</v>
      </c>
      <c r="AC67" s="51">
        <f t="shared" ref="AC67:AC126" si="9">IF(AA67="","",SUM(AA67,AB67))</f>
        <v>12.11235996022539</v>
      </c>
      <c r="AD67" s="186">
        <f>IF(AC67="","",AA67*_xlfn.XLOOKUP($A67,Preisinflatoren!$A$2:$A$126,Preisinflatoren!$E$2:$E$126)+AB67*'Preisinflatoren Auftragstaxe'!$B$5)</f>
        <v>15.43562875601951</v>
      </c>
    </row>
    <row r="68" spans="1:30">
      <c r="A68" s="182">
        <f>Konsolidiert!C68</f>
        <v>1749</v>
      </c>
      <c r="B68" s="179">
        <v>1</v>
      </c>
      <c r="C68" s="179">
        <v>0</v>
      </c>
      <c r="D68" s="182">
        <f>_xlfn.XLOOKUP(A68,Konsolidiert!$C$2:$C$126,Konsolidiert!$E$2:$E$126)</f>
        <v>22.5</v>
      </c>
      <c r="E68" s="51">
        <f>Auftragspauschalen!$B$10</f>
        <v>21.6</v>
      </c>
      <c r="F68" s="51">
        <f>IF(E68="","",E68/Parameter!$B$2)</f>
        <v>3.5797149486244617</v>
      </c>
      <c r="G68" s="186">
        <f t="shared" si="5"/>
        <v>26.079714948624463</v>
      </c>
      <c r="H68" s="51">
        <f>_xlfn.XLOOKUP(A68,Konsolidiert!$C$2:$C$126,Konsolidiert!$AI$2:$AI$126)</f>
        <v>2.1647500000000002</v>
      </c>
      <c r="I68">
        <f>IF(H68="","",(BEL!P69*Auftragspauschalen!B$6)+(BEL!Q69*(1-Auftragspauschalen!B$6)))</f>
        <v>31.871999999999996</v>
      </c>
      <c r="J68" s="51">
        <f>IF(I68="","",I68/Parameter!$B$2)</f>
        <v>5.2820682797480938</v>
      </c>
      <c r="K68" s="51">
        <f t="shared" si="6"/>
        <v>7.4468182797480935</v>
      </c>
      <c r="L68" s="186">
        <f>IF(K68="","",H68*_xlfn.XLOOKUP($A68,Preisinflatoren!$A$2:$A$126,Preisinflatoren!$B$2:$B$126)+J68*'Preisinflatoren Auftragstaxe'!$B$2)</f>
        <v>10.10361460854892</v>
      </c>
      <c r="M68" s="32">
        <f>_xlfn.XLOOKUP(A68,Konsolidiert!$C$2:$C$126,Konsolidiert!$K$2:$K$126)</f>
        <v>4.2</v>
      </c>
      <c r="N68">
        <f>IF(M68="","",Auftragspauschalen!$B$42)</f>
        <v>4.12</v>
      </c>
      <c r="O68" s="51">
        <f>IF(N68="","",N68/Parameter!$B$2)</f>
        <v>0.68279748094133252</v>
      </c>
      <c r="P68" s="51">
        <f t="shared" si="7"/>
        <v>4.882797480941333</v>
      </c>
      <c r="Q68" s="186">
        <f>IF(P68="","",M68*_xlfn.XLOOKUP($A68,Preisinflatoren!$A$2:$A$126,Preisinflatoren!$C$2:$C$126)+O68*'Preisinflatoren Auftragstaxe'!$B$3)</f>
        <v>6.1527690859249295</v>
      </c>
      <c r="R68" s="51">
        <f>_xlfn.XLOOKUP(A68,Konsolidiert!$C$2:$C$126,Konsolidiert!$T$2:$T$126)</f>
        <v>16.75759140620606</v>
      </c>
      <c r="S68" s="51">
        <f>IF(R68="","",Auftragspauschalen!$B$45)</f>
        <v>2.6</v>
      </c>
      <c r="T68" s="51">
        <f>IF(S68="","",S68/Parameter!$B$2)</f>
        <v>0.4308916141862778</v>
      </c>
      <c r="U68" s="51">
        <f t="shared" si="8"/>
        <v>17.18848302039234</v>
      </c>
      <c r="V68" s="186">
        <f>IF(U68="","",U68*_xlfn.XLOOKUP($A68,Preisinflatoren!$A$2:$A$126,Preisinflatoren!$C$2:$C$126))</f>
        <v>21.086341359804194</v>
      </c>
      <c r="W68">
        <f>_xlfn.XLOOKUP(A68,Konsolidiert!$C$2:$C$126,Konsolidiert!$AP$2:$AP$126)</f>
        <v>8.32</v>
      </c>
      <c r="X68" s="51">
        <f>IF(W68="","",IF(B68=1,Auftragspauschalen!G$16,Auftragspauschalen!F$16)+IF(C68=1,Auftragspauschalen!G$18,Auftragspauschalen!F$18)+Auftragspauschalen!E$15)</f>
        <v>1.0324027848536326</v>
      </c>
      <c r="Y68" s="51">
        <f>IF(
IF(W68="","",SUM(W68,X68))&gt;Auftragspauschalen!E$17,
IF(W68="","",SUM(W68,X68)),
Auftragspauschalen!E$17)</f>
        <v>9.3524027848536324</v>
      </c>
      <c r="Z68" s="186">
        <f>IF(Y68="","",W68*_xlfn.XLOOKUP($A68,Preisinflatoren!$A$2:$A$126,Preisinflatoren!$D$2:$D$126)+X68*'Preisinflatoren Auftragstaxe'!$B$4)</f>
        <v>12.201965424699425</v>
      </c>
      <c r="AA68">
        <f>_xlfn.XLOOKUP(A68,Konsolidiert!$C$2:$C$126,Konsolidiert!$AA$2:$AA$126)</f>
        <v>6.2</v>
      </c>
      <c r="AB68" s="51">
        <f>IF(AA68="","",IF(B68=1,Auftragspauschalen!G$22,Auftragspauschalen!F$22)+Auftragspauschalen!E$23)</f>
        <v>1.6423599602253895</v>
      </c>
      <c r="AC68" s="51">
        <f t="shared" si="9"/>
        <v>7.8423599602253899</v>
      </c>
      <c r="AD68" s="186">
        <f>IF(AC68="","",AA68*_xlfn.XLOOKUP($A68,Preisinflatoren!$A$2:$A$126,Preisinflatoren!$E$2:$E$126)+AB68*'Preisinflatoren Auftragstaxe'!$B$5)</f>
        <v>9.6947738790124127</v>
      </c>
    </row>
    <row r="69" spans="1:30">
      <c r="A69" s="182">
        <f>Konsolidiert!C69</f>
        <v>1751</v>
      </c>
      <c r="B69" s="179">
        <v>1</v>
      </c>
      <c r="C69" s="179">
        <v>0</v>
      </c>
      <c r="D69" s="182">
        <f>_xlfn.XLOOKUP(A69,Konsolidiert!$C$2:$C$126,Konsolidiert!$E$2:$E$126)</f>
        <v>61.2</v>
      </c>
      <c r="E69" s="51">
        <f>Auftragspauschalen!$B$10</f>
        <v>21.6</v>
      </c>
      <c r="F69" s="51">
        <f>IF(E69="","",E69/Parameter!$B$2)</f>
        <v>3.5797149486244617</v>
      </c>
      <c r="G69" s="186">
        <f t="shared" si="5"/>
        <v>64.779714948624459</v>
      </c>
      <c r="H69" s="51" t="str">
        <f>_xlfn.XLOOKUP(A69,Konsolidiert!$C$2:$C$126,Konsolidiert!$AI$2:$AI$126)</f>
        <v/>
      </c>
      <c r="I69" t="str">
        <f>IF(H69="","",(BEL!P70*Auftragspauschalen!B$6)+(BEL!Q70*(1-Auftragspauschalen!B$6)))</f>
        <v/>
      </c>
      <c r="J69" s="51" t="str">
        <f>IF(I69="","",I69/Parameter!$B$2)</f>
        <v/>
      </c>
      <c r="K69" s="51" t="str">
        <f t="shared" si="6"/>
        <v/>
      </c>
      <c r="L69" s="186" t="str">
        <f>IF(K69="","",H69*_xlfn.XLOOKUP($A69,Preisinflatoren!$A$2:$A$126,Preisinflatoren!$B$2:$B$126)+J69*'Preisinflatoren Auftragstaxe'!$B$2)</f>
        <v/>
      </c>
      <c r="M69" s="32">
        <f>_xlfn.XLOOKUP(A69,Konsolidiert!$C$2:$C$126,Konsolidiert!$K$2:$K$126)</f>
        <v>22.3</v>
      </c>
      <c r="N69">
        <f>IF(M69="","",Auftragspauschalen!$B$42)</f>
        <v>4.12</v>
      </c>
      <c r="O69" s="51">
        <f>IF(N69="","",N69/Parameter!$B$2)</f>
        <v>0.68279748094133252</v>
      </c>
      <c r="P69" s="51">
        <f t="shared" si="7"/>
        <v>22.982797480941333</v>
      </c>
      <c r="Q69" s="186">
        <f>IF(P69="","",M69*_xlfn.XLOOKUP($A69,Preisinflatoren!$A$2:$A$126,Preisinflatoren!$C$2:$C$126)+O69*'Preisinflatoren Auftragstaxe'!$B$3)</f>
        <v>32.018477516460337</v>
      </c>
      <c r="R69" s="51">
        <f>_xlfn.XLOOKUP(A69,Konsolidiert!$C$2:$C$126,Konsolidiert!$T$2:$T$126)</f>
        <v>38.207308406149821</v>
      </c>
      <c r="S69" s="51">
        <f>IF(R69="","",Auftragspauschalen!$B$45)</f>
        <v>2.6</v>
      </c>
      <c r="T69" s="51">
        <f>IF(S69="","",S69/Parameter!$B$2)</f>
        <v>0.4308916141862778</v>
      </c>
      <c r="U69" s="51">
        <f t="shared" si="8"/>
        <v>38.6382000203361</v>
      </c>
      <c r="V69" s="186">
        <f>IF(U69="","",U69*_xlfn.XLOOKUP($A69,Preisinflatoren!$A$2:$A$126,Preisinflatoren!$C$2:$C$126))</f>
        <v>53.743741586816498</v>
      </c>
      <c r="W69">
        <f>_xlfn.XLOOKUP(A69,Konsolidiert!$C$2:$C$126,Konsolidiert!$AP$2:$AP$126)</f>
        <v>20.8</v>
      </c>
      <c r="X69" s="51">
        <f>IF(W69="","",IF(B69=1,Auftragspauschalen!G$16,Auftragspauschalen!F$16)+IF(C69=1,Auftragspauschalen!G$18,Auftragspauschalen!F$18)+Auftragspauschalen!E$15)</f>
        <v>1.0324027848536326</v>
      </c>
      <c r="Y69" s="51">
        <f>IF(
IF(W69="","",SUM(W69,X69))&gt;Auftragspauschalen!E$17,
IF(W69="","",SUM(W69,X69)),
Auftragspauschalen!E$17)</f>
        <v>21.832402784853635</v>
      </c>
      <c r="Z69" s="186">
        <f>IF(Y69="","",W69*_xlfn.XLOOKUP($A69,Preisinflatoren!$A$2:$A$126,Preisinflatoren!$D$2:$D$126)+X69*'Preisinflatoren Auftragstaxe'!$B$4)</f>
        <v>31.899835051912227</v>
      </c>
      <c r="AA69">
        <f>_xlfn.XLOOKUP(A69,Konsolidiert!$C$2:$C$126,Konsolidiert!$AA$2:$AA$126)</f>
        <v>10.77</v>
      </c>
      <c r="AB69" s="51">
        <f>IF(AA69="","",IF(B69=1,Auftragspauschalen!G$22,Auftragspauschalen!F$22)+Auftragspauschalen!E$23)</f>
        <v>1.6423599602253895</v>
      </c>
      <c r="AC69" s="51">
        <f t="shared" si="9"/>
        <v>12.412359960225389</v>
      </c>
      <c r="AD69" s="186">
        <f>IF(AC69="","",AA69*_xlfn.XLOOKUP($A69,Preisinflatoren!$A$2:$A$126,Preisinflatoren!$E$2:$E$126)+AB69*'Preisinflatoren Auftragstaxe'!$B$5)</f>
        <v>16.108732345618328</v>
      </c>
    </row>
    <row r="70" spans="1:30">
      <c r="A70" s="182">
        <f>Konsolidiert!C70</f>
        <v>1767</v>
      </c>
      <c r="B70" s="179">
        <v>2</v>
      </c>
      <c r="C70" s="179">
        <v>0</v>
      </c>
      <c r="D70" s="182">
        <f>_xlfn.XLOOKUP(A70,Konsolidiert!$C$2:$C$126,Konsolidiert!$E$2:$E$126)</f>
        <v>39.6</v>
      </c>
      <c r="E70" s="51">
        <f>Auftragspauschalen!$B$10</f>
        <v>21.6</v>
      </c>
      <c r="F70" s="51">
        <f>IF(E70="","",E70/Parameter!$B$2)</f>
        <v>3.5797149486244617</v>
      </c>
      <c r="G70" s="186">
        <f t="shared" si="5"/>
        <v>43.179714948624465</v>
      </c>
      <c r="H70" s="51">
        <f>_xlfn.XLOOKUP(A70,Konsolidiert!$C$2:$C$126,Konsolidiert!$AI$2:$AI$126)</f>
        <v>2.1647500000000002</v>
      </c>
      <c r="I70">
        <f>IF(H70="","",(BEL!P71*Auftragspauschalen!B$6)+(BEL!Q71*(1-Auftragspauschalen!B$6)))</f>
        <v>31.871999999999996</v>
      </c>
      <c r="J70" s="51">
        <f>IF(I70="","",I70/Parameter!$B$2)</f>
        <v>5.2820682797480938</v>
      </c>
      <c r="K70" s="51">
        <f t="shared" si="6"/>
        <v>7.4468182797480935</v>
      </c>
      <c r="L70" s="186">
        <f>IF(K70="","",H70*_xlfn.XLOOKUP($A70,Preisinflatoren!$A$2:$A$126,Preisinflatoren!$B$2:$B$126)+J70*'Preisinflatoren Auftragstaxe'!$B$2)</f>
        <v>10.511745061897466</v>
      </c>
      <c r="M70" s="32">
        <f>_xlfn.XLOOKUP(A70,Konsolidiert!$C$2:$C$126,Konsolidiert!$K$2:$K$126)</f>
        <v>12.3</v>
      </c>
      <c r="N70">
        <f>IF(M70="","",Auftragspauschalen!$B$42)</f>
        <v>4.12</v>
      </c>
      <c r="O70" s="51">
        <f>IF(N70="","",N70/Parameter!$B$2)</f>
        <v>0.68279748094133252</v>
      </c>
      <c r="P70" s="51">
        <f t="shared" si="7"/>
        <v>12.982797480941333</v>
      </c>
      <c r="Q70" s="186">
        <f>IF(P70="","",M70*_xlfn.XLOOKUP($A70,Preisinflatoren!$A$2:$A$126,Preisinflatoren!$C$2:$C$126)+O70*'Preisinflatoren Auftragstaxe'!$B$3)</f>
        <v>18.108993752069129</v>
      </c>
      <c r="R70" s="51">
        <f>_xlfn.XLOOKUP(A70,Konsolidiert!$C$2:$C$126,Konsolidiert!$T$2:$T$126)</f>
        <v>6.0327329062341821</v>
      </c>
      <c r="S70" s="51">
        <f>IF(R70="","",Auftragspauschalen!$B$45)</f>
        <v>2.6</v>
      </c>
      <c r="T70" s="51">
        <f>IF(S70="","",S70/Parameter!$B$2)</f>
        <v>0.4308916141862778</v>
      </c>
      <c r="U70" s="51">
        <f t="shared" si="8"/>
        <v>6.4636245204204599</v>
      </c>
      <c r="V70" s="186">
        <f>IF(U70="","",U70*_xlfn.XLOOKUP($A70,Preisinflatoren!$A$2:$A$126,Preisinflatoren!$C$2:$C$126))</f>
        <v>8.9905680325909287</v>
      </c>
      <c r="W70">
        <f>_xlfn.XLOOKUP(A70,Konsolidiert!$C$2:$C$126,Konsolidiert!$AP$2:$AP$126)</f>
        <v>7.8000000000000007</v>
      </c>
      <c r="X70" s="51">
        <f>IF(W70="","",IF(B70=1,Auftragspauschalen!G$16,Auftragspauschalen!F$16)+IF(C70=1,Auftragspauschalen!G$18,Auftragspauschalen!F$18)+Auftragspauschalen!E$15)</f>
        <v>1.0303880673493524</v>
      </c>
      <c r="Y70" s="51">
        <f>IF(
IF(W70="","",SUM(W70,X70))&gt;Auftragspauschalen!E$17,
IF(W70="","",SUM(W70,X70)),
Auftragspauschalen!E$17)</f>
        <v>8.8303880673493538</v>
      </c>
      <c r="Z70" s="186">
        <f>IF(Y70="","",W70*_xlfn.XLOOKUP($A70,Preisinflatoren!$A$2:$A$126,Preisinflatoren!$D$2:$D$126)+X70*'Preisinflatoren Auftragstaxe'!$B$4)</f>
        <v>13.025921069207318</v>
      </c>
      <c r="AA70">
        <f>_xlfn.XLOOKUP(A70,Konsolidiert!$C$2:$C$126,Konsolidiert!$AA$2:$AA$126)</f>
        <v>9.33</v>
      </c>
      <c r="AB70" s="51">
        <f>IF(AA70="","",IF(B70=1,Auftragspauschalen!G$22,Auftragspauschalen!F$22)+Auftragspauschalen!E$23)</f>
        <v>1.6329217836091847</v>
      </c>
      <c r="AC70" s="51">
        <f t="shared" si="9"/>
        <v>10.962921783609184</v>
      </c>
      <c r="AD70" s="186">
        <f>IF(AC70="","",AA70*_xlfn.XLOOKUP($A70,Preisinflatoren!$A$2:$A$126,Preisinflatoren!$E$2:$E$126)+AB70*'Preisinflatoren Auftragstaxe'!$B$5)</f>
        <v>14.234852663243274</v>
      </c>
    </row>
    <row r="71" spans="1:30">
      <c r="A71" s="182">
        <f>Konsolidiert!C71</f>
        <v>3018</v>
      </c>
      <c r="B71" s="179">
        <v>2</v>
      </c>
      <c r="C71" s="179">
        <v>0</v>
      </c>
      <c r="D71" s="182">
        <f>_xlfn.XLOOKUP(A71,Konsolidiert!$C$2:$C$126,Konsolidiert!$E$2:$E$126)</f>
        <v>119.7</v>
      </c>
      <c r="E71" s="51">
        <f>Auftragspauschalen!$B$10</f>
        <v>21.6</v>
      </c>
      <c r="F71" s="51">
        <f>IF(E71="","",E71/Parameter!$B$2)</f>
        <v>3.5797149486244617</v>
      </c>
      <c r="G71" s="186">
        <f t="shared" si="5"/>
        <v>123.27971494862446</v>
      </c>
      <c r="H71" s="51">
        <f>_xlfn.XLOOKUP(A71,Konsolidiert!$C$2:$C$126,Konsolidiert!$AI$2:$AI$126)</f>
        <v>17.318000000000001</v>
      </c>
      <c r="I71">
        <f>IF(H71="","",(BEL!P72*Auftragspauschalen!B$6)+(BEL!Q72*(1-Auftragspauschalen!B$6)))</f>
        <v>38.216000000000001</v>
      </c>
      <c r="J71" s="51">
        <f>IF(I71="","",I71/Parameter!$B$2)</f>
        <v>6.3334438183626123</v>
      </c>
      <c r="K71" s="51">
        <f t="shared" si="6"/>
        <v>23.651443818362615</v>
      </c>
      <c r="L71" s="186">
        <f>IF(K71="","",H71*_xlfn.XLOOKUP($A71,Preisinflatoren!$A$2:$A$126,Preisinflatoren!$B$2:$B$126)+J71*'Preisinflatoren Auftragstaxe'!$B$2)</f>
        <v>31.229082654916795</v>
      </c>
      <c r="M71" s="32">
        <f>_xlfn.XLOOKUP(A71,Konsolidiert!$C$2:$C$126,Konsolidiert!$K$2:$K$126)</f>
        <v>18.5</v>
      </c>
      <c r="N71">
        <f>IF(M71="","",Auftragspauschalen!$B$42)</f>
        <v>4.12</v>
      </c>
      <c r="O71" s="51">
        <f>IF(N71="","",N71/Parameter!$B$2)</f>
        <v>0.68279748094133252</v>
      </c>
      <c r="P71" s="51">
        <f t="shared" si="7"/>
        <v>19.182797480941332</v>
      </c>
      <c r="Q71" s="186">
        <f>IF(P71="","",M71*_xlfn.XLOOKUP($A71,Preisinflatoren!$A$2:$A$126,Preisinflatoren!$C$2:$C$126)+O71*'Preisinflatoren Auftragstaxe'!$B$3)</f>
        <v>25.214237720007695</v>
      </c>
      <c r="R71" s="51">
        <f>_xlfn.XLOOKUP(A71,Konsolidiert!$C$2:$C$126,Konsolidiert!$T$2:$T$126)</f>
        <v>33.515182812412121</v>
      </c>
      <c r="S71" s="51">
        <f>IF(R71="","",Auftragspauschalen!$B$45)</f>
        <v>2.6</v>
      </c>
      <c r="T71" s="51">
        <f>IF(S71="","",S71/Parameter!$B$2)</f>
        <v>0.4308916141862778</v>
      </c>
      <c r="U71" s="51">
        <f t="shared" si="8"/>
        <v>33.9460744265984</v>
      </c>
      <c r="V71" s="186">
        <f>IF(U71="","",U71*_xlfn.XLOOKUP($A71,Preisinflatoren!$A$2:$A$126,Preisinflatoren!$C$2:$C$126))</f>
        <v>44.430657135661228</v>
      </c>
      <c r="W71">
        <f>_xlfn.XLOOKUP(A71,Konsolidiert!$C$2:$C$126,Konsolidiert!$AP$2:$AP$126)</f>
        <v>156</v>
      </c>
      <c r="X71" s="51">
        <f>IF(W71="","",IF(B71=1,Auftragspauschalen!G$16,Auftragspauschalen!F$16)+IF(C71=1,Auftragspauschalen!G$18,Auftragspauschalen!F$18)+Auftragspauschalen!E$15)</f>
        <v>1.0303880673493524</v>
      </c>
      <c r="Y71" s="51">
        <f>IF(
IF(W71="","",SUM(W71,X71))&gt;Auftragspauschalen!E$17,
IF(W71="","",SUM(W71,X71)),
Auftragspauschalen!E$17)</f>
        <v>157.03038806734935</v>
      </c>
      <c r="Z71" s="186">
        <f>IF(Y71="","",W71*_xlfn.XLOOKUP($A71,Preisinflatoren!$A$2:$A$126,Preisinflatoren!$D$2:$D$126)+X71*'Preisinflatoren Auftragstaxe'!$B$4)</f>
        <v>213.3182863153919</v>
      </c>
      <c r="AA71">
        <f>_xlfn.XLOOKUP(A71,Konsolidiert!$C$2:$C$126,Konsolidiert!$AA$2:$AA$126)</f>
        <v>167.33</v>
      </c>
      <c r="AB71" s="51">
        <f>IF(AA71="","",IF(B71=1,Auftragspauschalen!G$22,Auftragspauschalen!F$22)+Auftragspauschalen!E$23)</f>
        <v>1.6329217836091847</v>
      </c>
      <c r="AC71" s="51">
        <f t="shared" si="9"/>
        <v>168.9629217836092</v>
      </c>
      <c r="AD71" s="186">
        <f>IF(AC71="","",AA71*_xlfn.XLOOKUP($A71,Preisinflatoren!$A$2:$A$126,Preisinflatoren!$E$2:$E$126)+AB71*'Preisinflatoren Auftragstaxe'!$B$5)</f>
        <v>211.62147469433847</v>
      </c>
    </row>
    <row r="72" spans="1:30">
      <c r="A72" s="182">
        <f>Konsolidiert!C72</f>
        <v>3018.1</v>
      </c>
      <c r="B72" s="179">
        <v>2</v>
      </c>
      <c r="C72" s="179">
        <v>0</v>
      </c>
      <c r="D72" s="182">
        <f>_xlfn.XLOOKUP(A72,Konsolidiert!$C$2:$C$126,Konsolidiert!$E$2:$E$126)</f>
        <v>47.7</v>
      </c>
      <c r="E72" s="51">
        <f>Auftragspauschalen!$B$10</f>
        <v>21.6</v>
      </c>
      <c r="F72" s="51">
        <f>IF(E72="","",E72/Parameter!$B$2)</f>
        <v>3.5797149486244617</v>
      </c>
      <c r="G72" s="186">
        <f t="shared" si="5"/>
        <v>51.279714948624466</v>
      </c>
      <c r="H72" s="51" t="str">
        <f>_xlfn.XLOOKUP(A72,Konsolidiert!$C$2:$C$126,Konsolidiert!$AI$2:$AI$126)</f>
        <v/>
      </c>
      <c r="I72" t="str">
        <f>IF(H72="","",(BEL!P73*Auftragspauschalen!B$6)+(BEL!Q73*(1-Auftragspauschalen!B$6)))</f>
        <v/>
      </c>
      <c r="J72" s="51" t="str">
        <f>IF(I72="","",I72/Parameter!$B$2)</f>
        <v/>
      </c>
      <c r="K72" s="51" t="str">
        <f t="shared" si="6"/>
        <v/>
      </c>
      <c r="L72" s="186" t="str">
        <f>IF(K72="","",H72*_xlfn.XLOOKUP($A72,Preisinflatoren!$A$2:$A$126,Preisinflatoren!$B$2:$B$126)+J72*'Preisinflatoren Auftragstaxe'!$B$2)</f>
        <v/>
      </c>
      <c r="M72" s="32">
        <f>_xlfn.XLOOKUP(A72,Konsolidiert!$C$2:$C$126,Konsolidiert!$K$2:$K$126)</f>
        <v>18.5</v>
      </c>
      <c r="N72">
        <f>IF(M72="","",Auftragspauschalen!$B$42)</f>
        <v>4.12</v>
      </c>
      <c r="O72" s="51">
        <f>IF(N72="","",N72/Parameter!$B$2)</f>
        <v>0.68279748094133252</v>
      </c>
      <c r="P72" s="51">
        <f t="shared" si="7"/>
        <v>19.182797480941332</v>
      </c>
      <c r="Q72" s="186" t="e">
        <f>IF(P72="","",M72*_xlfn.XLOOKUP($A72,Preisinflatoren!$A$2:$A$126,Preisinflatoren!$C$2:$C$126)+O72*'Preisinflatoren Auftragstaxe'!$B$3)</f>
        <v>#N/A</v>
      </c>
      <c r="R72" s="51" t="str">
        <f>_xlfn.XLOOKUP(A72,Konsolidiert!$C$2:$C$126,Konsolidiert!$T$2:$T$126)</f>
        <v/>
      </c>
      <c r="S72" s="51" t="str">
        <f>IF(R72="","",Auftragspauschalen!$B$45)</f>
        <v/>
      </c>
      <c r="T72" s="51" t="str">
        <f>IF(S72="","",S72/Parameter!$B$2)</f>
        <v/>
      </c>
      <c r="U72" s="51" t="str">
        <f t="shared" si="8"/>
        <v/>
      </c>
      <c r="V72" s="186" t="str">
        <f>IF(U72="","",U72*_xlfn.XLOOKUP($A72,Preisinflatoren!$A$2:$A$126,Preisinflatoren!$C$2:$C$126))</f>
        <v/>
      </c>
      <c r="W72" t="str">
        <f>_xlfn.XLOOKUP(A72,Konsolidiert!$C$2:$C$126,Konsolidiert!$AP$2:$AP$126)</f>
        <v/>
      </c>
      <c r="X72" s="51" t="str">
        <f>IF(W72="","",IF(B72=1,Auftragspauschalen!G$16,Auftragspauschalen!F$16)+IF(C72=1,Auftragspauschalen!G$18,Auftragspauschalen!F$18)+Auftragspauschalen!E$15)</f>
        <v/>
      </c>
      <c r="Y72" s="51" t="str">
        <f>IF(
IF(W72="","",SUM(W72,X72))&gt;Auftragspauschalen!E$17,
IF(W72="","",SUM(W72,X72)),
Auftragspauschalen!E$17)</f>
        <v/>
      </c>
      <c r="Z72" s="186" t="str">
        <f>IF(Y72="","",W72*_xlfn.XLOOKUP($A72,Preisinflatoren!$A$2:$A$126,Preisinflatoren!$D$2:$D$126)+X72*'Preisinflatoren Auftragstaxe'!$B$4)</f>
        <v/>
      </c>
      <c r="AA72" t="str">
        <f>_xlfn.XLOOKUP(A72,Konsolidiert!$C$2:$C$126,Konsolidiert!$AA$2:$AA$126)</f>
        <v/>
      </c>
      <c r="AB72" s="51" t="str">
        <f>IF(AA72="","",IF(B72=1,Auftragspauschalen!G$22,Auftragspauschalen!F$22)+Auftragspauschalen!E$23)</f>
        <v/>
      </c>
      <c r="AC72" s="51" t="str">
        <f t="shared" si="9"/>
        <v/>
      </c>
      <c r="AD72" s="186" t="str">
        <f>IF(AC72="","",AA72*_xlfn.XLOOKUP($A72,Preisinflatoren!$A$2:$A$126,Preisinflatoren!$E$2:$E$126)+AB72*'Preisinflatoren Auftragstaxe'!$B$5)</f>
        <v/>
      </c>
    </row>
    <row r="73" spans="1:30">
      <c r="A73" s="182">
        <f>Konsolidiert!C73</f>
        <v>3057</v>
      </c>
      <c r="B73" s="179">
        <v>2</v>
      </c>
      <c r="C73" s="179">
        <v>0</v>
      </c>
      <c r="D73" s="182">
        <f>_xlfn.XLOOKUP(A73,Konsolidiert!$C$2:$C$126,Konsolidiert!$E$2:$E$126)</f>
        <v>18</v>
      </c>
      <c r="E73" s="51">
        <f>Auftragspauschalen!$B$10</f>
        <v>21.6</v>
      </c>
      <c r="F73" s="51">
        <f>IF(E73="","",E73/Parameter!$B$2)</f>
        <v>3.5797149486244617</v>
      </c>
      <c r="G73" s="186">
        <f t="shared" si="5"/>
        <v>21.579714948624463</v>
      </c>
      <c r="H73" s="51">
        <f>_xlfn.XLOOKUP(A73,Konsolidiert!$C$2:$C$126,Konsolidiert!$AI$2:$AI$126)</f>
        <v>2.1647500000000002</v>
      </c>
      <c r="I73">
        <f>IF(H73="","",(BEL!P74*Auftragspauschalen!B$6)+(BEL!Q74*(1-Auftragspauschalen!B$6)))</f>
        <v>31.871999999999996</v>
      </c>
      <c r="J73" s="51">
        <f>IF(I73="","",I73/Parameter!$B$2)</f>
        <v>5.2820682797480938</v>
      </c>
      <c r="K73" s="51">
        <f t="shared" si="6"/>
        <v>7.4468182797480935</v>
      </c>
      <c r="L73" s="186">
        <f>IF(K73="","",H73*_xlfn.XLOOKUP($A73,Preisinflatoren!$A$2:$A$126,Preisinflatoren!$B$2:$B$126)+J73*'Preisinflatoren Auftragstaxe'!$B$2)</f>
        <v>10.239658092998434</v>
      </c>
      <c r="M73" s="32">
        <f>_xlfn.XLOOKUP(A73,Konsolidiert!$C$2:$C$126,Konsolidiert!$K$2:$K$126)</f>
        <v>5.5</v>
      </c>
      <c r="N73">
        <f>IF(M73="","",Auftragspauschalen!$B$42)</f>
        <v>4.12</v>
      </c>
      <c r="O73" s="51">
        <f>IF(N73="","",N73/Parameter!$B$2)</f>
        <v>0.68279748094133252</v>
      </c>
      <c r="P73" s="51">
        <f t="shared" si="7"/>
        <v>6.1827974809413329</v>
      </c>
      <c r="Q73" s="186">
        <f>IF(P73="","",M73*_xlfn.XLOOKUP($A73,Preisinflatoren!$A$2:$A$126,Preisinflatoren!$C$2:$C$126)+O73*'Preisinflatoren Auftragstaxe'!$B$3)</f>
        <v>8.0485629679290973</v>
      </c>
      <c r="R73" s="51">
        <f>_xlfn.XLOOKUP(A73,Konsolidiert!$C$2:$C$126,Konsolidiert!$T$2:$T$126)</f>
        <v>16.75759140620606</v>
      </c>
      <c r="S73" s="51">
        <f>IF(R73="","",Auftragspauschalen!$B$45)</f>
        <v>2.6</v>
      </c>
      <c r="T73" s="51">
        <f>IF(S73="","",S73/Parameter!$B$2)</f>
        <v>0.4308916141862778</v>
      </c>
      <c r="U73" s="51">
        <f t="shared" si="8"/>
        <v>17.18848302039234</v>
      </c>
      <c r="V73" s="186">
        <f>IF(U73="","",U73*_xlfn.XLOOKUP($A73,Preisinflatoren!$A$2:$A$126,Preisinflatoren!$C$2:$C$126))</f>
        <v>22.026991756758171</v>
      </c>
      <c r="W73">
        <f>_xlfn.XLOOKUP(A73,Konsolidiert!$C$2:$C$126,Konsolidiert!$AP$2:$AP$126)</f>
        <v>13</v>
      </c>
      <c r="X73" s="51">
        <f>IF(W73="","",IF(B73=1,Auftragspauschalen!G$16,Auftragspauschalen!F$16)+IF(C73=1,Auftragspauschalen!G$18,Auftragspauschalen!F$18)+Auftragspauschalen!E$15)</f>
        <v>1.0303880673493524</v>
      </c>
      <c r="Y73" s="51">
        <f>IF(
IF(W73="","",SUM(W73,X73))&gt;Auftragspauschalen!E$17,
IF(W73="","",SUM(W73,X73)),
Auftragspauschalen!E$17)</f>
        <v>14.030388067349353</v>
      </c>
      <c r="Z73" s="186">
        <f>IF(Y73="","",W73*_xlfn.XLOOKUP($A73,Preisinflatoren!$A$2:$A$126,Preisinflatoren!$D$2:$D$126)+X73*'Preisinflatoren Auftragstaxe'!$B$4)</f>
        <v>18.926123060558023</v>
      </c>
      <c r="AA73">
        <f>_xlfn.XLOOKUP(A73,Konsolidiert!$C$2:$C$126,Konsolidiert!$AA$2:$AA$126)</f>
        <v>10.59</v>
      </c>
      <c r="AB73" s="51">
        <f>IF(AA73="","",IF(B73=1,Auftragspauschalen!G$22,Auftragspauschalen!F$22)+Auftragspauschalen!E$23)</f>
        <v>1.6329217836091847</v>
      </c>
      <c r="AC73" s="51">
        <f t="shared" si="9"/>
        <v>12.222921783609184</v>
      </c>
      <c r="AD73" s="186">
        <f>IF(AC73="","",AA73*_xlfn.XLOOKUP($A73,Preisinflatoren!$A$2:$A$126,Preisinflatoren!$E$2:$E$126)+AB73*'Preisinflatoren Auftragstaxe'!$B$5)</f>
        <v>15.286293892817774</v>
      </c>
    </row>
    <row r="74" spans="1:30">
      <c r="A74" s="182">
        <f>Konsolidiert!C74</f>
        <v>3062</v>
      </c>
      <c r="B74" s="179">
        <v>2</v>
      </c>
      <c r="C74" s="179">
        <v>0</v>
      </c>
      <c r="D74" s="182">
        <f>_xlfn.XLOOKUP(A74,Konsolidiert!$C$2:$C$126,Konsolidiert!$E$2:$E$126)</f>
        <v>119.7</v>
      </c>
      <c r="E74" s="51">
        <f>Auftragspauschalen!$B$10</f>
        <v>21.6</v>
      </c>
      <c r="F74" s="51">
        <f>IF(E74="","",E74/Parameter!$B$2)</f>
        <v>3.5797149486244617</v>
      </c>
      <c r="G74" s="186">
        <f t="shared" si="5"/>
        <v>123.27971494862446</v>
      </c>
      <c r="H74" s="51">
        <f>_xlfn.XLOOKUP(A74,Konsolidiert!$C$2:$C$126,Konsolidiert!$AI$2:$AI$126)</f>
        <v>72.721999999999994</v>
      </c>
      <c r="I74">
        <f>IF(H74="","",(BEL!P75*Auftragspauschalen!B$6)+(BEL!Q75*(1-Auftragspauschalen!B$6)))</f>
        <v>38.216000000000001</v>
      </c>
      <c r="J74" s="51">
        <f>IF(I74="","",I74/Parameter!$B$2)</f>
        <v>6.3334438183626123</v>
      </c>
      <c r="K74" s="51">
        <f t="shared" si="6"/>
        <v>79.055443818362605</v>
      </c>
      <c r="L74" s="186">
        <f>IF(K74="","",H74*_xlfn.XLOOKUP($A74,Preisinflatoren!$A$2:$A$126,Preisinflatoren!$B$2:$B$126)+J74*'Preisinflatoren Auftragstaxe'!$B$2)</f>
        <v>99.955450140773593</v>
      </c>
      <c r="M74" s="32">
        <f>_xlfn.XLOOKUP(A74,Konsolidiert!$C$2:$C$126,Konsolidiert!$K$2:$K$126)</f>
        <v>89.5</v>
      </c>
      <c r="N74">
        <f>IF(M74="","",Auftragspauschalen!$B$42)</f>
        <v>4.12</v>
      </c>
      <c r="O74" s="51">
        <f>IF(N74="","",N74/Parameter!$B$2)</f>
        <v>0.68279748094133252</v>
      </c>
      <c r="P74" s="51">
        <f t="shared" si="7"/>
        <v>90.182797480941332</v>
      </c>
      <c r="Q74" s="186">
        <f>IF(P74="","",M74*_xlfn.XLOOKUP($A74,Preisinflatoren!$A$2:$A$126,Preisinflatoren!$C$2:$C$126)+O74*'Preisinflatoren Auftragstaxe'!$B$3)</f>
        <v>115.69432236231762</v>
      </c>
      <c r="R74" s="51">
        <f>_xlfn.XLOOKUP(A74,Konsolidiert!$C$2:$C$126,Konsolidiert!$T$2:$T$126)</f>
        <v>33.515182812412121</v>
      </c>
      <c r="S74" s="51">
        <f>IF(R74="","",Auftragspauschalen!$B$45)</f>
        <v>2.6</v>
      </c>
      <c r="T74" s="51">
        <f>IF(S74="","",S74/Parameter!$B$2)</f>
        <v>0.4308916141862778</v>
      </c>
      <c r="U74" s="51">
        <f t="shared" si="8"/>
        <v>33.9460744265984</v>
      </c>
      <c r="V74" s="186">
        <f>IF(U74="","",U74*_xlfn.XLOOKUP($A74,Preisinflatoren!$A$2:$A$126,Preisinflatoren!$C$2:$C$126))</f>
        <v>43.501797144162104</v>
      </c>
      <c r="W74">
        <f>_xlfn.XLOOKUP(A74,Konsolidiert!$C$2:$C$126,Konsolidiert!$AP$2:$AP$126)</f>
        <v>36.4</v>
      </c>
      <c r="X74" s="51">
        <f>IF(W74="","",IF(B74=1,Auftragspauschalen!G$16,Auftragspauschalen!F$16)+IF(C74=1,Auftragspauschalen!G$18,Auftragspauschalen!F$18)+Auftragspauschalen!E$15)</f>
        <v>1.0303880673493524</v>
      </c>
      <c r="Y74" s="51">
        <f>IF(
IF(W74="","",SUM(W74,X74))&gt;Auftragspauschalen!E$17,
IF(W74="","",SUM(W74,X74)),
Auftragspauschalen!E$17)</f>
        <v>37.430388067349348</v>
      </c>
      <c r="Z74" s="186">
        <f>IF(Y74="","",W74*_xlfn.XLOOKUP($A74,Preisinflatoren!$A$2:$A$126,Preisinflatoren!$D$2:$D$126)+X74*'Preisinflatoren Auftragstaxe'!$B$4)</f>
        <v>49.926716274470131</v>
      </c>
      <c r="AA74">
        <f>_xlfn.XLOOKUP(A74,Konsolidiert!$C$2:$C$126,Konsolidiert!$AA$2:$AA$126)</f>
        <v>167.33</v>
      </c>
      <c r="AB74" s="51">
        <f>IF(AA74="","",IF(B74=1,Auftragspauschalen!G$22,Auftragspauschalen!F$22)+Auftragspauschalen!E$23)</f>
        <v>1.6329217836091847</v>
      </c>
      <c r="AC74" s="51">
        <f t="shared" si="9"/>
        <v>168.9629217836092</v>
      </c>
      <c r="AD74" s="186">
        <f>IF(AC74="","",AA74*_xlfn.XLOOKUP($A74,Preisinflatoren!$A$2:$A$126,Preisinflatoren!$E$2:$E$126)+AB74*'Preisinflatoren Auftragstaxe'!$B$5)</f>
        <v>209.34141423469595</v>
      </c>
    </row>
    <row r="75" spans="1:30">
      <c r="A75" s="182">
        <f>Konsolidiert!C75</f>
        <v>3062.1</v>
      </c>
      <c r="B75" s="179">
        <v>2</v>
      </c>
      <c r="C75" s="179">
        <v>0</v>
      </c>
      <c r="D75" s="182">
        <f>_xlfn.XLOOKUP(A75,Konsolidiert!$C$2:$C$126,Konsolidiert!$E$2:$E$126)</f>
        <v>47.7</v>
      </c>
      <c r="E75" s="51">
        <f>Auftragspauschalen!$B$10</f>
        <v>21.6</v>
      </c>
      <c r="F75" s="51">
        <f>IF(E75="","",E75/Parameter!$B$2)</f>
        <v>3.5797149486244617</v>
      </c>
      <c r="G75" s="186">
        <f t="shared" si="5"/>
        <v>51.279714948624466</v>
      </c>
      <c r="H75" s="51" t="str">
        <f>_xlfn.XLOOKUP(A75,Konsolidiert!$C$2:$C$126,Konsolidiert!$AI$2:$AI$126)</f>
        <v/>
      </c>
      <c r="I75" t="str">
        <f>IF(H75="","",(BEL!P76*Auftragspauschalen!B$6)+(BEL!Q76*(1-Auftragspauschalen!B$6)))</f>
        <v/>
      </c>
      <c r="J75" s="51" t="str">
        <f>IF(I75="","",I75/Parameter!$B$2)</f>
        <v/>
      </c>
      <c r="K75" s="51" t="str">
        <f t="shared" si="6"/>
        <v/>
      </c>
      <c r="L75" s="186" t="str">
        <f>IF(K75="","",H75*_xlfn.XLOOKUP($A75,Preisinflatoren!$A$2:$A$126,Preisinflatoren!$B$2:$B$126)+J75*'Preisinflatoren Auftragstaxe'!$B$2)</f>
        <v/>
      </c>
      <c r="M75" s="32">
        <f>_xlfn.XLOOKUP(A75,Konsolidiert!$C$2:$C$126,Konsolidiert!$K$2:$K$126)</f>
        <v>89.5</v>
      </c>
      <c r="N75">
        <f>IF(M75="","",Auftragspauschalen!$B$42)</f>
        <v>4.12</v>
      </c>
      <c r="O75" s="51">
        <f>IF(N75="","",N75/Parameter!$B$2)</f>
        <v>0.68279748094133252</v>
      </c>
      <c r="P75" s="51">
        <f t="shared" si="7"/>
        <v>90.182797480941332</v>
      </c>
      <c r="Q75" s="186">
        <f>IF(P75="","",M75*_xlfn.XLOOKUP($A75,Preisinflatoren!$A$2:$A$126,Preisinflatoren!$C$2:$C$126)+O75*'Preisinflatoren Auftragstaxe'!$B$3)</f>
        <v>120.59226538774341</v>
      </c>
      <c r="R75" s="51" t="str">
        <f>_xlfn.XLOOKUP(A75,Konsolidiert!$C$2:$C$126,Konsolidiert!$T$2:$T$126)</f>
        <v/>
      </c>
      <c r="S75" s="51" t="str">
        <f>IF(R75="","",Auftragspauschalen!$B$45)</f>
        <v/>
      </c>
      <c r="T75" s="51" t="str">
        <f>IF(S75="","",S75/Parameter!$B$2)</f>
        <v/>
      </c>
      <c r="U75" s="51" t="str">
        <f t="shared" si="8"/>
        <v/>
      </c>
      <c r="V75" s="186" t="str">
        <f>IF(U75="","",U75*_xlfn.XLOOKUP($A75,Preisinflatoren!$A$2:$A$126,Preisinflatoren!$C$2:$C$126))</f>
        <v/>
      </c>
      <c r="W75" t="str">
        <f>_xlfn.XLOOKUP(A75,Konsolidiert!$C$2:$C$126,Konsolidiert!$AP$2:$AP$126)</f>
        <v/>
      </c>
      <c r="X75" s="51" t="str">
        <f>IF(W75="","",IF(B75=1,Auftragspauschalen!G$16,Auftragspauschalen!F$16)+IF(C75=1,Auftragspauschalen!G$18,Auftragspauschalen!F$18)+Auftragspauschalen!E$15)</f>
        <v/>
      </c>
      <c r="Y75" s="51" t="str">
        <f>IF(
IF(W75="","",SUM(W75,X75))&gt;Auftragspauschalen!E$17,
IF(W75="","",SUM(W75,X75)),
Auftragspauschalen!E$17)</f>
        <v/>
      </c>
      <c r="Z75" s="186" t="str">
        <f>IF(Y75="","",W75*_xlfn.XLOOKUP($A75,Preisinflatoren!$A$2:$A$126,Preisinflatoren!$D$2:$D$126)+X75*'Preisinflatoren Auftragstaxe'!$B$4)</f>
        <v/>
      </c>
      <c r="AA75" t="str">
        <f>_xlfn.XLOOKUP(A75,Konsolidiert!$C$2:$C$126,Konsolidiert!$AA$2:$AA$126)</f>
        <v/>
      </c>
      <c r="AB75" s="51" t="str">
        <f>IF(AA75="","",IF(B75=1,Auftragspauschalen!G$22,Auftragspauschalen!F$22)+Auftragspauschalen!E$23)</f>
        <v/>
      </c>
      <c r="AC75" s="51" t="str">
        <f t="shared" si="9"/>
        <v/>
      </c>
      <c r="AD75" s="186" t="str">
        <f>IF(AC75="","",AA75*_xlfn.XLOOKUP($A75,Preisinflatoren!$A$2:$A$126,Preisinflatoren!$E$2:$E$126)+AB75*'Preisinflatoren Auftragstaxe'!$B$5)</f>
        <v/>
      </c>
    </row>
    <row r="76" spans="1:30">
      <c r="A76" s="182">
        <f>Konsolidiert!C76</f>
        <v>3069</v>
      </c>
      <c r="B76" s="179">
        <v>2</v>
      </c>
      <c r="C76" s="179">
        <v>0</v>
      </c>
      <c r="D76" s="182">
        <f>_xlfn.XLOOKUP(A76,Konsolidiert!$C$2:$C$126,Konsolidiert!$E$2:$E$126)</f>
        <v>22.5</v>
      </c>
      <c r="E76" s="51">
        <f>Auftragspauschalen!$B$10</f>
        <v>21.6</v>
      </c>
      <c r="F76" s="51">
        <f>IF(E76="","",E76/Parameter!$B$2)</f>
        <v>3.5797149486244617</v>
      </c>
      <c r="G76" s="186">
        <f t="shared" si="5"/>
        <v>26.079714948624463</v>
      </c>
      <c r="H76" s="51">
        <f>_xlfn.XLOOKUP(A76,Konsolidiert!$C$2:$C$126,Konsolidiert!$AI$2:$AI$126)</f>
        <v>2.1647500000000002</v>
      </c>
      <c r="I76">
        <f>IF(H76="","",(BEL!P77*Auftragspauschalen!B$6)+(BEL!Q77*(1-Auftragspauschalen!B$6)))</f>
        <v>31.871999999999996</v>
      </c>
      <c r="J76" s="51">
        <f>IF(I76="","",I76/Parameter!$B$2)</f>
        <v>5.2820682797480938</v>
      </c>
      <c r="K76" s="51">
        <f t="shared" si="6"/>
        <v>7.4468182797480935</v>
      </c>
      <c r="L76" s="186">
        <f>IF(K76="","",H76*_xlfn.XLOOKUP($A76,Preisinflatoren!$A$2:$A$126,Preisinflatoren!$B$2:$B$126)+J76*'Preisinflatoren Auftragstaxe'!$B$2)</f>
        <v>10.239658092998434</v>
      </c>
      <c r="M76" s="32">
        <f>_xlfn.XLOOKUP(A76,Konsolidiert!$C$2:$C$126,Konsolidiert!$K$2:$K$126)</f>
        <v>9.8000000000000007</v>
      </c>
      <c r="N76">
        <f>IF(M76="","",Auftragspauschalen!$B$42)</f>
        <v>4.12</v>
      </c>
      <c r="O76" s="51">
        <f>IF(N76="","",N76/Parameter!$B$2)</f>
        <v>0.68279748094133252</v>
      </c>
      <c r="P76" s="51">
        <f t="shared" si="7"/>
        <v>10.482797480941333</v>
      </c>
      <c r="Q76" s="186">
        <f>IF(P76="","",M76*_xlfn.XLOOKUP($A76,Preisinflatoren!$A$2:$A$126,Preisinflatoren!$C$2:$C$126)+O76*'Preisinflatoren Auftragstaxe'!$B$3)</f>
        <v>13.559000651213275</v>
      </c>
      <c r="R76" s="51">
        <f>_xlfn.XLOOKUP(A76,Konsolidiert!$C$2:$C$126,Konsolidiert!$T$2:$T$126)</f>
        <v>26.812146249929697</v>
      </c>
      <c r="S76" s="51">
        <f>IF(R76="","",Auftragspauschalen!$B$45)</f>
        <v>2.6</v>
      </c>
      <c r="T76" s="51">
        <f>IF(S76="","",S76/Parameter!$B$2)</f>
        <v>0.4308916141862778</v>
      </c>
      <c r="U76" s="51">
        <f t="shared" si="8"/>
        <v>27.243037864115976</v>
      </c>
      <c r="V76" s="186">
        <f>IF(U76="","",U76*_xlfn.XLOOKUP($A76,Preisinflatoren!$A$2:$A$126,Preisinflatoren!$C$2:$C$126))</f>
        <v>34.911874989200534</v>
      </c>
      <c r="W76">
        <f>_xlfn.XLOOKUP(A76,Konsolidiert!$C$2:$C$126,Konsolidiert!$AP$2:$AP$126)</f>
        <v>11.18</v>
      </c>
      <c r="X76" s="51">
        <f>IF(W76="","",IF(B76=1,Auftragspauschalen!G$16,Auftragspauschalen!F$16)+IF(C76=1,Auftragspauschalen!G$18,Auftragspauschalen!F$18)+Auftragspauschalen!E$15)</f>
        <v>1.0303880673493524</v>
      </c>
      <c r="Y76" s="51">
        <f>IF(
IF(W76="","",SUM(W76,X76))&gt;Auftragspauschalen!E$17,
IF(W76="","",SUM(W76,X76)),
Auftragspauschalen!E$17)</f>
        <v>12.210388067349353</v>
      </c>
      <c r="Z76" s="186">
        <f>IF(Y76="","",W76*_xlfn.XLOOKUP($A76,Preisinflatoren!$A$2:$A$126,Preisinflatoren!$D$2:$D$126)+X76*'Preisinflatoren Auftragstaxe'!$B$4)</f>
        <v>16.514965810587082</v>
      </c>
      <c r="AA76">
        <f>_xlfn.XLOOKUP(A76,Konsolidiert!$C$2:$C$126,Konsolidiert!$AA$2:$AA$126)</f>
        <v>11.59</v>
      </c>
      <c r="AB76" s="51">
        <f>IF(AA76="","",IF(B76=1,Auftragspauschalen!G$22,Auftragspauschalen!F$22)+Auftragspauschalen!E$23)</f>
        <v>1.6329217836091847</v>
      </c>
      <c r="AC76" s="51">
        <f t="shared" si="9"/>
        <v>13.222921783609184</v>
      </c>
      <c r="AD76" s="186">
        <f>IF(AC76="","",AA76*_xlfn.XLOOKUP($A76,Preisinflatoren!$A$2:$A$126,Preisinflatoren!$E$2:$E$126)+AB76*'Preisinflatoren Auftragstaxe'!$B$5)</f>
        <v>16.524364074914736</v>
      </c>
    </row>
    <row r="77" spans="1:30">
      <c r="A77" s="182">
        <f>Konsolidiert!C77</f>
        <v>3073</v>
      </c>
      <c r="B77" s="179">
        <v>2</v>
      </c>
      <c r="C77" s="179">
        <v>0</v>
      </c>
      <c r="D77" s="182">
        <f>_xlfn.XLOOKUP(A77,Konsolidiert!$C$2:$C$126,Konsolidiert!$E$2:$E$126)</f>
        <v>119.7</v>
      </c>
      <c r="E77" s="51">
        <f>Auftragspauschalen!$B$10</f>
        <v>21.6</v>
      </c>
      <c r="F77" s="51">
        <f>IF(E77="","",E77/Parameter!$B$2)</f>
        <v>3.5797149486244617</v>
      </c>
      <c r="G77" s="186">
        <f t="shared" si="5"/>
        <v>123.27971494862446</v>
      </c>
      <c r="H77" s="51">
        <f>_xlfn.XLOOKUP(A77,Konsolidiert!$C$2:$C$126,Konsolidiert!$AI$2:$AI$126)</f>
        <v>72.721999999999994</v>
      </c>
      <c r="I77">
        <f>IF(H77="","",(BEL!P78*Auftragspauschalen!B$6)+(BEL!Q78*(1-Auftragspauschalen!B$6)))</f>
        <v>38.216000000000001</v>
      </c>
      <c r="J77" s="51">
        <f>IF(I77="","",I77/Parameter!$B$2)</f>
        <v>6.3334438183626123</v>
      </c>
      <c r="K77" s="51">
        <f t="shared" si="6"/>
        <v>79.055443818362605</v>
      </c>
      <c r="L77" s="186">
        <f>IF(K77="","",H77*_xlfn.XLOOKUP($A77,Preisinflatoren!$A$2:$A$126,Preisinflatoren!$B$2:$B$126)+J77*'Preisinflatoren Auftragstaxe'!$B$2)</f>
        <v>99.955450140773593</v>
      </c>
      <c r="M77" s="32">
        <f>_xlfn.XLOOKUP(A77,Konsolidiert!$C$2:$C$126,Konsolidiert!$K$2:$K$126)</f>
        <v>89.5</v>
      </c>
      <c r="N77">
        <f>IF(M77="","",Auftragspauschalen!$B$42)</f>
        <v>4.12</v>
      </c>
      <c r="O77" s="51">
        <f>IF(N77="","",N77/Parameter!$B$2)</f>
        <v>0.68279748094133252</v>
      </c>
      <c r="P77" s="51">
        <f t="shared" si="7"/>
        <v>90.182797480941332</v>
      </c>
      <c r="Q77" s="186">
        <f>IF(P77="","",M77*_xlfn.XLOOKUP($A77,Preisinflatoren!$A$2:$A$126,Preisinflatoren!$C$2:$C$126)+O77*'Preisinflatoren Auftragstaxe'!$B$3)</f>
        <v>115.69432236231762</v>
      </c>
      <c r="R77" s="51">
        <f>_xlfn.XLOOKUP(A77,Konsolidiert!$C$2:$C$126,Konsolidiert!$T$2:$T$126)</f>
        <v>33.515182812412121</v>
      </c>
      <c r="S77" s="51">
        <f>IF(R77="","",Auftragspauschalen!$B$45)</f>
        <v>2.6</v>
      </c>
      <c r="T77" s="51">
        <f>IF(S77="","",S77/Parameter!$B$2)</f>
        <v>0.4308916141862778</v>
      </c>
      <c r="U77" s="51">
        <f t="shared" si="8"/>
        <v>33.9460744265984</v>
      </c>
      <c r="V77" s="186">
        <f>IF(U77="","",U77*_xlfn.XLOOKUP($A77,Preisinflatoren!$A$2:$A$126,Preisinflatoren!$C$2:$C$126))</f>
        <v>43.501797144162104</v>
      </c>
      <c r="W77">
        <f>_xlfn.XLOOKUP(A77,Konsolidiert!$C$2:$C$126,Konsolidiert!$AP$2:$AP$126)</f>
        <v>52</v>
      </c>
      <c r="X77" s="51">
        <f>IF(W77="","",IF(B77=1,Auftragspauschalen!G$16,Auftragspauschalen!F$16)+IF(C77=1,Auftragspauschalen!G$18,Auftragspauschalen!F$18)+Auftragspauschalen!E$15)</f>
        <v>1.0303880673493524</v>
      </c>
      <c r="Y77" s="51">
        <f>IF(
IF(W77="","",SUM(W77,X77))&gt;Auftragspauschalen!E$17,
IF(W77="","",SUM(W77,X77)),
Auftragspauschalen!E$17)</f>
        <v>53.03038806734935</v>
      </c>
      <c r="Z77" s="186">
        <f>IF(Y77="","",W77*_xlfn.XLOOKUP($A77,Preisinflatoren!$A$2:$A$126,Preisinflatoren!$D$2:$D$126)+X77*'Preisinflatoren Auftragstaxe'!$B$4)</f>
        <v>70.593778417078198</v>
      </c>
      <c r="AA77">
        <f>_xlfn.XLOOKUP(A77,Konsolidiert!$C$2:$C$126,Konsolidiert!$AA$2:$AA$126)</f>
        <v>167.33</v>
      </c>
      <c r="AB77" s="51">
        <f>IF(AA77="","",IF(B77=1,Auftragspauschalen!G$22,Auftragspauschalen!F$22)+Auftragspauschalen!E$23)</f>
        <v>1.6329217836091847</v>
      </c>
      <c r="AC77" s="51">
        <f t="shared" si="9"/>
        <v>168.9629217836092</v>
      </c>
      <c r="AD77" s="186">
        <f>IF(AC77="","",AA77*_xlfn.XLOOKUP($A77,Preisinflatoren!$A$2:$A$126,Preisinflatoren!$E$2:$E$126)+AB77*'Preisinflatoren Auftragstaxe'!$B$5)</f>
        <v>209.34141423469595</v>
      </c>
    </row>
    <row r="78" spans="1:30">
      <c r="A78" s="182">
        <f>Konsolidiert!C78</f>
        <v>3073.1</v>
      </c>
      <c r="B78" s="179">
        <v>2</v>
      </c>
      <c r="C78" s="179">
        <v>0</v>
      </c>
      <c r="D78" s="182">
        <f>_xlfn.XLOOKUP(A78,Konsolidiert!$C$2:$C$126,Konsolidiert!$E$2:$E$126)</f>
        <v>47.7</v>
      </c>
      <c r="E78" s="51">
        <f>Auftragspauschalen!$B$10</f>
        <v>21.6</v>
      </c>
      <c r="F78" s="51">
        <f>IF(E78="","",E78/Parameter!$B$2)</f>
        <v>3.5797149486244617</v>
      </c>
      <c r="G78" s="186">
        <f t="shared" si="5"/>
        <v>51.279714948624466</v>
      </c>
      <c r="H78" s="51" t="str">
        <f>_xlfn.XLOOKUP(A78,Konsolidiert!$C$2:$C$126,Konsolidiert!$AI$2:$AI$126)</f>
        <v/>
      </c>
      <c r="I78" t="str">
        <f>IF(H78="","",(BEL!P79*Auftragspauschalen!B$6)+(BEL!Q79*(1-Auftragspauschalen!B$6)))</f>
        <v/>
      </c>
      <c r="J78" s="51" t="str">
        <f>IF(I78="","",I78/Parameter!$B$2)</f>
        <v/>
      </c>
      <c r="K78" s="51" t="str">
        <f t="shared" si="6"/>
        <v/>
      </c>
      <c r="L78" s="186" t="str">
        <f>IF(K78="","",H78*_xlfn.XLOOKUP($A78,Preisinflatoren!$A$2:$A$126,Preisinflatoren!$B$2:$B$126)+J78*'Preisinflatoren Auftragstaxe'!$B$2)</f>
        <v/>
      </c>
      <c r="M78" s="32">
        <f>_xlfn.XLOOKUP(A78,Konsolidiert!$C$2:$C$126,Konsolidiert!$K$2:$K$126)</f>
        <v>89.5</v>
      </c>
      <c r="N78">
        <f>IF(M78="","",Auftragspauschalen!$B$42)</f>
        <v>4.12</v>
      </c>
      <c r="O78" s="51">
        <f>IF(N78="","",N78/Parameter!$B$2)</f>
        <v>0.68279748094133252</v>
      </c>
      <c r="P78" s="51">
        <f t="shared" si="7"/>
        <v>90.182797480941332</v>
      </c>
      <c r="Q78" s="186">
        <f>IF(P78="","",M78*_xlfn.XLOOKUP($A78,Preisinflatoren!$A$2:$A$126,Preisinflatoren!$C$2:$C$126)+O78*'Preisinflatoren Auftragstaxe'!$B$3)</f>
        <v>120.59226538774341</v>
      </c>
      <c r="R78" s="51" t="str">
        <f>_xlfn.XLOOKUP(A78,Konsolidiert!$C$2:$C$126,Konsolidiert!$T$2:$T$126)</f>
        <v/>
      </c>
      <c r="S78" s="51" t="str">
        <f>IF(R78="","",Auftragspauschalen!$B$45)</f>
        <v/>
      </c>
      <c r="T78" s="51" t="str">
        <f>IF(S78="","",S78/Parameter!$B$2)</f>
        <v/>
      </c>
      <c r="U78" s="51" t="str">
        <f t="shared" si="8"/>
        <v/>
      </c>
      <c r="V78" s="186" t="str">
        <f>IF(U78="","",U78*_xlfn.XLOOKUP($A78,Preisinflatoren!$A$2:$A$126,Preisinflatoren!$C$2:$C$126))</f>
        <v/>
      </c>
      <c r="W78">
        <f>_xlfn.XLOOKUP(A78,Konsolidiert!$C$2:$C$126,Konsolidiert!$AP$2:$AP$126)</f>
        <v>91</v>
      </c>
      <c r="X78" s="51">
        <f>IF(W78="","",IF(B78=1,Auftragspauschalen!G$16,Auftragspauschalen!F$16)+IF(C78=1,Auftragspauschalen!G$18,Auftragspauschalen!F$18)+Auftragspauschalen!E$15)</f>
        <v>1.0303880673493524</v>
      </c>
      <c r="Y78" s="51">
        <f>IF(
IF(W78="","",SUM(W78,X78))&gt;Auftragspauschalen!E$17,
IF(W78="","",SUM(W78,X78)),
Auftragspauschalen!E$17)</f>
        <v>92.03038806734935</v>
      </c>
      <c r="Z78" s="186">
        <f>IF(Y78="","",W78*_xlfn.XLOOKUP($A78,Preisinflatoren!$A$2:$A$126,Preisinflatoren!$D$2:$D$126)+X78*'Preisinflatoren Auftragstaxe'!$B$4)</f>
        <v>128.02954299023492</v>
      </c>
      <c r="AA78" t="str">
        <f>_xlfn.XLOOKUP(A78,Konsolidiert!$C$2:$C$126,Konsolidiert!$AA$2:$AA$126)</f>
        <v/>
      </c>
      <c r="AB78" s="51" t="str">
        <f>IF(AA78="","",IF(B78=1,Auftragspauschalen!G$22,Auftragspauschalen!F$22)+Auftragspauschalen!E$23)</f>
        <v/>
      </c>
      <c r="AC78" s="51" t="str">
        <f t="shared" si="9"/>
        <v/>
      </c>
      <c r="AD78" s="186" t="str">
        <f>IF(AC78="","",AA78*_xlfn.XLOOKUP($A78,Preisinflatoren!$A$2:$A$126,Preisinflatoren!$E$2:$E$126)+AB78*'Preisinflatoren Auftragstaxe'!$B$5)</f>
        <v/>
      </c>
    </row>
    <row r="79" spans="1:30">
      <c r="A79" s="182">
        <f>Konsolidiert!C79</f>
        <v>3087</v>
      </c>
      <c r="B79" s="179">
        <v>2</v>
      </c>
      <c r="C79" s="179">
        <v>0</v>
      </c>
      <c r="D79" s="182">
        <f>_xlfn.XLOOKUP(A79,Konsolidiert!$C$2:$C$126,Konsolidiert!$E$2:$E$126)</f>
        <v>119.7</v>
      </c>
      <c r="E79" s="51">
        <f>Auftragspauschalen!$B$10</f>
        <v>21.6</v>
      </c>
      <c r="F79" s="51">
        <f>IF(E79="","",E79/Parameter!$B$2)</f>
        <v>3.5797149486244617</v>
      </c>
      <c r="G79" s="186">
        <f t="shared" si="5"/>
        <v>123.27971494862446</v>
      </c>
      <c r="H79" s="51">
        <f>_xlfn.XLOOKUP(A79,Konsolidiert!$C$2:$C$126,Konsolidiert!$AI$2:$AI$126)</f>
        <v>54.541499999999999</v>
      </c>
      <c r="I79">
        <f>IF(H79="","",(BEL!P80*Auftragspauschalen!B$6)+(BEL!Q80*(1-Auftragspauschalen!B$6)))</f>
        <v>38.216000000000001</v>
      </c>
      <c r="J79" s="51">
        <f>IF(I79="","",I79/Parameter!$B$2)</f>
        <v>6.3334438183626123</v>
      </c>
      <c r="K79" s="51">
        <f t="shared" si="6"/>
        <v>60.87494381836261</v>
      </c>
      <c r="L79" s="186">
        <f>IF(K79="","",H79*_xlfn.XLOOKUP($A79,Preisinflatoren!$A$2:$A$126,Preisinflatoren!$B$2:$B$126)+J79*'Preisinflatoren Auftragstaxe'!$B$2)</f>
        <v>84.080034893510515</v>
      </c>
      <c r="M79" s="32">
        <f>_xlfn.XLOOKUP(A79,Konsolidiert!$C$2:$C$126,Konsolidiert!$K$2:$K$126)</f>
        <v>19.899999999999999</v>
      </c>
      <c r="N79">
        <f>IF(M79="","",Auftragspauschalen!$B$42)</f>
        <v>4.12</v>
      </c>
      <c r="O79" s="51">
        <f>IF(N79="","",N79/Parameter!$B$2)</f>
        <v>0.68279748094133252</v>
      </c>
      <c r="P79" s="51">
        <f t="shared" si="7"/>
        <v>20.582797480941331</v>
      </c>
      <c r="Q79" s="186">
        <f>IF(P79="","",M79*_xlfn.XLOOKUP($A79,Preisinflatoren!$A$2:$A$126,Preisinflatoren!$C$2:$C$126)+O79*'Preisinflatoren Auftragstaxe'!$B$3)</f>
        <v>28.680201413006444</v>
      </c>
      <c r="R79" s="51">
        <f>_xlfn.XLOOKUP(A79,Konsolidiert!$C$2:$C$126,Konsolidiert!$T$2:$T$126)</f>
        <v>33.515182812412121</v>
      </c>
      <c r="S79" s="51">
        <f>IF(R79="","",Auftragspauschalen!$B$45)</f>
        <v>2.6</v>
      </c>
      <c r="T79" s="51">
        <f>IF(S79="","",S79/Parameter!$B$2)</f>
        <v>0.4308916141862778</v>
      </c>
      <c r="U79" s="51">
        <f t="shared" si="8"/>
        <v>33.9460744265984</v>
      </c>
      <c r="V79" s="186">
        <f>IF(U79="","",U79*_xlfn.XLOOKUP($A79,Preisinflatoren!$A$2:$A$126,Preisinflatoren!$C$2:$C$126))</f>
        <v>47.217237110158599</v>
      </c>
      <c r="W79">
        <f>_xlfn.XLOOKUP(A79,Konsolidiert!$C$2:$C$126,Konsolidiert!$AP$2:$AP$126)</f>
        <v>26</v>
      </c>
      <c r="X79" s="51">
        <f>IF(W79="","",IF(B79=1,Auftragspauschalen!G$16,Auftragspauschalen!F$16)+IF(C79=1,Auftragspauschalen!G$18,Auftragspauschalen!F$18)+Auftragspauschalen!E$15)</f>
        <v>1.0303880673493524</v>
      </c>
      <c r="Y79" s="51">
        <f>IF(
IF(W79="","",SUM(W79,X79))&gt;Auftragspauschalen!E$17,
IF(W79="","",SUM(W79,X79)),
Auftragspauschalen!E$17)</f>
        <v>27.030388067349353</v>
      </c>
      <c r="Z79" s="186">
        <f>IF(Y79="","",W79*_xlfn.XLOOKUP($A79,Preisinflatoren!$A$2:$A$126,Preisinflatoren!$D$2:$D$126)+X79*'Preisinflatoren Auftragstaxe'!$B$4)</f>
        <v>39.444737255571361</v>
      </c>
      <c r="AA79">
        <f>_xlfn.XLOOKUP(A79,Konsolidiert!$C$2:$C$126,Konsolidiert!$AA$2:$AA$126)</f>
        <v>167.33</v>
      </c>
      <c r="AB79" s="51">
        <f>IF(AA79="","",IF(B79=1,Auftragspauschalen!G$22,Auftragspauschalen!F$22)+Auftragspauschalen!E$23)</f>
        <v>1.6329217836091847</v>
      </c>
      <c r="AC79" s="51">
        <f t="shared" si="9"/>
        <v>168.9629217836092</v>
      </c>
      <c r="AD79" s="186">
        <f>IF(AC79="","",AA79*_xlfn.XLOOKUP($A79,Preisinflatoren!$A$2:$A$126,Preisinflatoren!$E$2:$E$126)+AB79*'Preisinflatoren Auftragstaxe'!$B$5)</f>
        <v>218.46165607326591</v>
      </c>
    </row>
    <row r="80" spans="1:30">
      <c r="A80" s="182">
        <f>Konsolidiert!C80</f>
        <v>3087.1</v>
      </c>
      <c r="B80" s="179">
        <v>2</v>
      </c>
      <c r="C80" s="179">
        <v>0</v>
      </c>
      <c r="D80" s="182">
        <f>_xlfn.XLOOKUP(A80,Konsolidiert!$C$2:$C$126,Konsolidiert!$E$2:$E$126)</f>
        <v>47.7</v>
      </c>
      <c r="E80" s="51">
        <f>Auftragspauschalen!$B$10</f>
        <v>21.6</v>
      </c>
      <c r="F80" s="51">
        <f>IF(E80="","",E80/Parameter!$B$2)</f>
        <v>3.5797149486244617</v>
      </c>
      <c r="G80" s="186">
        <f t="shared" si="5"/>
        <v>51.279714948624466</v>
      </c>
      <c r="H80" s="51" t="str">
        <f>_xlfn.XLOOKUP(A80,Konsolidiert!$C$2:$C$126,Konsolidiert!$AI$2:$AI$126)</f>
        <v/>
      </c>
      <c r="I80" t="str">
        <f>IF(H80="","",(BEL!P81*Auftragspauschalen!B$6)+(BEL!Q81*(1-Auftragspauschalen!B$6)))</f>
        <v/>
      </c>
      <c r="J80" s="51" t="str">
        <f>IF(I80="","",I80/Parameter!$B$2)</f>
        <v/>
      </c>
      <c r="K80" s="51" t="str">
        <f t="shared" si="6"/>
        <v/>
      </c>
      <c r="L80" s="186" t="str">
        <f>IF(K80="","",H80*_xlfn.XLOOKUP($A80,Preisinflatoren!$A$2:$A$126,Preisinflatoren!$B$2:$B$126)+J80*'Preisinflatoren Auftragstaxe'!$B$2)</f>
        <v/>
      </c>
      <c r="M80" s="32">
        <f>_xlfn.XLOOKUP(A80,Konsolidiert!$C$2:$C$126,Konsolidiert!$K$2:$K$126)</f>
        <v>19.899999999999999</v>
      </c>
      <c r="N80">
        <f>IF(M80="","",Auftragspauschalen!$B$42)</f>
        <v>4.12</v>
      </c>
      <c r="O80" s="51">
        <f>IF(N80="","",N80/Parameter!$B$2)</f>
        <v>0.68279748094133252</v>
      </c>
      <c r="P80" s="51">
        <f t="shared" si="7"/>
        <v>20.582797480941331</v>
      </c>
      <c r="Q80" s="186">
        <f>IF(P80="","",M80*_xlfn.XLOOKUP($A80,Preisinflatoren!$A$2:$A$126,Preisinflatoren!$C$2:$C$126)+O80*'Preisinflatoren Auftragstaxe'!$B$3)</f>
        <v>28.680201413006444</v>
      </c>
      <c r="R80" s="51" t="str">
        <f>_xlfn.XLOOKUP(A80,Konsolidiert!$C$2:$C$126,Konsolidiert!$T$2:$T$126)</f>
        <v/>
      </c>
      <c r="S80" s="51" t="str">
        <f>IF(R80="","",Auftragspauschalen!$B$45)</f>
        <v/>
      </c>
      <c r="T80" s="51" t="str">
        <f>IF(S80="","",S80/Parameter!$B$2)</f>
        <v/>
      </c>
      <c r="U80" s="51" t="str">
        <f t="shared" si="8"/>
        <v/>
      </c>
      <c r="V80" s="186" t="str">
        <f>IF(U80="","",U80*_xlfn.XLOOKUP($A80,Preisinflatoren!$A$2:$A$126,Preisinflatoren!$C$2:$C$126))</f>
        <v/>
      </c>
      <c r="W80">
        <f>_xlfn.XLOOKUP(A80,Konsolidiert!$C$2:$C$126,Konsolidiert!$AP$2:$AP$126)</f>
        <v>26</v>
      </c>
      <c r="X80" s="51">
        <f>IF(W80="","",IF(B80=1,Auftragspauschalen!G$16,Auftragspauschalen!F$16)+IF(C80=1,Auftragspauschalen!G$18,Auftragspauschalen!F$18)+Auftragspauschalen!E$15)</f>
        <v>1.0303880673493524</v>
      </c>
      <c r="Y80" s="51">
        <f>IF(
IF(W80="","",SUM(W80,X80))&gt;Auftragspauschalen!E$17,
IF(W80="","",SUM(W80,X80)),
Auftragspauschalen!E$17)</f>
        <v>27.030388067349353</v>
      </c>
      <c r="Z80" s="186">
        <f>IF(Y80="","",W80*_xlfn.XLOOKUP($A80,Preisinflatoren!$A$2:$A$126,Preisinflatoren!$D$2:$D$126)+X80*'Preisinflatoren Auftragstaxe'!$B$4)</f>
        <v>39.444737255571361</v>
      </c>
      <c r="AA80" t="str">
        <f>_xlfn.XLOOKUP(A80,Konsolidiert!$C$2:$C$126,Konsolidiert!$AA$2:$AA$126)</f>
        <v/>
      </c>
      <c r="AB80" s="51" t="str">
        <f>IF(AA80="","",IF(B80=1,Auftragspauschalen!G$22,Auftragspauschalen!F$22)+Auftragspauschalen!E$23)</f>
        <v/>
      </c>
      <c r="AC80" s="51" t="str">
        <f t="shared" si="9"/>
        <v/>
      </c>
      <c r="AD80" s="186" t="str">
        <f>IF(AC80="","",AA80*_xlfn.XLOOKUP($A80,Preisinflatoren!$A$2:$A$126,Preisinflatoren!$E$2:$E$126)+AB80*'Preisinflatoren Auftragstaxe'!$B$5)</f>
        <v/>
      </c>
    </row>
    <row r="81" spans="1:30">
      <c r="A81" s="182">
        <f>Konsolidiert!C81</f>
        <v>3094</v>
      </c>
      <c r="B81" s="179">
        <v>2</v>
      </c>
      <c r="C81" s="179">
        <v>0</v>
      </c>
      <c r="D81" s="182">
        <f>_xlfn.XLOOKUP(A81,Konsolidiert!$C$2:$C$126,Konsolidiert!$E$2:$E$126)</f>
        <v>18</v>
      </c>
      <c r="E81" s="51">
        <f>Auftragspauschalen!$B$10</f>
        <v>21.6</v>
      </c>
      <c r="F81" s="51">
        <f>IF(E81="","",E81/Parameter!$B$2)</f>
        <v>3.5797149486244617</v>
      </c>
      <c r="G81" s="186">
        <f t="shared" si="5"/>
        <v>21.579714948624463</v>
      </c>
      <c r="H81" s="51">
        <f>_xlfn.XLOOKUP(A81,Konsolidiert!$C$2:$C$126,Konsolidiert!$AI$2:$AI$126)</f>
        <v>2.1647500000000002</v>
      </c>
      <c r="I81">
        <f>IF(H81="","",(BEL!P82*Auftragspauschalen!B$6)+(BEL!Q82*(1-Auftragspauschalen!B$6)))</f>
        <v>31.871999999999996</v>
      </c>
      <c r="J81" s="51">
        <f>IF(I81="","",I81/Parameter!$B$2)</f>
        <v>5.2820682797480938</v>
      </c>
      <c r="K81" s="51">
        <f t="shared" si="6"/>
        <v>7.4468182797480935</v>
      </c>
      <c r="L81" s="186">
        <f>IF(K81="","",H81*_xlfn.XLOOKUP($A81,Preisinflatoren!$A$2:$A$126,Preisinflatoren!$B$2:$B$126)+J81*'Preisinflatoren Auftragstaxe'!$B$2)</f>
        <v>10.239658092998434</v>
      </c>
      <c r="M81" s="32">
        <f>_xlfn.XLOOKUP(A81,Konsolidiert!$C$2:$C$126,Konsolidiert!$K$2:$K$126)</f>
        <v>4.45</v>
      </c>
      <c r="N81">
        <f>IF(M81="","",Auftragspauschalen!$B$42)</f>
        <v>4.12</v>
      </c>
      <c r="O81" s="51">
        <f>IF(N81="","",N81/Parameter!$B$2)</f>
        <v>0.68279748094133252</v>
      </c>
      <c r="P81" s="51">
        <f t="shared" si="7"/>
        <v>5.132797480941333</v>
      </c>
      <c r="Q81" s="186">
        <f>IF(P81="","",M81*_xlfn.XLOOKUP($A81,Preisinflatoren!$A$2:$A$126,Preisinflatoren!$C$2:$C$126)+O81*'Preisinflatoren Auftragstaxe'!$B$3)</f>
        <v>6.7029909754992412</v>
      </c>
      <c r="R81" s="51">
        <f>_xlfn.XLOOKUP(A81,Konsolidiert!$C$2:$C$126,Konsolidiert!$T$2:$T$126)</f>
        <v>20.109109687447273</v>
      </c>
      <c r="S81" s="51">
        <f>IF(R81="","",Auftragspauschalen!$B$45)</f>
        <v>2.6</v>
      </c>
      <c r="T81" s="51">
        <f>IF(S81="","",S81/Parameter!$B$2)</f>
        <v>0.4308916141862778</v>
      </c>
      <c r="U81" s="51">
        <f t="shared" si="8"/>
        <v>20.540001301633552</v>
      </c>
      <c r="V81" s="186">
        <f>IF(U81="","",U81*_xlfn.XLOOKUP($A81,Preisinflatoren!$A$2:$A$126,Preisinflatoren!$C$2:$C$126))</f>
        <v>26.32195283423896</v>
      </c>
      <c r="W81">
        <f>_xlfn.XLOOKUP(A81,Konsolidiert!$C$2:$C$126,Konsolidiert!$AP$2:$AP$126)</f>
        <v>10.92</v>
      </c>
      <c r="X81" s="51">
        <f>IF(W81="","",IF(B81=1,Auftragspauschalen!G$16,Auftragspauschalen!F$16)+IF(C81=1,Auftragspauschalen!G$18,Auftragspauschalen!F$18)+Auftragspauschalen!E$15)</f>
        <v>1.0303880673493524</v>
      </c>
      <c r="Y81" s="51">
        <f>IF(
IF(W81="","",SUM(W81,X81))&gt;Auftragspauschalen!E$17,
IF(W81="","",SUM(W81,X81)),
Auftragspauschalen!E$17)</f>
        <v>11.950388067349353</v>
      </c>
      <c r="Z81" s="186">
        <f>IF(Y81="","",W81*_xlfn.XLOOKUP($A81,Preisinflatoren!$A$2:$A$126,Preisinflatoren!$D$2:$D$126)+X81*'Preisinflatoren Auftragstaxe'!$B$4)</f>
        <v>16.170514774876949</v>
      </c>
      <c r="AA81">
        <f>_xlfn.XLOOKUP(A81,Konsolidiert!$C$2:$C$126,Konsolidiert!$AA$2:$AA$126)</f>
        <v>28.25</v>
      </c>
      <c r="AB81" s="51">
        <f>IF(AA81="","",IF(B81=1,Auftragspauschalen!G$22,Auftragspauschalen!F$22)+Auftragspauschalen!E$23)</f>
        <v>1.6329217836091847</v>
      </c>
      <c r="AC81" s="51">
        <f t="shared" si="9"/>
        <v>29.882921783609184</v>
      </c>
      <c r="AD81" s="186">
        <f>IF(AC81="","",AA81*_xlfn.XLOOKUP($A81,Preisinflatoren!$A$2:$A$126,Preisinflatoren!$E$2:$E$126)+AB81*'Preisinflatoren Auftragstaxe'!$B$5)</f>
        <v>37.150613308650158</v>
      </c>
    </row>
    <row r="82" spans="1:30">
      <c r="A82" s="182">
        <f>Konsolidiert!C82</f>
        <v>3101</v>
      </c>
      <c r="B82" s="179">
        <v>2</v>
      </c>
      <c r="C82" s="179">
        <v>0</v>
      </c>
      <c r="D82" s="182">
        <f>_xlfn.XLOOKUP(A82,Konsolidiert!$C$2:$C$126,Konsolidiert!$E$2:$E$126)</f>
        <v>119.7</v>
      </c>
      <c r="E82" s="51">
        <f>Auftragspauschalen!$B$10</f>
        <v>21.6</v>
      </c>
      <c r="F82" s="51">
        <f>IF(E82="","",E82/Parameter!$B$2)</f>
        <v>3.5797149486244617</v>
      </c>
      <c r="G82" s="186">
        <f t="shared" si="5"/>
        <v>123.27971494862446</v>
      </c>
      <c r="H82" s="51" t="str">
        <f>_xlfn.XLOOKUP(A82,Konsolidiert!$C$2:$C$126,Konsolidiert!$AI$2:$AI$126)</f>
        <v/>
      </c>
      <c r="I82" t="str">
        <f>IF(H82="","",(BEL!P83*Auftragspauschalen!B$6)+(BEL!Q83*(1-Auftragspauschalen!B$6)))</f>
        <v/>
      </c>
      <c r="J82" s="51" t="str">
        <f>IF(I82="","",I82/Parameter!$B$2)</f>
        <v/>
      </c>
      <c r="K82" s="51" t="str">
        <f t="shared" si="6"/>
        <v/>
      </c>
      <c r="L82" s="186" t="str">
        <f>IF(K82="","",H82*_xlfn.XLOOKUP($A82,Preisinflatoren!$A$2:$A$126,Preisinflatoren!$B$2:$B$126)+J82*'Preisinflatoren Auftragstaxe'!$B$2)</f>
        <v/>
      </c>
      <c r="M82" s="32">
        <f>_xlfn.XLOOKUP(A82,Konsolidiert!$C$2:$C$126,Konsolidiert!$K$2:$K$126)</f>
        <v>89.5</v>
      </c>
      <c r="N82">
        <f>IF(M82="","",Auftragspauschalen!$B$42)</f>
        <v>4.12</v>
      </c>
      <c r="O82" s="51">
        <f>IF(N82="","",N82/Parameter!$B$2)</f>
        <v>0.68279748094133252</v>
      </c>
      <c r="P82" s="51">
        <f t="shared" si="7"/>
        <v>90.182797480941332</v>
      </c>
      <c r="Q82" s="186">
        <f>IF(P82="","",M82*_xlfn.XLOOKUP($A82,Preisinflatoren!$A$2:$A$126,Preisinflatoren!$C$2:$C$126)+O82*'Preisinflatoren Auftragstaxe'!$B$3)</f>
        <v>115.69432236231762</v>
      </c>
      <c r="R82" s="51">
        <f>_xlfn.XLOOKUP(A82,Konsolidiert!$C$2:$C$126,Konsolidiert!$T$2:$T$126)</f>
        <v>33.515182812412121</v>
      </c>
      <c r="S82" s="51">
        <f>IF(R82="","",Auftragspauschalen!$B$45)</f>
        <v>2.6</v>
      </c>
      <c r="T82" s="51">
        <f>IF(S82="","",S82/Parameter!$B$2)</f>
        <v>0.4308916141862778</v>
      </c>
      <c r="U82" s="51">
        <f t="shared" si="8"/>
        <v>33.9460744265984</v>
      </c>
      <c r="V82" s="186">
        <f>IF(U82="","",U82*_xlfn.XLOOKUP($A82,Preisinflatoren!$A$2:$A$126,Preisinflatoren!$C$2:$C$126))</f>
        <v>43.501797144162104</v>
      </c>
      <c r="W82">
        <f>_xlfn.XLOOKUP(A82,Konsolidiert!$C$2:$C$126,Konsolidiert!$AP$2:$AP$126)</f>
        <v>45.5</v>
      </c>
      <c r="X82" s="51">
        <f>IF(W82="","",IF(B82=1,Auftragspauschalen!G$16,Auftragspauschalen!F$16)+IF(C82=1,Auftragspauschalen!G$18,Auftragspauschalen!F$18)+Auftragspauschalen!E$15)</f>
        <v>1.0303880673493524</v>
      </c>
      <c r="Y82" s="51">
        <f>IF(
IF(W82="","",SUM(W82,X82))&gt;Auftragspauschalen!E$17,
IF(W82="","",SUM(W82,X82)),
Auftragspauschalen!E$17)</f>
        <v>46.53038806734935</v>
      </c>
      <c r="Z82" s="186">
        <f>IF(Y82="","",W82*_xlfn.XLOOKUP($A82,Preisinflatoren!$A$2:$A$126,Preisinflatoren!$D$2:$D$126)+X82*'Preisinflatoren Auftragstaxe'!$B$4)</f>
        <v>61.982502524324836</v>
      </c>
      <c r="AA82">
        <f>_xlfn.XLOOKUP(A82,Konsolidiert!$C$2:$C$126,Konsolidiert!$AA$2:$AA$126)</f>
        <v>167.33</v>
      </c>
      <c r="AB82" s="51">
        <f>IF(AA82="","",IF(B82=1,Auftragspauschalen!G$22,Auftragspauschalen!F$22)+Auftragspauschalen!E$23)</f>
        <v>1.6329217836091847</v>
      </c>
      <c r="AC82" s="51">
        <f t="shared" si="9"/>
        <v>168.9629217836092</v>
      </c>
      <c r="AD82" s="186">
        <f>IF(AC82="","",AA82*_xlfn.XLOOKUP($A82,Preisinflatoren!$A$2:$A$126,Preisinflatoren!$E$2:$E$126)+AB82*'Preisinflatoren Auftragstaxe'!$B$5)</f>
        <v>209.34141423469595</v>
      </c>
    </row>
    <row r="83" spans="1:30">
      <c r="A83" s="182">
        <f>Konsolidiert!C83</f>
        <v>3101.1</v>
      </c>
      <c r="B83" s="179">
        <v>2</v>
      </c>
      <c r="C83" s="179">
        <v>0</v>
      </c>
      <c r="D83" s="182">
        <f>_xlfn.XLOOKUP(A83,Konsolidiert!$C$2:$C$126,Konsolidiert!$E$2:$E$126)</f>
        <v>47.7</v>
      </c>
      <c r="E83" s="51">
        <f>Auftragspauschalen!$B$10</f>
        <v>21.6</v>
      </c>
      <c r="F83" s="51">
        <f>IF(E83="","",E83/Parameter!$B$2)</f>
        <v>3.5797149486244617</v>
      </c>
      <c r="G83" s="186">
        <f t="shared" si="5"/>
        <v>51.279714948624466</v>
      </c>
      <c r="H83" s="51" t="str">
        <f>_xlfn.XLOOKUP(A83,Konsolidiert!$C$2:$C$126,Konsolidiert!$AI$2:$AI$126)</f>
        <v/>
      </c>
      <c r="I83" t="str">
        <f>IF(H83="","",(BEL!P84*Auftragspauschalen!B$6)+(BEL!Q84*(1-Auftragspauschalen!B$6)))</f>
        <v/>
      </c>
      <c r="J83" s="51" t="str">
        <f>IF(I83="","",I83/Parameter!$B$2)</f>
        <v/>
      </c>
      <c r="K83" s="51" t="str">
        <f t="shared" si="6"/>
        <v/>
      </c>
      <c r="L83" s="186" t="str">
        <f>IF(K83="","",H83*_xlfn.XLOOKUP($A83,Preisinflatoren!$A$2:$A$126,Preisinflatoren!$B$2:$B$126)+J83*'Preisinflatoren Auftragstaxe'!$B$2)</f>
        <v/>
      </c>
      <c r="M83" s="32">
        <f>_xlfn.XLOOKUP(A83,Konsolidiert!$C$2:$C$126,Konsolidiert!$K$2:$K$126)</f>
        <v>89.5</v>
      </c>
      <c r="N83">
        <f>IF(M83="","",Auftragspauschalen!$B$42)</f>
        <v>4.12</v>
      </c>
      <c r="O83" s="51">
        <f>IF(N83="","",N83/Parameter!$B$2)</f>
        <v>0.68279748094133252</v>
      </c>
      <c r="P83" s="51">
        <f t="shared" si="7"/>
        <v>90.182797480941332</v>
      </c>
      <c r="Q83" s="186">
        <f>IF(P83="","",M83*_xlfn.XLOOKUP($A83,Preisinflatoren!$A$2:$A$126,Preisinflatoren!$C$2:$C$126)+O83*'Preisinflatoren Auftragstaxe'!$B$3)</f>
        <v>125.49020841316924</v>
      </c>
      <c r="R83" s="51" t="str">
        <f>_xlfn.XLOOKUP(A83,Konsolidiert!$C$2:$C$126,Konsolidiert!$T$2:$T$126)</f>
        <v/>
      </c>
      <c r="S83" s="51" t="str">
        <f>IF(R83="","",Auftragspauschalen!$B$45)</f>
        <v/>
      </c>
      <c r="T83" s="51" t="str">
        <f>IF(S83="","",S83/Parameter!$B$2)</f>
        <v/>
      </c>
      <c r="U83" s="51" t="str">
        <f t="shared" si="8"/>
        <v/>
      </c>
      <c r="V83" s="186" t="str">
        <f>IF(U83="","",U83*_xlfn.XLOOKUP($A83,Preisinflatoren!$A$2:$A$126,Preisinflatoren!$C$2:$C$126))</f>
        <v/>
      </c>
      <c r="W83">
        <f>_xlfn.XLOOKUP(A83,Konsolidiert!$C$2:$C$126,Konsolidiert!$AP$2:$AP$126)</f>
        <v>57.2</v>
      </c>
      <c r="X83" s="51">
        <f>IF(W83="","",IF(B83=1,Auftragspauschalen!G$16,Auftragspauschalen!F$16)+IF(C83=1,Auftragspauschalen!G$18,Auftragspauschalen!F$18)+Auftragspauschalen!E$15)</f>
        <v>1.0303880673493524</v>
      </c>
      <c r="Y83" s="51">
        <f>IF(
IF(W83="","",SUM(W83,X83))&gt;Auftragspauschalen!E$17,
IF(W83="","",SUM(W83,X83)),
Auftragspauschalen!E$17)</f>
        <v>58.230388067349352</v>
      </c>
      <c r="Z83" s="186">
        <f>IF(Y83="","",W83*_xlfn.XLOOKUP($A83,Preisinflatoren!$A$2:$A$126,Preisinflatoren!$D$2:$D$126)+X83*'Preisinflatoren Auftragstaxe'!$B$4)</f>
        <v>84.734136432195442</v>
      </c>
      <c r="AA83" t="str">
        <f>_xlfn.XLOOKUP(A83,Konsolidiert!$C$2:$C$126,Konsolidiert!$AA$2:$AA$126)</f>
        <v/>
      </c>
      <c r="AB83" s="51" t="str">
        <f>IF(AA83="","",IF(B83=1,Auftragspauschalen!G$22,Auftragspauschalen!F$22)+Auftragspauschalen!E$23)</f>
        <v/>
      </c>
      <c r="AC83" s="51" t="str">
        <f t="shared" si="9"/>
        <v/>
      </c>
      <c r="AD83" s="186" t="str">
        <f>IF(AC83="","",AA83*_xlfn.XLOOKUP($A83,Preisinflatoren!$A$2:$A$126,Preisinflatoren!$E$2:$E$126)+AB83*'Preisinflatoren Auftragstaxe'!$B$5)</f>
        <v/>
      </c>
    </row>
    <row r="84" spans="1:30">
      <c r="A84" s="182">
        <f>Konsolidiert!C84</f>
        <v>3120</v>
      </c>
      <c r="B84" s="179">
        <v>2</v>
      </c>
      <c r="C84" s="179">
        <v>0</v>
      </c>
      <c r="D84" s="182">
        <f>_xlfn.XLOOKUP(A84,Konsolidiert!$C$2:$C$126,Konsolidiert!$E$2:$E$126)</f>
        <v>119.7</v>
      </c>
      <c r="E84" s="51">
        <f>Auftragspauschalen!$B$10</f>
        <v>21.6</v>
      </c>
      <c r="F84" s="51">
        <f>IF(E84="","",E84/Parameter!$B$2)</f>
        <v>3.5797149486244617</v>
      </c>
      <c r="G84" s="186">
        <f t="shared" si="5"/>
        <v>123.27971494862446</v>
      </c>
      <c r="H84" s="51" t="str">
        <f>_xlfn.XLOOKUP(A84,Konsolidiert!$C$2:$C$126,Konsolidiert!$AI$2:$AI$126)</f>
        <v/>
      </c>
      <c r="I84" t="str">
        <f>IF(H84="","",(BEL!P85*Auftragspauschalen!B$6)+(BEL!Q85*(1-Auftragspauschalen!B$6)))</f>
        <v/>
      </c>
      <c r="J84" s="51" t="str">
        <f>IF(I84="","",I84/Parameter!$B$2)</f>
        <v/>
      </c>
      <c r="K84" s="51" t="str">
        <f t="shared" si="6"/>
        <v/>
      </c>
      <c r="L84" s="186" t="str">
        <f>IF(K84="","",H84*_xlfn.XLOOKUP($A84,Preisinflatoren!$A$2:$A$126,Preisinflatoren!$B$2:$B$126)+J84*'Preisinflatoren Auftragstaxe'!$B$2)</f>
        <v/>
      </c>
      <c r="M84" s="32">
        <f>_xlfn.XLOOKUP(A84,Konsolidiert!$C$2:$C$126,Konsolidiert!$K$2:$K$126)</f>
        <v>19.899999999999999</v>
      </c>
      <c r="N84">
        <f>IF(M84="","",Auftragspauschalen!$B$42)</f>
        <v>4.12</v>
      </c>
      <c r="O84" s="51">
        <f>IF(N84="","",N84/Parameter!$B$2)</f>
        <v>0.68279748094133252</v>
      </c>
      <c r="P84" s="51">
        <f t="shared" si="7"/>
        <v>20.582797480941331</v>
      </c>
      <c r="Q84" s="186">
        <f>IF(P84="","",M84*_xlfn.XLOOKUP($A84,Preisinflatoren!$A$2:$A$126,Preisinflatoren!$C$2:$C$126)+O84*'Preisinflatoren Auftragstaxe'!$B$3)</f>
        <v>27.591161567129639</v>
      </c>
      <c r="R84" s="51">
        <f>_xlfn.XLOOKUP(A84,Konsolidiert!$C$2:$C$126,Konsolidiert!$T$2:$T$126)</f>
        <v>33.515182812412121</v>
      </c>
      <c r="S84" s="51">
        <f>IF(R84="","",Auftragspauschalen!$B$45)</f>
        <v>2.6</v>
      </c>
      <c r="T84" s="51">
        <f>IF(S84="","",S84/Parameter!$B$2)</f>
        <v>0.4308916141862778</v>
      </c>
      <c r="U84" s="51">
        <f t="shared" si="8"/>
        <v>33.9460744265984</v>
      </c>
      <c r="V84" s="186">
        <f>IF(U84="","",U84*_xlfn.XLOOKUP($A84,Preisinflatoren!$A$2:$A$126,Preisinflatoren!$C$2:$C$126))</f>
        <v>45.359517127160345</v>
      </c>
      <c r="W84">
        <f>_xlfn.XLOOKUP(A84,Konsolidiert!$C$2:$C$126,Konsolidiert!$AP$2:$AP$126)</f>
        <v>15.600000000000001</v>
      </c>
      <c r="X84" s="51">
        <f>IF(W84="","",IF(B84=1,Auftragspauschalen!G$16,Auftragspauschalen!F$16)+IF(C84=1,Auftragspauschalen!G$18,Auftragspauschalen!F$18)+Auftragspauschalen!E$15)</f>
        <v>1.0303880673493524</v>
      </c>
      <c r="Y84" s="51">
        <f>IF(
IF(W84="","",SUM(W84,X84))&gt;Auftragspauschalen!E$17,
IF(W84="","",SUM(W84,X84)),
Auftragspauschalen!E$17)</f>
        <v>16.630388067349354</v>
      </c>
      <c r="Z84" s="186">
        <f>IF(Y84="","",W84*_xlfn.XLOOKUP($A84,Preisinflatoren!$A$2:$A$126,Preisinflatoren!$D$2:$D$126)+X84*'Preisinflatoren Auftragstaxe'!$B$4)</f>
        <v>23.359452140511348</v>
      </c>
      <c r="AA84">
        <f>_xlfn.XLOOKUP(A84,Konsolidiert!$C$2:$C$126,Konsolidiert!$AA$2:$AA$126)</f>
        <v>167.33</v>
      </c>
      <c r="AB84" s="51">
        <f>IF(AA84="","",IF(B84=1,Auftragspauschalen!G$22,Auftragspauschalen!F$22)+Auftragspauschalen!E$23)</f>
        <v>1.6329217836091847</v>
      </c>
      <c r="AC84" s="51">
        <f t="shared" si="9"/>
        <v>168.9629217836092</v>
      </c>
      <c r="AD84" s="186">
        <f>IF(AC84="","",AA84*_xlfn.XLOOKUP($A84,Preisinflatoren!$A$2:$A$126,Preisinflatoren!$E$2:$E$126)+AB84*'Preisinflatoren Auftragstaxe'!$B$5)</f>
        <v>213.90153515398094</v>
      </c>
    </row>
    <row r="85" spans="1:30">
      <c r="A85" s="182">
        <f>Konsolidiert!C85</f>
        <v>3120.1</v>
      </c>
      <c r="B85" s="179">
        <v>2</v>
      </c>
      <c r="C85" s="179">
        <v>0</v>
      </c>
      <c r="D85" s="182">
        <f>_xlfn.XLOOKUP(A85,Konsolidiert!$C$2:$C$126,Konsolidiert!$E$2:$E$126)</f>
        <v>47.7</v>
      </c>
      <c r="E85" s="51">
        <f>Auftragspauschalen!$B$10</f>
        <v>21.6</v>
      </c>
      <c r="F85" s="51">
        <f>IF(E85="","",E85/Parameter!$B$2)</f>
        <v>3.5797149486244617</v>
      </c>
      <c r="G85" s="186">
        <f t="shared" si="5"/>
        <v>51.279714948624466</v>
      </c>
      <c r="H85" s="51" t="str">
        <f>_xlfn.XLOOKUP(A85,Konsolidiert!$C$2:$C$126,Konsolidiert!$AI$2:$AI$126)</f>
        <v/>
      </c>
      <c r="I85" t="str">
        <f>IF(H85="","",(BEL!P86*Auftragspauschalen!B$6)+(BEL!Q86*(1-Auftragspauschalen!B$6)))</f>
        <v/>
      </c>
      <c r="J85" s="51" t="str">
        <f>IF(I85="","",I85/Parameter!$B$2)</f>
        <v/>
      </c>
      <c r="K85" s="51" t="str">
        <f t="shared" si="6"/>
        <v/>
      </c>
      <c r="L85" s="186" t="str">
        <f>IF(K85="","",H85*_xlfn.XLOOKUP($A85,Preisinflatoren!$A$2:$A$126,Preisinflatoren!$B$2:$B$126)+J85*'Preisinflatoren Auftragstaxe'!$B$2)</f>
        <v/>
      </c>
      <c r="M85" s="32">
        <f>_xlfn.XLOOKUP(A85,Konsolidiert!$C$2:$C$126,Konsolidiert!$K$2:$K$126)</f>
        <v>7.23</v>
      </c>
      <c r="N85">
        <f>IF(M85="","",Auftragspauschalen!$B$42)</f>
        <v>4.12</v>
      </c>
      <c r="O85" s="51">
        <f>IF(N85="","",N85/Parameter!$B$2)</f>
        <v>0.68279748094133252</v>
      </c>
      <c r="P85" s="51">
        <f t="shared" si="7"/>
        <v>7.9127974809413333</v>
      </c>
      <c r="Q85" s="186">
        <f>IF(P85="","",M85*_xlfn.XLOOKUP($A85,Preisinflatoren!$A$2:$A$126,Preisinflatoren!$C$2:$C$126)+O85*'Preisinflatoren Auftragstaxe'!$B$3)</f>
        <v>10.661219248061013</v>
      </c>
      <c r="R85" s="51" t="str">
        <f>_xlfn.XLOOKUP(A85,Konsolidiert!$C$2:$C$126,Konsolidiert!$T$2:$T$126)</f>
        <v/>
      </c>
      <c r="S85" s="51" t="str">
        <f>IF(R85="","",Auftragspauschalen!$B$45)</f>
        <v/>
      </c>
      <c r="T85" s="51" t="str">
        <f>IF(S85="","",S85/Parameter!$B$2)</f>
        <v/>
      </c>
      <c r="U85" s="51" t="str">
        <f t="shared" si="8"/>
        <v/>
      </c>
      <c r="V85" s="186" t="str">
        <f>IF(U85="","",U85*_xlfn.XLOOKUP($A85,Preisinflatoren!$A$2:$A$126,Preisinflatoren!$C$2:$C$126))</f>
        <v/>
      </c>
      <c r="W85">
        <f>_xlfn.XLOOKUP(A85,Konsolidiert!$C$2:$C$126,Konsolidiert!$AP$2:$AP$126)</f>
        <v>15.600000000000001</v>
      </c>
      <c r="X85" s="51">
        <f>IF(W85="","",IF(B85=1,Auftragspauschalen!G$16,Auftragspauschalen!F$16)+IF(C85=1,Auftragspauschalen!G$18,Auftragspauschalen!F$18)+Auftragspauschalen!E$15)</f>
        <v>1.0303880673493524</v>
      </c>
      <c r="Y85" s="51">
        <f>IF(
IF(W85="","",SUM(W85,X85))&gt;Auftragspauschalen!E$17,
IF(W85="","",SUM(W85,X85)),
Auftragspauschalen!E$17)</f>
        <v>16.630388067349354</v>
      </c>
      <c r="Z85" s="186">
        <f>IF(Y85="","",W85*_xlfn.XLOOKUP($A85,Preisinflatoren!$A$2:$A$126,Preisinflatoren!$D$2:$D$126)+X85*'Preisinflatoren Auftragstaxe'!$B$4)</f>
        <v>23.359452140511348</v>
      </c>
      <c r="AA85" t="str">
        <f>_xlfn.XLOOKUP(A85,Konsolidiert!$C$2:$C$126,Konsolidiert!$AA$2:$AA$126)</f>
        <v/>
      </c>
      <c r="AB85" s="51" t="str">
        <f>IF(AA85="","",IF(B85=1,Auftragspauschalen!G$22,Auftragspauschalen!F$22)+Auftragspauschalen!E$23)</f>
        <v/>
      </c>
      <c r="AC85" s="51" t="str">
        <f t="shared" si="9"/>
        <v/>
      </c>
      <c r="AD85" s="186" t="str">
        <f>IF(AC85="","",AA85*_xlfn.XLOOKUP($A85,Preisinflatoren!$A$2:$A$126,Preisinflatoren!$E$2:$E$126)+AB85*'Preisinflatoren Auftragstaxe'!$B$5)</f>
        <v/>
      </c>
    </row>
    <row r="86" spans="1:30">
      <c r="A86" s="182">
        <f>Konsolidiert!C86</f>
        <v>3178</v>
      </c>
      <c r="B86" s="179">
        <v>2</v>
      </c>
      <c r="C86" s="179">
        <v>0</v>
      </c>
      <c r="D86" s="182">
        <f>_xlfn.XLOOKUP(A86,Konsolidiert!$C$2:$C$126,Konsolidiert!$E$2:$E$126)</f>
        <v>37.799999999999997</v>
      </c>
      <c r="E86" s="51">
        <f>Auftragspauschalen!$B$10</f>
        <v>21.6</v>
      </c>
      <c r="F86" s="51">
        <f>IF(E86="","",E86/Parameter!$B$2)</f>
        <v>3.5797149486244617</v>
      </c>
      <c r="G86" s="186">
        <f t="shared" si="5"/>
        <v>41.379714948624461</v>
      </c>
      <c r="H86" s="51">
        <f>_xlfn.XLOOKUP(A86,Konsolidiert!$C$2:$C$126,Konsolidiert!$AI$2:$AI$126)</f>
        <v>1.7318</v>
      </c>
      <c r="I86">
        <f>IF(H86="","",(BEL!P87*Auftragspauschalen!B$6)+(BEL!Q87*(1-Auftragspauschalen!B$6)))</f>
        <v>31.871999999999996</v>
      </c>
      <c r="J86" s="51">
        <f>IF(I86="","",I86/Parameter!$B$2)</f>
        <v>5.2820682797480938</v>
      </c>
      <c r="K86" s="51">
        <f t="shared" si="6"/>
        <v>7.0138682797480936</v>
      </c>
      <c r="L86" s="186">
        <f>IF(K86="","",H86*_xlfn.XLOOKUP($A86,Preisinflatoren!$A$2:$A$126,Preisinflatoren!$B$2:$B$126)+J86*'Preisinflatoren Auftragstaxe'!$B$2)</f>
        <v>9.9160187209410768</v>
      </c>
      <c r="M86" s="32">
        <f>_xlfn.XLOOKUP(A86,Konsolidiert!$C$2:$C$126,Konsolidiert!$K$2:$K$126)</f>
        <v>11.3</v>
      </c>
      <c r="N86">
        <f>IF(M86="","",Auftragspauschalen!$B$42)</f>
        <v>4.12</v>
      </c>
      <c r="O86" s="51">
        <f>IF(N86="","",N86/Parameter!$B$2)</f>
        <v>0.68279748094133252</v>
      </c>
      <c r="P86" s="51">
        <f t="shared" si="7"/>
        <v>11.982797480941333</v>
      </c>
      <c r="Q86" s="186">
        <f>IF(P86="","",M86*_xlfn.XLOOKUP($A86,Preisinflatoren!$A$2:$A$126,Preisinflatoren!$C$2:$C$126)+O86*'Preisinflatoren Auftragstaxe'!$B$3)</f>
        <v>16.718045375630009</v>
      </c>
      <c r="R86" s="51">
        <f>_xlfn.XLOOKUP(A86,Konsolidiert!$C$2:$C$126,Konsolidiert!$T$2:$T$126)</f>
        <v>16.087287749957817</v>
      </c>
      <c r="S86" s="51">
        <f>IF(R86="","",Auftragspauschalen!$B$45)</f>
        <v>2.6</v>
      </c>
      <c r="T86" s="51">
        <f>IF(S86="","",S86/Parameter!$B$2)</f>
        <v>0.4308916141862778</v>
      </c>
      <c r="U86" s="51">
        <f t="shared" si="8"/>
        <v>16.518179364144096</v>
      </c>
      <c r="V86" s="186">
        <f>IF(U86="","",U86*_xlfn.XLOOKUP($A86,Preisinflatoren!$A$2:$A$126,Preisinflatoren!$C$2:$C$126))</f>
        <v>22.975934768286415</v>
      </c>
      <c r="W86">
        <f>_xlfn.XLOOKUP(A86,Konsolidiert!$C$2:$C$126,Konsolidiert!$AP$2:$AP$126)</f>
        <v>15.600000000000001</v>
      </c>
      <c r="X86" s="51">
        <f>IF(W86="","",IF(B86=1,Auftragspauschalen!G$16,Auftragspauschalen!F$16)+IF(C86=1,Auftragspauschalen!G$18,Auftragspauschalen!F$18)+Auftragspauschalen!E$15)</f>
        <v>1.0303880673493524</v>
      </c>
      <c r="Y86" s="51">
        <f>IF(
IF(W86="","",SUM(W86,X86))&gt;Auftragspauschalen!E$17,
IF(W86="","",SUM(W86,X86)),
Auftragspauschalen!E$17)</f>
        <v>16.630388067349354</v>
      </c>
      <c r="Z86" s="186">
        <f>IF(Y86="","",W86*_xlfn.XLOOKUP($A86,Preisinflatoren!$A$2:$A$126,Preisinflatoren!$D$2:$D$126)+X86*'Preisinflatoren Auftragstaxe'!$B$4)</f>
        <v>24.348270863363336</v>
      </c>
      <c r="AA86">
        <f>_xlfn.XLOOKUP(A86,Konsolidiert!$C$2:$C$126,Konsolidiert!$AA$2:$AA$126)</f>
        <v>11.59</v>
      </c>
      <c r="AB86" s="51">
        <f>IF(AA86="","",IF(B86=1,Auftragspauschalen!G$22,Auftragspauschalen!F$22)+Auftragspauschalen!E$23)</f>
        <v>1.6329217836091847</v>
      </c>
      <c r="AC86" s="51">
        <f t="shared" si="9"/>
        <v>13.222921783609184</v>
      </c>
      <c r="AD86" s="186">
        <f>IF(AC86="","",AA86*_xlfn.XLOOKUP($A86,Preisinflatoren!$A$2:$A$126,Preisinflatoren!$E$2:$E$126)+AB86*'Preisinflatoren Auftragstaxe'!$B$5)</f>
        <v>17.156071496829671</v>
      </c>
    </row>
    <row r="87" spans="1:30">
      <c r="A87" s="182">
        <f>Konsolidiert!C87</f>
        <v>3326</v>
      </c>
      <c r="B87" s="179">
        <v>2</v>
      </c>
      <c r="C87" s="179">
        <v>1</v>
      </c>
      <c r="D87" s="182">
        <f>_xlfn.XLOOKUP(A87,Konsolidiert!$C$2:$C$126,Konsolidiert!$E$2:$E$126)</f>
        <v>70.2</v>
      </c>
      <c r="E87" s="51">
        <f>Auftragspauschalen!$B$10</f>
        <v>21.6</v>
      </c>
      <c r="F87" s="51">
        <f>IF(E87="","",E87/Parameter!$B$2)</f>
        <v>3.5797149486244617</v>
      </c>
      <c r="G87" s="186">
        <f t="shared" si="5"/>
        <v>73.779714948624459</v>
      </c>
      <c r="H87" s="51">
        <f>_xlfn.XLOOKUP(A87,Konsolidiert!$C$2:$C$126,Konsolidiert!$AI$2:$AI$126)</f>
        <v>5.1954000000000002</v>
      </c>
      <c r="I87">
        <f>IF(H87="","",(BEL!P88*Auftragspauschalen!B$6)+(BEL!Q88*(1-Auftragspauschalen!B$6)))</f>
        <v>38.216000000000001</v>
      </c>
      <c r="J87" s="51">
        <f>IF(I87="","",I87/Parameter!$B$2)</f>
        <v>6.3334438183626123</v>
      </c>
      <c r="K87" s="51">
        <f t="shared" si="6"/>
        <v>11.528843818362613</v>
      </c>
      <c r="L87" s="186">
        <f>IF(K87="","",H87*_xlfn.XLOOKUP($A87,Preisinflatoren!$A$2:$A$126,Preisinflatoren!$B$2:$B$126)+J87*'Preisinflatoren Auftragstaxe'!$B$2)</f>
        <v>15.691510377513843</v>
      </c>
      <c r="M87" s="32">
        <f>_xlfn.XLOOKUP(A87,Konsolidiert!$C$2:$C$126,Konsolidiert!$K$2:$K$126)</f>
        <v>10.7</v>
      </c>
      <c r="N87">
        <f>IF(M87="","",Auftragspauschalen!$B$42)</f>
        <v>4.12</v>
      </c>
      <c r="O87" s="51">
        <f>IF(N87="","",N87/Parameter!$B$2)</f>
        <v>0.68279748094133252</v>
      </c>
      <c r="P87" s="51">
        <f t="shared" si="7"/>
        <v>11.382797480941331</v>
      </c>
      <c r="Q87" s="186">
        <f>IF(P87="","",M87*_xlfn.XLOOKUP($A87,Preisinflatoren!$A$2:$A$126,Preisinflatoren!$C$2:$C$126)+O87*'Preisinflatoren Auftragstaxe'!$B$3)</f>
        <v>15.005130142413638</v>
      </c>
      <c r="R87" s="51" t="str">
        <f>_xlfn.XLOOKUP(A87,Konsolidiert!$C$2:$C$126,Konsolidiert!$T$2:$T$126)</f>
        <v/>
      </c>
      <c r="S87" s="51" t="str">
        <f>IF(R87="","",Auftragspauschalen!$B$45)</f>
        <v/>
      </c>
      <c r="T87" s="51" t="str">
        <f>IF(S87="","",S87/Parameter!$B$2)</f>
        <v/>
      </c>
      <c r="U87" s="51" t="str">
        <f t="shared" si="8"/>
        <v/>
      </c>
      <c r="V87" s="186" t="str">
        <f>IF(U87="","",U87*_xlfn.XLOOKUP($A87,Preisinflatoren!$A$2:$A$126,Preisinflatoren!$C$2:$C$126))</f>
        <v/>
      </c>
      <c r="W87">
        <f>_xlfn.XLOOKUP(A87,Konsolidiert!$C$2:$C$126,Konsolidiert!$AP$2:$AP$126)</f>
        <v>46.800000000000004</v>
      </c>
      <c r="X87" s="51">
        <f>IF(W87="","",IF(B87=1,Auftragspauschalen!G$16,Auftragspauschalen!F$16)+IF(C87=1,Auftragspauschalen!G$18,Auftragspauschalen!F$18)+Auftragspauschalen!E$15)</f>
        <v>1.3768384478918088</v>
      </c>
      <c r="Y87" s="51">
        <f>IF(
IF(W87="","",SUM(W87,X87))&gt;Auftragspauschalen!E$17,
IF(W87="","",SUM(W87,X87)),
Auftragspauschalen!E$17)</f>
        <v>48.176838447891811</v>
      </c>
      <c r="Z87" s="186">
        <f>IF(Y87="","",W87*_xlfn.XLOOKUP($A87,Preisinflatoren!$A$2:$A$126,Preisinflatoren!$D$2:$D$126)+X87*'Preisinflatoren Auftragstaxe'!$B$4)</f>
        <v>65.760782518040514</v>
      </c>
      <c r="AA87" t="str">
        <f>_xlfn.XLOOKUP(A87,Konsolidiert!$C$2:$C$126,Konsolidiert!$AA$2:$AA$126)</f>
        <v/>
      </c>
      <c r="AB87" s="51" t="str">
        <f>IF(AA87="","",IF(B87=1,Auftragspauschalen!G$22,Auftragspauschalen!F$22)+Auftragspauschalen!E$23)</f>
        <v/>
      </c>
      <c r="AC87" s="51" t="str">
        <f t="shared" si="9"/>
        <v/>
      </c>
      <c r="AD87" s="186" t="str">
        <f>IF(AC87="","",AA87*_xlfn.XLOOKUP($A87,Preisinflatoren!$A$2:$A$126,Preisinflatoren!$E$2:$E$126)+AB87*'Preisinflatoren Auftragstaxe'!$B$5)</f>
        <v/>
      </c>
    </row>
    <row r="88" spans="1:30">
      <c r="A88" s="182">
        <f>Konsolidiert!C88</f>
        <v>3331</v>
      </c>
      <c r="B88" s="179">
        <v>0</v>
      </c>
      <c r="C88" s="179">
        <v>1</v>
      </c>
      <c r="D88" s="182">
        <f>_xlfn.XLOOKUP(A88,Konsolidiert!$C$2:$C$126,Konsolidiert!$E$2:$E$126)</f>
        <v>77.400000000000006</v>
      </c>
      <c r="E88" s="51">
        <f>Auftragspauschalen!$B$10</f>
        <v>21.6</v>
      </c>
      <c r="F88" s="51">
        <f>IF(E88="","",E88/Parameter!$B$2)</f>
        <v>3.5797149486244617</v>
      </c>
      <c r="G88" s="186">
        <f t="shared" si="5"/>
        <v>80.979714948624462</v>
      </c>
      <c r="H88" s="51" t="str">
        <f>_xlfn.XLOOKUP(A88,Konsolidiert!$C$2:$C$126,Konsolidiert!$AI$2:$AI$126)</f>
        <v/>
      </c>
      <c r="I88" t="str">
        <f>IF(H88="","",(BEL!P89*Auftragspauschalen!B$6)+(BEL!Q89*(1-Auftragspauschalen!B$6)))</f>
        <v/>
      </c>
      <c r="J88" s="51" t="str">
        <f>IF(I88="","",I88/Parameter!$B$2)</f>
        <v/>
      </c>
      <c r="K88" s="51" t="str">
        <f t="shared" si="6"/>
        <v/>
      </c>
      <c r="L88" s="186" t="str">
        <f>IF(K88="","",H88*_xlfn.XLOOKUP($A88,Preisinflatoren!$A$2:$A$126,Preisinflatoren!$B$2:$B$126)+J88*'Preisinflatoren Auftragstaxe'!$B$2)</f>
        <v/>
      </c>
      <c r="M88" s="32" t="str">
        <f>_xlfn.XLOOKUP(A88,Konsolidiert!$C$2:$C$126,Konsolidiert!$K$2:$K$126)</f>
        <v/>
      </c>
      <c r="N88" t="str">
        <f>IF(M88="","",Auftragspauschalen!$B$42)</f>
        <v/>
      </c>
      <c r="O88" s="51" t="str">
        <f>IF(N88="","",N88/Parameter!$B$2)</f>
        <v/>
      </c>
      <c r="P88" s="51" t="str">
        <f t="shared" si="7"/>
        <v/>
      </c>
      <c r="Q88" s="186" t="str">
        <f>IF(P88="","",M88*_xlfn.XLOOKUP($A88,Preisinflatoren!$A$2:$A$126,Preisinflatoren!$C$2:$C$126)+O88*'Preisinflatoren Auftragstaxe'!$B$3)</f>
        <v/>
      </c>
      <c r="R88" s="51">
        <f>_xlfn.XLOOKUP(A88,Konsolidiert!$C$2:$C$126,Konsolidiert!$T$2:$T$126)</f>
        <v>4.0218219374894542</v>
      </c>
      <c r="S88" s="51">
        <f>IF(R88="","",Auftragspauschalen!$B$45)</f>
        <v>2.6</v>
      </c>
      <c r="T88" s="51">
        <f>IF(S88="","",S88/Parameter!$B$2)</f>
        <v>0.4308916141862778</v>
      </c>
      <c r="U88" s="51">
        <f t="shared" si="8"/>
        <v>4.4527135516757319</v>
      </c>
      <c r="V88" s="186" t="e">
        <f>IF(U88="","",U88*_xlfn.XLOOKUP($A88,Preisinflatoren!$A$2:$A$126,Preisinflatoren!$C$2:$C$126))</f>
        <v>#N/A</v>
      </c>
      <c r="W88">
        <f>_xlfn.XLOOKUP(A88,Konsolidiert!$C$2:$C$126,Konsolidiert!$AP$2:$AP$126)</f>
        <v>1.56</v>
      </c>
      <c r="X88" s="51">
        <f>IF(W88="","",IF(B88=1,Auftragspauschalen!G$16,Auftragspauschalen!F$16)+IF(C88=1,Auftragspauschalen!G$18,Auftragspauschalen!F$18)+Auftragspauschalen!E$15)</f>
        <v>1.3768384478918088</v>
      </c>
      <c r="Y88" s="51">
        <f>IF(
IF(W88="","",SUM(W88,X88))&gt;Auftragspauschalen!E$17,
IF(W88="","",SUM(W88,X88)),
Auftragspauschalen!E$17)</f>
        <v>2.9368384478918088</v>
      </c>
      <c r="Z88" s="186" t="e">
        <f>IF(Y88="","",W88*_xlfn.XLOOKUP($A88,Preisinflatoren!$A$2:$A$126,Preisinflatoren!$D$2:$D$126)+X88*'Preisinflatoren Auftragstaxe'!$B$4)</f>
        <v>#N/A</v>
      </c>
      <c r="AA88" t="str">
        <f>_xlfn.XLOOKUP(A88,Konsolidiert!$C$2:$C$126,Konsolidiert!$AA$2:$AA$126)</f>
        <v/>
      </c>
      <c r="AB88" s="51" t="str">
        <f>IF(AA88="","",IF(B88=1,Auftragspauschalen!G$22,Auftragspauschalen!F$22)+Auftragspauschalen!E$23)</f>
        <v/>
      </c>
      <c r="AC88" s="51" t="str">
        <f t="shared" si="9"/>
        <v/>
      </c>
      <c r="AD88" s="186" t="str">
        <f>IF(AC88="","",AA88*_xlfn.XLOOKUP($A88,Preisinflatoren!$A$2:$A$126,Preisinflatoren!$E$2:$E$126)+AB88*'Preisinflatoren Auftragstaxe'!$B$5)</f>
        <v/>
      </c>
    </row>
    <row r="89" spans="1:30">
      <c r="A89" s="182">
        <f>Konsolidiert!C89</f>
        <v>3332</v>
      </c>
      <c r="B89" s="179">
        <v>0</v>
      </c>
      <c r="C89" s="179">
        <v>1</v>
      </c>
      <c r="D89" s="182">
        <f>_xlfn.XLOOKUP(A89,Konsolidiert!$C$2:$C$126,Konsolidiert!$E$2:$E$126)</f>
        <v>30.6</v>
      </c>
      <c r="E89" s="51">
        <f>Auftragspauschalen!$B$10</f>
        <v>21.6</v>
      </c>
      <c r="F89" s="51">
        <f>IF(E89="","",E89/Parameter!$B$2)</f>
        <v>3.5797149486244617</v>
      </c>
      <c r="G89" s="186">
        <f t="shared" si="5"/>
        <v>34.179714948624465</v>
      </c>
      <c r="H89" s="51" t="str">
        <f>_xlfn.XLOOKUP(A89,Konsolidiert!$C$2:$C$126,Konsolidiert!$AI$2:$AI$126)</f>
        <v/>
      </c>
      <c r="I89" t="str">
        <f>IF(H89="","",(BEL!P90*Auftragspauschalen!B$6)+(BEL!Q90*(1-Auftragspauschalen!B$6)))</f>
        <v/>
      </c>
      <c r="J89" s="51" t="str">
        <f>IF(I89="","",I89/Parameter!$B$2)</f>
        <v/>
      </c>
      <c r="K89" s="51" t="str">
        <f t="shared" si="6"/>
        <v/>
      </c>
      <c r="L89" s="186" t="str">
        <f>IF(K89="","",H89*_xlfn.XLOOKUP($A89,Preisinflatoren!$A$2:$A$126,Preisinflatoren!$B$2:$B$126)+J89*'Preisinflatoren Auftragstaxe'!$B$2)</f>
        <v/>
      </c>
      <c r="M89" s="32" t="str">
        <f>_xlfn.XLOOKUP(A89,Konsolidiert!$C$2:$C$126,Konsolidiert!$K$2:$K$126)</f>
        <v/>
      </c>
      <c r="N89" t="str">
        <f>IF(M89="","",Auftragspauschalen!$B$42)</f>
        <v/>
      </c>
      <c r="O89" s="51" t="str">
        <f>IF(N89="","",N89/Parameter!$B$2)</f>
        <v/>
      </c>
      <c r="P89" s="51" t="str">
        <f t="shared" si="7"/>
        <v/>
      </c>
      <c r="Q89" s="186" t="str">
        <f>IF(P89="","",M89*_xlfn.XLOOKUP($A89,Preisinflatoren!$A$2:$A$126,Preisinflatoren!$C$2:$C$126)+O89*'Preisinflatoren Auftragstaxe'!$B$3)</f>
        <v/>
      </c>
      <c r="R89" s="51">
        <f>_xlfn.XLOOKUP(A89,Konsolidiert!$C$2:$C$126,Konsolidiert!$T$2:$T$126)</f>
        <v>16.75759140620606</v>
      </c>
      <c r="S89" s="51">
        <f>IF(R89="","",Auftragspauschalen!$B$45)</f>
        <v>2.6</v>
      </c>
      <c r="T89" s="51">
        <f>IF(S89="","",S89/Parameter!$B$2)</f>
        <v>0.4308916141862778</v>
      </c>
      <c r="U89" s="51">
        <f t="shared" si="8"/>
        <v>17.18848302039234</v>
      </c>
      <c r="V89" s="186" t="e">
        <f>IF(U89="","",U89*_xlfn.XLOOKUP($A89,Preisinflatoren!$A$2:$A$126,Preisinflatoren!$C$2:$C$126))</f>
        <v>#N/A</v>
      </c>
      <c r="W89">
        <f>_xlfn.XLOOKUP(A89,Konsolidiert!$C$2:$C$126,Konsolidiert!$AP$2:$AP$126)</f>
        <v>14.3</v>
      </c>
      <c r="X89" s="51">
        <f>IF(W89="","",IF(B89=1,Auftragspauschalen!G$16,Auftragspauschalen!F$16)+IF(C89=1,Auftragspauschalen!G$18,Auftragspauschalen!F$18)+Auftragspauschalen!E$15)</f>
        <v>1.3768384478918088</v>
      </c>
      <c r="Y89" s="51">
        <f>IF(
IF(W89="","",SUM(W89,X89))&gt;Auftragspauschalen!E$17,
IF(W89="","",SUM(W89,X89)),
Auftragspauschalen!E$17)</f>
        <v>15.676838447891809</v>
      </c>
      <c r="Z89" s="186" t="e">
        <f>IF(Y89="","",W89*_xlfn.XLOOKUP($A89,Preisinflatoren!$A$2:$A$126,Preisinflatoren!$D$2:$D$126)+X89*'Preisinflatoren Auftragstaxe'!$B$4)</f>
        <v>#N/A</v>
      </c>
      <c r="AA89" t="str">
        <f>_xlfn.XLOOKUP(A89,Konsolidiert!$C$2:$C$126,Konsolidiert!$AA$2:$AA$126)</f>
        <v/>
      </c>
      <c r="AB89" s="51" t="str">
        <f>IF(AA89="","",IF(B89=1,Auftragspauschalen!G$22,Auftragspauschalen!F$22)+Auftragspauschalen!E$23)</f>
        <v/>
      </c>
      <c r="AC89" s="51" t="str">
        <f t="shared" si="9"/>
        <v/>
      </c>
      <c r="AD89" s="186" t="str">
        <f>IF(AC89="","",AA89*_xlfn.XLOOKUP($A89,Preisinflatoren!$A$2:$A$126,Preisinflatoren!$E$2:$E$126)+AB89*'Preisinflatoren Auftragstaxe'!$B$5)</f>
        <v/>
      </c>
    </row>
    <row r="90" spans="1:30">
      <c r="A90" s="182">
        <f>Konsolidiert!C90</f>
        <v>3333</v>
      </c>
      <c r="B90" s="179">
        <v>0</v>
      </c>
      <c r="C90" s="179">
        <v>1</v>
      </c>
      <c r="D90" s="182">
        <f>_xlfn.XLOOKUP(A90,Konsolidiert!$C$2:$C$126,Konsolidiert!$E$2:$E$126)</f>
        <v>99</v>
      </c>
      <c r="E90" s="51">
        <f>Auftragspauschalen!$B$10</f>
        <v>21.6</v>
      </c>
      <c r="F90" s="51">
        <f>IF(E90="","",E90/Parameter!$B$2)</f>
        <v>3.5797149486244617</v>
      </c>
      <c r="G90" s="186">
        <f t="shared" si="5"/>
        <v>102.57971494862446</v>
      </c>
      <c r="H90" s="51" t="str">
        <f>_xlfn.XLOOKUP(A90,Konsolidiert!$C$2:$C$126,Konsolidiert!$AI$2:$AI$126)</f>
        <v/>
      </c>
      <c r="I90" t="str">
        <f>IF(H90="","",(BEL!P91*Auftragspauschalen!B$6)+(BEL!Q91*(1-Auftragspauschalen!B$6)))</f>
        <v/>
      </c>
      <c r="J90" s="51" t="str">
        <f>IF(I90="","",I90/Parameter!$B$2)</f>
        <v/>
      </c>
      <c r="K90" s="51" t="str">
        <f t="shared" si="6"/>
        <v/>
      </c>
      <c r="L90" s="186" t="str">
        <f>IF(K90="","",H90*_xlfn.XLOOKUP($A90,Preisinflatoren!$A$2:$A$126,Preisinflatoren!$B$2:$B$126)+J90*'Preisinflatoren Auftragstaxe'!$B$2)</f>
        <v/>
      </c>
      <c r="M90" s="32" t="str">
        <f>_xlfn.XLOOKUP(A90,Konsolidiert!$C$2:$C$126,Konsolidiert!$K$2:$K$126)</f>
        <v/>
      </c>
      <c r="N90" t="str">
        <f>IF(M90="","",Auftragspauschalen!$B$42)</f>
        <v/>
      </c>
      <c r="O90" s="51" t="str">
        <f>IF(N90="","",N90/Parameter!$B$2)</f>
        <v/>
      </c>
      <c r="P90" s="51" t="str">
        <f t="shared" si="7"/>
        <v/>
      </c>
      <c r="Q90" s="186" t="str">
        <f>IF(P90="","",M90*_xlfn.XLOOKUP($A90,Preisinflatoren!$A$2:$A$126,Preisinflatoren!$C$2:$C$126)+O90*'Preisinflatoren Auftragstaxe'!$B$3)</f>
        <v/>
      </c>
      <c r="R90" s="51" t="str">
        <f>_xlfn.XLOOKUP(A90,Konsolidiert!$C$2:$C$126,Konsolidiert!$T$2:$T$126)</f>
        <v/>
      </c>
      <c r="S90" s="51" t="str">
        <f>IF(R90="","",Auftragspauschalen!$B$45)</f>
        <v/>
      </c>
      <c r="T90" s="51" t="str">
        <f>IF(S90="","",S90/Parameter!$B$2)</f>
        <v/>
      </c>
      <c r="U90" s="51" t="str">
        <f t="shared" si="8"/>
        <v/>
      </c>
      <c r="V90" s="186" t="str">
        <f>IF(U90="","",U90*_xlfn.XLOOKUP($A90,Preisinflatoren!$A$2:$A$126,Preisinflatoren!$C$2:$C$126))</f>
        <v/>
      </c>
      <c r="W90">
        <f>_xlfn.XLOOKUP(A90,Konsolidiert!$C$2:$C$126,Konsolidiert!$AP$2:$AP$126)</f>
        <v>14.3</v>
      </c>
      <c r="X90" s="51">
        <f>IF(W90="","",IF(B90=1,Auftragspauschalen!G$16,Auftragspauschalen!F$16)+IF(C90=1,Auftragspauschalen!G$18,Auftragspauschalen!F$18)+Auftragspauschalen!E$15)</f>
        <v>1.3768384478918088</v>
      </c>
      <c r="Y90" s="51">
        <f>IF(
IF(W90="","",SUM(W90,X90))&gt;Auftragspauschalen!E$17,
IF(W90="","",SUM(W90,X90)),
Auftragspauschalen!E$17)</f>
        <v>15.676838447891809</v>
      </c>
      <c r="Z90" s="186" t="e">
        <f>IF(Y90="","",W90*_xlfn.XLOOKUP($A90,Preisinflatoren!$A$2:$A$126,Preisinflatoren!$D$2:$D$126)+X90*'Preisinflatoren Auftragstaxe'!$B$4)</f>
        <v>#N/A</v>
      </c>
      <c r="AA90" t="str">
        <f>_xlfn.XLOOKUP(A90,Konsolidiert!$C$2:$C$126,Konsolidiert!$AA$2:$AA$126)</f>
        <v/>
      </c>
      <c r="AB90" s="51" t="str">
        <f>IF(AA90="","",IF(B90=1,Auftragspauschalen!G$22,Auftragspauschalen!F$22)+Auftragspauschalen!E$23)</f>
        <v/>
      </c>
      <c r="AC90" s="51" t="str">
        <f t="shared" si="9"/>
        <v/>
      </c>
      <c r="AD90" s="186" t="str">
        <f>IF(AC90="","",AA90*_xlfn.XLOOKUP($A90,Preisinflatoren!$A$2:$A$126,Preisinflatoren!$E$2:$E$126)+AB90*'Preisinflatoren Auftragstaxe'!$B$5)</f>
        <v/>
      </c>
    </row>
    <row r="91" spans="1:30">
      <c r="A91" s="182">
        <f>Konsolidiert!C91</f>
        <v>3334</v>
      </c>
      <c r="B91" s="179">
        <v>2</v>
      </c>
      <c r="C91" s="179">
        <v>1</v>
      </c>
      <c r="D91" s="182">
        <f>_xlfn.XLOOKUP(A91,Konsolidiert!$C$2:$C$126,Konsolidiert!$E$2:$E$126)</f>
        <v>56.7</v>
      </c>
      <c r="E91" s="51">
        <f>Auftragspauschalen!$B$10</f>
        <v>21.6</v>
      </c>
      <c r="F91" s="51">
        <f>IF(E91="","",E91/Parameter!$B$2)</f>
        <v>3.5797149486244617</v>
      </c>
      <c r="G91" s="186">
        <f t="shared" si="5"/>
        <v>60.279714948624466</v>
      </c>
      <c r="H91" s="51" t="str">
        <f>_xlfn.XLOOKUP(A91,Konsolidiert!$C$2:$C$126,Konsolidiert!$AI$2:$AI$126)</f>
        <v/>
      </c>
      <c r="I91" t="str">
        <f>IF(H91="","",(BEL!P92*Auftragspauschalen!B$6)+(BEL!Q92*(1-Auftragspauschalen!B$6)))</f>
        <v/>
      </c>
      <c r="J91" s="51" t="str">
        <f>IF(I91="","",I91/Parameter!$B$2)</f>
        <v/>
      </c>
      <c r="K91" s="51" t="str">
        <f t="shared" si="6"/>
        <v/>
      </c>
      <c r="L91" s="186" t="str">
        <f>IF(K91="","",H91*_xlfn.XLOOKUP($A91,Preisinflatoren!$A$2:$A$126,Preisinflatoren!$B$2:$B$126)+J91*'Preisinflatoren Auftragstaxe'!$B$2)</f>
        <v/>
      </c>
      <c r="M91" s="32">
        <f>_xlfn.XLOOKUP(A91,Konsolidiert!$C$2:$C$126,Konsolidiert!$K$2:$K$126)</f>
        <v>1.1499999999999999</v>
      </c>
      <c r="N91">
        <f>IF(M91="","",Auftragspauschalen!$B$42)</f>
        <v>4.12</v>
      </c>
      <c r="O91" s="51">
        <f>IF(N91="","",N91/Parameter!$B$2)</f>
        <v>0.68279748094133252</v>
      </c>
      <c r="P91" s="51">
        <f t="shared" si="7"/>
        <v>1.8327974809413323</v>
      </c>
      <c r="Q91" s="186">
        <f>IF(P91="","",M91*_xlfn.XLOOKUP($A91,Preisinflatoren!$A$2:$A$126,Preisinflatoren!$C$2:$C$126)+O91*'Preisinflatoren Auftragstaxe'!$B$3)</f>
        <v>2.5055176595901445</v>
      </c>
      <c r="R91" s="51" t="str">
        <f>_xlfn.XLOOKUP(A91,Konsolidiert!$C$2:$C$126,Konsolidiert!$T$2:$T$126)</f>
        <v/>
      </c>
      <c r="S91" s="51" t="str">
        <f>IF(R91="","",Auftragspauschalen!$B$45)</f>
        <v/>
      </c>
      <c r="T91" s="51" t="str">
        <f>IF(S91="","",S91/Parameter!$B$2)</f>
        <v/>
      </c>
      <c r="U91" s="51" t="str">
        <f t="shared" si="8"/>
        <v/>
      </c>
      <c r="V91" s="186" t="str">
        <f>IF(U91="","",U91*_xlfn.XLOOKUP($A91,Preisinflatoren!$A$2:$A$126,Preisinflatoren!$C$2:$C$126))</f>
        <v/>
      </c>
      <c r="W91">
        <f>_xlfn.XLOOKUP(A91,Konsolidiert!$C$2:$C$126,Konsolidiert!$AP$2:$AP$126)</f>
        <v>26</v>
      </c>
      <c r="X91" s="51">
        <f>IF(W91="","",IF(B91=1,Auftragspauschalen!G$16,Auftragspauschalen!F$16)+IF(C91=1,Auftragspauschalen!G$18,Auftragspauschalen!F$18)+Auftragspauschalen!E$15)</f>
        <v>1.3768384478918088</v>
      </c>
      <c r="Y91" s="51">
        <f>IF(
IF(W91="","",SUM(W91,X91))&gt;Auftragspauschalen!E$17,
IF(W91="","",SUM(W91,X91)),
Auftragspauschalen!E$17)</f>
        <v>27.37683844789181</v>
      </c>
      <c r="Z91" s="186">
        <f>IF(Y91="","",W91*_xlfn.XLOOKUP($A91,Preisinflatoren!$A$2:$A$126,Preisinflatoren!$D$2:$D$126)+X91*'Preisinflatoren Auftragstaxe'!$B$4)</f>
        <v>37.54548717932844</v>
      </c>
      <c r="AA91">
        <f>_xlfn.XLOOKUP(A91,Konsolidiert!$C$2:$C$126,Konsolidiert!$AA$2:$AA$126)</f>
        <v>53.06</v>
      </c>
      <c r="AB91" s="51">
        <f>IF(AA91="","",IF(B91=1,Auftragspauschalen!G$22,Auftragspauschalen!F$22)+Auftragspauschalen!E$23)</f>
        <v>1.6329217836091847</v>
      </c>
      <c r="AC91" s="51">
        <f t="shared" si="9"/>
        <v>54.692921783609187</v>
      </c>
      <c r="AD91" s="186">
        <f>IF(AC91="","",AA91*_xlfn.XLOOKUP($A91,Preisinflatoren!$A$2:$A$126,Preisinflatoren!$E$2:$E$126)+AB91*'Preisinflatoren Auftragstaxe'!$B$5)</f>
        <v>68.590137024465648</v>
      </c>
    </row>
    <row r="92" spans="1:30">
      <c r="A92" s="182">
        <f>Konsolidiert!C92</f>
        <v>3335</v>
      </c>
      <c r="B92" s="179">
        <v>2</v>
      </c>
      <c r="C92" s="179">
        <v>1</v>
      </c>
      <c r="D92" s="182">
        <f>_xlfn.XLOOKUP(A92,Konsolidiert!$C$2:$C$126,Konsolidiert!$E$2:$E$126)</f>
        <v>63</v>
      </c>
      <c r="E92" s="51">
        <f>Auftragspauschalen!$B$10</f>
        <v>21.6</v>
      </c>
      <c r="F92" s="51">
        <f>IF(E92="","",E92/Parameter!$B$2)</f>
        <v>3.5797149486244617</v>
      </c>
      <c r="G92" s="186">
        <f t="shared" si="5"/>
        <v>66.579714948624456</v>
      </c>
      <c r="H92" s="51" t="str">
        <f>_xlfn.XLOOKUP(A92,Konsolidiert!$C$2:$C$126,Konsolidiert!$AI$2:$AI$126)</f>
        <v/>
      </c>
      <c r="I92" t="str">
        <f>IF(H92="","",(BEL!P93*Auftragspauschalen!B$6)+(BEL!Q93*(1-Auftragspauschalen!B$6)))</f>
        <v/>
      </c>
      <c r="J92" s="51" t="str">
        <f>IF(I92="","",I92/Parameter!$B$2)</f>
        <v/>
      </c>
      <c r="K92" s="51" t="str">
        <f t="shared" si="6"/>
        <v/>
      </c>
      <c r="L92" s="186" t="str">
        <f>IF(K92="","",H92*_xlfn.XLOOKUP($A92,Preisinflatoren!$A$2:$A$126,Preisinflatoren!$B$2:$B$126)+J92*'Preisinflatoren Auftragstaxe'!$B$2)</f>
        <v/>
      </c>
      <c r="M92" s="32">
        <f>_xlfn.XLOOKUP(A92,Konsolidiert!$C$2:$C$126,Konsolidiert!$K$2:$K$126)</f>
        <v>1.1499999999999999</v>
      </c>
      <c r="N92">
        <f>IF(M92="","",Auftragspauschalen!$B$42)</f>
        <v>4.12</v>
      </c>
      <c r="O92" s="51">
        <f>IF(N92="","",N92/Parameter!$B$2)</f>
        <v>0.68279748094133252</v>
      </c>
      <c r="P92" s="51">
        <f t="shared" si="7"/>
        <v>1.8327974809413323</v>
      </c>
      <c r="Q92" s="186">
        <f>IF(P92="","",M92*_xlfn.XLOOKUP($A92,Preisinflatoren!$A$2:$A$126,Preisinflatoren!$C$2:$C$126)+O92*'Preisinflatoren Auftragstaxe'!$B$3)</f>
        <v>2.5816508785305006</v>
      </c>
      <c r="R92" s="51" t="str">
        <f>_xlfn.XLOOKUP(A92,Konsolidiert!$C$2:$C$126,Konsolidiert!$T$2:$T$126)</f>
        <v/>
      </c>
      <c r="S92" s="51" t="str">
        <f>IF(R92="","",Auftragspauschalen!$B$45)</f>
        <v/>
      </c>
      <c r="T92" s="51" t="str">
        <f>IF(S92="","",S92/Parameter!$B$2)</f>
        <v/>
      </c>
      <c r="U92" s="51" t="str">
        <f t="shared" si="8"/>
        <v/>
      </c>
      <c r="V92" s="186" t="str">
        <f>IF(U92="","",U92*_xlfn.XLOOKUP($A92,Preisinflatoren!$A$2:$A$126,Preisinflatoren!$C$2:$C$126))</f>
        <v/>
      </c>
      <c r="W92">
        <f>_xlfn.XLOOKUP(A92,Konsolidiert!$C$2:$C$126,Konsolidiert!$AP$2:$AP$126)</f>
        <v>26</v>
      </c>
      <c r="X92" s="51">
        <f>IF(W92="","",IF(B92=1,Auftragspauschalen!G$16,Auftragspauschalen!F$16)+IF(C92=1,Auftragspauschalen!G$18,Auftragspauschalen!F$18)+Auftragspauschalen!E$15)</f>
        <v>1.3768384478918088</v>
      </c>
      <c r="Y92" s="51">
        <f>IF(
IF(W92="","",SUM(W92,X92))&gt;Auftragspauschalen!E$17,
IF(W92="","",SUM(W92,X92)),
Auftragspauschalen!E$17)</f>
        <v>27.37683844789181</v>
      </c>
      <c r="Z92" s="186">
        <f>IF(Y92="","",W92*_xlfn.XLOOKUP($A92,Preisinflatoren!$A$2:$A$126,Preisinflatoren!$D$2:$D$126)+X92*'Preisinflatoren Auftragstaxe'!$B$4)</f>
        <v>39.675801463662047</v>
      </c>
      <c r="AA92">
        <f>_xlfn.XLOOKUP(A92,Konsolidiert!$C$2:$C$126,Konsolidiert!$AA$2:$AA$126)</f>
        <v>53.06</v>
      </c>
      <c r="AB92" s="51">
        <f>IF(AA92="","",IF(B92=1,Auftragspauschalen!G$22,Auftragspauschalen!F$22)+Auftragspauschalen!E$23)</f>
        <v>1.6329217836091847</v>
      </c>
      <c r="AC92" s="51">
        <f t="shared" si="9"/>
        <v>54.692921783609187</v>
      </c>
      <c r="AD92" s="186">
        <f>IF(AC92="","",AA92*_xlfn.XLOOKUP($A92,Preisinflatoren!$A$2:$A$126,Preisinflatoren!$E$2:$E$126)+AB92*'Preisinflatoren Auftragstaxe'!$B$5)</f>
        <v>70.338611377652413</v>
      </c>
    </row>
    <row r="93" spans="1:30">
      <c r="A93" s="182">
        <f>Konsolidiert!C93</f>
        <v>3339</v>
      </c>
      <c r="B93" s="179">
        <v>2</v>
      </c>
      <c r="C93" s="179">
        <v>1</v>
      </c>
      <c r="D93" s="182">
        <f>_xlfn.XLOOKUP(A93,Konsolidiert!$C$2:$C$126,Konsolidiert!$E$2:$E$126)</f>
        <v>180</v>
      </c>
      <c r="E93" s="51">
        <f>Auftragspauschalen!$B$10</f>
        <v>21.6</v>
      </c>
      <c r="F93" s="51">
        <f>IF(E93="","",E93/Parameter!$B$2)</f>
        <v>3.5797149486244617</v>
      </c>
      <c r="G93" s="186">
        <f t="shared" si="5"/>
        <v>183.57971494862446</v>
      </c>
      <c r="H93" s="51" t="str">
        <f>_xlfn.XLOOKUP(A93,Konsolidiert!$C$2:$C$126,Konsolidiert!$AI$2:$AI$126)</f>
        <v/>
      </c>
      <c r="I93" t="str">
        <f>IF(H93="","",(BEL!P94*Auftragspauschalen!B$6)+(BEL!Q94*(1-Auftragspauschalen!B$6)))</f>
        <v/>
      </c>
      <c r="J93" s="51" t="str">
        <f>IF(I93="","",I93/Parameter!$B$2)</f>
        <v/>
      </c>
      <c r="K93" s="51" t="str">
        <f t="shared" si="6"/>
        <v/>
      </c>
      <c r="L93" s="186" t="str">
        <f>IF(K93="","",H93*_xlfn.XLOOKUP($A93,Preisinflatoren!$A$2:$A$126,Preisinflatoren!$B$2:$B$126)+J93*'Preisinflatoren Auftragstaxe'!$B$2)</f>
        <v/>
      </c>
      <c r="M93" s="32">
        <f>_xlfn.XLOOKUP(A93,Konsolidiert!$C$2:$C$126,Konsolidiert!$K$2:$K$126)</f>
        <v>13.3</v>
      </c>
      <c r="N93">
        <f>IF(M93="","",Auftragspauschalen!$B$42)</f>
        <v>4.12</v>
      </c>
      <c r="O93" s="51">
        <f>IF(N93="","",N93/Parameter!$B$2)</f>
        <v>0.68279748094133252</v>
      </c>
      <c r="P93" s="51">
        <f t="shared" si="7"/>
        <v>13.982797480941333</v>
      </c>
      <c r="Q93" s="186">
        <f>IF(P93="","",M93*_xlfn.XLOOKUP($A93,Preisinflatoren!$A$2:$A$126,Preisinflatoren!$C$2:$C$126)+O93*'Preisinflatoren Auftragstaxe'!$B$3)</f>
        <v>19.288663229356651</v>
      </c>
      <c r="R93" s="51">
        <f>_xlfn.XLOOKUP(A93,Konsolidiert!$C$2:$C$126,Konsolidiert!$T$2:$T$126)</f>
        <v>27.482449906177941</v>
      </c>
      <c r="S93" s="51">
        <f>IF(R93="","",Auftragspauschalen!$B$45)</f>
        <v>2.6</v>
      </c>
      <c r="T93" s="51">
        <f>IF(S93="","",S93/Parameter!$B$2)</f>
        <v>0.4308916141862778</v>
      </c>
      <c r="U93" s="51">
        <f t="shared" si="8"/>
        <v>27.91334152036422</v>
      </c>
      <c r="V93" s="186">
        <f>IF(U93="","",U93*_xlfn.XLOOKUP($A93,Preisinflatoren!$A$2:$A$126,Preisinflatoren!$C$2:$C$126))</f>
        <v>38.382596010992046</v>
      </c>
      <c r="W93" t="str">
        <f>_xlfn.XLOOKUP(A93,Konsolidiert!$C$2:$C$126,Konsolidiert!$AP$2:$AP$126)</f>
        <v/>
      </c>
      <c r="X93" s="51" t="str">
        <f>IF(W93="","",IF(B93=1,Auftragspauschalen!G$16,Auftragspauschalen!F$16)+IF(C93=1,Auftragspauschalen!G$18,Auftragspauschalen!F$18)+Auftragspauschalen!E$15)</f>
        <v/>
      </c>
      <c r="Y93" s="51" t="str">
        <f>IF(
IF(W93="","",SUM(W93,X93))&gt;Auftragspauschalen!E$17,
IF(W93="","",SUM(W93,X93)),
Auftragspauschalen!E$17)</f>
        <v/>
      </c>
      <c r="Z93" s="186" t="str">
        <f>IF(Y93="","",W93*_xlfn.XLOOKUP($A93,Preisinflatoren!$A$2:$A$126,Preisinflatoren!$D$2:$D$126)+X93*'Preisinflatoren Auftragstaxe'!$B$4)</f>
        <v/>
      </c>
      <c r="AA93" t="str">
        <f>_xlfn.XLOOKUP(A93,Konsolidiert!$C$2:$C$126,Konsolidiert!$AA$2:$AA$126)</f>
        <v/>
      </c>
      <c r="AB93" s="51" t="str">
        <f>IF(AA93="","",IF(B93=1,Auftragspauschalen!G$22,Auftragspauschalen!F$22)+Auftragspauschalen!E$23)</f>
        <v/>
      </c>
      <c r="AC93" s="51" t="str">
        <f t="shared" si="9"/>
        <v/>
      </c>
      <c r="AD93" s="186" t="str">
        <f>IF(AC93="","",AA93*_xlfn.XLOOKUP($A93,Preisinflatoren!$A$2:$A$126,Preisinflatoren!$E$2:$E$126)+AB93*'Preisinflatoren Auftragstaxe'!$B$5)</f>
        <v/>
      </c>
    </row>
    <row r="94" spans="1:30">
      <c r="A94" s="182">
        <f>Konsolidiert!C94</f>
        <v>3349</v>
      </c>
      <c r="B94" s="179">
        <v>2</v>
      </c>
      <c r="C94" s="179">
        <v>1</v>
      </c>
      <c r="D94" s="182">
        <f>_xlfn.XLOOKUP(A94,Konsolidiert!$C$2:$C$126,Konsolidiert!$E$2:$E$126)</f>
        <v>119.7</v>
      </c>
      <c r="E94" s="51">
        <f>Auftragspauschalen!$B$10</f>
        <v>21.6</v>
      </c>
      <c r="F94" s="51">
        <f>IF(E94="","",E94/Parameter!$B$2)</f>
        <v>3.5797149486244617</v>
      </c>
      <c r="G94" s="186">
        <f t="shared" si="5"/>
        <v>123.27971494862446</v>
      </c>
      <c r="H94" s="51">
        <f>_xlfn.XLOOKUP(A94,Konsolidiert!$C$2:$C$126,Konsolidiert!$AI$2:$AI$126)</f>
        <v>8.6590000000000007</v>
      </c>
      <c r="I94">
        <f>IF(H94="","",(BEL!P95*Auftragspauschalen!B$6)+(BEL!Q95*(1-Auftragspauschalen!B$6)))</f>
        <v>38.216000000000001</v>
      </c>
      <c r="J94" s="51">
        <f>IF(I94="","",I94/Parameter!$B$2)</f>
        <v>6.3334438183626123</v>
      </c>
      <c r="K94" s="51">
        <f t="shared" si="6"/>
        <v>14.992443818362613</v>
      </c>
      <c r="L94" s="186">
        <f>IF(K94="","",H94*_xlfn.XLOOKUP($A94,Preisinflatoren!$A$2:$A$126,Preisinflatoren!$B$2:$B$126)+J94*'Preisinflatoren Auftragstaxe'!$B$2)</f>
        <v>20.130816742486118</v>
      </c>
      <c r="M94" s="32">
        <f>_xlfn.XLOOKUP(A94,Konsolidiert!$C$2:$C$126,Konsolidiert!$K$2:$K$126)</f>
        <v>19.899999999999999</v>
      </c>
      <c r="N94">
        <f>IF(M94="","",Auftragspauschalen!$B$42)</f>
        <v>4.12</v>
      </c>
      <c r="O94" s="51">
        <f>IF(N94="","",N94/Parameter!$B$2)</f>
        <v>0.68279748094133252</v>
      </c>
      <c r="P94" s="51">
        <f t="shared" si="7"/>
        <v>20.582797480941331</v>
      </c>
      <c r="Q94" s="186">
        <f>IF(P94="","",M94*_xlfn.XLOOKUP($A94,Preisinflatoren!$A$2:$A$126,Preisinflatoren!$C$2:$C$126)+O94*'Preisinflatoren Auftragstaxe'!$B$3)</f>
        <v>27.046641644191244</v>
      </c>
      <c r="R94" s="51">
        <f>_xlfn.XLOOKUP(A94,Konsolidiert!$C$2:$C$126,Konsolidiert!$T$2:$T$126)</f>
        <v>33.515182812412121</v>
      </c>
      <c r="S94" s="51">
        <f>IF(R94="","",Auftragspauschalen!$B$45)</f>
        <v>2.6</v>
      </c>
      <c r="T94" s="51">
        <f>IF(S94="","",S94/Parameter!$B$2)</f>
        <v>0.4308916141862778</v>
      </c>
      <c r="U94" s="51">
        <f t="shared" si="8"/>
        <v>33.9460744265984</v>
      </c>
      <c r="V94" s="186">
        <f>IF(U94="","",U94*_xlfn.XLOOKUP($A94,Preisinflatoren!$A$2:$A$126,Preisinflatoren!$C$2:$C$126))</f>
        <v>44.430657135661228</v>
      </c>
      <c r="W94" t="str">
        <f>_xlfn.XLOOKUP(A94,Konsolidiert!$C$2:$C$126,Konsolidiert!$AP$2:$AP$126)</f>
        <v/>
      </c>
      <c r="X94" s="51" t="str">
        <f>IF(W94="","",IF(B94=1,Auftragspauschalen!G$16,Auftragspauschalen!F$16)+IF(C94=1,Auftragspauschalen!G$18,Auftragspauschalen!F$18)+Auftragspauschalen!E$15)</f>
        <v/>
      </c>
      <c r="Y94" s="51" t="str">
        <f>IF(
IF(W94="","",SUM(W94,X94))&gt;Auftragspauschalen!E$17,
IF(W94="","",SUM(W94,X94)),
Auftragspauschalen!E$17)</f>
        <v/>
      </c>
      <c r="Z94" s="186" t="str">
        <f>IF(Y94="","",W94*_xlfn.XLOOKUP($A94,Preisinflatoren!$A$2:$A$126,Preisinflatoren!$D$2:$D$126)+X94*'Preisinflatoren Auftragstaxe'!$B$4)</f>
        <v/>
      </c>
      <c r="AA94">
        <f>_xlfn.XLOOKUP(A94,Konsolidiert!$C$2:$C$126,Konsolidiert!$AA$2:$AA$126)</f>
        <v>167.33</v>
      </c>
      <c r="AB94" s="51">
        <f>IF(AA94="","",IF(B94=1,Auftragspauschalen!G$22,Auftragspauschalen!F$22)+Auftragspauschalen!E$23)</f>
        <v>1.6329217836091847</v>
      </c>
      <c r="AC94" s="51">
        <f t="shared" si="9"/>
        <v>168.9629217836092</v>
      </c>
      <c r="AD94" s="186">
        <f>IF(AC94="","",AA94*_xlfn.XLOOKUP($A94,Preisinflatoren!$A$2:$A$126,Preisinflatoren!$E$2:$E$126)+AB94*'Preisinflatoren Auftragstaxe'!$B$5)</f>
        <v>211.62147469433847</v>
      </c>
    </row>
    <row r="95" spans="1:30">
      <c r="A95" s="182">
        <f>Konsolidiert!C95</f>
        <v>3349.1</v>
      </c>
      <c r="B95" s="179">
        <v>2</v>
      </c>
      <c r="C95" s="179">
        <v>1</v>
      </c>
      <c r="D95" s="182">
        <f>_xlfn.XLOOKUP(A95,Konsolidiert!$C$2:$C$126,Konsolidiert!$E$2:$E$126)</f>
        <v>47.7</v>
      </c>
      <c r="E95" s="51">
        <f>Auftragspauschalen!$B$10</f>
        <v>21.6</v>
      </c>
      <c r="F95" s="51">
        <f>IF(E95="","",E95/Parameter!$B$2)</f>
        <v>3.5797149486244617</v>
      </c>
      <c r="G95" s="186">
        <f t="shared" si="5"/>
        <v>51.279714948624466</v>
      </c>
      <c r="H95" s="51" t="str">
        <f>_xlfn.XLOOKUP(A95,Konsolidiert!$C$2:$C$126,Konsolidiert!$AI$2:$AI$126)</f>
        <v/>
      </c>
      <c r="I95" t="str">
        <f>IF(H95="","",(BEL!P96*Auftragspauschalen!B$6)+(BEL!Q96*(1-Auftragspauschalen!B$6)))</f>
        <v/>
      </c>
      <c r="J95" s="51" t="str">
        <f>IF(I95="","",I95/Parameter!$B$2)</f>
        <v/>
      </c>
      <c r="K95" s="51" t="str">
        <f t="shared" si="6"/>
        <v/>
      </c>
      <c r="L95" s="186" t="str">
        <f>IF(K95="","",H95*_xlfn.XLOOKUP($A95,Preisinflatoren!$A$2:$A$126,Preisinflatoren!$B$2:$B$126)+J95*'Preisinflatoren Auftragstaxe'!$B$2)</f>
        <v/>
      </c>
      <c r="M95" s="32">
        <f>_xlfn.XLOOKUP(A95,Konsolidiert!$C$2:$C$126,Konsolidiert!$K$2:$K$126)</f>
        <v>19.899999999999999</v>
      </c>
      <c r="N95">
        <f>IF(M95="","",Auftragspauschalen!$B$42)</f>
        <v>4.12</v>
      </c>
      <c r="O95" s="51">
        <f>IF(N95="","",N95/Parameter!$B$2)</f>
        <v>0.68279748094133252</v>
      </c>
      <c r="P95" s="51">
        <f t="shared" si="7"/>
        <v>20.582797480941331</v>
      </c>
      <c r="Q95" s="186" t="e">
        <f>IF(P95="","",M95*_xlfn.XLOOKUP($A95,Preisinflatoren!$A$2:$A$126,Preisinflatoren!$C$2:$C$126)+O95*'Preisinflatoren Auftragstaxe'!$B$3)</f>
        <v>#N/A</v>
      </c>
      <c r="R95" s="51" t="str">
        <f>_xlfn.XLOOKUP(A95,Konsolidiert!$C$2:$C$126,Konsolidiert!$T$2:$T$126)</f>
        <v/>
      </c>
      <c r="S95" s="51" t="str">
        <f>IF(R95="","",Auftragspauschalen!$B$45)</f>
        <v/>
      </c>
      <c r="T95" s="51" t="str">
        <f>IF(S95="","",S95/Parameter!$B$2)</f>
        <v/>
      </c>
      <c r="U95" s="51" t="str">
        <f t="shared" si="8"/>
        <v/>
      </c>
      <c r="V95" s="186" t="str">
        <f>IF(U95="","",U95*_xlfn.XLOOKUP($A95,Preisinflatoren!$A$2:$A$126,Preisinflatoren!$C$2:$C$126))</f>
        <v/>
      </c>
      <c r="W95" t="str">
        <f>_xlfn.XLOOKUP(A95,Konsolidiert!$C$2:$C$126,Konsolidiert!$AP$2:$AP$126)</f>
        <v/>
      </c>
      <c r="X95" s="51" t="str">
        <f>IF(W95="","",IF(B95=1,Auftragspauschalen!G$16,Auftragspauschalen!F$16)+IF(C95=1,Auftragspauschalen!G$18,Auftragspauschalen!F$18)+Auftragspauschalen!E$15)</f>
        <v/>
      </c>
      <c r="Y95" s="51" t="str">
        <f>IF(
IF(W95="","",SUM(W95,X95))&gt;Auftragspauschalen!E$17,
IF(W95="","",SUM(W95,X95)),
Auftragspauschalen!E$17)</f>
        <v/>
      </c>
      <c r="Z95" s="186" t="str">
        <f>IF(Y95="","",W95*_xlfn.XLOOKUP($A95,Preisinflatoren!$A$2:$A$126,Preisinflatoren!$D$2:$D$126)+X95*'Preisinflatoren Auftragstaxe'!$B$4)</f>
        <v/>
      </c>
      <c r="AA95" t="str">
        <f>_xlfn.XLOOKUP(A95,Konsolidiert!$C$2:$C$126,Konsolidiert!$AA$2:$AA$126)</f>
        <v/>
      </c>
      <c r="AB95" s="51" t="str">
        <f>IF(AA95="","",IF(B95=1,Auftragspauschalen!G$22,Auftragspauschalen!F$22)+Auftragspauschalen!E$23)</f>
        <v/>
      </c>
      <c r="AC95" s="51" t="str">
        <f t="shared" si="9"/>
        <v/>
      </c>
      <c r="AD95" s="186" t="str">
        <f>IF(AC95="","",AA95*_xlfn.XLOOKUP($A95,Preisinflatoren!$A$2:$A$126,Preisinflatoren!$E$2:$E$126)+AB95*'Preisinflatoren Auftragstaxe'!$B$5)</f>
        <v/>
      </c>
    </row>
    <row r="96" spans="1:30">
      <c r="A96" s="182">
        <f>Konsolidiert!C96</f>
        <v>3375</v>
      </c>
      <c r="B96" s="179">
        <v>2</v>
      </c>
      <c r="C96" s="179">
        <v>1</v>
      </c>
      <c r="D96" s="182">
        <f>_xlfn.XLOOKUP(A96,Konsolidiert!$C$2:$C$126,Konsolidiert!$E$2:$E$126)</f>
        <v>42.3</v>
      </c>
      <c r="E96" s="51">
        <f>Auftragspauschalen!$B$10</f>
        <v>21.6</v>
      </c>
      <c r="F96" s="51">
        <f>IF(E96="","",E96/Parameter!$B$2)</f>
        <v>3.5797149486244617</v>
      </c>
      <c r="G96" s="186">
        <f t="shared" si="5"/>
        <v>45.879714948624461</v>
      </c>
      <c r="H96" s="51">
        <f>_xlfn.XLOOKUP(A96,Konsolidiert!$C$2:$C$126,Konsolidiert!$AI$2:$AI$126)</f>
        <v>10.3908</v>
      </c>
      <c r="I96">
        <f>IF(H96="","",(BEL!P97*Auftragspauschalen!B$6)+(BEL!Q97*(1-Auftragspauschalen!B$6)))</f>
        <v>38.216000000000001</v>
      </c>
      <c r="J96" s="51">
        <f>IF(I96="","",I96/Parameter!$B$2)</f>
        <v>6.3334438183626123</v>
      </c>
      <c r="K96" s="51">
        <f t="shared" si="6"/>
        <v>16.724243818362613</v>
      </c>
      <c r="L96" s="186">
        <f>IF(K96="","",H96*_xlfn.XLOOKUP($A96,Preisinflatoren!$A$2:$A$126,Preisinflatoren!$B$2:$B$126)+J96*'Preisinflatoren Auftragstaxe'!$B$2)</f>
        <v>22.350469924972252</v>
      </c>
      <c r="M96" s="32">
        <f>_xlfn.XLOOKUP(A96,Konsolidiert!$C$2:$C$126,Konsolidiert!$K$2:$K$126)</f>
        <v>7.1</v>
      </c>
      <c r="N96">
        <f>IF(M96="","",Auftragspauschalen!$B$42)</f>
        <v>4.12</v>
      </c>
      <c r="O96" s="51">
        <f>IF(N96="","",N96/Parameter!$B$2)</f>
        <v>0.68279748094133252</v>
      </c>
      <c r="P96" s="51">
        <f t="shared" si="7"/>
        <v>7.7827974809413325</v>
      </c>
      <c r="Q96" s="186">
        <f>IF(P96="","",M96*_xlfn.XLOOKUP($A96,Preisinflatoren!$A$2:$A$126,Preisinflatoren!$C$2:$C$126)+O96*'Preisinflatoren Auftragstaxe'!$B$3)</f>
        <v>10.293234337370226</v>
      </c>
      <c r="R96" s="51">
        <f>_xlfn.XLOOKUP(A96,Konsolidiert!$C$2:$C$126,Konsolidiert!$T$2:$T$126)</f>
        <v>23.460627968688485</v>
      </c>
      <c r="S96" s="51">
        <f>IF(R96="","",Auftragspauschalen!$B$45)</f>
        <v>2.6</v>
      </c>
      <c r="T96" s="51">
        <f>IF(S96="","",S96/Parameter!$B$2)</f>
        <v>0.4308916141862778</v>
      </c>
      <c r="U96" s="51">
        <f t="shared" si="8"/>
        <v>23.891519582874764</v>
      </c>
      <c r="V96" s="186">
        <f>IF(U96="","",U96*_xlfn.XLOOKUP($A96,Preisinflatoren!$A$2:$A$126,Preisinflatoren!$C$2:$C$126))</f>
        <v>31.270653027405586</v>
      </c>
      <c r="W96">
        <f>_xlfn.XLOOKUP(A96,Konsolidiert!$C$2:$C$126,Konsolidiert!$AP$2:$AP$126)</f>
        <v>15.34</v>
      </c>
      <c r="X96" s="51">
        <f>IF(W96="","",IF(B96=1,Auftragspauschalen!G$16,Auftragspauschalen!F$16)+IF(C96=1,Auftragspauschalen!G$18,Auftragspauschalen!F$18)+Auftragspauschalen!E$15)</f>
        <v>1.3768384478918088</v>
      </c>
      <c r="Y96" s="51">
        <f>IF(
IF(W96="","",SUM(W96,X96))&gt;Auftragspauschalen!E$17,
IF(W96="","",SUM(W96,X96)),
Auftragspauschalen!E$17)</f>
        <v>16.71683844789181</v>
      </c>
      <c r="Z96" s="186">
        <f>IF(Y96="","",W96*_xlfn.XLOOKUP($A96,Preisinflatoren!$A$2:$A$126,Preisinflatoren!$D$2:$D$126)+X96*'Preisinflatoren Auftragstaxe'!$B$4)</f>
        <v>23.085148318238495</v>
      </c>
      <c r="AA96">
        <f>_xlfn.XLOOKUP(A96,Konsolidiert!$C$2:$C$126,Konsolidiert!$AA$2:$AA$126)</f>
        <v>14.72</v>
      </c>
      <c r="AB96" s="51">
        <f>IF(AA96="","",IF(B96=1,Auftragspauschalen!G$22,Auftragspauschalen!F$22)+Auftragspauschalen!E$23)</f>
        <v>1.6329217836091847</v>
      </c>
      <c r="AC96" s="51">
        <f t="shared" si="9"/>
        <v>16.352921783609187</v>
      </c>
      <c r="AD96" s="186">
        <f>IF(AC96="","",AA96*_xlfn.XLOOKUP($A96,Preisinflatoren!$A$2:$A$126,Preisinflatoren!$E$2:$E$126)+AB96*'Preisinflatoren Auftragstaxe'!$B$5)</f>
        <v>20.600100389627762</v>
      </c>
    </row>
    <row r="97" spans="1:30">
      <c r="A97" s="182">
        <f>Konsolidiert!C97</f>
        <v>3396</v>
      </c>
      <c r="B97" s="179">
        <v>2</v>
      </c>
      <c r="C97" s="179">
        <v>1</v>
      </c>
      <c r="D97" s="182">
        <f>_xlfn.XLOOKUP(A97,Konsolidiert!$C$2:$C$126,Konsolidiert!$E$2:$E$126)</f>
        <v>47.7</v>
      </c>
      <c r="E97" s="51">
        <f>Auftragspauschalen!$B$10</f>
        <v>21.6</v>
      </c>
      <c r="F97" s="51">
        <f>IF(E97="","",E97/Parameter!$B$2)</f>
        <v>3.5797149486244617</v>
      </c>
      <c r="G97" s="186">
        <f t="shared" si="5"/>
        <v>51.279714948624466</v>
      </c>
      <c r="H97" s="51">
        <f>_xlfn.XLOOKUP(A97,Konsolidiert!$C$2:$C$126,Konsolidiert!$AI$2:$AI$126)</f>
        <v>6.9272</v>
      </c>
      <c r="I97">
        <f>IF(H97="","",(BEL!P98*Auftragspauschalen!B$6)+(BEL!Q98*(1-Auftragspauschalen!B$6)))</f>
        <v>38.216000000000001</v>
      </c>
      <c r="J97" s="51">
        <f>IF(I97="","",I97/Parameter!$B$2)</f>
        <v>6.3334438183626123</v>
      </c>
      <c r="K97" s="51">
        <f t="shared" si="6"/>
        <v>13.260643818362613</v>
      </c>
      <c r="L97" s="186">
        <f>IF(K97="","",H97*_xlfn.XLOOKUP($A97,Preisinflatoren!$A$2:$A$126,Preisinflatoren!$B$2:$B$126)+J97*'Preisinflatoren Auftragstaxe'!$B$2)</f>
        <v>17.258154834642305</v>
      </c>
      <c r="M97" s="32">
        <f>_xlfn.XLOOKUP(A97,Konsolidiert!$C$2:$C$126,Konsolidiert!$K$2:$K$126)</f>
        <v>19.899999999999999</v>
      </c>
      <c r="N97">
        <f>IF(M97="","",Auftragspauschalen!$B$42)</f>
        <v>4.12</v>
      </c>
      <c r="O97" s="51">
        <f>IF(N97="","",N97/Parameter!$B$2)</f>
        <v>0.68279748094133252</v>
      </c>
      <c r="P97" s="51">
        <f t="shared" si="7"/>
        <v>20.582797480941331</v>
      </c>
      <c r="Q97" s="186">
        <f>IF(P97="","",M97*_xlfn.XLOOKUP($A97,Preisinflatoren!$A$2:$A$126,Preisinflatoren!$C$2:$C$126)+O97*'Preisinflatoren Auftragstaxe'!$B$3)</f>
        <v>25.41308187537604</v>
      </c>
      <c r="R97" s="51">
        <f>_xlfn.XLOOKUP(A97,Konsolidiert!$C$2:$C$126,Konsolidiert!$T$2:$T$126)</f>
        <v>33.515182812412121</v>
      </c>
      <c r="S97" s="51">
        <f>IF(R97="","",Auftragspauschalen!$B$45)</f>
        <v>2.6</v>
      </c>
      <c r="T97" s="51">
        <f>IF(S97="","",S97/Parameter!$B$2)</f>
        <v>0.4308916141862778</v>
      </c>
      <c r="U97" s="51">
        <f t="shared" si="8"/>
        <v>33.9460744265984</v>
      </c>
      <c r="V97" s="186">
        <f>IF(U97="","",U97*_xlfn.XLOOKUP($A97,Preisinflatoren!$A$2:$A$126,Preisinflatoren!$C$2:$C$126))</f>
        <v>41.64407716116385</v>
      </c>
      <c r="W97">
        <f>_xlfn.XLOOKUP(A97,Konsolidiert!$C$2:$C$126,Konsolidiert!$AP$2:$AP$126)</f>
        <v>22.1</v>
      </c>
      <c r="X97" s="51">
        <f>IF(W97="","",IF(B97=1,Auftragspauschalen!G$16,Auftragspauschalen!F$16)+IF(C97=1,Auftragspauschalen!G$18,Auftragspauschalen!F$18)+Auftragspauschalen!E$15)</f>
        <v>1.3768384478918088</v>
      </c>
      <c r="Y97" s="51">
        <f>IF(
IF(W97="","",SUM(W97,X97))&gt;Auftragspauschalen!E$17,
IF(W97="","",SUM(W97,X97)),
Auftragspauschalen!E$17)</f>
        <v>23.476838447891812</v>
      </c>
      <c r="Z97" s="186">
        <f>IF(Y97="","",W97*_xlfn.XLOOKUP($A97,Preisinflatoren!$A$2:$A$126,Preisinflatoren!$D$2:$D$126)+X97*'Preisinflatoren Auftragstaxe'!$B$4)</f>
        <v>30.153879517259458</v>
      </c>
      <c r="AA97">
        <f>_xlfn.XLOOKUP(A97,Konsolidiert!$C$2:$C$126,Konsolidiert!$AA$2:$AA$126)</f>
        <v>31.52</v>
      </c>
      <c r="AB97" s="51">
        <f>IF(AA97="","",IF(B97=1,Auftragspauschalen!G$22,Auftragspauschalen!F$22)+Auftragspauschalen!E$23)</f>
        <v>1.6329217836091847</v>
      </c>
      <c r="AC97" s="51">
        <f t="shared" si="9"/>
        <v>33.152921783609187</v>
      </c>
      <c r="AD97" s="186">
        <f>IF(AC97="","",AA97*_xlfn.XLOOKUP($A97,Preisinflatoren!$A$2:$A$126,Preisinflatoren!$E$2:$E$126)+AB97*'Preisinflatoren Auftragstaxe'!$B$5)</f>
        <v>40.340111521158192</v>
      </c>
    </row>
    <row r="98" spans="1:30">
      <c r="A98" s="182">
        <f>Konsolidiert!C98</f>
        <v>3396.1</v>
      </c>
      <c r="B98" s="179">
        <v>2</v>
      </c>
      <c r="C98" s="179">
        <v>1</v>
      </c>
      <c r="D98" s="182">
        <f>_xlfn.XLOOKUP(A98,Konsolidiert!$C$2:$C$126,Konsolidiert!$E$2:$E$126)</f>
        <v>23.4</v>
      </c>
      <c r="E98" s="51">
        <f>Auftragspauschalen!$B$10</f>
        <v>21.6</v>
      </c>
      <c r="F98" s="51">
        <f>IF(E98="","",E98/Parameter!$B$2)</f>
        <v>3.5797149486244617</v>
      </c>
      <c r="G98" s="186">
        <f t="shared" si="5"/>
        <v>26.979714948624462</v>
      </c>
      <c r="H98" s="51" t="str">
        <f>_xlfn.XLOOKUP(A98,Konsolidiert!$C$2:$C$126,Konsolidiert!$AI$2:$AI$126)</f>
        <v/>
      </c>
      <c r="I98" t="str">
        <f>IF(H98="","",(BEL!P99*Auftragspauschalen!B$6)+(BEL!Q99*(1-Auftragspauschalen!B$6)))</f>
        <v/>
      </c>
      <c r="J98" s="51" t="str">
        <f>IF(I98="","",I98/Parameter!$B$2)</f>
        <v/>
      </c>
      <c r="K98" s="51" t="str">
        <f t="shared" si="6"/>
        <v/>
      </c>
      <c r="L98" s="186" t="str">
        <f>IF(K98="","",H98*_xlfn.XLOOKUP($A98,Preisinflatoren!$A$2:$A$126,Preisinflatoren!$B$2:$B$126)+J98*'Preisinflatoren Auftragstaxe'!$B$2)</f>
        <v/>
      </c>
      <c r="M98" s="32">
        <f>_xlfn.XLOOKUP(A98,Konsolidiert!$C$2:$C$126,Konsolidiert!$K$2:$K$126)</f>
        <v>7.23</v>
      </c>
      <c r="N98">
        <f>IF(M98="","",Auftragspauschalen!$B$42)</f>
        <v>4.12</v>
      </c>
      <c r="O98" s="51">
        <f>IF(N98="","",N98/Parameter!$B$2)</f>
        <v>0.68279748094133252</v>
      </c>
      <c r="P98" s="51">
        <f t="shared" si="7"/>
        <v>7.9127974809413333</v>
      </c>
      <c r="Q98" s="186" t="e">
        <f>IF(P98="","",M98*_xlfn.XLOOKUP($A98,Preisinflatoren!$A$2:$A$126,Preisinflatoren!$C$2:$C$126)+O98*'Preisinflatoren Auftragstaxe'!$B$3)</f>
        <v>#N/A</v>
      </c>
      <c r="R98" s="51" t="str">
        <f>_xlfn.XLOOKUP(A98,Konsolidiert!$C$2:$C$126,Konsolidiert!$T$2:$T$126)</f>
        <v/>
      </c>
      <c r="S98" s="51" t="str">
        <f>IF(R98="","",Auftragspauschalen!$B$45)</f>
        <v/>
      </c>
      <c r="T98" s="51" t="str">
        <f>IF(S98="","",S98/Parameter!$B$2)</f>
        <v/>
      </c>
      <c r="U98" s="51" t="str">
        <f t="shared" si="8"/>
        <v/>
      </c>
      <c r="V98" s="186" t="str">
        <f>IF(U98="","",U98*_xlfn.XLOOKUP($A98,Preisinflatoren!$A$2:$A$126,Preisinflatoren!$C$2:$C$126))</f>
        <v/>
      </c>
      <c r="W98" t="str">
        <f>_xlfn.XLOOKUP(A98,Konsolidiert!$C$2:$C$126,Konsolidiert!$AP$2:$AP$126)</f>
        <v/>
      </c>
      <c r="X98" s="51" t="str">
        <f>IF(W98="","",IF(B98=1,Auftragspauschalen!G$16,Auftragspauschalen!F$16)+IF(C98=1,Auftragspauschalen!G$18,Auftragspauschalen!F$18)+Auftragspauschalen!E$15)</f>
        <v/>
      </c>
      <c r="Y98" s="51" t="str">
        <f>IF(
IF(W98="","",SUM(W98,X98))&gt;Auftragspauschalen!E$17,
IF(W98="","",SUM(W98,X98)),
Auftragspauschalen!E$17)</f>
        <v/>
      </c>
      <c r="Z98" s="186" t="str">
        <f>IF(Y98="","",W98*_xlfn.XLOOKUP($A98,Preisinflatoren!$A$2:$A$126,Preisinflatoren!$D$2:$D$126)+X98*'Preisinflatoren Auftragstaxe'!$B$4)</f>
        <v/>
      </c>
      <c r="AA98" t="str">
        <f>_xlfn.XLOOKUP(A98,Konsolidiert!$C$2:$C$126,Konsolidiert!$AA$2:$AA$126)</f>
        <v/>
      </c>
      <c r="AB98" s="51" t="str">
        <f>IF(AA98="","",IF(B98=1,Auftragspauschalen!G$22,Auftragspauschalen!F$22)+Auftragspauschalen!E$23)</f>
        <v/>
      </c>
      <c r="AC98" s="51" t="str">
        <f t="shared" si="9"/>
        <v/>
      </c>
      <c r="AD98" s="186" t="str">
        <f>IF(AC98="","",AA98*_xlfn.XLOOKUP($A98,Preisinflatoren!$A$2:$A$126,Preisinflatoren!$E$2:$E$126)+AB98*'Preisinflatoren Auftragstaxe'!$B$5)</f>
        <v/>
      </c>
    </row>
    <row r="99" spans="1:30">
      <c r="A99" s="182">
        <f>Konsolidiert!C99</f>
        <v>3446</v>
      </c>
      <c r="B99" s="179">
        <v>2</v>
      </c>
      <c r="C99" s="179">
        <v>1</v>
      </c>
      <c r="D99" s="182">
        <f>_xlfn.XLOOKUP(A99,Konsolidiert!$C$2:$C$126,Konsolidiert!$E$2:$E$126)</f>
        <v>162</v>
      </c>
      <c r="E99" s="51">
        <f>Auftragspauschalen!$B$10</f>
        <v>21.6</v>
      </c>
      <c r="F99" s="51">
        <f>IF(E99="","",E99/Parameter!$B$2)</f>
        <v>3.5797149486244617</v>
      </c>
      <c r="G99" s="186">
        <f t="shared" si="5"/>
        <v>165.57971494862446</v>
      </c>
      <c r="H99" s="51">
        <f>_xlfn.XLOOKUP(A99,Konsolidiert!$C$2:$C$126,Konsolidiert!$AI$2:$AI$126)</f>
        <v>5.1954000000000002</v>
      </c>
      <c r="I99">
        <f>IF(H99="","",(BEL!P100*Auftragspauschalen!B$6)+(BEL!Q100*(1-Auftragspauschalen!B$6)))</f>
        <v>38.216000000000001</v>
      </c>
      <c r="J99" s="51">
        <f>IF(I99="","",I99/Parameter!$B$2)</f>
        <v>6.3334438183626123</v>
      </c>
      <c r="K99" s="51">
        <f t="shared" si="6"/>
        <v>11.528843818362613</v>
      </c>
      <c r="L99" s="186">
        <f>IF(K99="","",H99*_xlfn.XLOOKUP($A99,Preisinflatoren!$A$2:$A$126,Preisinflatoren!$B$2:$B$126)+J99*'Preisinflatoren Auftragstaxe'!$B$2)</f>
        <v>16.562311028070933</v>
      </c>
      <c r="M99" s="32">
        <f>_xlfn.XLOOKUP(A99,Konsolidiert!$C$2:$C$126,Konsolidiert!$K$2:$K$126)</f>
        <v>34.9</v>
      </c>
      <c r="N99">
        <f>IF(M99="","",Auftragspauschalen!$B$42)</f>
        <v>4.12</v>
      </c>
      <c r="O99" s="51">
        <f>IF(N99="","",N99/Parameter!$B$2)</f>
        <v>0.68279748094133252</v>
      </c>
      <c r="P99" s="51">
        <f t="shared" si="7"/>
        <v>35.582797480941331</v>
      </c>
      <c r="Q99" s="186">
        <f>IF(P99="","",M99*_xlfn.XLOOKUP($A99,Preisinflatoren!$A$2:$A$126,Preisinflatoren!$C$2:$C$126)+O99*'Preisinflatoren Auftragstaxe'!$B$3)</f>
        <v>51.854904747435377</v>
      </c>
      <c r="R99" s="51">
        <f>_xlfn.XLOOKUP(A99,Konsolidiert!$C$2:$C$126,Konsolidiert!$T$2:$T$126)</f>
        <v>16.75759140620606</v>
      </c>
      <c r="S99" s="51">
        <f>IF(R99="","",Auftragspauschalen!$B$45)</f>
        <v>2.6</v>
      </c>
      <c r="T99" s="51">
        <f>IF(S99="","",S99/Parameter!$B$2)</f>
        <v>0.4308916141862778</v>
      </c>
      <c r="U99" s="51">
        <f t="shared" si="8"/>
        <v>17.18848302039234</v>
      </c>
      <c r="V99" s="186">
        <f>IF(U99="","",U99*_xlfn.XLOOKUP($A99,Preisinflatoren!$A$2:$A$126,Preisinflatoren!$C$2:$C$126))</f>
        <v>25.046218238530582</v>
      </c>
      <c r="W99">
        <f>_xlfn.XLOOKUP(A99,Konsolidiert!$C$2:$C$126,Konsolidiert!$AP$2:$AP$126)</f>
        <v>26</v>
      </c>
      <c r="X99" s="51">
        <f>IF(W99="","",IF(B99=1,Auftragspauschalen!G$16,Auftragspauschalen!F$16)+IF(C99=1,Auftragspauschalen!G$18,Auftragspauschalen!F$18)+Auftragspauschalen!E$15)</f>
        <v>1.3768384478918088</v>
      </c>
      <c r="Y99" s="51">
        <f>IF(
IF(W99="","",SUM(W99,X99))&gt;Auftragspauschalen!E$17,
IF(W99="","",SUM(W99,X99)),
Auftragspauschalen!E$17)</f>
        <v>27.37683844789181</v>
      </c>
      <c r="Z99" s="186">
        <f>IF(Y99="","",W99*_xlfn.XLOOKUP($A99,Preisinflatoren!$A$2:$A$126,Preisinflatoren!$D$2:$D$126)+X99*'Preisinflatoren Auftragstaxe'!$B$4)</f>
        <v>42.147848270792004</v>
      </c>
      <c r="AA99">
        <f>_xlfn.XLOOKUP(A99,Konsolidiert!$C$2:$C$126,Konsolidiert!$AA$2:$AA$126)</f>
        <v>44.34</v>
      </c>
      <c r="AB99" s="51">
        <f>IF(AA99="","",IF(B99=1,Auftragspauschalen!G$22,Auftragspauschalen!F$22)+Auftragspauschalen!E$23)</f>
        <v>1.6329217836091847</v>
      </c>
      <c r="AC99" s="51">
        <f t="shared" si="9"/>
        <v>45.972921783609188</v>
      </c>
      <c r="AD99" s="186">
        <f>IF(AC99="","",AA99*_xlfn.XLOOKUP($A99,Preisinflatoren!$A$2:$A$126,Preisinflatoren!$E$2:$E$126)+AB99*'Preisinflatoren Auftragstaxe'!$B$5)</f>
        <v>60.949019226561859</v>
      </c>
    </row>
    <row r="100" spans="1:30">
      <c r="A100" s="182">
        <f>Konsolidiert!C100</f>
        <v>3454</v>
      </c>
      <c r="B100" s="179">
        <v>2</v>
      </c>
      <c r="C100" s="179">
        <v>1</v>
      </c>
      <c r="D100" s="182">
        <f>_xlfn.XLOOKUP(A100,Konsolidiert!$C$2:$C$126,Konsolidiert!$E$2:$E$126)</f>
        <v>37.799999999999997</v>
      </c>
      <c r="E100" s="51">
        <f>Auftragspauschalen!$B$10</f>
        <v>21.6</v>
      </c>
      <c r="F100" s="51">
        <f>IF(E100="","",E100/Parameter!$B$2)</f>
        <v>3.5797149486244617</v>
      </c>
      <c r="G100" s="186">
        <f t="shared" si="5"/>
        <v>41.379714948624461</v>
      </c>
      <c r="H100" s="51">
        <f>_xlfn.XLOOKUP(A100,Konsolidiert!$C$2:$C$126,Konsolidiert!$AI$2:$AI$126)</f>
        <v>2.1647500000000002</v>
      </c>
      <c r="I100">
        <f>IF(H100="","",(BEL!P101*Auftragspauschalen!B$6)+(BEL!Q101*(1-Auftragspauschalen!B$6)))</f>
        <v>31.871999999999996</v>
      </c>
      <c r="J100" s="51">
        <f>IF(I100="","",I100/Parameter!$B$2)</f>
        <v>5.2820682797480938</v>
      </c>
      <c r="K100" s="51">
        <f t="shared" si="6"/>
        <v>7.4468182797480935</v>
      </c>
      <c r="L100" s="186">
        <f>IF(K100="","",H100*_xlfn.XLOOKUP($A100,Preisinflatoren!$A$2:$A$126,Preisinflatoren!$B$2:$B$126)+J100*'Preisinflatoren Auftragstaxe'!$B$2)</f>
        <v>10.10361460854892</v>
      </c>
      <c r="M100" s="32">
        <f>_xlfn.XLOOKUP(A100,Konsolidiert!$C$2:$C$126,Konsolidiert!$K$2:$K$126)</f>
        <v>9.5</v>
      </c>
      <c r="N100">
        <f>IF(M100="","",Auftragspauschalen!$B$42)</f>
        <v>4.12</v>
      </c>
      <c r="O100" s="51">
        <f>IF(N100="","",N100/Parameter!$B$2)</f>
        <v>0.68279748094133252</v>
      </c>
      <c r="P100" s="51">
        <f t="shared" si="7"/>
        <v>10.182797480941332</v>
      </c>
      <c r="Q100" s="186">
        <f>IF(P100="","",M100*_xlfn.XLOOKUP($A100,Preisinflatoren!$A$2:$A$126,Preisinflatoren!$C$2:$C$126)+O100*'Preisinflatoren Auftragstaxe'!$B$3)</f>
        <v>12.654658116758743</v>
      </c>
      <c r="R100" s="51">
        <f>_xlfn.XLOOKUP(A100,Konsolidiert!$C$2:$C$126,Konsolidiert!$T$2:$T$126)</f>
        <v>33.515182812412121</v>
      </c>
      <c r="S100" s="51">
        <f>IF(R100="","",Auftragspauschalen!$B$45)</f>
        <v>2.6</v>
      </c>
      <c r="T100" s="51">
        <f>IF(S100="","",S100/Parameter!$B$2)</f>
        <v>0.4308916141862778</v>
      </c>
      <c r="U100" s="51">
        <f t="shared" si="8"/>
        <v>33.9460744265984</v>
      </c>
      <c r="V100" s="186">
        <f>IF(U100="","",U100*_xlfn.XLOOKUP($A100,Preisinflatoren!$A$2:$A$126,Preisinflatoren!$C$2:$C$126))</f>
        <v>41.64407716116385</v>
      </c>
      <c r="W100">
        <f>_xlfn.XLOOKUP(A100,Konsolidiert!$C$2:$C$126,Konsolidiert!$AP$2:$AP$126)</f>
        <v>5.2</v>
      </c>
      <c r="X100" s="51">
        <f>IF(W100="","",IF(B100=1,Auftragspauschalen!G$16,Auftragspauschalen!F$16)+IF(C100=1,Auftragspauschalen!G$18,Auftragspauschalen!F$18)+Auftragspauschalen!E$15)</f>
        <v>1.3768384478918088</v>
      </c>
      <c r="Y100" s="51">
        <f>IF(
IF(W100="","",SUM(W100,X100))&gt;Auftragspauschalen!E$17,
IF(W100="","",SUM(W100,X100)),
Auftragspauschalen!E$17)</f>
        <v>6.5768384478918094</v>
      </c>
      <c r="Z100" s="186">
        <f>IF(Y100="","",W100*_xlfn.XLOOKUP($A100,Preisinflatoren!$A$2:$A$126,Preisinflatoren!$D$2:$D$126)+X100*'Preisinflatoren Auftragstaxe'!$B$4)</f>
        <v>8.8357824791903639</v>
      </c>
      <c r="AA100">
        <f>_xlfn.XLOOKUP(A100,Konsolidiert!$C$2:$C$126,Konsolidiert!$AA$2:$AA$126)</f>
        <v>23.68</v>
      </c>
      <c r="AB100" s="51">
        <f>IF(AA100="","",IF(B100=1,Auftragspauschalen!G$22,Auftragspauschalen!F$22)+Auftragspauschalen!E$23)</f>
        <v>1.6329217836091847</v>
      </c>
      <c r="AC100" s="51">
        <f t="shared" si="9"/>
        <v>25.312921783609184</v>
      </c>
      <c r="AD100" s="186">
        <f>IF(AC100="","",AA100*_xlfn.XLOOKUP($A100,Preisinflatoren!$A$2:$A$126,Preisinflatoren!$E$2:$E$126)+AB100*'Preisinflatoren Auftragstaxe'!$B$5)</f>
        <v>30.847299023794658</v>
      </c>
    </row>
    <row r="101" spans="1:30">
      <c r="A101" s="182">
        <f>Konsolidiert!C101</f>
        <v>3455</v>
      </c>
      <c r="B101" s="179">
        <v>2</v>
      </c>
      <c r="C101" s="179">
        <v>1</v>
      </c>
      <c r="D101" s="182">
        <f>_xlfn.XLOOKUP(A101,Konsolidiert!$C$2:$C$126,Konsolidiert!$E$2:$E$126)</f>
        <v>207</v>
      </c>
      <c r="E101" s="51">
        <f>Auftragspauschalen!$B$10</f>
        <v>21.6</v>
      </c>
      <c r="F101" s="51">
        <f>IF(E101="","",E101/Parameter!$B$2)</f>
        <v>3.5797149486244617</v>
      </c>
      <c r="G101" s="186">
        <f t="shared" si="5"/>
        <v>210.57971494862446</v>
      </c>
      <c r="H101" s="51" t="str">
        <f>_xlfn.XLOOKUP(A101,Konsolidiert!$C$2:$C$126,Konsolidiert!$AI$2:$AI$126)</f>
        <v/>
      </c>
      <c r="I101" t="str">
        <f>IF(H101="","",(BEL!P102*Auftragspauschalen!B$6)+(BEL!Q102*(1-Auftragspauschalen!B$6)))</f>
        <v/>
      </c>
      <c r="J101" s="51" t="str">
        <f>IF(I101="","",I101/Parameter!$B$2)</f>
        <v/>
      </c>
      <c r="K101" s="51" t="str">
        <f t="shared" si="6"/>
        <v/>
      </c>
      <c r="L101" s="186" t="str">
        <f>IF(K101="","",H101*_xlfn.XLOOKUP($A101,Preisinflatoren!$A$2:$A$126,Preisinflatoren!$B$2:$B$126)+J101*'Preisinflatoren Auftragstaxe'!$B$2)</f>
        <v/>
      </c>
      <c r="M101" s="32" t="str">
        <f>_xlfn.XLOOKUP(A101,Konsolidiert!$C$2:$C$126,Konsolidiert!$K$2:$K$126)</f>
        <v/>
      </c>
      <c r="N101" t="str">
        <f>IF(M101="","",Auftragspauschalen!$B$42)</f>
        <v/>
      </c>
      <c r="O101" s="51" t="str">
        <f>IF(N101="","",N101/Parameter!$B$2)</f>
        <v/>
      </c>
      <c r="P101" s="51" t="str">
        <f t="shared" si="7"/>
        <v/>
      </c>
      <c r="Q101" s="186" t="str">
        <f>IF(P101="","",M101*_xlfn.XLOOKUP($A101,Preisinflatoren!$A$2:$A$126,Preisinflatoren!$C$2:$C$126)+O101*'Preisinflatoren Auftragstaxe'!$B$3)</f>
        <v/>
      </c>
      <c r="R101" s="51" t="str">
        <f>_xlfn.XLOOKUP(A101,Konsolidiert!$C$2:$C$126,Konsolidiert!$T$2:$T$126)</f>
        <v/>
      </c>
      <c r="S101" s="51" t="str">
        <f>IF(R101="","",Auftragspauschalen!$B$45)</f>
        <v/>
      </c>
      <c r="T101" s="51" t="str">
        <f>IF(S101="","",S101/Parameter!$B$2)</f>
        <v/>
      </c>
      <c r="U101" s="51" t="str">
        <f t="shared" si="8"/>
        <v/>
      </c>
      <c r="V101" s="186" t="str">
        <f>IF(U101="","",U101*_xlfn.XLOOKUP($A101,Preisinflatoren!$A$2:$A$126,Preisinflatoren!$C$2:$C$126))</f>
        <v/>
      </c>
      <c r="W101" t="str">
        <f>_xlfn.XLOOKUP(A101,Konsolidiert!$C$2:$C$126,Konsolidiert!$AP$2:$AP$126)</f>
        <v/>
      </c>
      <c r="X101" s="51" t="str">
        <f>IF(W101="","",IF(B101=1,Auftragspauschalen!G$16,Auftragspauschalen!F$16)+IF(C101=1,Auftragspauschalen!G$18,Auftragspauschalen!F$18)+Auftragspauschalen!E$15)</f>
        <v/>
      </c>
      <c r="Y101" s="51" t="str">
        <f>IF(
IF(W101="","",SUM(W101,X101))&gt;Auftragspauschalen!E$17,
IF(W101="","",SUM(W101,X101)),
Auftragspauschalen!E$17)</f>
        <v/>
      </c>
      <c r="Z101" s="186" t="str">
        <f>IF(Y101="","",W101*_xlfn.XLOOKUP($A101,Preisinflatoren!$A$2:$A$126,Preisinflatoren!$D$2:$D$126)+X101*'Preisinflatoren Auftragstaxe'!$B$4)</f>
        <v/>
      </c>
      <c r="AA101">
        <f>_xlfn.XLOOKUP(A101,Konsolidiert!$C$2:$C$126,Konsolidiert!$AA$2:$AA$126)</f>
        <v>167.33</v>
      </c>
      <c r="AB101" s="51">
        <f>IF(AA101="","",IF(B101=1,Auftragspauschalen!G$22,Auftragspauschalen!F$22)+Auftragspauschalen!E$23)</f>
        <v>1.6329217836091847</v>
      </c>
      <c r="AC101" s="51">
        <f t="shared" si="9"/>
        <v>168.9629217836092</v>
      </c>
      <c r="AD101" s="186" t="e">
        <f>IF(AC101="","",AA101*_xlfn.XLOOKUP($A101,Preisinflatoren!$A$2:$A$126,Preisinflatoren!$E$2:$E$126)+AB101*'Preisinflatoren Auftragstaxe'!$B$5)</f>
        <v>#N/A</v>
      </c>
    </row>
    <row r="102" spans="1:30">
      <c r="A102" s="182">
        <f>Konsolidiert!C102</f>
        <v>3460</v>
      </c>
      <c r="B102" s="179">
        <v>2</v>
      </c>
      <c r="C102" s="179">
        <v>1</v>
      </c>
      <c r="D102" s="182">
        <f>_xlfn.XLOOKUP(A102,Konsolidiert!$C$2:$C$126,Konsolidiert!$E$2:$E$126)</f>
        <v>47.7</v>
      </c>
      <c r="E102" s="51">
        <f>Auftragspauschalen!$B$10</f>
        <v>21.6</v>
      </c>
      <c r="F102" s="51">
        <f>IF(E102="","",E102/Parameter!$B$2)</f>
        <v>3.5797149486244617</v>
      </c>
      <c r="G102" s="186">
        <f t="shared" si="5"/>
        <v>51.279714948624466</v>
      </c>
      <c r="H102" s="51">
        <f>_xlfn.XLOOKUP(A102,Konsolidiert!$C$2:$C$126,Konsolidiert!$AI$2:$AI$126)</f>
        <v>6.9272</v>
      </c>
      <c r="I102">
        <f>IF(H102="","",(BEL!P103*Auftragspauschalen!B$6)+(BEL!Q103*(1-Auftragspauschalen!B$6)))</f>
        <v>38.216000000000001</v>
      </c>
      <c r="J102" s="51">
        <f>IF(I102="","",I102/Parameter!$B$2)</f>
        <v>6.3334438183626123</v>
      </c>
      <c r="K102" s="51">
        <f t="shared" si="6"/>
        <v>13.260643818362613</v>
      </c>
      <c r="L102" s="186">
        <f>IF(K102="","",H102*_xlfn.XLOOKUP($A102,Preisinflatoren!$A$2:$A$126,Preisinflatoren!$B$2:$B$126)+J102*'Preisinflatoren Auftragstaxe'!$B$2)</f>
        <v>17.258154834642305</v>
      </c>
      <c r="M102" s="32">
        <f>_xlfn.XLOOKUP(A102,Konsolidiert!$C$2:$C$126,Konsolidiert!$K$2:$K$126)</f>
        <v>19.899999999999999</v>
      </c>
      <c r="N102">
        <f>IF(M102="","",Auftragspauschalen!$B$42)</f>
        <v>4.12</v>
      </c>
      <c r="O102" s="51">
        <f>IF(N102="","",N102/Parameter!$B$2)</f>
        <v>0.68279748094133252</v>
      </c>
      <c r="P102" s="51">
        <f t="shared" si="7"/>
        <v>20.582797480941331</v>
      </c>
      <c r="Q102" s="186">
        <f>IF(P102="","",M102*_xlfn.XLOOKUP($A102,Preisinflatoren!$A$2:$A$126,Preisinflatoren!$C$2:$C$126)+O102*'Preisinflatoren Auftragstaxe'!$B$3)</f>
        <v>25.41308187537604</v>
      </c>
      <c r="R102" s="51">
        <f>_xlfn.XLOOKUP(A102,Konsolidiert!$C$2:$C$126,Konsolidiert!$T$2:$T$126)</f>
        <v>33.515182812412121</v>
      </c>
      <c r="S102" s="51">
        <f>IF(R102="","",Auftragspauschalen!$B$45)</f>
        <v>2.6</v>
      </c>
      <c r="T102" s="51">
        <f>IF(S102="","",S102/Parameter!$B$2)</f>
        <v>0.4308916141862778</v>
      </c>
      <c r="U102" s="51">
        <f t="shared" si="8"/>
        <v>33.9460744265984</v>
      </c>
      <c r="V102" s="186">
        <f>IF(U102="","",U102*_xlfn.XLOOKUP($A102,Preisinflatoren!$A$2:$A$126,Preisinflatoren!$C$2:$C$126))</f>
        <v>41.64407716116385</v>
      </c>
      <c r="W102">
        <f>_xlfn.XLOOKUP(A102,Konsolidiert!$C$2:$C$126,Konsolidiert!$AP$2:$AP$126)</f>
        <v>22.1</v>
      </c>
      <c r="X102" s="51">
        <f>IF(W102="","",IF(B102=1,Auftragspauschalen!G$16,Auftragspauschalen!F$16)+IF(C102=1,Auftragspauschalen!G$18,Auftragspauschalen!F$18)+Auftragspauschalen!E$15)</f>
        <v>1.3768384478918088</v>
      </c>
      <c r="Y102" s="51">
        <f>IF(
IF(W102="","",SUM(W102,X102))&gt;Auftragspauschalen!E$17,
IF(W102="","",SUM(W102,X102)),
Auftragspauschalen!E$17)</f>
        <v>23.476838447891812</v>
      </c>
      <c r="Z102" s="186">
        <f>IF(Y102="","",W102*_xlfn.XLOOKUP($A102,Preisinflatoren!$A$2:$A$126,Preisinflatoren!$D$2:$D$126)+X102*'Preisinflatoren Auftragstaxe'!$B$4)</f>
        <v>30.153879517259458</v>
      </c>
      <c r="AA102">
        <f>_xlfn.XLOOKUP(A102,Konsolidiert!$C$2:$C$126,Konsolidiert!$AA$2:$AA$126)</f>
        <v>167.33</v>
      </c>
      <c r="AB102" s="51">
        <f>IF(AA102="","",IF(B102=1,Auftragspauschalen!G$22,Auftragspauschalen!F$22)+Auftragspauschalen!E$23)</f>
        <v>1.6329217836091847</v>
      </c>
      <c r="AC102" s="51">
        <f t="shared" si="9"/>
        <v>168.9629217836092</v>
      </c>
      <c r="AD102" s="186">
        <f>IF(AC102="","",AA102*_xlfn.XLOOKUP($A102,Preisinflatoren!$A$2:$A$126,Preisinflatoren!$E$2:$E$126)+AB102*'Preisinflatoren Auftragstaxe'!$B$5)</f>
        <v>204.78129331541095</v>
      </c>
    </row>
    <row r="103" spans="1:30">
      <c r="A103" s="182">
        <f>Konsolidiert!C103</f>
        <v>3460.1</v>
      </c>
      <c r="B103" s="179">
        <v>2</v>
      </c>
      <c r="C103" s="179">
        <v>1</v>
      </c>
      <c r="D103" s="182">
        <f>_xlfn.XLOOKUP(A103,Konsolidiert!$C$2:$C$126,Konsolidiert!$E$2:$E$126)</f>
        <v>23.4</v>
      </c>
      <c r="E103" s="51">
        <f>Auftragspauschalen!$B$10</f>
        <v>21.6</v>
      </c>
      <c r="F103" s="51">
        <f>IF(E103="","",E103/Parameter!$B$2)</f>
        <v>3.5797149486244617</v>
      </c>
      <c r="G103" s="186">
        <f t="shared" si="5"/>
        <v>26.979714948624462</v>
      </c>
      <c r="H103" s="51" t="str">
        <f>_xlfn.XLOOKUP(A103,Konsolidiert!$C$2:$C$126,Konsolidiert!$AI$2:$AI$126)</f>
        <v/>
      </c>
      <c r="I103" t="str">
        <f>IF(H103="","",(BEL!P104*Auftragspauschalen!B$6)+(BEL!Q104*(1-Auftragspauschalen!B$6)))</f>
        <v/>
      </c>
      <c r="J103" s="51" t="str">
        <f>IF(I103="","",I103/Parameter!$B$2)</f>
        <v/>
      </c>
      <c r="K103" s="51" t="str">
        <f t="shared" si="6"/>
        <v/>
      </c>
      <c r="L103" s="186" t="str">
        <f>IF(K103="","",H103*_xlfn.XLOOKUP($A103,Preisinflatoren!$A$2:$A$126,Preisinflatoren!$B$2:$B$126)+J103*'Preisinflatoren Auftragstaxe'!$B$2)</f>
        <v/>
      </c>
      <c r="M103" s="32">
        <f>_xlfn.XLOOKUP(A103,Konsolidiert!$C$2:$C$126,Konsolidiert!$K$2:$K$126)</f>
        <v>7.23</v>
      </c>
      <c r="N103">
        <f>IF(M103="","",Auftragspauschalen!$B$42)</f>
        <v>4.12</v>
      </c>
      <c r="O103" s="51">
        <f>IF(N103="","",N103/Parameter!$B$2)</f>
        <v>0.68279748094133252</v>
      </c>
      <c r="P103" s="51">
        <f t="shared" si="7"/>
        <v>7.9127974809413333</v>
      </c>
      <c r="Q103" s="186" t="e">
        <f>IF(P103="","",M103*_xlfn.XLOOKUP($A103,Preisinflatoren!$A$2:$A$126,Preisinflatoren!$C$2:$C$126)+O103*'Preisinflatoren Auftragstaxe'!$B$3)</f>
        <v>#N/A</v>
      </c>
      <c r="R103" s="51" t="str">
        <f>_xlfn.XLOOKUP(A103,Konsolidiert!$C$2:$C$126,Konsolidiert!$T$2:$T$126)</f>
        <v/>
      </c>
      <c r="S103" s="51" t="str">
        <f>IF(R103="","",Auftragspauschalen!$B$45)</f>
        <v/>
      </c>
      <c r="T103" s="51" t="str">
        <f>IF(S103="","",S103/Parameter!$B$2)</f>
        <v/>
      </c>
      <c r="U103" s="51" t="str">
        <f t="shared" si="8"/>
        <v/>
      </c>
      <c r="V103" s="186" t="str">
        <f>IF(U103="","",U103*_xlfn.XLOOKUP($A103,Preisinflatoren!$A$2:$A$126,Preisinflatoren!$C$2:$C$126))</f>
        <v/>
      </c>
      <c r="W103">
        <f>_xlfn.XLOOKUP(A103,Konsolidiert!$C$2:$C$126,Konsolidiert!$AP$2:$AP$126)</f>
        <v>28.6</v>
      </c>
      <c r="X103" s="51">
        <f>IF(W103="","",IF(B103=1,Auftragspauschalen!G$16,Auftragspauschalen!F$16)+IF(C103=1,Auftragspauschalen!G$18,Auftragspauschalen!F$18)+Auftragspauschalen!E$15)</f>
        <v>1.3768384478918088</v>
      </c>
      <c r="Y103" s="51">
        <f>IF(
IF(W103="","",SUM(W103,X103))&gt;Auftragspauschalen!E$17,
IF(W103="","",SUM(W103,X103)),
Auftragspauschalen!E$17)</f>
        <v>29.976838447891812</v>
      </c>
      <c r="Z103" s="186" t="e">
        <f>IF(Y103="","",W103*_xlfn.XLOOKUP($A103,Preisinflatoren!$A$2:$A$126,Preisinflatoren!$D$2:$D$126)+X103*'Preisinflatoren Auftragstaxe'!$B$4)</f>
        <v>#N/A</v>
      </c>
      <c r="AA103" t="str">
        <f>_xlfn.XLOOKUP(A103,Konsolidiert!$C$2:$C$126,Konsolidiert!$AA$2:$AA$126)</f>
        <v/>
      </c>
      <c r="AB103" s="51" t="str">
        <f>IF(AA103="","",IF(B103=1,Auftragspauschalen!G$22,Auftragspauschalen!F$22)+Auftragspauschalen!E$23)</f>
        <v/>
      </c>
      <c r="AC103" s="51" t="str">
        <f t="shared" si="9"/>
        <v/>
      </c>
      <c r="AD103" s="186" t="str">
        <f>IF(AC103="","",AA103*_xlfn.XLOOKUP($A103,Preisinflatoren!$A$2:$A$126,Preisinflatoren!$E$2:$E$126)+AB103*'Preisinflatoren Auftragstaxe'!$B$5)</f>
        <v/>
      </c>
    </row>
    <row r="104" spans="1:30">
      <c r="A104" s="182">
        <f>Konsolidiert!C104</f>
        <v>3469</v>
      </c>
      <c r="B104" s="179">
        <v>2</v>
      </c>
      <c r="C104" s="179">
        <v>1</v>
      </c>
      <c r="D104" s="182">
        <f>_xlfn.XLOOKUP(A104,Konsolidiert!$C$2:$C$126,Konsolidiert!$E$2:$E$126)</f>
        <v>13.3</v>
      </c>
      <c r="E104" s="51">
        <f>Auftragspauschalen!$B$10</f>
        <v>21.6</v>
      </c>
      <c r="F104" s="51">
        <f>IF(E104="","",E104/Parameter!$B$2)</f>
        <v>3.5797149486244617</v>
      </c>
      <c r="G104" s="186">
        <f t="shared" si="5"/>
        <v>16.879714948624461</v>
      </c>
      <c r="H104" s="51">
        <f>_xlfn.XLOOKUP(A104,Konsolidiert!$C$2:$C$126,Konsolidiert!$AI$2:$AI$126)</f>
        <v>3.0306500000000001</v>
      </c>
      <c r="I104">
        <f>IF(H104="","",(BEL!P105*Auftragspauschalen!B$6)+(BEL!Q105*(1-Auftragspauschalen!B$6)))</f>
        <v>36.094000000000001</v>
      </c>
      <c r="J104" s="51">
        <f>IF(I104="","",I104/Parameter!$B$2)</f>
        <v>5.9817699701690428</v>
      </c>
      <c r="K104" s="51">
        <f t="shared" si="6"/>
        <v>9.0124199701690433</v>
      </c>
      <c r="L104" s="186">
        <f>IF(K104="","",H104*_xlfn.XLOOKUP($A104,Preisinflatoren!$A$2:$A$126,Preisinflatoren!$B$2:$B$126)+J104*'Preisinflatoren Auftragstaxe'!$B$2)</f>
        <v>12.701089454206258</v>
      </c>
      <c r="M104" s="32">
        <f>_xlfn.XLOOKUP(A104,Konsolidiert!$C$2:$C$126,Konsolidiert!$K$2:$K$126)</f>
        <v>5.4</v>
      </c>
      <c r="N104">
        <f>IF(M104="","",Auftragspauschalen!$B$42)</f>
        <v>4.12</v>
      </c>
      <c r="O104" s="51">
        <f>IF(N104="","",N104/Parameter!$B$2)</f>
        <v>0.68279748094133252</v>
      </c>
      <c r="P104" s="51">
        <f t="shared" si="7"/>
        <v>6.0827974809413332</v>
      </c>
      <c r="Q104" s="186">
        <f>IF(P104="","",M104*_xlfn.XLOOKUP($A104,Preisinflatoren!$A$2:$A$126,Preisinflatoren!$C$2:$C$126)+O104*'Preisinflatoren Auftragstaxe'!$B$3)</f>
        <v>8.5114499546391968</v>
      </c>
      <c r="R104" s="51">
        <f>_xlfn.XLOOKUP(A104,Konsolidiert!$C$2:$C$126,Konsolidiert!$T$2:$T$126)</f>
        <v>8.7139475312271522</v>
      </c>
      <c r="S104" s="51">
        <f>IF(R104="","",Auftragspauschalen!$B$45)</f>
        <v>2.6</v>
      </c>
      <c r="T104" s="51">
        <f>IF(S104="","",S104/Parameter!$B$2)</f>
        <v>0.4308916141862778</v>
      </c>
      <c r="U104" s="51">
        <f t="shared" si="8"/>
        <v>9.1448391454134299</v>
      </c>
      <c r="V104" s="186">
        <f>IF(U104="","",U104*_xlfn.XLOOKUP($A104,Preisinflatoren!$A$2:$A$126,Preisinflatoren!$C$2:$C$126))</f>
        <v>12.719999162109726</v>
      </c>
      <c r="W104">
        <f>_xlfn.XLOOKUP(A104,Konsolidiert!$C$2:$C$126,Konsolidiert!$AP$2:$AP$126)</f>
        <v>5.2</v>
      </c>
      <c r="X104" s="51">
        <f>IF(W104="","",IF(B104=1,Auftragspauschalen!G$16,Auftragspauschalen!F$16)+IF(C104=1,Auftragspauschalen!G$18,Auftragspauschalen!F$18)+Auftragspauschalen!E$15)</f>
        <v>1.3768384478918088</v>
      </c>
      <c r="Y104" s="51">
        <f>IF(
IF(W104="","",SUM(W104,X104))&gt;Auftragspauschalen!E$17,
IF(W104="","",SUM(W104,X104)),
Auftragspauschalen!E$17)</f>
        <v>6.5768384478918094</v>
      </c>
      <c r="Z104" s="186">
        <f>IF(Y104="","",W104*_xlfn.XLOOKUP($A104,Preisinflatoren!$A$2:$A$126,Preisinflatoren!$D$2:$D$126)+X104*'Preisinflatoren Auftragstaxe'!$B$4)</f>
        <v>9.8246012020423485</v>
      </c>
      <c r="AA104">
        <f>_xlfn.XLOOKUP(A104,Konsolidiert!$C$2:$C$126,Konsolidiert!$AA$2:$AA$126)</f>
        <v>14.09</v>
      </c>
      <c r="AB104" s="51">
        <f>IF(AA104="","",IF(B104=1,Auftragspauschalen!G$22,Auftragspauschalen!F$22)+Auftragspauschalen!E$23)</f>
        <v>1.6329217836091847</v>
      </c>
      <c r="AC104" s="51">
        <f t="shared" si="9"/>
        <v>15.722921783609184</v>
      </c>
      <c r="AD104" s="186">
        <f>IF(AC104="","",AA104*_xlfn.XLOOKUP($A104,Preisinflatoren!$A$2:$A$126,Preisinflatoren!$E$2:$E$126)+AB104*'Preisinflatoren Auftragstaxe'!$B$5)</f>
        <v>20.387508259646484</v>
      </c>
    </row>
    <row r="105" spans="1:30">
      <c r="A105" s="182">
        <f>Konsolidiert!C105</f>
        <v>3478</v>
      </c>
      <c r="B105" s="179">
        <v>2</v>
      </c>
      <c r="C105" s="179">
        <v>1</v>
      </c>
      <c r="D105" s="182">
        <f>_xlfn.XLOOKUP(A105,Konsolidiert!$C$2:$C$126,Konsolidiert!$E$2:$E$126)</f>
        <v>37.799999999999997</v>
      </c>
      <c r="E105" s="51">
        <f>Auftragspauschalen!$B$10</f>
        <v>21.6</v>
      </c>
      <c r="F105" s="51">
        <f>IF(E105="","",E105/Parameter!$B$2)</f>
        <v>3.5797149486244617</v>
      </c>
      <c r="G105" s="186">
        <f t="shared" si="5"/>
        <v>41.379714948624461</v>
      </c>
      <c r="H105" s="51">
        <f>_xlfn.XLOOKUP(A105,Konsolidiert!$C$2:$C$126,Konsolidiert!$AI$2:$AI$126)</f>
        <v>2.1647500000000002</v>
      </c>
      <c r="I105">
        <f>IF(H105="","",(BEL!P106*Auftragspauschalen!B$6)+(BEL!Q106*(1-Auftragspauschalen!B$6)))</f>
        <v>31.871999999999996</v>
      </c>
      <c r="J105" s="51">
        <f>IF(I105="","",I105/Parameter!$B$2)</f>
        <v>5.2820682797480938</v>
      </c>
      <c r="K105" s="51">
        <f t="shared" si="6"/>
        <v>7.4468182797480935</v>
      </c>
      <c r="L105" s="186">
        <f>IF(K105="","",H105*_xlfn.XLOOKUP($A105,Preisinflatoren!$A$2:$A$126,Preisinflatoren!$B$2:$B$126)+J105*'Preisinflatoren Auftragstaxe'!$B$2)</f>
        <v>10.670513439621979</v>
      </c>
      <c r="M105" s="32">
        <f>_xlfn.XLOOKUP(A105,Konsolidiert!$C$2:$C$126,Konsolidiert!$K$2:$K$126)</f>
        <v>18.7</v>
      </c>
      <c r="N105">
        <f>IF(M105="","",Auftragspauschalen!$B$42)</f>
        <v>4.12</v>
      </c>
      <c r="O105" s="51">
        <f>IF(N105="","",N105/Parameter!$B$2)</f>
        <v>0.68279748094133252</v>
      </c>
      <c r="P105" s="51">
        <f t="shared" si="7"/>
        <v>19.382797480941331</v>
      </c>
      <c r="Q105" s="186">
        <f>IF(P105="","",M105*_xlfn.XLOOKUP($A105,Preisinflatoren!$A$2:$A$126,Preisinflatoren!$C$2:$C$126)+O105*'Preisinflatoren Auftragstaxe'!$B$3)</f>
        <v>28.249055704048775</v>
      </c>
      <c r="R105" s="51">
        <f>_xlfn.XLOOKUP(A105,Konsolidiert!$C$2:$C$126,Konsolidiert!$T$2:$T$126)</f>
        <v>34.185486468660358</v>
      </c>
      <c r="S105" s="51">
        <f>IF(R105="","",Auftragspauschalen!$B$45)</f>
        <v>2.6</v>
      </c>
      <c r="T105" s="51">
        <f>IF(S105="","",S105/Parameter!$B$2)</f>
        <v>0.4308916141862778</v>
      </c>
      <c r="U105" s="51">
        <f t="shared" si="8"/>
        <v>34.616378082846637</v>
      </c>
      <c r="V105" s="186">
        <f>IF(U105="","",U105*_xlfn.XLOOKUP($A105,Preisinflatoren!$A$2:$A$126,Preisinflatoren!$C$2:$C$126))</f>
        <v>50.441296015584832</v>
      </c>
      <c r="W105">
        <f>_xlfn.XLOOKUP(A105,Konsolidiert!$C$2:$C$126,Konsolidiert!$AP$2:$AP$126)</f>
        <v>5.2</v>
      </c>
      <c r="X105" s="51">
        <f>IF(W105="","",IF(B105=1,Auftragspauschalen!G$16,Auftragspauschalen!F$16)+IF(C105=1,Auftragspauschalen!G$18,Auftragspauschalen!F$18)+Auftragspauschalen!E$15)</f>
        <v>1.3768384478918088</v>
      </c>
      <c r="Y105" s="51">
        <f>IF(
IF(W105="","",SUM(W105,X105))&gt;Auftragspauschalen!E$17,
IF(W105="","",SUM(W105,X105)),
Auftragspauschalen!E$17)</f>
        <v>6.5768384478918094</v>
      </c>
      <c r="Z105" s="186">
        <f>IF(Y105="","",W105*_xlfn.XLOOKUP($A105,Preisinflatoren!$A$2:$A$126,Preisinflatoren!$D$2:$D$126)+X105*'Preisinflatoren Auftragstaxe'!$B$4)</f>
        <v>10.25066405890907</v>
      </c>
      <c r="AA105">
        <f>_xlfn.XLOOKUP(A105,Konsolidiert!$C$2:$C$126,Konsolidiert!$AA$2:$AA$126)</f>
        <v>12.88</v>
      </c>
      <c r="AB105" s="51">
        <f>IF(AA105="","",IF(B105=1,Auftragspauschalen!G$22,Auftragspauschalen!F$22)+Auftragspauschalen!E$23)</f>
        <v>1.6329217836091847</v>
      </c>
      <c r="AC105" s="51">
        <f t="shared" si="9"/>
        <v>14.512921783609185</v>
      </c>
      <c r="AD105" s="186">
        <f>IF(AC105="","",AA105*_xlfn.XLOOKUP($A105,Preisinflatoren!$A$2:$A$126,Preisinflatoren!$E$2:$E$126)+AB105*'Preisinflatoren Auftragstaxe'!$B$5)</f>
        <v>19.247924635554451</v>
      </c>
    </row>
    <row r="106" spans="1:30">
      <c r="A106" s="182">
        <f>Konsolidiert!C106</f>
        <v>3501</v>
      </c>
      <c r="B106" s="179">
        <v>2</v>
      </c>
      <c r="C106" s="179">
        <v>1</v>
      </c>
      <c r="D106" s="182">
        <f>_xlfn.XLOOKUP(A106,Konsolidiert!$C$2:$C$126,Konsolidiert!$E$2:$E$126)</f>
        <v>81.900000000000006</v>
      </c>
      <c r="E106" s="51">
        <f>Auftragspauschalen!$B$10</f>
        <v>21.6</v>
      </c>
      <c r="F106" s="51">
        <f>IF(E106="","",E106/Parameter!$B$2)</f>
        <v>3.5797149486244617</v>
      </c>
      <c r="G106" s="186">
        <f t="shared" si="5"/>
        <v>85.479714948624462</v>
      </c>
      <c r="H106" s="51">
        <f>_xlfn.XLOOKUP(A106,Konsolidiert!$C$2:$C$126,Konsolidiert!$AI$2:$AI$126)</f>
        <v>3.4636</v>
      </c>
      <c r="I106">
        <f>IF(H106="","",(BEL!P107*Auftragspauschalen!B$6)+(BEL!Q107*(1-Auftragspauschalen!B$6)))</f>
        <v>36.094000000000001</v>
      </c>
      <c r="J106" s="51">
        <f>IF(I106="","",I106/Parameter!$B$2)</f>
        <v>5.9817699701690428</v>
      </c>
      <c r="K106" s="51">
        <f t="shared" si="6"/>
        <v>9.4453699701690432</v>
      </c>
      <c r="L106" s="186">
        <f>IF(K106="","",H106*_xlfn.XLOOKUP($A106,Preisinflatoren!$A$2:$A$126,Preisinflatoren!$B$2:$B$126)+J106*'Preisinflatoren Auftragstaxe'!$B$2)</f>
        <v>13.804874603881093</v>
      </c>
      <c r="M106" s="32">
        <f>_xlfn.XLOOKUP(A106,Konsolidiert!$C$2:$C$126,Konsolidiert!$K$2:$K$126)</f>
        <v>12.600000000000001</v>
      </c>
      <c r="N106">
        <f>IF(M106="","",Auftragspauschalen!$B$42)</f>
        <v>4.12</v>
      </c>
      <c r="O106" s="51">
        <f>IF(N106="","",N106/Parameter!$B$2)</f>
        <v>0.68279748094133252</v>
      </c>
      <c r="P106" s="51">
        <f t="shared" si="7"/>
        <v>13.282797480941333</v>
      </c>
      <c r="Q106" s="186">
        <f>IF(P106="","",M106*_xlfn.XLOOKUP($A106,Preisinflatoren!$A$2:$A$126,Preisinflatoren!$C$2:$C$126)+O106*'Preisinflatoren Auftragstaxe'!$B$3)</f>
        <v>20.194588801780849</v>
      </c>
      <c r="R106" s="51">
        <f>_xlfn.XLOOKUP(A106,Konsolidiert!$C$2:$C$126,Konsolidiert!$T$2:$T$126)</f>
        <v>24.130931624936728</v>
      </c>
      <c r="S106" s="51">
        <f>IF(R106="","",Auftragspauschalen!$B$45)</f>
        <v>2.6</v>
      </c>
      <c r="T106" s="51">
        <f>IF(S106="","",S106/Parameter!$B$2)</f>
        <v>0.4308916141862778</v>
      </c>
      <c r="U106" s="51">
        <f t="shared" si="8"/>
        <v>24.561823239123008</v>
      </c>
      <c r="V106" s="186">
        <f>IF(U106="","",U106*_xlfn.XLOOKUP($A106,Preisinflatoren!$A$2:$A$126,Preisinflatoren!$C$2:$C$126))</f>
        <v>37.416351054648871</v>
      </c>
      <c r="W106">
        <f>_xlfn.XLOOKUP(A106,Konsolidiert!$C$2:$C$126,Konsolidiert!$AP$2:$AP$126)</f>
        <v>27.3</v>
      </c>
      <c r="X106" s="51">
        <f>IF(W106="","",IF(B106=1,Auftragspauschalen!G$16,Auftragspauschalen!F$16)+IF(C106=1,Auftragspauschalen!G$18,Auftragspauschalen!F$18)+Auftragspauschalen!E$15)</f>
        <v>1.3768384478918088</v>
      </c>
      <c r="Y106" s="51">
        <f>IF(
IF(W106="","",SUM(W106,X106))&gt;Auftragspauschalen!E$17,
IF(W106="","",SUM(W106,X106)),
Auftragspauschalen!E$17)</f>
        <v>28.676838447891811</v>
      </c>
      <c r="Z106" s="186">
        <f>IF(Y106="","",W106*_xlfn.XLOOKUP($A106,Preisinflatoren!$A$2:$A$126,Preisinflatoren!$D$2:$D$126)+X106*'Preisinflatoren Auftragstaxe'!$B$4)</f>
        <v>46.378252282584988</v>
      </c>
      <c r="AA106">
        <f>_xlfn.XLOOKUP(A106,Konsolidiert!$C$2:$C$126,Konsolidiert!$AA$2:$AA$126)</f>
        <v>31.86</v>
      </c>
      <c r="AB106" s="51">
        <f>IF(AA106="","",IF(B106=1,Auftragspauschalen!G$22,Auftragspauschalen!F$22)+Auftragspauschalen!E$23)</f>
        <v>1.6329217836091847</v>
      </c>
      <c r="AC106" s="51">
        <f t="shared" si="9"/>
        <v>33.492921783609184</v>
      </c>
      <c r="AD106" s="186">
        <f>IF(AC106="","",AA106*_xlfn.XLOOKUP($A106,Preisinflatoren!$A$2:$A$126,Preisinflatoren!$E$2:$E$126)+AB106*'Preisinflatoren Auftragstaxe'!$B$5)</f>
        <v>45.456311726873565</v>
      </c>
    </row>
    <row r="107" spans="1:30">
      <c r="A107" s="182">
        <f>Konsolidiert!C107</f>
        <v>6001.03</v>
      </c>
      <c r="B107" s="179">
        <v>2</v>
      </c>
      <c r="C107" s="179">
        <v>0</v>
      </c>
      <c r="D107" s="182">
        <f>_xlfn.XLOOKUP(A107,Konsolidiert!$C$2:$C$126,Konsolidiert!$E$2:$E$126)</f>
        <v>54.9</v>
      </c>
      <c r="E107" s="51">
        <f>Auftragspauschalen!$B$10</f>
        <v>21.6</v>
      </c>
      <c r="F107" s="51">
        <f>IF(E107="","",E107/Parameter!$B$2)</f>
        <v>3.5797149486244617</v>
      </c>
      <c r="G107" s="186">
        <f t="shared" si="5"/>
        <v>58.479714948624462</v>
      </c>
      <c r="H107" s="51" t="str">
        <f>_xlfn.XLOOKUP(A107,Konsolidiert!$C$2:$C$126,Konsolidiert!$AI$2:$AI$126)</f>
        <v/>
      </c>
      <c r="I107" t="str">
        <f>IF(H107="","",(BEL!P108*Auftragspauschalen!B$6)+(BEL!Q108*(1-Auftragspauschalen!B$6)))</f>
        <v/>
      </c>
      <c r="J107" s="51" t="str">
        <f>IF(I107="","",I107/Parameter!$B$2)</f>
        <v/>
      </c>
      <c r="K107" s="51" t="str">
        <f t="shared" si="6"/>
        <v/>
      </c>
      <c r="L107" s="186" t="str">
        <f>IF(K107="","",H107*_xlfn.XLOOKUP($A107,Preisinflatoren!$A$2:$A$126,Preisinflatoren!$B$2:$B$126)+J107*'Preisinflatoren Auftragstaxe'!$B$2)</f>
        <v/>
      </c>
      <c r="M107" s="32">
        <f>_xlfn.XLOOKUP(A107,Konsolidiert!$C$2:$C$126,Konsolidiert!$K$2:$K$126)</f>
        <v>27.12</v>
      </c>
      <c r="N107">
        <f>IF(M107="","",Auftragspauschalen!$B$42)</f>
        <v>4.12</v>
      </c>
      <c r="O107" s="51">
        <f>IF(N107="","",N107/Parameter!$B$2)</f>
        <v>0.68279748094133252</v>
      </c>
      <c r="P107" s="51">
        <f t="shared" si="7"/>
        <v>27.802797480941333</v>
      </c>
      <c r="Q107" s="186">
        <f>IF(P107="","",M107*_xlfn.XLOOKUP($A107,Preisinflatoren!$A$2:$A$126,Preisinflatoren!$C$2:$C$126)+O107*'Preisinflatoren Auftragstaxe'!$B$3)</f>
        <v>37.238689865762275</v>
      </c>
      <c r="R107" s="51">
        <f>_xlfn.XLOOKUP(A107,Konsolidiert!$C$2:$C$126,Konsolidiert!$T$2:$T$126)</f>
        <v>60.327329062341811</v>
      </c>
      <c r="S107" s="51">
        <f>IF(R107="","",Auftragspauschalen!$B$45)</f>
        <v>2.6</v>
      </c>
      <c r="T107" s="51">
        <f>IF(S107="","",S107/Parameter!$B$2)</f>
        <v>0.4308916141862778</v>
      </c>
      <c r="U107" s="51">
        <f t="shared" si="8"/>
        <v>60.75822067652809</v>
      </c>
      <c r="V107" s="186">
        <f>IF(U107="","",U107*_xlfn.XLOOKUP($A107,Preisinflatoren!$A$2:$A$126,Preisinflatoren!$C$2:$C$126))</f>
        <v>81.186517084677462</v>
      </c>
      <c r="W107" t="str">
        <f>_xlfn.XLOOKUP(A107,Konsolidiert!$C$2:$C$126,Konsolidiert!$AP$2:$AP$126)</f>
        <v/>
      </c>
      <c r="X107" s="51" t="str">
        <f>IF(W107="","",IF(B107=1,Auftragspauschalen!G$16,Auftragspauschalen!F$16)+IF(C107=1,Auftragspauschalen!G$18,Auftragspauschalen!F$18)+Auftragspauschalen!E$15)</f>
        <v/>
      </c>
      <c r="Y107" s="51" t="str">
        <f>IF(
IF(W107="","",SUM(W107,X107))&gt;Auftragspauschalen!E$17,
IF(W107="","",SUM(W107,X107)),
Auftragspauschalen!E$17)</f>
        <v/>
      </c>
      <c r="Z107" s="186" t="str">
        <f>IF(Y107="","",W107*_xlfn.XLOOKUP($A107,Preisinflatoren!$A$2:$A$126,Preisinflatoren!$D$2:$D$126)+X107*'Preisinflatoren Auftragstaxe'!$B$4)</f>
        <v/>
      </c>
      <c r="AA107" t="str">
        <f>_xlfn.XLOOKUP(A107,Konsolidiert!$C$2:$C$126,Konsolidiert!$AA$2:$AA$126)</f>
        <v/>
      </c>
      <c r="AB107" s="51" t="str">
        <f>IF(AA107="","",IF(B107=1,Auftragspauschalen!G$22,Auftragspauschalen!F$22)+Auftragspauschalen!E$23)</f>
        <v/>
      </c>
      <c r="AC107" s="51" t="str">
        <f t="shared" si="9"/>
        <v/>
      </c>
      <c r="AD107" s="186" t="str">
        <f>IF(AC107="","",AA107*_xlfn.XLOOKUP($A107,Preisinflatoren!$A$2:$A$126,Preisinflatoren!$E$2:$E$126)+AB107*'Preisinflatoren Auftragstaxe'!$B$5)</f>
        <v/>
      </c>
    </row>
    <row r="108" spans="1:30">
      <c r="A108" s="182">
        <f>Konsolidiert!C108</f>
        <v>6002.04</v>
      </c>
      <c r="B108" s="179">
        <v>2</v>
      </c>
      <c r="C108" s="179">
        <v>0</v>
      </c>
      <c r="D108" s="182">
        <f>_xlfn.XLOOKUP(A108,Konsolidiert!$C$2:$C$126,Konsolidiert!$E$2:$E$126)</f>
        <v>274.5</v>
      </c>
      <c r="E108" s="51">
        <f>Auftragspauschalen!$B$10</f>
        <v>21.6</v>
      </c>
      <c r="F108" s="51">
        <f>IF(E108="","",E108/Parameter!$B$2)</f>
        <v>3.5797149486244617</v>
      </c>
      <c r="G108" s="186">
        <f t="shared" si="5"/>
        <v>278.07971494862448</v>
      </c>
      <c r="H108" s="51" t="str">
        <f>_xlfn.XLOOKUP(A108,Konsolidiert!$C$2:$C$126,Konsolidiert!$AI$2:$AI$126)</f>
        <v/>
      </c>
      <c r="I108" t="str">
        <f>IF(H108="","",(BEL!P109*Auftragspauschalen!B$6)+(BEL!Q109*(1-Auftragspauschalen!B$6)))</f>
        <v/>
      </c>
      <c r="J108" s="51" t="str">
        <f>IF(I108="","",I108/Parameter!$B$2)</f>
        <v/>
      </c>
      <c r="K108" s="51" t="str">
        <f t="shared" si="6"/>
        <v/>
      </c>
      <c r="L108" s="186" t="str">
        <f>IF(K108="","",H108*_xlfn.XLOOKUP($A108,Preisinflatoren!$A$2:$A$126,Preisinflatoren!$B$2:$B$126)+J108*'Preisinflatoren Auftragstaxe'!$B$2)</f>
        <v/>
      </c>
      <c r="M108" s="32">
        <f>_xlfn.XLOOKUP(A108,Konsolidiert!$C$2:$C$126,Konsolidiert!$K$2:$K$126)</f>
        <v>88.71</v>
      </c>
      <c r="N108">
        <f>IF(M108="","",Auftragspauschalen!$B$42)</f>
        <v>4.12</v>
      </c>
      <c r="O108" s="51">
        <f>IF(N108="","",N108/Parameter!$B$2)</f>
        <v>0.68279748094133252</v>
      </c>
      <c r="P108" s="51">
        <f t="shared" si="7"/>
        <v>89.392797480941326</v>
      </c>
      <c r="Q108" s="186">
        <f>IF(P108="","",M108*_xlfn.XLOOKUP($A108,Preisinflatoren!$A$2:$A$126,Preisinflatoren!$C$2:$C$126)+O108*'Preisinflatoren Auftragstaxe'!$B$3)</f>
        <v>136.13705980830233</v>
      </c>
      <c r="R108" s="51" t="str">
        <f>_xlfn.XLOOKUP(A108,Konsolidiert!$C$2:$C$126,Konsolidiert!$T$2:$T$126)</f>
        <v/>
      </c>
      <c r="S108" s="51" t="str">
        <f>IF(R108="","",Auftragspauschalen!$B$45)</f>
        <v/>
      </c>
      <c r="T108" s="51" t="str">
        <f>IF(S108="","",S108/Parameter!$B$2)</f>
        <v/>
      </c>
      <c r="U108" s="51" t="str">
        <f t="shared" si="8"/>
        <v/>
      </c>
      <c r="V108" s="186" t="str">
        <f>IF(U108="","",U108*_xlfn.XLOOKUP($A108,Preisinflatoren!$A$2:$A$126,Preisinflatoren!$C$2:$C$126))</f>
        <v/>
      </c>
      <c r="W108" t="str">
        <f>_xlfn.XLOOKUP(A108,Konsolidiert!$C$2:$C$126,Konsolidiert!$AP$2:$AP$126)</f>
        <v/>
      </c>
      <c r="X108" s="51" t="str">
        <f>IF(W108="","",IF(B108=1,Auftragspauschalen!G$16,Auftragspauschalen!F$16)+IF(C108=1,Auftragspauschalen!G$18,Auftragspauschalen!F$18)+Auftragspauschalen!E$15)</f>
        <v/>
      </c>
      <c r="Y108" s="51" t="str">
        <f>IF(
IF(W108="","",SUM(W108,X108))&gt;Auftragspauschalen!E$17,
IF(W108="","",SUM(W108,X108)),
Auftragspauschalen!E$17)</f>
        <v/>
      </c>
      <c r="Z108" s="186" t="str">
        <f>IF(Y108="","",W108*_xlfn.XLOOKUP($A108,Preisinflatoren!$A$2:$A$126,Preisinflatoren!$D$2:$D$126)+X108*'Preisinflatoren Auftragstaxe'!$B$4)</f>
        <v/>
      </c>
      <c r="AA108">
        <f>_xlfn.XLOOKUP(A108,Konsolidiert!$C$2:$C$126,Konsolidiert!$AA$2:$AA$126)</f>
        <v>52.61</v>
      </c>
      <c r="AB108" s="51">
        <f>IF(AA108="","",IF(B108=1,Auftragspauschalen!G$22,Auftragspauschalen!F$22)+Auftragspauschalen!E$23)</f>
        <v>1.6329217836091847</v>
      </c>
      <c r="AC108" s="51">
        <f t="shared" si="9"/>
        <v>54.242921783609184</v>
      </c>
      <c r="AD108" s="186">
        <f>IF(AC108="","",AA108*_xlfn.XLOOKUP($A108,Preisinflatoren!$A$2:$A$126,Preisinflatoren!$E$2:$E$126)+AB108*'Preisinflatoren Auftragstaxe'!$B$5)</f>
        <v>73.644777108107093</v>
      </c>
    </row>
    <row r="109" spans="1:30">
      <c r="A109" s="182">
        <f>Konsolidiert!C109</f>
        <v>6008.09</v>
      </c>
      <c r="B109" s="179">
        <v>2</v>
      </c>
      <c r="C109" s="179">
        <v>0</v>
      </c>
      <c r="D109" s="182">
        <f>_xlfn.XLOOKUP(A109,Konsolidiert!$C$2:$C$126,Konsolidiert!$E$2:$E$126)</f>
        <v>90</v>
      </c>
      <c r="E109" s="51">
        <f>Auftragspauschalen!$B$10</f>
        <v>21.6</v>
      </c>
      <c r="F109" s="51">
        <f>IF(E109="","",E109/Parameter!$B$2)</f>
        <v>3.5797149486244617</v>
      </c>
      <c r="G109" s="186">
        <f t="shared" si="5"/>
        <v>93.579714948624456</v>
      </c>
      <c r="H109" s="51" t="str">
        <f>_xlfn.XLOOKUP(A109,Konsolidiert!$C$2:$C$126,Konsolidiert!$AI$2:$AI$126)</f>
        <v/>
      </c>
      <c r="I109" t="str">
        <f>IF(H109="","",(BEL!P110*Auftragspauschalen!B$6)+(BEL!Q110*(1-Auftragspauschalen!B$6)))</f>
        <v/>
      </c>
      <c r="J109" s="51" t="str">
        <f>IF(I109="","",I109/Parameter!$B$2)</f>
        <v/>
      </c>
      <c r="K109" s="51" t="str">
        <f t="shared" si="6"/>
        <v/>
      </c>
      <c r="L109" s="186" t="str">
        <f>IF(K109="","",H109*_xlfn.XLOOKUP($A109,Preisinflatoren!$A$2:$A$126,Preisinflatoren!$B$2:$B$126)+J109*'Preisinflatoren Auftragstaxe'!$B$2)</f>
        <v/>
      </c>
      <c r="M109" s="32" t="str">
        <f>_xlfn.XLOOKUP(A109,Konsolidiert!$C$2:$C$126,Konsolidiert!$K$2:$K$126)</f>
        <v/>
      </c>
      <c r="N109" t="str">
        <f>IF(M109="","",Auftragspauschalen!$B$42)</f>
        <v/>
      </c>
      <c r="O109" s="51" t="str">
        <f>IF(N109="","",N109/Parameter!$B$2)</f>
        <v/>
      </c>
      <c r="P109" s="51" t="str">
        <f t="shared" si="7"/>
        <v/>
      </c>
      <c r="Q109" s="186" t="str">
        <f>IF(P109="","",M109*_xlfn.XLOOKUP($A109,Preisinflatoren!$A$2:$A$126,Preisinflatoren!$C$2:$C$126)+O109*'Preisinflatoren Auftragstaxe'!$B$3)</f>
        <v/>
      </c>
      <c r="R109" s="51" t="str">
        <f>_xlfn.XLOOKUP(A109,Konsolidiert!$C$2:$C$126,Konsolidiert!$T$2:$T$126)</f>
        <v/>
      </c>
      <c r="S109" s="51" t="str">
        <f>IF(R109="","",Auftragspauschalen!$B$45)</f>
        <v/>
      </c>
      <c r="T109" s="51" t="str">
        <f>IF(S109="","",S109/Parameter!$B$2)</f>
        <v/>
      </c>
      <c r="U109" s="51" t="str">
        <f t="shared" si="8"/>
        <v/>
      </c>
      <c r="V109" s="186" t="str">
        <f>IF(U109="","",U109*_xlfn.XLOOKUP($A109,Preisinflatoren!$A$2:$A$126,Preisinflatoren!$C$2:$C$126))</f>
        <v/>
      </c>
      <c r="W109" t="str">
        <f>_xlfn.XLOOKUP(A109,Konsolidiert!$C$2:$C$126,Konsolidiert!$AP$2:$AP$126)</f>
        <v/>
      </c>
      <c r="X109" s="51" t="str">
        <f>IF(W109="","",IF(B109=1,Auftragspauschalen!G$16,Auftragspauschalen!F$16)+IF(C109=1,Auftragspauschalen!G$18,Auftragspauschalen!F$18)+Auftragspauschalen!E$15)</f>
        <v/>
      </c>
      <c r="Y109" s="51" t="str">
        <f>IF(
IF(W109="","",SUM(W109,X109))&gt;Auftragspauschalen!E$17,
IF(W109="","",SUM(W109,X109)),
Auftragspauschalen!E$17)</f>
        <v/>
      </c>
      <c r="Z109" s="186" t="str">
        <f>IF(Y109="","",W109*_xlfn.XLOOKUP($A109,Preisinflatoren!$A$2:$A$126,Preisinflatoren!$D$2:$D$126)+X109*'Preisinflatoren Auftragstaxe'!$B$4)</f>
        <v/>
      </c>
      <c r="AA109" t="str">
        <f>_xlfn.XLOOKUP(A109,Konsolidiert!$C$2:$C$126,Konsolidiert!$AA$2:$AA$126)</f>
        <v/>
      </c>
      <c r="AB109" s="51" t="str">
        <f>IF(AA109="","",IF(B109=1,Auftragspauschalen!G$22,Auftragspauschalen!F$22)+Auftragspauschalen!E$23)</f>
        <v/>
      </c>
      <c r="AC109" s="51" t="str">
        <f t="shared" si="9"/>
        <v/>
      </c>
      <c r="AD109" s="186" t="str">
        <f>IF(AC109="","",AA109*_xlfn.XLOOKUP($A109,Preisinflatoren!$A$2:$A$126,Preisinflatoren!$E$2:$E$126)+AB109*'Preisinflatoren Auftragstaxe'!$B$5)</f>
        <v/>
      </c>
    </row>
    <row r="110" spans="1:30">
      <c r="A110" s="182">
        <f>Konsolidiert!C110</f>
        <v>6101.3</v>
      </c>
      <c r="B110" s="179">
        <v>2</v>
      </c>
      <c r="C110" s="179">
        <v>0</v>
      </c>
      <c r="D110" s="182">
        <f>_xlfn.XLOOKUP(A110,Konsolidiert!$C$2:$C$126,Konsolidiert!$E$2:$E$126)</f>
        <v>319.5</v>
      </c>
      <c r="E110" s="51">
        <f>Auftragspauschalen!$B$10</f>
        <v>21.6</v>
      </c>
      <c r="F110" s="51">
        <f>IF(E110="","",E110/Parameter!$B$2)</f>
        <v>3.5797149486244617</v>
      </c>
      <c r="G110" s="186">
        <f t="shared" si="5"/>
        <v>323.07971494862448</v>
      </c>
      <c r="H110" s="51" t="str">
        <f>_xlfn.XLOOKUP(A110,Konsolidiert!$C$2:$C$126,Konsolidiert!$AI$2:$AI$126)</f>
        <v/>
      </c>
      <c r="I110" t="str">
        <f>IF(H110="","",(BEL!P111*Auftragspauschalen!B$6)+(BEL!Q111*(1-Auftragspauschalen!B$6)))</f>
        <v/>
      </c>
      <c r="J110" s="51" t="str">
        <f>IF(I110="","",I110/Parameter!$B$2)</f>
        <v/>
      </c>
      <c r="K110" s="51" t="str">
        <f t="shared" si="6"/>
        <v/>
      </c>
      <c r="L110" s="186" t="str">
        <f>IF(K110="","",H110*_xlfn.XLOOKUP($A110,Preisinflatoren!$A$2:$A$126,Preisinflatoren!$B$2:$B$126)+J110*'Preisinflatoren Auftragstaxe'!$B$2)</f>
        <v/>
      </c>
      <c r="M110" s="32">
        <f>_xlfn.XLOOKUP(A110,Konsolidiert!$C$2:$C$126,Konsolidiert!$K$2:$K$126)</f>
        <v>80.56</v>
      </c>
      <c r="N110">
        <f>IF(M110="","",Auftragspauschalen!$B$42)</f>
        <v>4.12</v>
      </c>
      <c r="O110" s="51">
        <f>IF(N110="","",N110/Parameter!$B$2)</f>
        <v>0.68279748094133252</v>
      </c>
      <c r="P110" s="51">
        <f t="shared" si="7"/>
        <v>81.242797480941334</v>
      </c>
      <c r="Q110" s="186">
        <f>IF(P110="","",M110*_xlfn.XLOOKUP($A110,Preisinflatoren!$A$2:$A$126,Preisinflatoren!$C$2:$C$126)+O110*'Preisinflatoren Auftragstaxe'!$B$3)</f>
        <v>123.72172491534282</v>
      </c>
      <c r="R110" s="51">
        <f>_xlfn.XLOOKUP(A110,Konsolidiert!$C$2:$C$126,Konsolidiert!$T$2:$T$126)</f>
        <v>130.70921296840726</v>
      </c>
      <c r="S110" s="51">
        <f>IF(R110="","",Auftragspauschalen!$B$45)</f>
        <v>2.6</v>
      </c>
      <c r="T110" s="51">
        <f>IF(S110="","",S110/Parameter!$B$2)</f>
        <v>0.4308916141862778</v>
      </c>
      <c r="U110" s="51">
        <f t="shared" si="8"/>
        <v>131.14010458259352</v>
      </c>
      <c r="V110" s="186">
        <f>IF(U110="","",U110*_xlfn.XLOOKUP($A110,Preisinflatoren!$A$2:$A$126,Preisinflatoren!$C$2:$C$126))</f>
        <v>199.77279954486332</v>
      </c>
      <c r="W110">
        <f>_xlfn.XLOOKUP(A110,Konsolidiert!$C$2:$C$126,Konsolidiert!$AP$2:$AP$126)</f>
        <v>130</v>
      </c>
      <c r="X110" s="51">
        <f>IF(W110="","",IF(B110=1,Auftragspauschalen!G$16,Auftragspauschalen!F$16)+IF(C110=1,Auftragspauschalen!G$18,Auftragspauschalen!F$18)+Auftragspauschalen!E$15)</f>
        <v>1.0303880673493524</v>
      </c>
      <c r="Y110" s="51">
        <f>IF(
IF(W110="","",SUM(W110,X110))&gt;Auftragspauschalen!E$17,
IF(W110="","",SUM(W110,X110)),
Auftragspauschalen!E$17)</f>
        <v>131.03038806734935</v>
      </c>
      <c r="Z110" s="186">
        <f>IF(Y110="","",W110*_xlfn.XLOOKUP($A110,Preisinflatoren!$A$2:$A$126,Preisinflatoren!$D$2:$D$126)+X110*'Preisinflatoren Auftragstaxe'!$B$4)</f>
        <v>211.71254402098768</v>
      </c>
      <c r="AA110" t="str">
        <f>_xlfn.XLOOKUP(A110,Konsolidiert!$C$2:$C$126,Konsolidiert!$AA$2:$AA$126)</f>
        <v/>
      </c>
      <c r="AB110" s="51" t="str">
        <f>IF(AA110="","",IF(B110=1,Auftragspauschalen!G$22,Auftragspauschalen!F$22)+Auftragspauschalen!E$23)</f>
        <v/>
      </c>
      <c r="AC110" s="51" t="str">
        <f t="shared" si="9"/>
        <v/>
      </c>
      <c r="AD110" s="186" t="str">
        <f>IF(AC110="","",AA110*_xlfn.XLOOKUP($A110,Preisinflatoren!$A$2:$A$126,Preisinflatoren!$E$2:$E$126)+AB110*'Preisinflatoren Auftragstaxe'!$B$5)</f>
        <v/>
      </c>
    </row>
    <row r="111" spans="1:30">
      <c r="A111" s="182">
        <f>Konsolidiert!C111</f>
        <v>6106.34</v>
      </c>
      <c r="B111" s="179">
        <v>2</v>
      </c>
      <c r="C111" s="179">
        <v>0</v>
      </c>
      <c r="D111" s="182">
        <f>_xlfn.XLOOKUP(A111,Konsolidiert!$C$2:$C$126,Konsolidiert!$E$2:$E$126)</f>
        <v>315</v>
      </c>
      <c r="E111" s="51">
        <f>Auftragspauschalen!$B$10</f>
        <v>21.6</v>
      </c>
      <c r="F111" s="51">
        <f>IF(E111="","",E111/Parameter!$B$2)</f>
        <v>3.5797149486244617</v>
      </c>
      <c r="G111" s="186">
        <f t="shared" si="5"/>
        <v>318.57971494862448</v>
      </c>
      <c r="H111" s="51" t="str">
        <f>_xlfn.XLOOKUP(A111,Konsolidiert!$C$2:$C$126,Konsolidiert!$AI$2:$AI$126)</f>
        <v/>
      </c>
      <c r="I111" t="str">
        <f>IF(H111="","",(BEL!P112*Auftragspauschalen!B$6)+(BEL!Q112*(1-Auftragspauschalen!B$6)))</f>
        <v/>
      </c>
      <c r="J111" s="51" t="str">
        <f>IF(I111="","",I111/Parameter!$B$2)</f>
        <v/>
      </c>
      <c r="K111" s="51" t="str">
        <f t="shared" si="6"/>
        <v/>
      </c>
      <c r="L111" s="186" t="str">
        <f>IF(K111="","",H111*_xlfn.XLOOKUP($A111,Preisinflatoren!$A$2:$A$126,Preisinflatoren!$B$2:$B$126)+J111*'Preisinflatoren Auftragstaxe'!$B$2)</f>
        <v/>
      </c>
      <c r="M111" s="32">
        <f>_xlfn.XLOOKUP(A111,Konsolidiert!$C$2:$C$126,Konsolidiert!$K$2:$K$126)</f>
        <v>47.57</v>
      </c>
      <c r="N111">
        <f>IF(M111="","",Auftragspauschalen!$B$42)</f>
        <v>4.12</v>
      </c>
      <c r="O111" s="51">
        <f>IF(N111="","",N111/Parameter!$B$2)</f>
        <v>0.68279748094133252</v>
      </c>
      <c r="P111" s="51">
        <f t="shared" si="7"/>
        <v>48.252797480941332</v>
      </c>
      <c r="Q111" s="186">
        <f>IF(P111="","",M111*_xlfn.XLOOKUP($A111,Preisinflatoren!$A$2:$A$126,Preisinflatoren!$C$2:$C$126)+O111*'Preisinflatoren Auftragstaxe'!$B$3)</f>
        <v>73.466277293412134</v>
      </c>
      <c r="R111" s="51" t="str">
        <f>_xlfn.XLOOKUP(A111,Konsolidiert!$C$2:$C$126,Konsolidiert!$T$2:$T$126)</f>
        <v/>
      </c>
      <c r="S111" s="51" t="str">
        <f>IF(R111="","",Auftragspauschalen!$B$45)</f>
        <v/>
      </c>
      <c r="T111" s="51" t="str">
        <f>IF(S111="","",S111/Parameter!$B$2)</f>
        <v/>
      </c>
      <c r="U111" s="51" t="str">
        <f t="shared" si="8"/>
        <v/>
      </c>
      <c r="V111" s="186" t="str">
        <f>IF(U111="","",U111*_xlfn.XLOOKUP($A111,Preisinflatoren!$A$2:$A$126,Preisinflatoren!$C$2:$C$126))</f>
        <v/>
      </c>
      <c r="W111">
        <f>_xlfn.XLOOKUP(A111,Konsolidiert!$C$2:$C$126,Konsolidiert!$AP$2:$AP$126)</f>
        <v>130</v>
      </c>
      <c r="X111" s="51">
        <f>IF(W111="","",IF(B111=1,Auftragspauschalen!G$16,Auftragspauschalen!F$16)+IF(C111=1,Auftragspauschalen!G$18,Auftragspauschalen!F$18)+Auftragspauschalen!E$15)</f>
        <v>1.0303880673493524</v>
      </c>
      <c r="Y111" s="51">
        <f>IF(
IF(W111="","",SUM(W111,X111))&gt;Auftragspauschalen!E$17,
IF(W111="","",SUM(W111,X111)),
Auftragspauschalen!E$17)</f>
        <v>131.03038806734935</v>
      </c>
      <c r="Z111" s="186">
        <f>IF(Y111="","",W111*_xlfn.XLOOKUP($A111,Preisinflatoren!$A$2:$A$126,Preisinflatoren!$D$2:$D$126)+X111*'Preisinflatoren Auftragstaxe'!$B$4)</f>
        <v>211.71254402098768</v>
      </c>
      <c r="AA111" t="str">
        <f>_xlfn.XLOOKUP(A111,Konsolidiert!$C$2:$C$126,Konsolidiert!$AA$2:$AA$126)</f>
        <v/>
      </c>
      <c r="AB111" s="51" t="str">
        <f>IF(AA111="","",IF(B111=1,Auftragspauschalen!G$22,Auftragspauschalen!F$22)+Auftragspauschalen!E$23)</f>
        <v/>
      </c>
      <c r="AC111" s="51" t="str">
        <f t="shared" si="9"/>
        <v/>
      </c>
      <c r="AD111" s="186" t="str">
        <f>IF(AC111="","",AA111*_xlfn.XLOOKUP($A111,Preisinflatoren!$A$2:$A$126,Preisinflatoren!$E$2:$E$126)+AB111*'Preisinflatoren Auftragstaxe'!$B$5)</f>
        <v/>
      </c>
    </row>
    <row r="112" spans="1:30">
      <c r="A112" s="182">
        <f>Konsolidiert!C112</f>
        <v>6107.35</v>
      </c>
      <c r="B112" s="179">
        <v>2</v>
      </c>
      <c r="C112" s="179">
        <v>0</v>
      </c>
      <c r="D112" s="182">
        <f>_xlfn.XLOOKUP(A112,Konsolidiert!$C$2:$C$126,Konsolidiert!$E$2:$E$126)</f>
        <v>1620</v>
      </c>
      <c r="E112" s="51">
        <f>Auftragspauschalen!$B$10</f>
        <v>21.6</v>
      </c>
      <c r="F112" s="51">
        <f>IF(E112="","",E112/Parameter!$B$2)</f>
        <v>3.5797149486244617</v>
      </c>
      <c r="G112" s="186">
        <f t="shared" si="5"/>
        <v>1623.5797149486245</v>
      </c>
      <c r="H112" s="51" t="str">
        <f>_xlfn.XLOOKUP(A112,Konsolidiert!$C$2:$C$126,Konsolidiert!$AI$2:$AI$126)</f>
        <v/>
      </c>
      <c r="I112" t="str">
        <f>IF(H112="","",(BEL!P113*Auftragspauschalen!B$6)+(BEL!Q113*(1-Auftragspauschalen!B$6)))</f>
        <v/>
      </c>
      <c r="J112" s="51" t="str">
        <f>IF(I112="","",I112/Parameter!$B$2)</f>
        <v/>
      </c>
      <c r="K112" s="51" t="str">
        <f t="shared" si="6"/>
        <v/>
      </c>
      <c r="L112" s="186" t="str">
        <f>IF(K112="","",H112*_xlfn.XLOOKUP($A112,Preisinflatoren!$A$2:$A$126,Preisinflatoren!$B$2:$B$126)+J112*'Preisinflatoren Auftragstaxe'!$B$2)</f>
        <v/>
      </c>
      <c r="M112" s="32">
        <f>_xlfn.XLOOKUP(A112,Konsolidiert!$C$2:$C$126,Konsolidiert!$K$2:$K$126)</f>
        <v>1013.32</v>
      </c>
      <c r="N112">
        <f>IF(M112="","",Auftragspauschalen!$B$42)</f>
        <v>4.12</v>
      </c>
      <c r="O112" s="51">
        <f>IF(N112="","",N112/Parameter!$B$2)</f>
        <v>0.68279748094133252</v>
      </c>
      <c r="P112" s="51">
        <f t="shared" si="7"/>
        <v>1014.0027974809414</v>
      </c>
      <c r="Q112" s="186" t="e">
        <f>IF(P112="","",M112*_xlfn.XLOOKUP($A112,Preisinflatoren!$A$2:$A$126,Preisinflatoren!$C$2:$C$126)+O112*'Preisinflatoren Auftragstaxe'!$B$3)</f>
        <v>#N/A</v>
      </c>
      <c r="R112" s="51" t="str">
        <f>_xlfn.XLOOKUP(A112,Konsolidiert!$C$2:$C$126,Konsolidiert!$T$2:$T$126)</f>
        <v/>
      </c>
      <c r="S112" s="51" t="str">
        <f>IF(R112="","",Auftragspauschalen!$B$45)</f>
        <v/>
      </c>
      <c r="T112" s="51" t="str">
        <f>IF(S112="","",S112/Parameter!$B$2)</f>
        <v/>
      </c>
      <c r="U112" s="51" t="str">
        <f t="shared" si="8"/>
        <v/>
      </c>
      <c r="V112" s="186" t="str">
        <f>IF(U112="","",U112*_xlfn.XLOOKUP($A112,Preisinflatoren!$A$2:$A$126,Preisinflatoren!$C$2:$C$126))</f>
        <v/>
      </c>
      <c r="W112" t="str">
        <f>_xlfn.XLOOKUP(A112,Konsolidiert!$C$2:$C$126,Konsolidiert!$AP$2:$AP$126)</f>
        <v/>
      </c>
      <c r="X112" s="51" t="str">
        <f>IF(W112="","",IF(B112=1,Auftragspauschalen!G$16,Auftragspauschalen!F$16)+IF(C112=1,Auftragspauschalen!G$18,Auftragspauschalen!F$18)+Auftragspauschalen!E$15)</f>
        <v/>
      </c>
      <c r="Y112" s="51" t="str">
        <f>IF(
IF(W112="","",SUM(W112,X112))&gt;Auftragspauschalen!E$17,
IF(W112="","",SUM(W112,X112)),
Auftragspauschalen!E$17)</f>
        <v/>
      </c>
      <c r="Z112" s="186" t="str">
        <f>IF(Y112="","",W112*_xlfn.XLOOKUP($A112,Preisinflatoren!$A$2:$A$126,Preisinflatoren!$D$2:$D$126)+X112*'Preisinflatoren Auftragstaxe'!$B$4)</f>
        <v/>
      </c>
      <c r="AA112" t="str">
        <f>_xlfn.XLOOKUP(A112,Konsolidiert!$C$2:$C$126,Konsolidiert!$AA$2:$AA$126)</f>
        <v/>
      </c>
      <c r="AB112" s="51" t="str">
        <f>IF(AA112="","",IF(B112=1,Auftragspauschalen!G$22,Auftragspauschalen!F$22)+Auftragspauschalen!E$23)</f>
        <v/>
      </c>
      <c r="AC112" s="51" t="str">
        <f t="shared" si="9"/>
        <v/>
      </c>
      <c r="AD112" s="186" t="str">
        <f>IF(AC112="","",AA112*_xlfn.XLOOKUP($A112,Preisinflatoren!$A$2:$A$126,Preisinflatoren!$E$2:$E$126)+AB112*'Preisinflatoren Auftragstaxe'!$B$5)</f>
        <v/>
      </c>
    </row>
    <row r="113" spans="1:30">
      <c r="A113" s="182">
        <f>Konsolidiert!C113</f>
        <v>6241.55</v>
      </c>
      <c r="B113" s="179">
        <v>2</v>
      </c>
      <c r="C113" s="179">
        <v>0</v>
      </c>
      <c r="D113" s="182">
        <f>_xlfn.XLOOKUP(A113,Konsolidiert!$C$2:$C$126,Konsolidiert!$E$2:$E$126)</f>
        <v>315</v>
      </c>
      <c r="E113" s="51">
        <f>Auftragspauschalen!$B$10</f>
        <v>21.6</v>
      </c>
      <c r="F113" s="51">
        <f>IF(E113="","",E113/Parameter!$B$2)</f>
        <v>3.5797149486244617</v>
      </c>
      <c r="G113" s="186">
        <f t="shared" si="5"/>
        <v>318.57971494862448</v>
      </c>
      <c r="H113" s="51" t="str">
        <f>_xlfn.XLOOKUP(A113,Konsolidiert!$C$2:$C$126,Konsolidiert!$AI$2:$AI$126)</f>
        <v/>
      </c>
      <c r="I113" t="str">
        <f>IF(H113="","",(BEL!P114*Auftragspauschalen!B$6)+(BEL!Q114*(1-Auftragspauschalen!B$6)))</f>
        <v/>
      </c>
      <c r="J113" s="51" t="str">
        <f>IF(I113="","",I113/Parameter!$B$2)</f>
        <v/>
      </c>
      <c r="K113" s="51" t="str">
        <f t="shared" si="6"/>
        <v/>
      </c>
      <c r="L113" s="186" t="str">
        <f>IF(K113="","",H113*_xlfn.XLOOKUP($A113,Preisinflatoren!$A$2:$A$126,Preisinflatoren!$B$2:$B$126)+J113*'Preisinflatoren Auftragstaxe'!$B$2)</f>
        <v/>
      </c>
      <c r="M113" s="32" t="str">
        <f>_xlfn.XLOOKUP(A113,Konsolidiert!$C$2:$C$126,Konsolidiert!$K$2:$K$126)</f>
        <v/>
      </c>
      <c r="N113" t="str">
        <f>IF(M113="","",Auftragspauschalen!$B$42)</f>
        <v/>
      </c>
      <c r="O113" s="51" t="str">
        <f>IF(N113="","",N113/Parameter!$B$2)</f>
        <v/>
      </c>
      <c r="P113" s="51" t="str">
        <f t="shared" si="7"/>
        <v/>
      </c>
      <c r="Q113" s="186" t="str">
        <f>IF(P113="","",M113*_xlfn.XLOOKUP($A113,Preisinflatoren!$A$2:$A$126,Preisinflatoren!$C$2:$C$126)+O113*'Preisinflatoren Auftragstaxe'!$B$3)</f>
        <v/>
      </c>
      <c r="R113" s="51" t="str">
        <f>_xlfn.XLOOKUP(A113,Konsolidiert!$C$2:$C$126,Konsolidiert!$T$2:$T$126)</f>
        <v/>
      </c>
      <c r="S113" s="51" t="str">
        <f>IF(R113="","",Auftragspauschalen!$B$45)</f>
        <v/>
      </c>
      <c r="T113" s="51" t="str">
        <f>IF(S113="","",S113/Parameter!$B$2)</f>
        <v/>
      </c>
      <c r="U113" s="51" t="str">
        <f t="shared" si="8"/>
        <v/>
      </c>
      <c r="V113" s="186" t="str">
        <f>IF(U113="","",U113*_xlfn.XLOOKUP($A113,Preisinflatoren!$A$2:$A$126,Preisinflatoren!$C$2:$C$126))</f>
        <v/>
      </c>
      <c r="W113">
        <f>_xlfn.XLOOKUP(A113,Konsolidiert!$C$2:$C$126,Konsolidiert!$AP$2:$AP$126)</f>
        <v>26</v>
      </c>
      <c r="X113" s="51">
        <f>IF(W113="","",IF(B113=1,Auftragspauschalen!G$16,Auftragspauschalen!F$16)+IF(C113=1,Auftragspauschalen!G$18,Auftragspauschalen!F$18)+Auftragspauschalen!E$15)</f>
        <v>1.0303880673493524</v>
      </c>
      <c r="Y113" s="51">
        <f>IF(
IF(W113="","",SUM(W113,X113))&gt;Auftragspauschalen!E$17,
IF(W113="","",SUM(W113,X113)),
Auftragspauschalen!E$17)</f>
        <v>27.030388067349353</v>
      </c>
      <c r="Z113" s="186" t="e">
        <f>IF(Y113="","",W113*_xlfn.XLOOKUP($A113,Preisinflatoren!$A$2:$A$126,Preisinflatoren!$D$2:$D$126)+X113*'Preisinflatoren Auftragstaxe'!$B$4)</f>
        <v>#N/A</v>
      </c>
      <c r="AA113" t="str">
        <f>_xlfn.XLOOKUP(A113,Konsolidiert!$C$2:$C$126,Konsolidiert!$AA$2:$AA$126)</f>
        <v/>
      </c>
      <c r="AB113" s="51" t="str">
        <f>IF(AA113="","",IF(B113=1,Auftragspauschalen!G$22,Auftragspauschalen!F$22)+Auftragspauschalen!E$23)</f>
        <v/>
      </c>
      <c r="AC113" s="51" t="str">
        <f t="shared" si="9"/>
        <v/>
      </c>
      <c r="AD113" s="186" t="str">
        <f>IF(AC113="","",AA113*_xlfn.XLOOKUP($A113,Preisinflatoren!$A$2:$A$126,Preisinflatoren!$E$2:$E$126)+AB113*'Preisinflatoren Auftragstaxe'!$B$5)</f>
        <v/>
      </c>
    </row>
    <row r="114" spans="1:30">
      <c r="A114" s="182">
        <f>Konsolidiert!C114</f>
        <v>6241.6</v>
      </c>
      <c r="B114" s="179">
        <v>2</v>
      </c>
      <c r="C114" s="179">
        <v>0</v>
      </c>
      <c r="D114" s="182">
        <f>_xlfn.XLOOKUP(A114,Konsolidiert!$C$2:$C$126,Konsolidiert!$E$2:$E$126)</f>
        <v>2610</v>
      </c>
      <c r="E114" s="51">
        <f>Auftragspauschalen!$B$10</f>
        <v>21.6</v>
      </c>
      <c r="F114" s="51">
        <f>IF(E114="","",E114/Parameter!$B$2)</f>
        <v>3.5797149486244617</v>
      </c>
      <c r="G114" s="186">
        <f t="shared" si="5"/>
        <v>2613.5797149486243</v>
      </c>
      <c r="H114" s="51" t="str">
        <f>_xlfn.XLOOKUP(A114,Konsolidiert!$C$2:$C$126,Konsolidiert!$AI$2:$AI$126)</f>
        <v/>
      </c>
      <c r="I114" t="str">
        <f>IF(H114="","",(BEL!P115*Auftragspauschalen!B$6)+(BEL!Q115*(1-Auftragspauschalen!B$6)))</f>
        <v/>
      </c>
      <c r="J114" s="51" t="str">
        <f>IF(I114="","",I114/Parameter!$B$2)</f>
        <v/>
      </c>
      <c r="K114" s="51" t="str">
        <f t="shared" si="6"/>
        <v/>
      </c>
      <c r="L114" s="186" t="str">
        <f>IF(K114="","",H114*_xlfn.XLOOKUP($A114,Preisinflatoren!$A$2:$A$126,Preisinflatoren!$B$2:$B$126)+J114*'Preisinflatoren Auftragstaxe'!$B$2)</f>
        <v/>
      </c>
      <c r="M114" s="32">
        <f>_xlfn.XLOOKUP(A114,Konsolidiert!$C$2:$C$126,Konsolidiert!$K$2:$K$126)</f>
        <v>2237.4</v>
      </c>
      <c r="N114">
        <f>IF(M114="","",Auftragspauschalen!$B$42)</f>
        <v>4.12</v>
      </c>
      <c r="O114" s="51">
        <f>IF(N114="","",N114/Parameter!$B$2)</f>
        <v>0.68279748094133252</v>
      </c>
      <c r="P114" s="51">
        <f t="shared" si="7"/>
        <v>2238.0827974809413</v>
      </c>
      <c r="Q114" s="186" t="e">
        <f>IF(P114="","",M114*_xlfn.XLOOKUP($A114,Preisinflatoren!$A$2:$A$126,Preisinflatoren!$C$2:$C$126)+O114*'Preisinflatoren Auftragstaxe'!$B$3)</f>
        <v>#N/A</v>
      </c>
      <c r="R114" s="51" t="str">
        <f>_xlfn.XLOOKUP(A114,Konsolidiert!$C$2:$C$126,Konsolidiert!$T$2:$T$126)</f>
        <v/>
      </c>
      <c r="S114" s="51" t="str">
        <f>IF(R114="","",Auftragspauschalen!$B$45)</f>
        <v/>
      </c>
      <c r="T114" s="51" t="str">
        <f>IF(S114="","",S114/Parameter!$B$2)</f>
        <v/>
      </c>
      <c r="U114" s="51" t="str">
        <f t="shared" si="8"/>
        <v/>
      </c>
      <c r="V114" s="186" t="str">
        <f>IF(U114="","",U114*_xlfn.XLOOKUP($A114,Preisinflatoren!$A$2:$A$126,Preisinflatoren!$C$2:$C$126))</f>
        <v/>
      </c>
      <c r="W114">
        <f>_xlfn.XLOOKUP(A114,Konsolidiert!$C$2:$C$126,Konsolidiert!$AP$2:$AP$126)</f>
        <v>26</v>
      </c>
      <c r="X114" s="51">
        <f>IF(W114="","",IF(B114=1,Auftragspauschalen!G$16,Auftragspauschalen!F$16)+IF(C114=1,Auftragspauschalen!G$18,Auftragspauschalen!F$18)+Auftragspauschalen!E$15)</f>
        <v>1.0303880673493524</v>
      </c>
      <c r="Y114" s="51">
        <f>IF(
IF(W114="","",SUM(W114,X114))&gt;Auftragspauschalen!E$17,
IF(W114="","",SUM(W114,X114)),
Auftragspauschalen!E$17)</f>
        <v>27.030388067349353</v>
      </c>
      <c r="Z114" s="186" t="e">
        <f>IF(Y114="","",W114*_xlfn.XLOOKUP($A114,Preisinflatoren!$A$2:$A$126,Preisinflatoren!$D$2:$D$126)+X114*'Preisinflatoren Auftragstaxe'!$B$4)</f>
        <v>#N/A</v>
      </c>
      <c r="AA114" t="str">
        <f>_xlfn.XLOOKUP(A114,Konsolidiert!$C$2:$C$126,Konsolidiert!$AA$2:$AA$126)</f>
        <v/>
      </c>
      <c r="AB114" s="51" t="str">
        <f>IF(AA114="","",IF(B114=1,Auftragspauschalen!G$22,Auftragspauschalen!F$22)+Auftragspauschalen!E$23)</f>
        <v/>
      </c>
      <c r="AC114" s="51" t="str">
        <f t="shared" si="9"/>
        <v/>
      </c>
      <c r="AD114" s="186" t="str">
        <f>IF(AC114="","",AA114*_xlfn.XLOOKUP($A114,Preisinflatoren!$A$2:$A$126,Preisinflatoren!$E$2:$E$126)+AB114*'Preisinflatoren Auftragstaxe'!$B$5)</f>
        <v/>
      </c>
    </row>
    <row r="115" spans="1:30">
      <c r="A115" s="182">
        <f>Konsolidiert!C115</f>
        <v>6299.6</v>
      </c>
      <c r="B115" s="179">
        <v>2</v>
      </c>
      <c r="C115" s="179">
        <v>0</v>
      </c>
      <c r="D115" s="182">
        <f>_xlfn.XLOOKUP(A115,Konsolidiert!$C$2:$C$126,Konsolidiert!$E$2:$E$126)</f>
        <v>2610</v>
      </c>
      <c r="E115" s="51">
        <f>Auftragspauschalen!$B$10</f>
        <v>21.6</v>
      </c>
      <c r="F115" s="51">
        <f>IF(E115="","",E115/Parameter!$B$2)</f>
        <v>3.5797149486244617</v>
      </c>
      <c r="G115" s="186">
        <f t="shared" si="5"/>
        <v>2613.5797149486243</v>
      </c>
      <c r="H115" s="51" t="str">
        <f>_xlfn.XLOOKUP(A115,Konsolidiert!$C$2:$C$126,Konsolidiert!$AI$2:$AI$126)</f>
        <v/>
      </c>
      <c r="I115" t="str">
        <f>IF(H115="","",(BEL!P116*Auftragspauschalen!B$6)+(BEL!Q116*(1-Auftragspauschalen!B$6)))</f>
        <v/>
      </c>
      <c r="J115" s="51" t="str">
        <f>IF(I115="","",I115/Parameter!$B$2)</f>
        <v/>
      </c>
      <c r="K115" s="51" t="str">
        <f t="shared" si="6"/>
        <v/>
      </c>
      <c r="L115" s="186" t="str">
        <f>IF(K115="","",H115*_xlfn.XLOOKUP($A115,Preisinflatoren!$A$2:$A$126,Preisinflatoren!$B$2:$B$126)+J115*'Preisinflatoren Auftragstaxe'!$B$2)</f>
        <v/>
      </c>
      <c r="M115" s="32" t="str">
        <f>_xlfn.XLOOKUP(A115,Konsolidiert!$C$2:$C$126,Konsolidiert!$K$2:$K$126)</f>
        <v/>
      </c>
      <c r="N115" t="str">
        <f>IF(M115="","",Auftragspauschalen!$B$42)</f>
        <v/>
      </c>
      <c r="O115" s="51" t="str">
        <f>IF(N115="","",N115/Parameter!$B$2)</f>
        <v/>
      </c>
      <c r="P115" s="51" t="str">
        <f t="shared" si="7"/>
        <v/>
      </c>
      <c r="Q115" s="186" t="str">
        <f>IF(P115="","",M115*_xlfn.XLOOKUP($A115,Preisinflatoren!$A$2:$A$126,Preisinflatoren!$C$2:$C$126)+O115*'Preisinflatoren Auftragstaxe'!$B$3)</f>
        <v/>
      </c>
      <c r="R115" s="51" t="str">
        <f>_xlfn.XLOOKUP(A115,Konsolidiert!$C$2:$C$126,Konsolidiert!$T$2:$T$126)</f>
        <v/>
      </c>
      <c r="S115" s="51" t="str">
        <f>IF(R115="","",Auftragspauschalen!$B$45)</f>
        <v/>
      </c>
      <c r="T115" s="51" t="str">
        <f>IF(S115="","",S115/Parameter!$B$2)</f>
        <v/>
      </c>
      <c r="U115" s="51" t="str">
        <f t="shared" si="8"/>
        <v/>
      </c>
      <c r="V115" s="186" t="str">
        <f>IF(U115="","",U115*_xlfn.XLOOKUP($A115,Preisinflatoren!$A$2:$A$126,Preisinflatoren!$C$2:$C$126))</f>
        <v/>
      </c>
      <c r="W115" t="str">
        <f>_xlfn.XLOOKUP(A115,Konsolidiert!$C$2:$C$126,Konsolidiert!$AP$2:$AP$126)</f>
        <v/>
      </c>
      <c r="X115" s="51" t="str">
        <f>IF(W115="","",IF(B115=1,Auftragspauschalen!G$16,Auftragspauschalen!F$16)+IF(C115=1,Auftragspauschalen!G$18,Auftragspauschalen!F$18)+Auftragspauschalen!E$15)</f>
        <v/>
      </c>
      <c r="Y115" s="51" t="str">
        <f>IF(
IF(W115="","",SUM(W115,X115))&gt;Auftragspauschalen!E$17,
IF(W115="","",SUM(W115,X115)),
Auftragspauschalen!E$17)</f>
        <v/>
      </c>
      <c r="Z115" s="186" t="str">
        <f>IF(Y115="","",W115*_xlfn.XLOOKUP($A115,Preisinflatoren!$A$2:$A$126,Preisinflatoren!$D$2:$D$126)+X115*'Preisinflatoren Auftragstaxe'!$B$4)</f>
        <v/>
      </c>
      <c r="AA115" t="str">
        <f>_xlfn.XLOOKUP(A115,Konsolidiert!$C$2:$C$126,Konsolidiert!$AA$2:$AA$126)</f>
        <v/>
      </c>
      <c r="AB115" s="51" t="str">
        <f>IF(AA115="","",IF(B115=1,Auftragspauschalen!G$22,Auftragspauschalen!F$22)+Auftragspauschalen!E$23)</f>
        <v/>
      </c>
      <c r="AC115" s="51" t="str">
        <f t="shared" si="9"/>
        <v/>
      </c>
      <c r="AD115" s="186" t="str">
        <f>IF(AC115="","",AA115*_xlfn.XLOOKUP($A115,Preisinflatoren!$A$2:$A$126,Preisinflatoren!$E$2:$E$126)+AB115*'Preisinflatoren Auftragstaxe'!$B$5)</f>
        <v/>
      </c>
    </row>
    <row r="116" spans="1:30">
      <c r="A116" s="182">
        <f>Konsolidiert!C116</f>
        <v>6299.61</v>
      </c>
      <c r="B116" s="179">
        <v>2</v>
      </c>
      <c r="C116" s="179">
        <v>0</v>
      </c>
      <c r="D116" s="182">
        <f>_xlfn.XLOOKUP(A116,Konsolidiert!$C$2:$C$126,Konsolidiert!$E$2:$E$126)</f>
        <v>2970</v>
      </c>
      <c r="E116" s="51">
        <f>Auftragspauschalen!$B$10</f>
        <v>21.6</v>
      </c>
      <c r="F116" s="51">
        <f>IF(E116="","",E116/Parameter!$B$2)</f>
        <v>3.5797149486244617</v>
      </c>
      <c r="G116" s="186">
        <f t="shared" si="5"/>
        <v>2973.5797149486243</v>
      </c>
      <c r="H116" s="51" t="str">
        <f>_xlfn.XLOOKUP(A116,Konsolidiert!$C$2:$C$126,Konsolidiert!$AI$2:$AI$126)</f>
        <v/>
      </c>
      <c r="I116" t="str">
        <f>IF(H116="","",(BEL!P117*Auftragspauschalen!B$6)+(BEL!Q117*(1-Auftragspauschalen!B$6)))</f>
        <v/>
      </c>
      <c r="J116" s="51" t="str">
        <f>IF(I116="","",I116/Parameter!$B$2)</f>
        <v/>
      </c>
      <c r="K116" s="51" t="str">
        <f t="shared" si="6"/>
        <v/>
      </c>
      <c r="L116" s="186" t="str">
        <f>IF(K116="","",H116*_xlfn.XLOOKUP($A116,Preisinflatoren!$A$2:$A$126,Preisinflatoren!$B$2:$B$126)+J116*'Preisinflatoren Auftragstaxe'!$B$2)</f>
        <v/>
      </c>
      <c r="M116" s="32" t="str">
        <f>_xlfn.XLOOKUP(A116,Konsolidiert!$C$2:$C$126,Konsolidiert!$K$2:$K$126)</f>
        <v/>
      </c>
      <c r="N116" t="str">
        <f>IF(M116="","",Auftragspauschalen!$B$42)</f>
        <v/>
      </c>
      <c r="O116" s="51" t="str">
        <f>IF(N116="","",N116/Parameter!$B$2)</f>
        <v/>
      </c>
      <c r="P116" s="51" t="str">
        <f t="shared" si="7"/>
        <v/>
      </c>
      <c r="Q116" s="186" t="str">
        <f>IF(P116="","",M116*_xlfn.XLOOKUP($A116,Preisinflatoren!$A$2:$A$126,Preisinflatoren!$C$2:$C$126)+O116*'Preisinflatoren Auftragstaxe'!$B$3)</f>
        <v/>
      </c>
      <c r="R116" s="51" t="str">
        <f>_xlfn.XLOOKUP(A116,Konsolidiert!$C$2:$C$126,Konsolidiert!$T$2:$T$126)</f>
        <v/>
      </c>
      <c r="S116" s="51" t="str">
        <f>IF(R116="","",Auftragspauschalen!$B$45)</f>
        <v/>
      </c>
      <c r="T116" s="51" t="str">
        <f>IF(S116="","",S116/Parameter!$B$2)</f>
        <v/>
      </c>
      <c r="U116" s="51" t="str">
        <f t="shared" si="8"/>
        <v/>
      </c>
      <c r="V116" s="186" t="str">
        <f>IF(U116="","",U116*_xlfn.XLOOKUP($A116,Preisinflatoren!$A$2:$A$126,Preisinflatoren!$C$2:$C$126))</f>
        <v/>
      </c>
      <c r="W116" t="str">
        <f>_xlfn.XLOOKUP(A116,Konsolidiert!$C$2:$C$126,Konsolidiert!$AP$2:$AP$126)</f>
        <v/>
      </c>
      <c r="X116" s="51" t="str">
        <f>IF(W116="","",IF(B116=1,Auftragspauschalen!G$16,Auftragspauschalen!F$16)+IF(C116=1,Auftragspauschalen!G$18,Auftragspauschalen!F$18)+Auftragspauschalen!E$15)</f>
        <v/>
      </c>
      <c r="Y116" s="51" t="str">
        <f>IF(
IF(W116="","",SUM(W116,X116))&gt;Auftragspauschalen!E$17,
IF(W116="","",SUM(W116,X116)),
Auftragspauschalen!E$17)</f>
        <v/>
      </c>
      <c r="Z116" s="186" t="str">
        <f>IF(Y116="","",W116*_xlfn.XLOOKUP($A116,Preisinflatoren!$A$2:$A$126,Preisinflatoren!$D$2:$D$126)+X116*'Preisinflatoren Auftragstaxe'!$B$4)</f>
        <v/>
      </c>
      <c r="AA116" t="str">
        <f>_xlfn.XLOOKUP(A116,Konsolidiert!$C$2:$C$126,Konsolidiert!$AA$2:$AA$126)</f>
        <v/>
      </c>
      <c r="AB116" s="51" t="str">
        <f>IF(AA116="","",IF(B116=1,Auftragspauschalen!G$22,Auftragspauschalen!F$22)+Auftragspauschalen!E$23)</f>
        <v/>
      </c>
      <c r="AC116" s="51" t="str">
        <f t="shared" si="9"/>
        <v/>
      </c>
      <c r="AD116" s="186" t="str">
        <f>IF(AC116="","",AA116*_xlfn.XLOOKUP($A116,Preisinflatoren!$A$2:$A$126,Preisinflatoren!$E$2:$E$126)+AB116*'Preisinflatoren Auftragstaxe'!$B$5)</f>
        <v/>
      </c>
    </row>
    <row r="117" spans="1:30">
      <c r="A117" s="182">
        <f>Konsolidiert!C117</f>
        <v>6299.62</v>
      </c>
      <c r="B117" s="179">
        <v>2</v>
      </c>
      <c r="C117" s="179">
        <v>0</v>
      </c>
      <c r="D117" s="182">
        <f>_xlfn.XLOOKUP(A117,Konsolidiert!$C$2:$C$126,Konsolidiert!$E$2:$E$126)</f>
        <v>3420</v>
      </c>
      <c r="E117" s="51">
        <f>Auftragspauschalen!$B$10</f>
        <v>21.6</v>
      </c>
      <c r="F117" s="51">
        <f>IF(E117="","",E117/Parameter!$B$2)</f>
        <v>3.5797149486244617</v>
      </c>
      <c r="G117" s="186">
        <f t="shared" si="5"/>
        <v>3423.5797149486243</v>
      </c>
      <c r="H117" s="51" t="str">
        <f>_xlfn.XLOOKUP(A117,Konsolidiert!$C$2:$C$126,Konsolidiert!$AI$2:$AI$126)</f>
        <v/>
      </c>
      <c r="I117" t="str">
        <f>IF(H117="","",(BEL!P118*Auftragspauschalen!B$6)+(BEL!Q118*(1-Auftragspauschalen!B$6)))</f>
        <v/>
      </c>
      <c r="J117" s="51" t="str">
        <f>IF(I117="","",I117/Parameter!$B$2)</f>
        <v/>
      </c>
      <c r="K117" s="51" t="str">
        <f t="shared" si="6"/>
        <v/>
      </c>
      <c r="L117" s="186" t="str">
        <f>IF(K117="","",H117*_xlfn.XLOOKUP($A117,Preisinflatoren!$A$2:$A$126,Preisinflatoren!$B$2:$B$126)+J117*'Preisinflatoren Auftragstaxe'!$B$2)</f>
        <v/>
      </c>
      <c r="M117" s="32" t="str">
        <f>_xlfn.XLOOKUP(A117,Konsolidiert!$C$2:$C$126,Konsolidiert!$K$2:$K$126)</f>
        <v/>
      </c>
      <c r="N117" t="str">
        <f>IF(M117="","",Auftragspauschalen!$B$42)</f>
        <v/>
      </c>
      <c r="O117" s="51" t="str">
        <f>IF(N117="","",N117/Parameter!$B$2)</f>
        <v/>
      </c>
      <c r="P117" s="51" t="str">
        <f t="shared" si="7"/>
        <v/>
      </c>
      <c r="Q117" s="186" t="str">
        <f>IF(P117="","",M117*_xlfn.XLOOKUP($A117,Preisinflatoren!$A$2:$A$126,Preisinflatoren!$C$2:$C$126)+O117*'Preisinflatoren Auftragstaxe'!$B$3)</f>
        <v/>
      </c>
      <c r="R117" s="51" t="str">
        <f>_xlfn.XLOOKUP(A117,Konsolidiert!$C$2:$C$126,Konsolidiert!$T$2:$T$126)</f>
        <v/>
      </c>
      <c r="S117" s="51" t="str">
        <f>IF(R117="","",Auftragspauschalen!$B$45)</f>
        <v/>
      </c>
      <c r="T117" s="51" t="str">
        <f>IF(S117="","",S117/Parameter!$B$2)</f>
        <v/>
      </c>
      <c r="U117" s="51" t="str">
        <f t="shared" si="8"/>
        <v/>
      </c>
      <c r="V117" s="186" t="str">
        <f>IF(U117="","",U117*_xlfn.XLOOKUP($A117,Preisinflatoren!$A$2:$A$126,Preisinflatoren!$C$2:$C$126))</f>
        <v/>
      </c>
      <c r="W117" t="str">
        <f>_xlfn.XLOOKUP(A117,Konsolidiert!$C$2:$C$126,Konsolidiert!$AP$2:$AP$126)</f>
        <v/>
      </c>
      <c r="X117" s="51" t="str">
        <f>IF(W117="","",IF(B117=1,Auftragspauschalen!G$16,Auftragspauschalen!F$16)+IF(C117=1,Auftragspauschalen!G$18,Auftragspauschalen!F$18)+Auftragspauschalen!E$15)</f>
        <v/>
      </c>
      <c r="Y117" s="51" t="str">
        <f>IF(
IF(W117="","",SUM(W117,X117))&gt;Auftragspauschalen!E$17,
IF(W117="","",SUM(W117,X117)),
Auftragspauschalen!E$17)</f>
        <v/>
      </c>
      <c r="Z117" s="186" t="str">
        <f>IF(Y117="","",W117*_xlfn.XLOOKUP($A117,Preisinflatoren!$A$2:$A$126,Preisinflatoren!$D$2:$D$126)+X117*'Preisinflatoren Auftragstaxe'!$B$4)</f>
        <v/>
      </c>
      <c r="AA117" t="str">
        <f>_xlfn.XLOOKUP(A117,Konsolidiert!$C$2:$C$126,Konsolidiert!$AA$2:$AA$126)</f>
        <v/>
      </c>
      <c r="AB117" s="51" t="str">
        <f>IF(AA117="","",IF(B117=1,Auftragspauschalen!G$22,Auftragspauschalen!F$22)+Auftragspauschalen!E$23)</f>
        <v/>
      </c>
      <c r="AC117" s="51" t="str">
        <f t="shared" si="9"/>
        <v/>
      </c>
      <c r="AD117" s="186" t="str">
        <f>IF(AC117="","",AA117*_xlfn.XLOOKUP($A117,Preisinflatoren!$A$2:$A$126,Preisinflatoren!$E$2:$E$126)+AB117*'Preisinflatoren Auftragstaxe'!$B$5)</f>
        <v/>
      </c>
    </row>
    <row r="118" spans="1:30">
      <c r="A118" s="182">
        <f>Konsolidiert!C118</f>
        <v>6305.33</v>
      </c>
      <c r="B118" s="179">
        <v>2</v>
      </c>
      <c r="C118" s="179">
        <v>0</v>
      </c>
      <c r="D118" s="182">
        <f>_xlfn.XLOOKUP(A118,Konsolidiert!$C$2:$C$126,Konsolidiert!$E$2:$E$126)</f>
        <v>522</v>
      </c>
      <c r="E118" s="51">
        <f>Auftragspauschalen!$B$10</f>
        <v>21.6</v>
      </c>
      <c r="F118" s="51">
        <f>IF(E118="","",E118/Parameter!$B$2)</f>
        <v>3.5797149486244617</v>
      </c>
      <c r="G118" s="186">
        <f t="shared" si="5"/>
        <v>525.57971494862443</v>
      </c>
      <c r="H118" s="51" t="str">
        <f>_xlfn.XLOOKUP(A118,Konsolidiert!$C$2:$C$126,Konsolidiert!$AI$2:$AI$126)</f>
        <v/>
      </c>
      <c r="I118" t="str">
        <f>IF(H118="","",(BEL!P119*Auftragspauschalen!B$6)+(BEL!Q119*(1-Auftragspauschalen!B$6)))</f>
        <v/>
      </c>
      <c r="J118" s="51" t="str">
        <f>IF(I118="","",I118/Parameter!$B$2)</f>
        <v/>
      </c>
      <c r="K118" s="51" t="str">
        <f t="shared" si="6"/>
        <v/>
      </c>
      <c r="L118" s="186" t="str">
        <f>IF(K118="","",H118*_xlfn.XLOOKUP($A118,Preisinflatoren!$A$2:$A$126,Preisinflatoren!$B$2:$B$126)+J118*'Preisinflatoren Auftragstaxe'!$B$2)</f>
        <v/>
      </c>
      <c r="M118" s="32" t="str">
        <f>_xlfn.XLOOKUP(A118,Konsolidiert!$C$2:$C$126,Konsolidiert!$K$2:$K$126)</f>
        <v/>
      </c>
      <c r="N118" t="str">
        <f>IF(M118="","",Auftragspauschalen!$B$42)</f>
        <v/>
      </c>
      <c r="O118" s="51" t="str">
        <f>IF(N118="","",N118/Parameter!$B$2)</f>
        <v/>
      </c>
      <c r="P118" s="51" t="str">
        <f t="shared" si="7"/>
        <v/>
      </c>
      <c r="Q118" s="186" t="str">
        <f>IF(P118="","",M118*_xlfn.XLOOKUP($A118,Preisinflatoren!$A$2:$A$126,Preisinflatoren!$C$2:$C$126)+O118*'Preisinflatoren Auftragstaxe'!$B$3)</f>
        <v/>
      </c>
      <c r="R118" s="51" t="str">
        <f>_xlfn.XLOOKUP(A118,Konsolidiert!$C$2:$C$126,Konsolidiert!$T$2:$T$126)</f>
        <v/>
      </c>
      <c r="S118" s="51" t="str">
        <f>IF(R118="","",Auftragspauschalen!$B$45)</f>
        <v/>
      </c>
      <c r="T118" s="51" t="str">
        <f>IF(S118="","",S118/Parameter!$B$2)</f>
        <v/>
      </c>
      <c r="U118" s="51" t="str">
        <f t="shared" si="8"/>
        <v/>
      </c>
      <c r="V118" s="186" t="str">
        <f>IF(U118="","",U118*_xlfn.XLOOKUP($A118,Preisinflatoren!$A$2:$A$126,Preisinflatoren!$C$2:$C$126))</f>
        <v/>
      </c>
      <c r="W118" t="str">
        <f>_xlfn.XLOOKUP(A118,Konsolidiert!$C$2:$C$126,Konsolidiert!$AP$2:$AP$126)</f>
        <v/>
      </c>
      <c r="X118" s="51" t="str">
        <f>IF(W118="","",IF(B118=1,Auftragspauschalen!G$16,Auftragspauschalen!F$16)+IF(C118=1,Auftragspauschalen!G$18,Auftragspauschalen!F$18)+Auftragspauschalen!E$15)</f>
        <v/>
      </c>
      <c r="Y118" s="51" t="str">
        <f>IF(
IF(W118="","",SUM(W118,X118))&gt;Auftragspauschalen!E$17,
IF(W118="","",SUM(W118,X118)),
Auftragspauschalen!E$17)</f>
        <v/>
      </c>
      <c r="Z118" s="186" t="str">
        <f>IF(Y118="","",W118*_xlfn.XLOOKUP($A118,Preisinflatoren!$A$2:$A$126,Preisinflatoren!$D$2:$D$126)+X118*'Preisinflatoren Auftragstaxe'!$B$4)</f>
        <v/>
      </c>
      <c r="AA118" t="str">
        <f>_xlfn.XLOOKUP(A118,Konsolidiert!$C$2:$C$126,Konsolidiert!$AA$2:$AA$126)</f>
        <v/>
      </c>
      <c r="AB118" s="51" t="str">
        <f>IF(AA118="","",IF(B118=1,Auftragspauschalen!G$22,Auftragspauschalen!F$22)+Auftragspauschalen!E$23)</f>
        <v/>
      </c>
      <c r="AC118" s="51" t="str">
        <f t="shared" si="9"/>
        <v/>
      </c>
      <c r="AD118" s="186" t="str">
        <f>IF(AC118="","",AA118*_xlfn.XLOOKUP($A118,Preisinflatoren!$A$2:$A$126,Preisinflatoren!$E$2:$E$126)+AB118*'Preisinflatoren Auftragstaxe'!$B$5)</f>
        <v/>
      </c>
    </row>
    <row r="119" spans="1:30">
      <c r="A119" s="182">
        <f>Konsolidiert!C119</f>
        <v>6306.33</v>
      </c>
      <c r="B119" s="179">
        <v>2</v>
      </c>
      <c r="C119" s="179">
        <v>0</v>
      </c>
      <c r="D119" s="182">
        <f>_xlfn.XLOOKUP(A119,Konsolidiert!$C$2:$C$126,Konsolidiert!$E$2:$E$126)</f>
        <v>261</v>
      </c>
      <c r="E119" s="51">
        <f>Auftragspauschalen!$B$10</f>
        <v>21.6</v>
      </c>
      <c r="F119" s="51">
        <f>IF(E119="","",E119/Parameter!$B$2)</f>
        <v>3.5797149486244617</v>
      </c>
      <c r="G119" s="186">
        <f t="shared" si="5"/>
        <v>264.57971494862448</v>
      </c>
      <c r="H119" s="51" t="str">
        <f>_xlfn.XLOOKUP(A119,Konsolidiert!$C$2:$C$126,Konsolidiert!$AI$2:$AI$126)</f>
        <v/>
      </c>
      <c r="I119" t="str">
        <f>IF(H119="","",(BEL!P120*Auftragspauschalen!B$6)+(BEL!Q120*(1-Auftragspauschalen!B$6)))</f>
        <v/>
      </c>
      <c r="J119" s="51" t="str">
        <f>IF(I119="","",I119/Parameter!$B$2)</f>
        <v/>
      </c>
      <c r="K119" s="51" t="str">
        <f t="shared" si="6"/>
        <v/>
      </c>
      <c r="L119" s="186" t="str">
        <f>IF(K119="","",H119*_xlfn.XLOOKUP($A119,Preisinflatoren!$A$2:$A$126,Preisinflatoren!$B$2:$B$126)+J119*'Preisinflatoren Auftragstaxe'!$B$2)</f>
        <v/>
      </c>
      <c r="M119" s="32" t="str">
        <f>_xlfn.XLOOKUP(A119,Konsolidiert!$C$2:$C$126,Konsolidiert!$K$2:$K$126)</f>
        <v/>
      </c>
      <c r="N119" t="str">
        <f>IF(M119="","",Auftragspauschalen!$B$42)</f>
        <v/>
      </c>
      <c r="O119" s="51" t="str">
        <f>IF(N119="","",N119/Parameter!$B$2)</f>
        <v/>
      </c>
      <c r="P119" s="51" t="str">
        <f t="shared" si="7"/>
        <v/>
      </c>
      <c r="Q119" s="186" t="str">
        <f>IF(P119="","",M119*_xlfn.XLOOKUP($A119,Preisinflatoren!$A$2:$A$126,Preisinflatoren!$C$2:$C$126)+O119*'Preisinflatoren Auftragstaxe'!$B$3)</f>
        <v/>
      </c>
      <c r="R119" s="51" t="str">
        <f>_xlfn.XLOOKUP(A119,Konsolidiert!$C$2:$C$126,Konsolidiert!$T$2:$T$126)</f>
        <v/>
      </c>
      <c r="S119" s="51" t="str">
        <f>IF(R119="","",Auftragspauschalen!$B$45)</f>
        <v/>
      </c>
      <c r="T119" s="51" t="str">
        <f>IF(S119="","",S119/Parameter!$B$2)</f>
        <v/>
      </c>
      <c r="U119" s="51" t="str">
        <f t="shared" si="8"/>
        <v/>
      </c>
      <c r="V119" s="186" t="str">
        <f>IF(U119="","",U119*_xlfn.XLOOKUP($A119,Preisinflatoren!$A$2:$A$126,Preisinflatoren!$C$2:$C$126))</f>
        <v/>
      </c>
      <c r="W119" t="str">
        <f>_xlfn.XLOOKUP(A119,Konsolidiert!$C$2:$C$126,Konsolidiert!$AP$2:$AP$126)</f>
        <v/>
      </c>
      <c r="X119" s="51" t="str">
        <f>IF(W119="","",IF(B119=1,Auftragspauschalen!G$16,Auftragspauschalen!F$16)+IF(C119=1,Auftragspauschalen!G$18,Auftragspauschalen!F$18)+Auftragspauschalen!E$15)</f>
        <v/>
      </c>
      <c r="Y119" s="51" t="str">
        <f>IF(
IF(W119="","",SUM(W119,X119))&gt;Auftragspauschalen!E$17,
IF(W119="","",SUM(W119,X119)),
Auftragspauschalen!E$17)</f>
        <v/>
      </c>
      <c r="Z119" s="186" t="str">
        <f>IF(Y119="","",W119*_xlfn.XLOOKUP($A119,Preisinflatoren!$A$2:$A$126,Preisinflatoren!$D$2:$D$126)+X119*'Preisinflatoren Auftragstaxe'!$B$4)</f>
        <v/>
      </c>
      <c r="AA119" t="str">
        <f>_xlfn.XLOOKUP(A119,Konsolidiert!$C$2:$C$126,Konsolidiert!$AA$2:$AA$126)</f>
        <v/>
      </c>
      <c r="AB119" s="51" t="str">
        <f>IF(AA119="","",IF(B119=1,Auftragspauschalen!G$22,Auftragspauschalen!F$22)+Auftragspauschalen!E$23)</f>
        <v/>
      </c>
      <c r="AC119" s="51" t="str">
        <f t="shared" si="9"/>
        <v/>
      </c>
      <c r="AD119" s="186" t="str">
        <f>IF(AC119="","",AA119*_xlfn.XLOOKUP($A119,Preisinflatoren!$A$2:$A$126,Preisinflatoren!$E$2:$E$126)+AB119*'Preisinflatoren Auftragstaxe'!$B$5)</f>
        <v/>
      </c>
    </row>
    <row r="120" spans="1:30">
      <c r="A120" s="182">
        <f>Konsolidiert!C120</f>
        <v>6310.34</v>
      </c>
      <c r="B120" s="179">
        <v>2</v>
      </c>
      <c r="C120" s="179">
        <v>0</v>
      </c>
      <c r="D120" s="182">
        <f>_xlfn.XLOOKUP(A120,Konsolidiert!$C$2:$C$126,Konsolidiert!$E$2:$E$126)</f>
        <v>315</v>
      </c>
      <c r="E120" s="51">
        <f>Auftragspauschalen!$B$10</f>
        <v>21.6</v>
      </c>
      <c r="F120" s="51">
        <f>IF(E120="","",E120/Parameter!$B$2)</f>
        <v>3.5797149486244617</v>
      </c>
      <c r="G120" s="186">
        <f t="shared" si="5"/>
        <v>318.57971494862448</v>
      </c>
      <c r="H120" s="51" t="str">
        <f>_xlfn.XLOOKUP(A120,Konsolidiert!$C$2:$C$126,Konsolidiert!$AI$2:$AI$126)</f>
        <v/>
      </c>
      <c r="I120" t="str">
        <f>IF(H120="","",(BEL!P121*Auftragspauschalen!B$6)+(BEL!Q121*(1-Auftragspauschalen!B$6)))</f>
        <v/>
      </c>
      <c r="J120" s="51" t="str">
        <f>IF(I120="","",I120/Parameter!$B$2)</f>
        <v/>
      </c>
      <c r="K120" s="51" t="str">
        <f t="shared" si="6"/>
        <v/>
      </c>
      <c r="L120" s="186" t="str">
        <f>IF(K120="","",H120*_xlfn.XLOOKUP($A120,Preisinflatoren!$A$2:$A$126,Preisinflatoren!$B$2:$B$126)+J120*'Preisinflatoren Auftragstaxe'!$B$2)</f>
        <v/>
      </c>
      <c r="M120" s="32" t="str">
        <f>_xlfn.XLOOKUP(A120,Konsolidiert!$C$2:$C$126,Konsolidiert!$K$2:$K$126)</f>
        <v/>
      </c>
      <c r="N120" t="str">
        <f>IF(M120="","",Auftragspauschalen!$B$42)</f>
        <v/>
      </c>
      <c r="O120" s="51" t="str">
        <f>IF(N120="","",N120/Parameter!$B$2)</f>
        <v/>
      </c>
      <c r="P120" s="51" t="str">
        <f t="shared" si="7"/>
        <v/>
      </c>
      <c r="Q120" s="186" t="str">
        <f>IF(P120="","",M120*_xlfn.XLOOKUP($A120,Preisinflatoren!$A$2:$A$126,Preisinflatoren!$C$2:$C$126)+O120*'Preisinflatoren Auftragstaxe'!$B$3)</f>
        <v/>
      </c>
      <c r="R120" s="51" t="str">
        <f>_xlfn.XLOOKUP(A120,Konsolidiert!$C$2:$C$126,Konsolidiert!$T$2:$T$126)</f>
        <v/>
      </c>
      <c r="S120" s="51" t="str">
        <f>IF(R120="","",Auftragspauschalen!$B$45)</f>
        <v/>
      </c>
      <c r="T120" s="51" t="str">
        <f>IF(S120="","",S120/Parameter!$B$2)</f>
        <v/>
      </c>
      <c r="U120" s="51" t="str">
        <f t="shared" si="8"/>
        <v/>
      </c>
      <c r="V120" s="186" t="str">
        <f>IF(U120="","",U120*_xlfn.XLOOKUP($A120,Preisinflatoren!$A$2:$A$126,Preisinflatoren!$C$2:$C$126))</f>
        <v/>
      </c>
      <c r="W120" t="str">
        <f>_xlfn.XLOOKUP(A120,Konsolidiert!$C$2:$C$126,Konsolidiert!$AP$2:$AP$126)</f>
        <v/>
      </c>
      <c r="X120" s="51" t="str">
        <f>IF(W120="","",IF(B120=1,Auftragspauschalen!G$16,Auftragspauschalen!F$16)+IF(C120=1,Auftragspauschalen!G$18,Auftragspauschalen!F$18)+Auftragspauschalen!E$15)</f>
        <v/>
      </c>
      <c r="Y120" s="51" t="str">
        <f>IF(
IF(W120="","",SUM(W120,X120))&gt;Auftragspauschalen!E$17,
IF(W120="","",SUM(W120,X120)),
Auftragspauschalen!E$17)</f>
        <v/>
      </c>
      <c r="Z120" s="186" t="str">
        <f>IF(Y120="","",W120*_xlfn.XLOOKUP($A120,Preisinflatoren!$A$2:$A$126,Preisinflatoren!$D$2:$D$126)+X120*'Preisinflatoren Auftragstaxe'!$B$4)</f>
        <v/>
      </c>
      <c r="AA120" t="str">
        <f>_xlfn.XLOOKUP(A120,Konsolidiert!$C$2:$C$126,Konsolidiert!$AA$2:$AA$126)</f>
        <v/>
      </c>
      <c r="AB120" s="51" t="str">
        <f>IF(AA120="","",IF(B120=1,Auftragspauschalen!G$22,Auftragspauschalen!F$22)+Auftragspauschalen!E$23)</f>
        <v/>
      </c>
      <c r="AC120" s="51" t="str">
        <f t="shared" si="9"/>
        <v/>
      </c>
      <c r="AD120" s="186" t="str">
        <f>IF(AC120="","",AA120*_xlfn.XLOOKUP($A120,Preisinflatoren!$A$2:$A$126,Preisinflatoren!$E$2:$E$126)+AB120*'Preisinflatoren Auftragstaxe'!$B$5)</f>
        <v/>
      </c>
    </row>
    <row r="121" spans="1:30">
      <c r="A121" s="182">
        <f>Konsolidiert!C121</f>
        <v>6311.36</v>
      </c>
      <c r="B121" s="179">
        <v>2</v>
      </c>
      <c r="C121" s="179">
        <v>0</v>
      </c>
      <c r="D121" s="182">
        <f>_xlfn.XLOOKUP(A121,Konsolidiert!$C$2:$C$126,Konsolidiert!$E$2:$E$126)</f>
        <v>2520</v>
      </c>
      <c r="E121" s="51">
        <f>Auftragspauschalen!$B$10</f>
        <v>21.6</v>
      </c>
      <c r="F121" s="51">
        <f>IF(E121="","",E121/Parameter!$B$2)</f>
        <v>3.5797149486244617</v>
      </c>
      <c r="G121" s="186">
        <f t="shared" si="5"/>
        <v>2523.5797149486243</v>
      </c>
      <c r="H121" s="51" t="str">
        <f>_xlfn.XLOOKUP(A121,Konsolidiert!$C$2:$C$126,Konsolidiert!$AI$2:$AI$126)</f>
        <v/>
      </c>
      <c r="I121" t="str">
        <f>IF(H121="","",(BEL!P122*Auftragspauschalen!B$6)+(BEL!Q122*(1-Auftragspauschalen!B$6)))</f>
        <v/>
      </c>
      <c r="J121" s="51" t="str">
        <f>IF(I121="","",I121/Parameter!$B$2)</f>
        <v/>
      </c>
      <c r="K121" s="51" t="str">
        <f t="shared" si="6"/>
        <v/>
      </c>
      <c r="L121" s="186" t="str">
        <f>IF(K121="","",H121*_xlfn.XLOOKUP($A121,Preisinflatoren!$A$2:$A$126,Preisinflatoren!$B$2:$B$126)+J121*'Preisinflatoren Auftragstaxe'!$B$2)</f>
        <v/>
      </c>
      <c r="M121" s="32" t="str">
        <f>_xlfn.XLOOKUP(A121,Konsolidiert!$C$2:$C$126,Konsolidiert!$K$2:$K$126)</f>
        <v/>
      </c>
      <c r="N121" t="str">
        <f>IF(M121="","",Auftragspauschalen!$B$42)</f>
        <v/>
      </c>
      <c r="O121" s="51" t="str">
        <f>IF(N121="","",N121/Parameter!$B$2)</f>
        <v/>
      </c>
      <c r="P121" s="51" t="str">
        <f t="shared" si="7"/>
        <v/>
      </c>
      <c r="Q121" s="186" t="str">
        <f>IF(P121="","",M121*_xlfn.XLOOKUP($A121,Preisinflatoren!$A$2:$A$126,Preisinflatoren!$C$2:$C$126)+O121*'Preisinflatoren Auftragstaxe'!$B$3)</f>
        <v/>
      </c>
      <c r="R121" s="51" t="str">
        <f>_xlfn.XLOOKUP(A121,Konsolidiert!$C$2:$C$126,Konsolidiert!$T$2:$T$126)</f>
        <v/>
      </c>
      <c r="S121" s="51" t="str">
        <f>IF(R121="","",Auftragspauschalen!$B$45)</f>
        <v/>
      </c>
      <c r="T121" s="51" t="str">
        <f>IF(S121="","",S121/Parameter!$B$2)</f>
        <v/>
      </c>
      <c r="U121" s="51" t="str">
        <f t="shared" si="8"/>
        <v/>
      </c>
      <c r="V121" s="186" t="str">
        <f>IF(U121="","",U121*_xlfn.XLOOKUP($A121,Preisinflatoren!$A$2:$A$126,Preisinflatoren!$C$2:$C$126))</f>
        <v/>
      </c>
      <c r="W121" t="str">
        <f>_xlfn.XLOOKUP(A121,Konsolidiert!$C$2:$C$126,Konsolidiert!$AP$2:$AP$126)</f>
        <v/>
      </c>
      <c r="X121" s="51" t="str">
        <f>IF(W121="","",IF(B121=1,Auftragspauschalen!G$16,Auftragspauschalen!F$16)+IF(C121=1,Auftragspauschalen!G$18,Auftragspauschalen!F$18)+Auftragspauschalen!E$15)</f>
        <v/>
      </c>
      <c r="Y121" s="51" t="str">
        <f>IF(
IF(W121="","",SUM(W121,X121))&gt;Auftragspauschalen!E$17,
IF(W121="","",SUM(W121,X121)),
Auftragspauschalen!E$17)</f>
        <v/>
      </c>
      <c r="Z121" s="186" t="str">
        <f>IF(Y121="","",W121*_xlfn.XLOOKUP($A121,Preisinflatoren!$A$2:$A$126,Preisinflatoren!$D$2:$D$126)+X121*'Preisinflatoren Auftragstaxe'!$B$4)</f>
        <v/>
      </c>
      <c r="AA121" t="str">
        <f>_xlfn.XLOOKUP(A121,Konsolidiert!$C$2:$C$126,Konsolidiert!$AA$2:$AA$126)</f>
        <v/>
      </c>
      <c r="AB121" s="51" t="str">
        <f>IF(AA121="","",IF(B121=1,Auftragspauschalen!G$22,Auftragspauschalen!F$22)+Auftragspauschalen!E$23)</f>
        <v/>
      </c>
      <c r="AC121" s="51" t="str">
        <f t="shared" si="9"/>
        <v/>
      </c>
      <c r="AD121" s="186" t="str">
        <f>IF(AC121="","",AA121*_xlfn.XLOOKUP($A121,Preisinflatoren!$A$2:$A$126,Preisinflatoren!$E$2:$E$126)+AB121*'Preisinflatoren Auftragstaxe'!$B$5)</f>
        <v/>
      </c>
    </row>
    <row r="122" spans="1:30">
      <c r="A122" s="182">
        <f>Konsolidiert!C122</f>
        <v>6400.5</v>
      </c>
      <c r="B122" s="179">
        <v>2</v>
      </c>
      <c r="C122" s="179">
        <v>0</v>
      </c>
      <c r="D122" s="182">
        <f>_xlfn.XLOOKUP(A122,Konsolidiert!$C$2:$C$126,Konsolidiert!$E$2:$E$126)</f>
        <v>83.7</v>
      </c>
      <c r="E122" s="51">
        <f>Auftragspauschalen!$B$10</f>
        <v>21.6</v>
      </c>
      <c r="F122" s="51">
        <f>IF(E122="","",E122/Parameter!$B$2)</f>
        <v>3.5797149486244617</v>
      </c>
      <c r="G122" s="186">
        <f t="shared" si="5"/>
        <v>87.279714948624459</v>
      </c>
      <c r="H122" s="51" t="str">
        <f>_xlfn.XLOOKUP(A122,Konsolidiert!$C$2:$C$126,Konsolidiert!$AI$2:$AI$126)</f>
        <v/>
      </c>
      <c r="I122" t="str">
        <f>IF(H122="","",(BEL!P123*Auftragspauschalen!B$6)+(BEL!Q123*(1-Auftragspauschalen!B$6)))</f>
        <v/>
      </c>
      <c r="J122" s="51" t="str">
        <f>IF(I122="","",I122/Parameter!$B$2)</f>
        <v/>
      </c>
      <c r="K122" s="51" t="str">
        <f t="shared" si="6"/>
        <v/>
      </c>
      <c r="L122" s="186" t="str">
        <f>IF(K122="","",H122*_xlfn.XLOOKUP($A122,Preisinflatoren!$A$2:$A$126,Preisinflatoren!$B$2:$B$126)+J122*'Preisinflatoren Auftragstaxe'!$B$2)</f>
        <v/>
      </c>
      <c r="M122" s="32" t="str">
        <f>_xlfn.XLOOKUP(A122,Konsolidiert!$C$2:$C$126,Konsolidiert!$K$2:$K$126)</f>
        <v/>
      </c>
      <c r="N122" t="str">
        <f>IF(M122="","",Auftragspauschalen!$B$42)</f>
        <v/>
      </c>
      <c r="O122" s="51" t="str">
        <f>IF(N122="","",N122/Parameter!$B$2)</f>
        <v/>
      </c>
      <c r="P122" s="51" t="str">
        <f t="shared" si="7"/>
        <v/>
      </c>
      <c r="Q122" s="186" t="str">
        <f>IF(P122="","",M122*_xlfn.XLOOKUP($A122,Preisinflatoren!$A$2:$A$126,Preisinflatoren!$C$2:$C$126)+O122*'Preisinflatoren Auftragstaxe'!$B$3)</f>
        <v/>
      </c>
      <c r="R122" s="51" t="str">
        <f>_xlfn.XLOOKUP(A122,Konsolidiert!$C$2:$C$126,Konsolidiert!$T$2:$T$126)</f>
        <v/>
      </c>
      <c r="S122" s="51" t="str">
        <f>IF(R122="","",Auftragspauschalen!$B$45)</f>
        <v/>
      </c>
      <c r="T122" s="51" t="str">
        <f>IF(S122="","",S122/Parameter!$B$2)</f>
        <v/>
      </c>
      <c r="U122" s="51" t="str">
        <f t="shared" si="8"/>
        <v/>
      </c>
      <c r="V122" s="186" t="str">
        <f>IF(U122="","",U122*_xlfn.XLOOKUP($A122,Preisinflatoren!$A$2:$A$126,Preisinflatoren!$C$2:$C$126))</f>
        <v/>
      </c>
      <c r="W122" t="str">
        <f>_xlfn.XLOOKUP(A122,Konsolidiert!$C$2:$C$126,Konsolidiert!$AP$2:$AP$126)</f>
        <v/>
      </c>
      <c r="X122" s="51" t="str">
        <f>IF(W122="","",IF(B122=1,Auftragspauschalen!G$16,Auftragspauschalen!F$16)+IF(C122=1,Auftragspauschalen!G$18,Auftragspauschalen!F$18)+Auftragspauschalen!E$15)</f>
        <v/>
      </c>
      <c r="Y122" s="51" t="str">
        <f>IF(
IF(W122="","",SUM(W122,X122))&gt;Auftragspauschalen!E$17,
IF(W122="","",SUM(W122,X122)),
Auftragspauschalen!E$17)</f>
        <v/>
      </c>
      <c r="Z122" s="186" t="str">
        <f>IF(Y122="","",W122*_xlfn.XLOOKUP($A122,Preisinflatoren!$A$2:$A$126,Preisinflatoren!$D$2:$D$126)+X122*'Preisinflatoren Auftragstaxe'!$B$4)</f>
        <v/>
      </c>
      <c r="AA122" t="str">
        <f>_xlfn.XLOOKUP(A122,Konsolidiert!$C$2:$C$126,Konsolidiert!$AA$2:$AA$126)</f>
        <v/>
      </c>
      <c r="AB122" s="51" t="str">
        <f>IF(AA122="","",IF(B122=1,Auftragspauschalen!G$22,Auftragspauschalen!F$22)+Auftragspauschalen!E$23)</f>
        <v/>
      </c>
      <c r="AC122" s="51" t="str">
        <f t="shared" si="9"/>
        <v/>
      </c>
      <c r="AD122" s="186" t="str">
        <f>IF(AC122="","",AA122*_xlfn.XLOOKUP($A122,Preisinflatoren!$A$2:$A$126,Preisinflatoren!$E$2:$E$126)+AB122*'Preisinflatoren Auftragstaxe'!$B$5)</f>
        <v/>
      </c>
    </row>
    <row r="123" spans="1:30">
      <c r="A123" s="182">
        <f>Konsolidiert!C123</f>
        <v>6400.58</v>
      </c>
      <c r="B123" s="179">
        <v>2</v>
      </c>
      <c r="C123" s="179">
        <v>0</v>
      </c>
      <c r="D123" s="182">
        <f>_xlfn.XLOOKUP(A123,Konsolidiert!$C$2:$C$126,Konsolidiert!$E$2:$E$126)</f>
        <v>193.5</v>
      </c>
      <c r="E123" s="51">
        <f>Auftragspauschalen!$B$10</f>
        <v>21.6</v>
      </c>
      <c r="F123" s="51">
        <f>IF(E123="","",E123/Parameter!$B$2)</f>
        <v>3.5797149486244617</v>
      </c>
      <c r="G123" s="186">
        <f t="shared" si="5"/>
        <v>197.07971494862446</v>
      </c>
      <c r="H123" s="51" t="str">
        <f>_xlfn.XLOOKUP(A123,Konsolidiert!$C$2:$C$126,Konsolidiert!$AI$2:$AI$126)</f>
        <v/>
      </c>
      <c r="I123" t="str">
        <f>IF(H123="","",(BEL!P124*Auftragspauschalen!B$6)+(BEL!Q124*(1-Auftragspauschalen!B$6)))</f>
        <v/>
      </c>
      <c r="J123" s="51" t="str">
        <f>IF(I123="","",I123/Parameter!$B$2)</f>
        <v/>
      </c>
      <c r="K123" s="51" t="str">
        <f t="shared" si="6"/>
        <v/>
      </c>
      <c r="L123" s="186" t="str">
        <f>IF(K123="","",H123*_xlfn.XLOOKUP($A123,Preisinflatoren!$A$2:$A$126,Preisinflatoren!$B$2:$B$126)+J123*'Preisinflatoren Auftragstaxe'!$B$2)</f>
        <v/>
      </c>
      <c r="M123" s="32" t="str">
        <f>_xlfn.XLOOKUP(A123,Konsolidiert!$C$2:$C$126,Konsolidiert!$K$2:$K$126)</f>
        <v/>
      </c>
      <c r="N123" t="str">
        <f>IF(M123="","",Auftragspauschalen!$B$42)</f>
        <v/>
      </c>
      <c r="O123" s="51" t="str">
        <f>IF(N123="","",N123/Parameter!$B$2)</f>
        <v/>
      </c>
      <c r="P123" s="51" t="str">
        <f t="shared" si="7"/>
        <v/>
      </c>
      <c r="Q123" s="186" t="str">
        <f>IF(P123="","",M123*_xlfn.XLOOKUP($A123,Preisinflatoren!$A$2:$A$126,Preisinflatoren!$C$2:$C$126)+O123*'Preisinflatoren Auftragstaxe'!$B$3)</f>
        <v/>
      </c>
      <c r="R123" s="51" t="str">
        <f>_xlfn.XLOOKUP(A123,Konsolidiert!$C$2:$C$126,Konsolidiert!$T$2:$T$126)</f>
        <v/>
      </c>
      <c r="S123" s="51" t="str">
        <f>IF(R123="","",Auftragspauschalen!$B$45)</f>
        <v/>
      </c>
      <c r="T123" s="51" t="str">
        <f>IF(S123="","",S123/Parameter!$B$2)</f>
        <v/>
      </c>
      <c r="U123" s="51" t="str">
        <f t="shared" si="8"/>
        <v/>
      </c>
      <c r="V123" s="186" t="str">
        <f>IF(U123="","",U123*_xlfn.XLOOKUP($A123,Preisinflatoren!$A$2:$A$126,Preisinflatoren!$C$2:$C$126))</f>
        <v/>
      </c>
      <c r="W123" t="str">
        <f>_xlfn.XLOOKUP(A123,Konsolidiert!$C$2:$C$126,Konsolidiert!$AP$2:$AP$126)</f>
        <v/>
      </c>
      <c r="X123" s="51" t="str">
        <f>IF(W123="","",IF(B123=1,Auftragspauschalen!G$16,Auftragspauschalen!F$16)+IF(C123=1,Auftragspauschalen!G$18,Auftragspauschalen!F$18)+Auftragspauschalen!E$15)</f>
        <v/>
      </c>
      <c r="Y123" s="51" t="str">
        <f>IF(
IF(W123="","",SUM(W123,X123))&gt;Auftragspauschalen!E$17,
IF(W123="","",SUM(W123,X123)),
Auftragspauschalen!E$17)</f>
        <v/>
      </c>
      <c r="Z123" s="186" t="str">
        <f>IF(Y123="","",W123*_xlfn.XLOOKUP($A123,Preisinflatoren!$A$2:$A$126,Preisinflatoren!$D$2:$D$126)+X123*'Preisinflatoren Auftragstaxe'!$B$4)</f>
        <v/>
      </c>
      <c r="AA123" t="str">
        <f>_xlfn.XLOOKUP(A123,Konsolidiert!$C$2:$C$126,Konsolidiert!$AA$2:$AA$126)</f>
        <v/>
      </c>
      <c r="AB123" s="51" t="str">
        <f>IF(AA123="","",IF(B123=1,Auftragspauschalen!G$22,Auftragspauschalen!F$22)+Auftragspauschalen!E$23)</f>
        <v/>
      </c>
      <c r="AC123" s="51" t="str">
        <f t="shared" si="9"/>
        <v/>
      </c>
      <c r="AD123" s="186" t="str">
        <f>IF(AC123="","",AA123*_xlfn.XLOOKUP($A123,Preisinflatoren!$A$2:$A$126,Preisinflatoren!$E$2:$E$126)+AB123*'Preisinflatoren Auftragstaxe'!$B$5)</f>
        <v/>
      </c>
    </row>
    <row r="124" spans="1:30">
      <c r="A124" s="182">
        <f>Konsolidiert!C124</f>
        <v>6402.54</v>
      </c>
      <c r="B124" s="179">
        <v>2</v>
      </c>
      <c r="C124" s="179">
        <v>0</v>
      </c>
      <c r="D124" s="182">
        <f>_xlfn.XLOOKUP(A124,Konsolidiert!$C$2:$C$126,Konsolidiert!$E$2:$E$126)</f>
        <v>166.5</v>
      </c>
      <c r="E124" s="51">
        <f>Auftragspauschalen!$B$10</f>
        <v>21.6</v>
      </c>
      <c r="F124" s="51">
        <f>IF(E124="","",E124/Parameter!$B$2)</f>
        <v>3.5797149486244617</v>
      </c>
      <c r="G124" s="186">
        <f t="shared" si="5"/>
        <v>170.07971494862446</v>
      </c>
      <c r="H124" s="51">
        <f>_xlfn.XLOOKUP(A124,Konsolidiert!$C$2:$C$126,Konsolidiert!$AI$2:$AI$126)</f>
        <v>189.90799999999999</v>
      </c>
      <c r="I124">
        <f>IF(H124="","",(BEL!P125*Auftragspauschalen!B$6)+(BEL!Q125*(1-Auftragspauschalen!B$6)))</f>
        <v>38.216000000000001</v>
      </c>
      <c r="J124" s="51">
        <f>IF(I124="","",I124/Parameter!$B$2)</f>
        <v>6.3334438183626123</v>
      </c>
      <c r="K124" s="51">
        <f t="shared" si="6"/>
        <v>196.2414438183626</v>
      </c>
      <c r="L124" s="186">
        <f>IF(K124="","",H124*_xlfn.XLOOKUP($A124,Preisinflatoren!$A$2:$A$126,Preisinflatoren!$B$2:$B$126)+J124*'Preisinflatoren Auftragstaxe'!$B$2)</f>
        <v>270.34031837445053</v>
      </c>
      <c r="M124" s="32">
        <f>_xlfn.XLOOKUP(A124,Konsolidiert!$C$2:$C$126,Konsolidiert!$K$2:$K$126)</f>
        <v>132.84</v>
      </c>
      <c r="N124">
        <f>IF(M124="","",Auftragspauschalen!$B$42)</f>
        <v>4.12</v>
      </c>
      <c r="O124" s="51">
        <f>IF(N124="","",N124/Parameter!$B$2)</f>
        <v>0.68279748094133252</v>
      </c>
      <c r="P124" s="51">
        <f t="shared" si="7"/>
        <v>133.52279748094134</v>
      </c>
      <c r="Q124" s="186">
        <f>IF(P124="","",M124*_xlfn.XLOOKUP($A124,Preisinflatoren!$A$2:$A$126,Preisinflatoren!$C$2:$C$126)+O124*'Preisinflatoren Auftragstaxe'!$B$3)</f>
        <v>185.77391104804073</v>
      </c>
      <c r="R124" s="51" t="str">
        <f>_xlfn.XLOOKUP(A124,Konsolidiert!$C$2:$C$126,Konsolidiert!$T$2:$T$126)</f>
        <v/>
      </c>
      <c r="S124" s="51" t="str">
        <f>IF(R124="","",Auftragspauschalen!$B$45)</f>
        <v/>
      </c>
      <c r="T124" s="51" t="str">
        <f>IF(S124="","",S124/Parameter!$B$2)</f>
        <v/>
      </c>
      <c r="U124" s="51" t="str">
        <f t="shared" si="8"/>
        <v/>
      </c>
      <c r="V124" s="186" t="str">
        <f>IF(U124="","",U124*_xlfn.XLOOKUP($A124,Preisinflatoren!$A$2:$A$126,Preisinflatoren!$C$2:$C$126))</f>
        <v/>
      </c>
      <c r="W124" t="str">
        <f>_xlfn.XLOOKUP(A124,Konsolidiert!$C$2:$C$126,Konsolidiert!$AP$2:$AP$126)</f>
        <v/>
      </c>
      <c r="X124" s="51" t="str">
        <f>IF(W124="","",IF(B124=1,Auftragspauschalen!G$16,Auftragspauschalen!F$16)+IF(C124=1,Auftragspauschalen!G$18,Auftragspauschalen!F$18)+Auftragspauschalen!E$15)</f>
        <v/>
      </c>
      <c r="Y124" s="51" t="str">
        <f>IF(
IF(W124="","",SUM(W124,X124))&gt;Auftragspauschalen!E$17,
IF(W124="","",SUM(W124,X124)),
Auftragspauschalen!E$17)</f>
        <v/>
      </c>
      <c r="Z124" s="186" t="str">
        <f>IF(Y124="","",W124*_xlfn.XLOOKUP($A124,Preisinflatoren!$A$2:$A$126,Preisinflatoren!$D$2:$D$126)+X124*'Preisinflatoren Auftragstaxe'!$B$4)</f>
        <v/>
      </c>
      <c r="AA124" t="str">
        <f>_xlfn.XLOOKUP(A124,Konsolidiert!$C$2:$C$126,Konsolidiert!$AA$2:$AA$126)</f>
        <v/>
      </c>
      <c r="AB124" s="51" t="str">
        <f>IF(AA124="","",IF(B124=1,Auftragspauschalen!G$22,Auftragspauschalen!F$22)+Auftragspauschalen!E$23)</f>
        <v/>
      </c>
      <c r="AC124" s="51" t="str">
        <f t="shared" si="9"/>
        <v/>
      </c>
      <c r="AD124" s="186" t="str">
        <f>IF(AC124="","",AA124*_xlfn.XLOOKUP($A124,Preisinflatoren!$A$2:$A$126,Preisinflatoren!$E$2:$E$126)+AB124*'Preisinflatoren Auftragstaxe'!$B$5)</f>
        <v/>
      </c>
    </row>
    <row r="125" spans="1:30">
      <c r="A125" s="182">
        <f>Konsolidiert!C125</f>
        <v>6700.9</v>
      </c>
      <c r="B125" s="179">
        <v>1</v>
      </c>
      <c r="C125" s="179">
        <v>0</v>
      </c>
      <c r="D125" s="182">
        <f>_xlfn.XLOOKUP(A125,Konsolidiert!$C$2:$C$126,Konsolidiert!$E$2:$E$126)</f>
        <v>144</v>
      </c>
      <c r="E125" s="51">
        <f>Auftragspauschalen!$B$10</f>
        <v>21.6</v>
      </c>
      <c r="F125" s="51">
        <f>IF(E125="","",E125/Parameter!$B$2)</f>
        <v>3.5797149486244617</v>
      </c>
      <c r="G125" s="186">
        <f t="shared" si="5"/>
        <v>147.57971494862446</v>
      </c>
      <c r="H125" s="51">
        <f>_xlfn.XLOOKUP(A125,Konsolidiert!$C$2:$C$126,Konsolidiert!$AI$2:$AI$126)</f>
        <v>21.647500000000001</v>
      </c>
      <c r="I125">
        <f>IF(H125="","",(BEL!P126*Auftragspauschalen!B$6)+(BEL!Q126*(1-Auftragspauschalen!B$6)))</f>
        <v>38.216000000000001</v>
      </c>
      <c r="J125" s="51">
        <f>IF(I125="","",I125/Parameter!$B$2)</f>
        <v>6.3334438183626123</v>
      </c>
      <c r="K125" s="51">
        <f t="shared" si="6"/>
        <v>27.980943818362611</v>
      </c>
      <c r="L125" s="186">
        <f>IF(K125="","",H125*_xlfn.XLOOKUP($A125,Preisinflatoren!$A$2:$A$126,Preisinflatoren!$B$2:$B$126)+J125*'Preisinflatoren Auftragstaxe'!$B$2)</f>
        <v>38.818867877874872</v>
      </c>
      <c r="M125" s="32">
        <f>_xlfn.XLOOKUP(A125,Konsolidiert!$C$2:$C$126,Konsolidiert!$K$2:$K$126)</f>
        <v>49.8</v>
      </c>
      <c r="N125">
        <f>IF(M125="","",Auftragspauschalen!$B$42)</f>
        <v>4.12</v>
      </c>
      <c r="O125" s="51">
        <f>IF(N125="","",N125/Parameter!$B$2)</f>
        <v>0.68279748094133252</v>
      </c>
      <c r="P125" s="51">
        <f t="shared" si="7"/>
        <v>50.482797480941329</v>
      </c>
      <c r="Q125" s="186">
        <f>IF(P125="","",M125*_xlfn.XLOOKUP($A125,Preisinflatoren!$A$2:$A$126,Preisinflatoren!$C$2:$C$126)+O125*'Preisinflatoren Auftragstaxe'!$B$3)</f>
        <v>70.269557868536154</v>
      </c>
      <c r="R125" s="51">
        <f>_xlfn.XLOOKUP(A125,Konsolidiert!$C$2:$C$126,Konsolidiert!$T$2:$T$126)</f>
        <v>100.54554843723635</v>
      </c>
      <c r="S125" s="51">
        <f>IF(R125="","",Auftragspauschalen!$B$45)</f>
        <v>2.6</v>
      </c>
      <c r="T125" s="51">
        <f>IF(S125="","",S125/Parameter!$B$2)</f>
        <v>0.4308916141862778</v>
      </c>
      <c r="U125" s="51">
        <f t="shared" si="8"/>
        <v>100.97644005142263</v>
      </c>
      <c r="V125" s="186">
        <f>IF(U125="","",U125*_xlfn.XLOOKUP($A125,Preisinflatoren!$A$2:$A$126,Preisinflatoren!$C$2:$C$126))</f>
        <v>140.4530153481285</v>
      </c>
      <c r="W125">
        <f>_xlfn.XLOOKUP(A125,Konsolidiert!$C$2:$C$126,Konsolidiert!$AP$2:$AP$126)</f>
        <v>37.700000000000003</v>
      </c>
      <c r="X125" s="51">
        <f>IF(W125="","",IF(B125=1,Auftragspauschalen!G$16,Auftragspauschalen!F$16)+IF(C125=1,Auftragspauschalen!G$18,Auftragspauschalen!F$18)+Auftragspauschalen!E$15)</f>
        <v>1.0324027848536326</v>
      </c>
      <c r="Y125" s="51">
        <f>IF(
IF(W125="","",SUM(W125,X125))&gt;Auftragspauschalen!E$17,
IF(W125="","",SUM(W125,X125)),
Auftragspauschalen!E$17)</f>
        <v>38.732402784853633</v>
      </c>
      <c r="Z125" s="186">
        <f>IF(Y125="","",W125*_xlfn.XLOOKUP($A125,Preisinflatoren!$A$2:$A$126,Preisinflatoren!$D$2:$D$126)+X125*'Preisinflatoren Auftragstaxe'!$B$4)</f>
        <v>56.431592939250265</v>
      </c>
      <c r="AA125">
        <f>_xlfn.XLOOKUP(A125,Konsolidiert!$C$2:$C$126,Konsolidiert!$AA$2:$AA$126)</f>
        <v>38.099999999999994</v>
      </c>
      <c r="AB125" s="51">
        <f>IF(AA125="","",IF(B125=1,Auftragspauschalen!G$22,Auftragspauschalen!F$22)+Auftragspauschalen!E$23)</f>
        <v>1.6423599602253895</v>
      </c>
      <c r="AC125" s="51">
        <f t="shared" si="9"/>
        <v>39.742359960225386</v>
      </c>
      <c r="AD125" s="186">
        <f>IF(AC125="","",AA125*_xlfn.XLOOKUP($A125,Preisinflatoren!$A$2:$A$126,Preisinflatoren!$E$2:$E$126)+AB125*'Preisinflatoren Auftragstaxe'!$B$5)</f>
        <v>51.434799036731732</v>
      </c>
    </row>
    <row r="126" spans="1:30">
      <c r="A126" s="183">
        <f>Konsolidiert!C126</f>
        <v>6702.63</v>
      </c>
      <c r="B126" s="179">
        <v>1</v>
      </c>
      <c r="C126" s="179">
        <v>0</v>
      </c>
      <c r="D126" s="183">
        <f>_xlfn.XLOOKUP(A126,Konsolidiert!$C$2:$C$126,Konsolidiert!$E$2:$E$126)</f>
        <v>459</v>
      </c>
      <c r="E126" s="184">
        <f>Auftragspauschalen!$B$10</f>
        <v>21.6</v>
      </c>
      <c r="F126" s="184">
        <f>IF(E126="","",E126/Parameter!$B$2)</f>
        <v>3.5797149486244617</v>
      </c>
      <c r="G126" s="190">
        <f t="shared" si="5"/>
        <v>462.57971494862448</v>
      </c>
      <c r="H126" s="184" t="str">
        <f>_xlfn.XLOOKUP(A126,Konsolidiert!$C$2:$C$126,Konsolidiert!$AI$2:$AI$126)</f>
        <v/>
      </c>
      <c r="I126" s="96" t="str">
        <f>IF(H126="","",(BEL!P127*Auftragspauschalen!B$6)+(BEL!Q127*(1-Auftragspauschalen!B$6)))</f>
        <v/>
      </c>
      <c r="J126" s="184" t="str">
        <f>IF(I126="","",I126/Parameter!$B$2)</f>
        <v/>
      </c>
      <c r="K126" s="184" t="str">
        <f t="shared" si="6"/>
        <v/>
      </c>
      <c r="L126" s="186" t="str">
        <f>IF(K126="","",H126*_xlfn.XLOOKUP($A126,Preisinflatoren!$A$2:$A$126,Preisinflatoren!$B$2:$B$126)+J126*'Preisinflatoren Auftragstaxe'!$B$2)</f>
        <v/>
      </c>
      <c r="M126" s="39">
        <f>_xlfn.XLOOKUP(A126,Konsolidiert!$C$2:$C$126,Konsolidiert!$K$2:$K$126)</f>
        <v>188.69</v>
      </c>
      <c r="N126">
        <f>IF(M126="","",Auftragspauschalen!$B$42)</f>
        <v>4.12</v>
      </c>
      <c r="O126" s="51">
        <f>IF(N126="","",N126/Parameter!$B$2)</f>
        <v>0.68279748094133252</v>
      </c>
      <c r="P126" s="51">
        <f t="shared" si="7"/>
        <v>189.37279748094133</v>
      </c>
      <c r="Q126" s="186">
        <f>IF(P126="","",M126*_xlfn.XLOOKUP($A126,Preisinflatoren!$A$2:$A$126,Preisinflatoren!$C$2:$C$126)+O126*'Preisinflatoren Auftragstaxe'!$B$3)</f>
        <v>251.13389401928171</v>
      </c>
      <c r="R126" s="51" t="str">
        <f>_xlfn.XLOOKUP(A126,Konsolidiert!$C$2:$C$126,Konsolidiert!$T$2:$T$126)</f>
        <v/>
      </c>
      <c r="S126" s="51" t="str">
        <f>IF(R126="","",Auftragspauschalen!$B$45)</f>
        <v/>
      </c>
      <c r="T126" s="51" t="str">
        <f>IF(S126="","",S126/Parameter!$B$2)</f>
        <v/>
      </c>
      <c r="U126" s="51" t="str">
        <f t="shared" si="8"/>
        <v/>
      </c>
      <c r="V126" s="186" t="str">
        <f>IF(U126="","",U126*_xlfn.XLOOKUP($A126,Preisinflatoren!$A$2:$A$126,Preisinflatoren!$C$2:$C$126))</f>
        <v/>
      </c>
      <c r="W126">
        <f>_xlfn.XLOOKUP(A126,Konsolidiert!$C$2:$C$126,Konsolidiert!$AP$2:$AP$126)</f>
        <v>28.6</v>
      </c>
      <c r="X126" s="51">
        <f>IF(W126="","",IF(B126=1,Auftragspauschalen!G$16,Auftragspauschalen!F$16)+IF(C126=1,Auftragspauschalen!G$18,Auftragspauschalen!F$18)+Auftragspauschalen!E$15)</f>
        <v>1.0324027848536326</v>
      </c>
      <c r="Y126" s="51">
        <f>IF(
IF(W126="","",SUM(W126,X126))&gt;Auftragspauschalen!E$17,
IF(W126="","",SUM(W126,X126)),
Auftragspauschalen!E$17)</f>
        <v>29.632402784853635</v>
      </c>
      <c r="Z126" s="186">
        <f>IF(Y126="","",W126*_xlfn.XLOOKUP($A126,Preisinflatoren!$A$2:$A$126,Preisinflatoren!$D$2:$D$126)+X126*'Preisinflatoren Auftragstaxe'!$B$4)</f>
        <v>41.158746670788958</v>
      </c>
      <c r="AA126" t="str">
        <f>_xlfn.XLOOKUP(A126,Konsolidiert!$C$2:$C$126,Konsolidiert!$AA$2:$AA$126)</f>
        <v/>
      </c>
      <c r="AB126" s="51" t="str">
        <f>IF(AA126="","",IF(B126=1,Auftragspauschalen!G$22,Auftragspauschalen!F$22)+Auftragspauschalen!E$23)</f>
        <v/>
      </c>
      <c r="AC126" s="51" t="str">
        <f t="shared" si="9"/>
        <v/>
      </c>
      <c r="AD126" s="186" t="str">
        <f>IF(AC126="","",AA126*_xlfn.XLOOKUP($A126,Preisinflatoren!$A$2:$A$126,Preisinflatoren!$E$2:$E$126)+AB126*'Preisinflatoren Auftragstaxe'!$B$5)</f>
        <v/>
      </c>
    </row>
    <row r="127" spans="1:30">
      <c r="A127" s="51"/>
      <c r="D127" s="51"/>
      <c r="E127" s="51"/>
      <c r="F127" s="51"/>
      <c r="G127" s="187"/>
      <c r="H127" s="51"/>
    </row>
  </sheetData>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37DE1-CB84-4275-B516-9325B4F76E5E}">
  <sheetPr>
    <tabColor theme="5" tint="0.39997558519241921"/>
  </sheetPr>
  <dimension ref="A1:E126"/>
  <sheetViews>
    <sheetView zoomScaleNormal="100" workbookViewId="0">
      <selection activeCell="B2" sqref="B2"/>
    </sheetView>
  </sheetViews>
  <sheetFormatPr baseColWidth="10" defaultRowHeight="14.25"/>
  <cols>
    <col min="2" max="2" width="11" style="51"/>
  </cols>
  <sheetData>
    <row r="1" spans="1:5">
      <c r="A1" t="s">
        <v>0</v>
      </c>
      <c r="B1" s="51" t="s">
        <v>930</v>
      </c>
      <c r="C1" t="s">
        <v>603</v>
      </c>
      <c r="D1" t="s">
        <v>941</v>
      </c>
      <c r="E1" t="s">
        <v>630</v>
      </c>
    </row>
    <row r="2" spans="1:5">
      <c r="A2" s="51">
        <f>Konsolidiert!C2</f>
        <v>1006</v>
      </c>
      <c r="B2" s="51">
        <f>_xlfn.XLOOKUP($A2,Kostenanteile!$B$3:$B$127,Kostenanteile!$I$3:$I$127)*_xlfn.XLOOKUP(B$1,Korrekturfaktoren!$A$3:$A$6,Korrekturfaktoren!$B$3:$B$6)
+_xlfn.XLOOKUP($A2,Kostenanteile!$B$3:$B$127,Kostenanteile!$J$3:$J$127)*_xlfn.XLOOKUP(B$1,Korrekturfaktoren!$A$3:$A$6,Korrekturfaktoren!$C$3:$C$6)
+_xlfn.XLOOKUP($A2,Kostenanteile!$B$3:$B$127,Kostenanteile!$K$3:$K$127)*_xlfn.XLOOKUP(B$1,Korrekturfaktoren!$A$3:$A$6,Korrekturfaktoren!$D$3:$D$6)
+_xlfn.XLOOKUP($A2,Kostenanteile!$B$3:$B$127,Kostenanteile!$L$3:$L$127)*_xlfn.XLOOKUP(B$1,Korrekturfaktoren!$A$3:$A$6,Korrekturfaktoren!$E$3:$E$6)</f>
        <v>1.1874356167841076</v>
      </c>
      <c r="C2" s="51">
        <f>_xlfn.XLOOKUP($A2,Kostenanteile!$B$3:$B$127,Kostenanteile!$I$3:$I$127)*_xlfn.XLOOKUP(C$1,Korrekturfaktoren!$A$3:$A$6,Korrekturfaktoren!$B$3:$B$6)
+_xlfn.XLOOKUP($A2,Kostenanteile!$B$3:$B$127,Kostenanteile!$J$3:$J$127)*_xlfn.XLOOKUP(C$1,Korrekturfaktoren!$A$3:$A$6,Korrekturfaktoren!$C$3:$C$6)
+_xlfn.XLOOKUP($A2,Kostenanteile!$B$3:$B$127,Kostenanteile!$K$3:$K$127)*_xlfn.XLOOKUP(C$1,Korrekturfaktoren!$A$3:$A$6,Korrekturfaktoren!$D$3:$D$6)
+_xlfn.XLOOKUP($A2,Kostenanteile!$B$3:$B$127,Kostenanteile!$L$3:$L$127)*_xlfn.XLOOKUP(C$1,Korrekturfaktoren!$A$3:$A$6,Korrekturfaktoren!$E$3:$E$6)</f>
        <v>1.2267715152516632</v>
      </c>
      <c r="D2" s="51">
        <f>_xlfn.XLOOKUP($A2,Kostenanteile!$B$3:$B$127,Kostenanteile!$I$3:$I$127)*_xlfn.XLOOKUP(D$1,Korrekturfaktoren!$A$3:$A$6,Korrekturfaktoren!$B$3:$B$6)
+_xlfn.XLOOKUP($A2,Kostenanteile!$B$3:$B$127,Kostenanteile!$J$3:$J$127)*_xlfn.XLOOKUP(D$1,Korrekturfaktoren!$A$3:$A$6,Korrekturfaktoren!$C$3:$C$6)
+_xlfn.XLOOKUP($A2,Kostenanteile!$B$3:$B$127,Kostenanteile!$K$3:$K$127)*_xlfn.XLOOKUP(D$1,Korrekturfaktoren!$A$3:$A$6,Korrekturfaktoren!$D$3:$D$6)
+_xlfn.XLOOKUP($A2,Kostenanteile!$B$3:$B$127,Kostenanteile!$L$3:$L$127)*_xlfn.XLOOKUP(D$1,Korrekturfaktoren!$A$3:$A$6,Korrekturfaktoren!$E$3:$E$6)</f>
        <v>1.2614258602407746</v>
      </c>
      <c r="E2" s="51">
        <f>_xlfn.XLOOKUP($A2,Kostenanteile!$B$3:$B$127,Kostenanteile!$I$3:$I$127)*_xlfn.XLOOKUP(E$1,Korrekturfaktoren!$A$3:$A$6,Korrekturfaktoren!$B$3:$B$6)
+_xlfn.XLOOKUP($A2,Kostenanteile!$B$3:$B$127,Kostenanteile!$J$3:$J$127)*_xlfn.XLOOKUP(E$1,Korrekturfaktoren!$A$3:$A$6,Korrekturfaktoren!$C$3:$C$6)
+_xlfn.XLOOKUP($A2,Kostenanteile!$B$3:$B$127,Kostenanteile!$K$3:$K$127)*_xlfn.XLOOKUP(E$1,Korrekturfaktoren!$A$3:$A$6,Korrekturfaktoren!$D$3:$D$6)
+_xlfn.XLOOKUP($A2,Kostenanteile!$B$3:$B$127,Kostenanteile!$L$3:$L$127)*_xlfn.XLOOKUP(E$1,Korrekturfaktoren!$A$3:$A$6,Korrekturfaktoren!$E$3:$E$6)</f>
        <v>1.2108179205820835</v>
      </c>
    </row>
    <row r="3" spans="1:5">
      <c r="A3" s="51">
        <f>Konsolidiert!C3</f>
        <v>1013</v>
      </c>
      <c r="B3" s="51">
        <f>_xlfn.XLOOKUP($A3,Kostenanteile!$B$3:$B$127,Kostenanteile!$I$3:$I$127)*_xlfn.XLOOKUP(B$1,Korrekturfaktoren!$A$3:$A$6,Korrekturfaktoren!$B$3:$B$6)
+_xlfn.XLOOKUP($A3,Kostenanteile!$B$3:$B$127,Kostenanteile!$J$3:$J$127)*_xlfn.XLOOKUP(B$1,Korrekturfaktoren!$A$3:$A$6,Korrekturfaktoren!$C$3:$C$6)
+_xlfn.XLOOKUP($A3,Kostenanteile!$B$3:$B$127,Kostenanteile!$K$3:$K$127)*_xlfn.XLOOKUP(B$1,Korrekturfaktoren!$A$3:$A$6,Korrekturfaktoren!$D$3:$D$6)
+_xlfn.XLOOKUP($A3,Kostenanteile!$B$3:$B$127,Kostenanteile!$L$3:$L$127)*_xlfn.XLOOKUP(B$1,Korrekturfaktoren!$A$3:$A$6,Korrekturfaktoren!$E$3:$E$6)</f>
        <v>1.3131254049347163</v>
      </c>
      <c r="C3" s="51">
        <f>_xlfn.XLOOKUP($A3,Kostenanteile!$B$3:$B$127,Kostenanteile!$I$3:$I$127)*_xlfn.XLOOKUP(C$1,Korrekturfaktoren!$A$3:$A$6,Korrekturfaktoren!$B$3:$B$6)
+_xlfn.XLOOKUP($A3,Kostenanteile!$B$3:$B$127,Kostenanteile!$J$3:$J$127)*_xlfn.XLOOKUP(C$1,Korrekturfaktoren!$A$3:$A$6,Korrekturfaktoren!$C$3:$C$6)
+_xlfn.XLOOKUP($A3,Kostenanteile!$B$3:$B$127,Kostenanteile!$K$3:$K$127)*_xlfn.XLOOKUP(C$1,Korrekturfaktoren!$A$3:$A$6,Korrekturfaktoren!$D$3:$D$6)
+_xlfn.XLOOKUP($A3,Kostenanteile!$B$3:$B$127,Kostenanteile!$L$3:$L$127)*_xlfn.XLOOKUP(C$1,Korrekturfaktoren!$A$3:$A$6,Korrekturfaktoren!$E$3:$E$6)</f>
        <v>1.3362227560433013</v>
      </c>
      <c r="D3" s="51">
        <f>_xlfn.XLOOKUP($A3,Kostenanteile!$B$3:$B$127,Kostenanteile!$I$3:$I$127)*_xlfn.XLOOKUP(D$1,Korrekturfaktoren!$A$3:$A$6,Korrekturfaktoren!$B$3:$B$6)
+_xlfn.XLOOKUP($A3,Kostenanteile!$B$3:$B$127,Kostenanteile!$J$3:$J$127)*_xlfn.XLOOKUP(D$1,Korrekturfaktoren!$A$3:$A$6,Korrekturfaktoren!$C$3:$C$6)
+_xlfn.XLOOKUP($A3,Kostenanteile!$B$3:$B$127,Kostenanteile!$K$3:$K$127)*_xlfn.XLOOKUP(D$1,Korrekturfaktoren!$A$3:$A$6,Korrekturfaktoren!$D$3:$D$6)
+_xlfn.XLOOKUP($A3,Kostenanteile!$B$3:$B$127,Kostenanteile!$L$3:$L$127)*_xlfn.XLOOKUP(D$1,Korrekturfaktoren!$A$3:$A$6,Korrekturfaktoren!$E$3:$E$6)</f>
        <v>1.3881974913756441</v>
      </c>
      <c r="E3" s="51">
        <f>_xlfn.XLOOKUP($A3,Kostenanteile!$B$3:$B$127,Kostenanteile!$I$3:$I$127)*_xlfn.XLOOKUP(E$1,Korrekturfaktoren!$A$3:$A$6,Korrekturfaktoren!$B$3:$B$6)
+_xlfn.XLOOKUP($A3,Kostenanteile!$B$3:$B$127,Kostenanteile!$J$3:$J$127)*_xlfn.XLOOKUP(E$1,Korrekturfaktoren!$A$3:$A$6,Korrekturfaktoren!$C$3:$C$6)
+_xlfn.XLOOKUP($A3,Kostenanteile!$B$3:$B$127,Kostenanteile!$K$3:$K$127)*_xlfn.XLOOKUP(E$1,Korrekturfaktoren!$A$3:$A$6,Korrekturfaktoren!$D$3:$D$6)
+_xlfn.XLOOKUP($A3,Kostenanteile!$B$3:$B$127,Kostenanteile!$L$3:$L$127)*_xlfn.XLOOKUP(E$1,Korrekturfaktoren!$A$3:$A$6,Korrekturfaktoren!$E$3:$E$6)</f>
        <v>1.2653224436118449</v>
      </c>
    </row>
    <row r="4" spans="1:5">
      <c r="A4" s="51">
        <f>Konsolidiert!C4</f>
        <v>1019</v>
      </c>
      <c r="B4" s="51">
        <f>_xlfn.XLOOKUP($A4,Kostenanteile!$B$3:$B$127,Kostenanteile!$I$3:$I$127)*_xlfn.XLOOKUP(B$1,Korrekturfaktoren!$A$3:$A$6,Korrekturfaktoren!$B$3:$B$6)
+_xlfn.XLOOKUP($A4,Kostenanteile!$B$3:$B$127,Kostenanteile!$J$3:$J$127)*_xlfn.XLOOKUP(B$1,Korrekturfaktoren!$A$3:$A$6,Korrekturfaktoren!$C$3:$C$6)
+_xlfn.XLOOKUP($A4,Kostenanteile!$B$3:$B$127,Kostenanteile!$K$3:$K$127)*_xlfn.XLOOKUP(B$1,Korrekturfaktoren!$A$3:$A$6,Korrekturfaktoren!$D$3:$D$6)
+_xlfn.XLOOKUP($A4,Kostenanteile!$B$3:$B$127,Kostenanteile!$L$3:$L$127)*_xlfn.XLOOKUP(B$1,Korrekturfaktoren!$A$3:$A$6,Korrekturfaktoren!$E$3:$E$6)</f>
        <v>1.2502805108594119</v>
      </c>
      <c r="C4" s="51">
        <f>_xlfn.XLOOKUP($A4,Kostenanteile!$B$3:$B$127,Kostenanteile!$I$3:$I$127)*_xlfn.XLOOKUP(C$1,Korrekturfaktoren!$A$3:$A$6,Korrekturfaktoren!$B$3:$B$6)
+_xlfn.XLOOKUP($A4,Kostenanteile!$B$3:$B$127,Kostenanteile!$J$3:$J$127)*_xlfn.XLOOKUP(C$1,Korrekturfaktoren!$A$3:$A$6,Korrekturfaktoren!$C$3:$C$6)
+_xlfn.XLOOKUP($A4,Kostenanteile!$B$3:$B$127,Kostenanteile!$K$3:$K$127)*_xlfn.XLOOKUP(C$1,Korrekturfaktoren!$A$3:$A$6,Korrekturfaktoren!$D$3:$D$6)
+_xlfn.XLOOKUP($A4,Kostenanteile!$B$3:$B$127,Kostenanteile!$L$3:$L$127)*_xlfn.XLOOKUP(C$1,Korrekturfaktoren!$A$3:$A$6,Korrekturfaktoren!$E$3:$E$6)</f>
        <v>1.2814971356474825</v>
      </c>
      <c r="D4" s="51">
        <f>_xlfn.XLOOKUP($A4,Kostenanteile!$B$3:$B$127,Kostenanteile!$I$3:$I$127)*_xlfn.XLOOKUP(D$1,Korrekturfaktoren!$A$3:$A$6,Korrekturfaktoren!$B$3:$B$6)
+_xlfn.XLOOKUP($A4,Kostenanteile!$B$3:$B$127,Kostenanteile!$J$3:$J$127)*_xlfn.XLOOKUP(D$1,Korrekturfaktoren!$A$3:$A$6,Korrekturfaktoren!$C$3:$C$6)
+_xlfn.XLOOKUP($A4,Kostenanteile!$B$3:$B$127,Kostenanteile!$K$3:$K$127)*_xlfn.XLOOKUP(D$1,Korrekturfaktoren!$A$3:$A$6,Korrekturfaktoren!$D$3:$D$6)
+_xlfn.XLOOKUP($A4,Kostenanteile!$B$3:$B$127,Kostenanteile!$L$3:$L$127)*_xlfn.XLOOKUP(D$1,Korrekturfaktoren!$A$3:$A$6,Korrekturfaktoren!$E$3:$E$6)</f>
        <v>1.3248116758082096</v>
      </c>
      <c r="E4" s="51">
        <f>_xlfn.XLOOKUP($A4,Kostenanteile!$B$3:$B$127,Kostenanteile!$I$3:$I$127)*_xlfn.XLOOKUP(E$1,Korrekturfaktoren!$A$3:$A$6,Korrekturfaktoren!$B$3:$B$6)
+_xlfn.XLOOKUP($A4,Kostenanteile!$B$3:$B$127,Kostenanteile!$J$3:$J$127)*_xlfn.XLOOKUP(E$1,Korrekturfaktoren!$A$3:$A$6,Korrekturfaktoren!$C$3:$C$6)
+_xlfn.XLOOKUP($A4,Kostenanteile!$B$3:$B$127,Kostenanteile!$K$3:$K$127)*_xlfn.XLOOKUP(E$1,Korrekturfaktoren!$A$3:$A$6,Korrekturfaktoren!$D$3:$D$6)
+_xlfn.XLOOKUP($A4,Kostenanteile!$B$3:$B$127,Kostenanteile!$L$3:$L$127)*_xlfn.XLOOKUP(E$1,Korrekturfaktoren!$A$3:$A$6,Korrekturfaktoren!$E$3:$E$6)</f>
        <v>1.2380701820969642</v>
      </c>
    </row>
    <row r="5" spans="1:5">
      <c r="A5" s="51">
        <f>Konsolidiert!C5</f>
        <v>1020</v>
      </c>
      <c r="B5" s="51">
        <f>_xlfn.XLOOKUP($A5,Kostenanteile!$B$3:$B$127,Kostenanteile!$I$3:$I$127)*_xlfn.XLOOKUP(B$1,Korrekturfaktoren!$A$3:$A$6,Korrekturfaktoren!$B$3:$B$6)
+_xlfn.XLOOKUP($A5,Kostenanteile!$B$3:$B$127,Kostenanteile!$J$3:$J$127)*_xlfn.XLOOKUP(B$1,Korrekturfaktoren!$A$3:$A$6,Korrekturfaktoren!$C$3:$C$6)
+_xlfn.XLOOKUP($A5,Kostenanteile!$B$3:$B$127,Kostenanteile!$K$3:$K$127)*_xlfn.XLOOKUP(B$1,Korrekturfaktoren!$A$3:$A$6,Korrekturfaktoren!$D$3:$D$6)
+_xlfn.XLOOKUP($A5,Kostenanteile!$B$3:$B$127,Kostenanteile!$L$3:$L$127)*_xlfn.XLOOKUP(B$1,Korrekturfaktoren!$A$3:$A$6,Korrekturfaktoren!$E$3:$E$6)</f>
        <v>1.1874356167841076</v>
      </c>
      <c r="C5" s="51">
        <f>_xlfn.XLOOKUP($A5,Kostenanteile!$B$3:$B$127,Kostenanteile!$I$3:$I$127)*_xlfn.XLOOKUP(C$1,Korrekturfaktoren!$A$3:$A$6,Korrekturfaktoren!$B$3:$B$6)
+_xlfn.XLOOKUP($A5,Kostenanteile!$B$3:$B$127,Kostenanteile!$J$3:$J$127)*_xlfn.XLOOKUP(C$1,Korrekturfaktoren!$A$3:$A$6,Korrekturfaktoren!$C$3:$C$6)
+_xlfn.XLOOKUP($A5,Kostenanteile!$B$3:$B$127,Kostenanteile!$K$3:$K$127)*_xlfn.XLOOKUP(C$1,Korrekturfaktoren!$A$3:$A$6,Korrekturfaktoren!$D$3:$D$6)
+_xlfn.XLOOKUP($A5,Kostenanteile!$B$3:$B$127,Kostenanteile!$L$3:$L$127)*_xlfn.XLOOKUP(C$1,Korrekturfaktoren!$A$3:$A$6,Korrekturfaktoren!$E$3:$E$6)</f>
        <v>1.2267715152516632</v>
      </c>
      <c r="D5" s="51">
        <f>_xlfn.XLOOKUP($A5,Kostenanteile!$B$3:$B$127,Kostenanteile!$I$3:$I$127)*_xlfn.XLOOKUP(D$1,Korrekturfaktoren!$A$3:$A$6,Korrekturfaktoren!$B$3:$B$6)
+_xlfn.XLOOKUP($A5,Kostenanteile!$B$3:$B$127,Kostenanteile!$J$3:$J$127)*_xlfn.XLOOKUP(D$1,Korrekturfaktoren!$A$3:$A$6,Korrekturfaktoren!$C$3:$C$6)
+_xlfn.XLOOKUP($A5,Kostenanteile!$B$3:$B$127,Kostenanteile!$K$3:$K$127)*_xlfn.XLOOKUP(D$1,Korrekturfaktoren!$A$3:$A$6,Korrekturfaktoren!$D$3:$D$6)
+_xlfn.XLOOKUP($A5,Kostenanteile!$B$3:$B$127,Kostenanteile!$L$3:$L$127)*_xlfn.XLOOKUP(D$1,Korrekturfaktoren!$A$3:$A$6,Korrekturfaktoren!$E$3:$E$6)</f>
        <v>1.2614258602407746</v>
      </c>
      <c r="E5" s="51">
        <f>_xlfn.XLOOKUP($A5,Kostenanteile!$B$3:$B$127,Kostenanteile!$I$3:$I$127)*_xlfn.XLOOKUP(E$1,Korrekturfaktoren!$A$3:$A$6,Korrekturfaktoren!$B$3:$B$6)
+_xlfn.XLOOKUP($A5,Kostenanteile!$B$3:$B$127,Kostenanteile!$J$3:$J$127)*_xlfn.XLOOKUP(E$1,Korrekturfaktoren!$A$3:$A$6,Korrekturfaktoren!$C$3:$C$6)
+_xlfn.XLOOKUP($A5,Kostenanteile!$B$3:$B$127,Kostenanteile!$K$3:$K$127)*_xlfn.XLOOKUP(E$1,Korrekturfaktoren!$A$3:$A$6,Korrekturfaktoren!$D$3:$D$6)
+_xlfn.XLOOKUP($A5,Kostenanteile!$B$3:$B$127,Kostenanteile!$L$3:$L$127)*_xlfn.XLOOKUP(E$1,Korrekturfaktoren!$A$3:$A$6,Korrekturfaktoren!$E$3:$E$6)</f>
        <v>1.2108179205820835</v>
      </c>
    </row>
    <row r="6" spans="1:5">
      <c r="A6" s="51">
        <f>Konsolidiert!C6</f>
        <v>1022</v>
      </c>
      <c r="B6" s="51">
        <f>_xlfn.XLOOKUP($A6,Kostenanteile!$B$3:$B$127,Kostenanteile!$I$3:$I$127)*_xlfn.XLOOKUP(B$1,Korrekturfaktoren!$A$3:$A$6,Korrekturfaktoren!$B$3:$B$6)
+_xlfn.XLOOKUP($A6,Kostenanteile!$B$3:$B$127,Kostenanteile!$J$3:$J$127)*_xlfn.XLOOKUP(B$1,Korrekturfaktoren!$A$3:$A$6,Korrekturfaktoren!$C$3:$C$6)
+_xlfn.XLOOKUP($A6,Kostenanteile!$B$3:$B$127,Kostenanteile!$K$3:$K$127)*_xlfn.XLOOKUP(B$1,Korrekturfaktoren!$A$3:$A$6,Korrekturfaktoren!$D$3:$D$6)
+_xlfn.XLOOKUP($A6,Kostenanteile!$B$3:$B$127,Kostenanteile!$L$3:$L$127)*_xlfn.XLOOKUP(B$1,Korrekturfaktoren!$A$3:$A$6,Korrekturfaktoren!$E$3:$E$6)</f>
        <v>1.1874356167841076</v>
      </c>
      <c r="C6" s="51">
        <f>_xlfn.XLOOKUP($A6,Kostenanteile!$B$3:$B$127,Kostenanteile!$I$3:$I$127)*_xlfn.XLOOKUP(C$1,Korrekturfaktoren!$A$3:$A$6,Korrekturfaktoren!$B$3:$B$6)
+_xlfn.XLOOKUP($A6,Kostenanteile!$B$3:$B$127,Kostenanteile!$J$3:$J$127)*_xlfn.XLOOKUP(C$1,Korrekturfaktoren!$A$3:$A$6,Korrekturfaktoren!$C$3:$C$6)
+_xlfn.XLOOKUP($A6,Kostenanteile!$B$3:$B$127,Kostenanteile!$K$3:$K$127)*_xlfn.XLOOKUP(C$1,Korrekturfaktoren!$A$3:$A$6,Korrekturfaktoren!$D$3:$D$6)
+_xlfn.XLOOKUP($A6,Kostenanteile!$B$3:$B$127,Kostenanteile!$L$3:$L$127)*_xlfn.XLOOKUP(C$1,Korrekturfaktoren!$A$3:$A$6,Korrekturfaktoren!$E$3:$E$6)</f>
        <v>1.2267715152516632</v>
      </c>
      <c r="D6" s="51">
        <f>_xlfn.XLOOKUP($A6,Kostenanteile!$B$3:$B$127,Kostenanteile!$I$3:$I$127)*_xlfn.XLOOKUP(D$1,Korrekturfaktoren!$A$3:$A$6,Korrekturfaktoren!$B$3:$B$6)
+_xlfn.XLOOKUP($A6,Kostenanteile!$B$3:$B$127,Kostenanteile!$J$3:$J$127)*_xlfn.XLOOKUP(D$1,Korrekturfaktoren!$A$3:$A$6,Korrekturfaktoren!$C$3:$C$6)
+_xlfn.XLOOKUP($A6,Kostenanteile!$B$3:$B$127,Kostenanteile!$K$3:$K$127)*_xlfn.XLOOKUP(D$1,Korrekturfaktoren!$A$3:$A$6,Korrekturfaktoren!$D$3:$D$6)
+_xlfn.XLOOKUP($A6,Kostenanteile!$B$3:$B$127,Kostenanteile!$L$3:$L$127)*_xlfn.XLOOKUP(D$1,Korrekturfaktoren!$A$3:$A$6,Korrekturfaktoren!$E$3:$E$6)</f>
        <v>1.2614258602407746</v>
      </c>
      <c r="E6" s="51">
        <f>_xlfn.XLOOKUP($A6,Kostenanteile!$B$3:$B$127,Kostenanteile!$I$3:$I$127)*_xlfn.XLOOKUP(E$1,Korrekturfaktoren!$A$3:$A$6,Korrekturfaktoren!$B$3:$B$6)
+_xlfn.XLOOKUP($A6,Kostenanteile!$B$3:$B$127,Kostenanteile!$J$3:$J$127)*_xlfn.XLOOKUP(E$1,Korrekturfaktoren!$A$3:$A$6,Korrekturfaktoren!$C$3:$C$6)
+_xlfn.XLOOKUP($A6,Kostenanteile!$B$3:$B$127,Kostenanteile!$K$3:$K$127)*_xlfn.XLOOKUP(E$1,Korrekturfaktoren!$A$3:$A$6,Korrekturfaktoren!$D$3:$D$6)
+_xlfn.XLOOKUP($A6,Kostenanteile!$B$3:$B$127,Kostenanteile!$L$3:$L$127)*_xlfn.XLOOKUP(E$1,Korrekturfaktoren!$A$3:$A$6,Korrekturfaktoren!$E$3:$E$6)</f>
        <v>1.2108179205820835</v>
      </c>
    </row>
    <row r="7" spans="1:5">
      <c r="A7" s="51">
        <f>Konsolidiert!C7</f>
        <v>1027</v>
      </c>
      <c r="B7" s="51">
        <f>_xlfn.XLOOKUP($A7,Kostenanteile!$B$3:$B$127,Kostenanteile!$I$3:$I$127)*_xlfn.XLOOKUP(B$1,Korrekturfaktoren!$A$3:$A$6,Korrekturfaktoren!$B$3:$B$6)
+_xlfn.XLOOKUP($A7,Kostenanteile!$B$3:$B$127,Kostenanteile!$J$3:$J$127)*_xlfn.XLOOKUP(B$1,Korrekturfaktoren!$A$3:$A$6,Korrekturfaktoren!$C$3:$C$6)
+_xlfn.XLOOKUP($A7,Kostenanteile!$B$3:$B$127,Kostenanteile!$K$3:$K$127)*_xlfn.XLOOKUP(B$1,Korrekturfaktoren!$A$3:$A$6,Korrekturfaktoren!$D$3:$D$6)
+_xlfn.XLOOKUP($A7,Kostenanteile!$B$3:$B$127,Kostenanteile!$L$3:$L$127)*_xlfn.XLOOKUP(B$1,Korrekturfaktoren!$A$3:$A$6,Korrekturfaktoren!$E$3:$E$6)</f>
        <v>1.1874356167841076</v>
      </c>
      <c r="C7" s="51">
        <f>_xlfn.XLOOKUP($A7,Kostenanteile!$B$3:$B$127,Kostenanteile!$I$3:$I$127)*_xlfn.XLOOKUP(C$1,Korrekturfaktoren!$A$3:$A$6,Korrekturfaktoren!$B$3:$B$6)
+_xlfn.XLOOKUP($A7,Kostenanteile!$B$3:$B$127,Kostenanteile!$J$3:$J$127)*_xlfn.XLOOKUP(C$1,Korrekturfaktoren!$A$3:$A$6,Korrekturfaktoren!$C$3:$C$6)
+_xlfn.XLOOKUP($A7,Kostenanteile!$B$3:$B$127,Kostenanteile!$K$3:$K$127)*_xlfn.XLOOKUP(C$1,Korrekturfaktoren!$A$3:$A$6,Korrekturfaktoren!$D$3:$D$6)
+_xlfn.XLOOKUP($A7,Kostenanteile!$B$3:$B$127,Kostenanteile!$L$3:$L$127)*_xlfn.XLOOKUP(C$1,Korrekturfaktoren!$A$3:$A$6,Korrekturfaktoren!$E$3:$E$6)</f>
        <v>1.2267715152516632</v>
      </c>
      <c r="D7" s="51">
        <f>_xlfn.XLOOKUP($A7,Kostenanteile!$B$3:$B$127,Kostenanteile!$I$3:$I$127)*_xlfn.XLOOKUP(D$1,Korrekturfaktoren!$A$3:$A$6,Korrekturfaktoren!$B$3:$B$6)
+_xlfn.XLOOKUP($A7,Kostenanteile!$B$3:$B$127,Kostenanteile!$J$3:$J$127)*_xlfn.XLOOKUP(D$1,Korrekturfaktoren!$A$3:$A$6,Korrekturfaktoren!$C$3:$C$6)
+_xlfn.XLOOKUP($A7,Kostenanteile!$B$3:$B$127,Kostenanteile!$K$3:$K$127)*_xlfn.XLOOKUP(D$1,Korrekturfaktoren!$A$3:$A$6,Korrekturfaktoren!$D$3:$D$6)
+_xlfn.XLOOKUP($A7,Kostenanteile!$B$3:$B$127,Kostenanteile!$L$3:$L$127)*_xlfn.XLOOKUP(D$1,Korrekturfaktoren!$A$3:$A$6,Korrekturfaktoren!$E$3:$E$6)</f>
        <v>1.2614258602407746</v>
      </c>
      <c r="E7" s="51">
        <f>_xlfn.XLOOKUP($A7,Kostenanteile!$B$3:$B$127,Kostenanteile!$I$3:$I$127)*_xlfn.XLOOKUP(E$1,Korrekturfaktoren!$A$3:$A$6,Korrekturfaktoren!$B$3:$B$6)
+_xlfn.XLOOKUP($A7,Kostenanteile!$B$3:$B$127,Kostenanteile!$J$3:$J$127)*_xlfn.XLOOKUP(E$1,Korrekturfaktoren!$A$3:$A$6,Korrekturfaktoren!$C$3:$C$6)
+_xlfn.XLOOKUP($A7,Kostenanteile!$B$3:$B$127,Kostenanteile!$K$3:$K$127)*_xlfn.XLOOKUP(E$1,Korrekturfaktoren!$A$3:$A$6,Korrekturfaktoren!$D$3:$D$6)
+_xlfn.XLOOKUP($A7,Kostenanteile!$B$3:$B$127,Kostenanteile!$L$3:$L$127)*_xlfn.XLOOKUP(E$1,Korrekturfaktoren!$A$3:$A$6,Korrekturfaktoren!$E$3:$E$6)</f>
        <v>1.2108179205820835</v>
      </c>
    </row>
    <row r="8" spans="1:5">
      <c r="A8" s="51">
        <f>Konsolidiert!C8</f>
        <v>1065</v>
      </c>
      <c r="B8" s="51" t="e">
        <f>_xlfn.XLOOKUP($A8,Kostenanteile!$B$3:$B$127,Kostenanteile!$I$3:$I$127)*_xlfn.XLOOKUP(B$1,Korrekturfaktoren!$A$3:$A$6,Korrekturfaktoren!$B$3:$B$6)
+_xlfn.XLOOKUP($A8,Kostenanteile!$B$3:$B$127,Kostenanteile!$J$3:$J$127)*_xlfn.XLOOKUP(B$1,Korrekturfaktoren!$A$3:$A$6,Korrekturfaktoren!$C$3:$C$6)
+_xlfn.XLOOKUP($A8,Kostenanteile!$B$3:$B$127,Kostenanteile!$K$3:$K$127)*_xlfn.XLOOKUP(B$1,Korrekturfaktoren!$A$3:$A$6,Korrekturfaktoren!$D$3:$D$6)
+_xlfn.XLOOKUP($A8,Kostenanteile!$B$3:$B$127,Kostenanteile!$L$3:$L$127)*_xlfn.XLOOKUP(B$1,Korrekturfaktoren!$A$3:$A$6,Korrekturfaktoren!$E$3:$E$6)</f>
        <v>#N/A</v>
      </c>
      <c r="C8" s="51" t="e">
        <f>_xlfn.XLOOKUP($A8,Kostenanteile!$B$3:$B$127,Kostenanteile!$I$3:$I$127)*_xlfn.XLOOKUP(C$1,Korrekturfaktoren!$A$3:$A$6,Korrekturfaktoren!$B$3:$B$6)
+_xlfn.XLOOKUP($A8,Kostenanteile!$B$3:$B$127,Kostenanteile!$J$3:$J$127)*_xlfn.XLOOKUP(C$1,Korrekturfaktoren!$A$3:$A$6,Korrekturfaktoren!$C$3:$C$6)
+_xlfn.XLOOKUP($A8,Kostenanteile!$B$3:$B$127,Kostenanteile!$K$3:$K$127)*_xlfn.XLOOKUP(C$1,Korrekturfaktoren!$A$3:$A$6,Korrekturfaktoren!$D$3:$D$6)
+_xlfn.XLOOKUP($A8,Kostenanteile!$B$3:$B$127,Kostenanteile!$L$3:$L$127)*_xlfn.XLOOKUP(C$1,Korrekturfaktoren!$A$3:$A$6,Korrekturfaktoren!$E$3:$E$6)</f>
        <v>#N/A</v>
      </c>
      <c r="D8" s="51" t="e">
        <f>_xlfn.XLOOKUP($A8,Kostenanteile!$B$3:$B$127,Kostenanteile!$I$3:$I$127)*_xlfn.XLOOKUP(D$1,Korrekturfaktoren!$A$3:$A$6,Korrekturfaktoren!$B$3:$B$6)
+_xlfn.XLOOKUP($A8,Kostenanteile!$B$3:$B$127,Kostenanteile!$J$3:$J$127)*_xlfn.XLOOKUP(D$1,Korrekturfaktoren!$A$3:$A$6,Korrekturfaktoren!$C$3:$C$6)
+_xlfn.XLOOKUP($A8,Kostenanteile!$B$3:$B$127,Kostenanteile!$K$3:$K$127)*_xlfn.XLOOKUP(D$1,Korrekturfaktoren!$A$3:$A$6,Korrekturfaktoren!$D$3:$D$6)
+_xlfn.XLOOKUP($A8,Kostenanteile!$B$3:$B$127,Kostenanteile!$L$3:$L$127)*_xlfn.XLOOKUP(D$1,Korrekturfaktoren!$A$3:$A$6,Korrekturfaktoren!$E$3:$E$6)</f>
        <v>#N/A</v>
      </c>
      <c r="E8" s="51" t="e">
        <f>_xlfn.XLOOKUP($A8,Kostenanteile!$B$3:$B$127,Kostenanteile!$I$3:$I$127)*_xlfn.XLOOKUP(E$1,Korrekturfaktoren!$A$3:$A$6,Korrekturfaktoren!$B$3:$B$6)
+_xlfn.XLOOKUP($A8,Kostenanteile!$B$3:$B$127,Kostenanteile!$J$3:$J$127)*_xlfn.XLOOKUP(E$1,Korrekturfaktoren!$A$3:$A$6,Korrekturfaktoren!$C$3:$C$6)
+_xlfn.XLOOKUP($A8,Kostenanteile!$B$3:$B$127,Kostenanteile!$K$3:$K$127)*_xlfn.XLOOKUP(E$1,Korrekturfaktoren!$A$3:$A$6,Korrekturfaktoren!$D$3:$D$6)
+_xlfn.XLOOKUP($A8,Kostenanteile!$B$3:$B$127,Kostenanteile!$L$3:$L$127)*_xlfn.XLOOKUP(E$1,Korrekturfaktoren!$A$3:$A$6,Korrekturfaktoren!$E$3:$E$6)</f>
        <v>#N/A</v>
      </c>
    </row>
    <row r="9" spans="1:5">
      <c r="A9" s="51">
        <f>Konsolidiert!C9</f>
        <v>1069</v>
      </c>
      <c r="B9" s="51">
        <f>_xlfn.XLOOKUP($A9,Kostenanteile!$B$3:$B$127,Kostenanteile!$I$3:$I$127)*_xlfn.XLOOKUP(B$1,Korrekturfaktoren!$A$3:$A$6,Korrekturfaktoren!$B$3:$B$6)
+_xlfn.XLOOKUP($A9,Kostenanteile!$B$3:$B$127,Kostenanteile!$J$3:$J$127)*_xlfn.XLOOKUP(B$1,Korrekturfaktoren!$A$3:$A$6,Korrekturfaktoren!$C$3:$C$6)
+_xlfn.XLOOKUP($A9,Kostenanteile!$B$3:$B$127,Kostenanteile!$K$3:$K$127)*_xlfn.XLOOKUP(B$1,Korrekturfaktoren!$A$3:$A$6,Korrekturfaktoren!$D$3:$D$6)
+_xlfn.XLOOKUP($A9,Kostenanteile!$B$3:$B$127,Kostenanteile!$L$3:$L$127)*_xlfn.XLOOKUP(B$1,Korrekturfaktoren!$A$3:$A$6,Korrekturfaktoren!$E$3:$E$6)</f>
        <v>1.3620204667892846</v>
      </c>
      <c r="C9" s="51">
        <f>_xlfn.XLOOKUP($A9,Kostenanteile!$B$3:$B$127,Kostenanteile!$I$3:$I$127)*_xlfn.XLOOKUP(C$1,Korrekturfaktoren!$A$3:$A$6,Korrekturfaktoren!$B$3:$B$6)
+_xlfn.XLOOKUP($A9,Kostenanteile!$B$3:$B$127,Kostenanteile!$J$3:$J$127)*_xlfn.XLOOKUP(C$1,Korrekturfaktoren!$A$3:$A$6,Korrekturfaktoren!$C$3:$C$6)
+_xlfn.XLOOKUP($A9,Kostenanteile!$B$3:$B$127,Kostenanteile!$K$3:$K$127)*_xlfn.XLOOKUP(C$1,Korrekturfaktoren!$A$3:$A$6,Korrekturfaktoren!$D$3:$D$6)
+_xlfn.XLOOKUP($A9,Kostenanteile!$B$3:$B$127,Kostenanteile!$L$3:$L$127)*_xlfn.XLOOKUP(C$1,Korrekturfaktoren!$A$3:$A$6,Korrekturfaktoren!$E$3:$E$6)</f>
        <v>1.3803579554290153</v>
      </c>
      <c r="D9" s="51">
        <f>_xlfn.XLOOKUP($A9,Kostenanteile!$B$3:$B$127,Kostenanteile!$I$3:$I$127)*_xlfn.XLOOKUP(D$1,Korrekturfaktoren!$A$3:$A$6,Korrekturfaktoren!$B$3:$B$6)
+_xlfn.XLOOKUP($A9,Kostenanteile!$B$3:$B$127,Kostenanteile!$J$3:$J$127)*_xlfn.XLOOKUP(D$1,Korrekturfaktoren!$A$3:$A$6,Korrekturfaktoren!$C$3:$C$6)
+_xlfn.XLOOKUP($A9,Kostenanteile!$B$3:$B$127,Kostenanteile!$K$3:$K$127)*_xlfn.XLOOKUP(D$1,Korrekturfaktoren!$A$3:$A$6,Korrekturfaktoren!$D$3:$D$6)
+_xlfn.XLOOKUP($A9,Kostenanteile!$B$3:$B$127,Kostenanteile!$L$3:$L$127)*_xlfn.XLOOKUP(D$1,Korrekturfaktoren!$A$3:$A$6,Korrekturfaktoren!$E$3:$E$6)</f>
        <v>1.4428209345636855</v>
      </c>
      <c r="E9" s="51">
        <f>_xlfn.XLOOKUP($A9,Kostenanteile!$B$3:$B$127,Kostenanteile!$I$3:$I$127)*_xlfn.XLOOKUP(E$1,Korrekturfaktoren!$A$3:$A$6,Korrekturfaktoren!$B$3:$B$6)
+_xlfn.XLOOKUP($A9,Kostenanteile!$B$3:$B$127,Kostenanteile!$J$3:$J$127)*_xlfn.XLOOKUP(E$1,Korrekturfaktoren!$A$3:$A$6,Korrekturfaktoren!$C$3:$C$6)
+_xlfn.XLOOKUP($A9,Kostenanteile!$B$3:$B$127,Kostenanteile!$K$3:$K$127)*_xlfn.XLOOKUP(E$1,Korrekturfaktoren!$A$3:$A$6,Korrekturfaktoren!$D$3:$D$6)
+_xlfn.XLOOKUP($A9,Kostenanteile!$B$3:$B$127,Kostenanteile!$L$3:$L$127)*_xlfn.XLOOKUP(E$1,Korrekturfaktoren!$A$3:$A$6,Korrekturfaktoren!$E$3:$E$6)</f>
        <v>1.2872909616817882</v>
      </c>
    </row>
    <row r="10" spans="1:5">
      <c r="A10" s="51">
        <f>Konsolidiert!C10</f>
        <v>1093</v>
      </c>
      <c r="B10" s="51">
        <f>_xlfn.XLOOKUP($A10,Kostenanteile!$B$3:$B$127,Kostenanteile!$I$3:$I$127)*_xlfn.XLOOKUP(B$1,Korrekturfaktoren!$A$3:$A$6,Korrekturfaktoren!$B$3:$B$6)
+_xlfn.XLOOKUP($A10,Kostenanteile!$B$3:$B$127,Kostenanteile!$J$3:$J$127)*_xlfn.XLOOKUP(B$1,Korrekturfaktoren!$A$3:$A$6,Korrekturfaktoren!$C$3:$C$6)
+_xlfn.XLOOKUP($A10,Kostenanteile!$B$3:$B$127,Kostenanteile!$K$3:$K$127)*_xlfn.XLOOKUP(B$1,Korrekturfaktoren!$A$3:$A$6,Korrekturfaktoren!$D$3:$D$6)
+_xlfn.XLOOKUP($A10,Kostenanteile!$B$3:$B$127,Kostenanteile!$L$3:$L$127)*_xlfn.XLOOKUP(B$1,Korrekturfaktoren!$A$3:$A$6,Korrekturfaktoren!$E$3:$E$6)</f>
        <v>1.1874356167841076</v>
      </c>
      <c r="C10" s="51">
        <f>_xlfn.XLOOKUP($A10,Kostenanteile!$B$3:$B$127,Kostenanteile!$I$3:$I$127)*_xlfn.XLOOKUP(C$1,Korrekturfaktoren!$A$3:$A$6,Korrekturfaktoren!$B$3:$B$6)
+_xlfn.XLOOKUP($A10,Kostenanteile!$B$3:$B$127,Kostenanteile!$J$3:$J$127)*_xlfn.XLOOKUP(C$1,Korrekturfaktoren!$A$3:$A$6,Korrekturfaktoren!$C$3:$C$6)
+_xlfn.XLOOKUP($A10,Kostenanteile!$B$3:$B$127,Kostenanteile!$K$3:$K$127)*_xlfn.XLOOKUP(C$1,Korrekturfaktoren!$A$3:$A$6,Korrekturfaktoren!$D$3:$D$6)
+_xlfn.XLOOKUP($A10,Kostenanteile!$B$3:$B$127,Kostenanteile!$L$3:$L$127)*_xlfn.XLOOKUP(C$1,Korrekturfaktoren!$A$3:$A$6,Korrekturfaktoren!$E$3:$E$6)</f>
        <v>1.2267715152516632</v>
      </c>
      <c r="D10" s="51">
        <f>_xlfn.XLOOKUP($A10,Kostenanteile!$B$3:$B$127,Kostenanteile!$I$3:$I$127)*_xlfn.XLOOKUP(D$1,Korrekturfaktoren!$A$3:$A$6,Korrekturfaktoren!$B$3:$B$6)
+_xlfn.XLOOKUP($A10,Kostenanteile!$B$3:$B$127,Kostenanteile!$J$3:$J$127)*_xlfn.XLOOKUP(D$1,Korrekturfaktoren!$A$3:$A$6,Korrekturfaktoren!$C$3:$C$6)
+_xlfn.XLOOKUP($A10,Kostenanteile!$B$3:$B$127,Kostenanteile!$K$3:$K$127)*_xlfn.XLOOKUP(D$1,Korrekturfaktoren!$A$3:$A$6,Korrekturfaktoren!$D$3:$D$6)
+_xlfn.XLOOKUP($A10,Kostenanteile!$B$3:$B$127,Kostenanteile!$L$3:$L$127)*_xlfn.XLOOKUP(D$1,Korrekturfaktoren!$A$3:$A$6,Korrekturfaktoren!$E$3:$E$6)</f>
        <v>1.2614258602407746</v>
      </c>
      <c r="E10" s="51">
        <f>_xlfn.XLOOKUP($A10,Kostenanteile!$B$3:$B$127,Kostenanteile!$I$3:$I$127)*_xlfn.XLOOKUP(E$1,Korrekturfaktoren!$A$3:$A$6,Korrekturfaktoren!$B$3:$B$6)
+_xlfn.XLOOKUP($A10,Kostenanteile!$B$3:$B$127,Kostenanteile!$J$3:$J$127)*_xlfn.XLOOKUP(E$1,Korrekturfaktoren!$A$3:$A$6,Korrekturfaktoren!$C$3:$C$6)
+_xlfn.XLOOKUP($A10,Kostenanteile!$B$3:$B$127,Kostenanteile!$K$3:$K$127)*_xlfn.XLOOKUP(E$1,Korrekturfaktoren!$A$3:$A$6,Korrekturfaktoren!$D$3:$D$6)
+_xlfn.XLOOKUP($A10,Kostenanteile!$B$3:$B$127,Kostenanteile!$L$3:$L$127)*_xlfn.XLOOKUP(E$1,Korrekturfaktoren!$A$3:$A$6,Korrekturfaktoren!$E$3:$E$6)</f>
        <v>1.2108179205820835</v>
      </c>
    </row>
    <row r="11" spans="1:5">
      <c r="A11" s="51">
        <f>Konsolidiert!C11</f>
        <v>1191.0999999999999</v>
      </c>
      <c r="B11" s="51">
        <f>_xlfn.XLOOKUP($A11,Kostenanteile!$B$3:$B$127,Kostenanteile!$I$3:$I$127)*_xlfn.XLOOKUP(B$1,Korrekturfaktoren!$A$3:$A$6,Korrekturfaktoren!$B$3:$B$6)
+_xlfn.XLOOKUP($A11,Kostenanteile!$B$3:$B$127,Kostenanteile!$J$3:$J$127)*_xlfn.XLOOKUP(B$1,Korrekturfaktoren!$A$3:$A$6,Korrekturfaktoren!$C$3:$C$6)
+_xlfn.XLOOKUP($A11,Kostenanteile!$B$3:$B$127,Kostenanteile!$K$3:$K$127)*_xlfn.XLOOKUP(B$1,Korrekturfaktoren!$A$3:$A$6,Korrekturfaktoren!$D$3:$D$6)
+_xlfn.XLOOKUP($A11,Kostenanteile!$B$3:$B$127,Kostenanteile!$L$3:$L$127)*_xlfn.XLOOKUP(B$1,Korrekturfaktoren!$A$3:$A$6,Korrekturfaktoren!$E$3:$E$6)</f>
        <v>1.4737604227191574</v>
      </c>
      <c r="C11" s="51">
        <f>_xlfn.XLOOKUP($A11,Kostenanteile!$B$3:$B$127,Kostenanteile!$I$3:$I$127)*_xlfn.XLOOKUP(C$1,Korrekturfaktoren!$A$3:$A$6,Korrekturfaktoren!$B$3:$B$6)
+_xlfn.XLOOKUP($A11,Kostenanteile!$B$3:$B$127,Kostenanteile!$J$3:$J$127)*_xlfn.XLOOKUP(C$1,Korrekturfaktoren!$A$3:$A$6,Korrekturfaktoren!$C$3:$C$6)
+_xlfn.XLOOKUP($A11,Kostenanteile!$B$3:$B$127,Kostenanteile!$K$3:$K$127)*_xlfn.XLOOKUP(C$1,Korrekturfaktoren!$A$3:$A$6,Korrekturfaktoren!$D$3:$D$6)
+_xlfn.XLOOKUP($A11,Kostenanteile!$B$3:$B$127,Kostenanteile!$L$3:$L$127)*_xlfn.XLOOKUP(C$1,Korrekturfaktoren!$A$3:$A$6,Korrekturfaktoren!$E$3:$E$6)</f>
        <v>1.4792187752105483</v>
      </c>
      <c r="D11" s="51">
        <f>_xlfn.XLOOKUP($A11,Kostenanteile!$B$3:$B$127,Kostenanteile!$I$3:$I$127)*_xlfn.XLOOKUP(D$1,Korrekturfaktoren!$A$3:$A$6,Korrekturfaktoren!$B$3:$B$6)
+_xlfn.XLOOKUP($A11,Kostenanteile!$B$3:$B$127,Kostenanteile!$J$3:$J$127)*_xlfn.XLOOKUP(D$1,Korrekturfaktoren!$A$3:$A$6,Korrekturfaktoren!$C$3:$C$6)
+_xlfn.XLOOKUP($A11,Kostenanteile!$B$3:$B$127,Kostenanteile!$K$3:$K$127)*_xlfn.XLOOKUP(D$1,Korrekturfaktoren!$A$3:$A$6,Korrekturfaktoren!$D$3:$D$6)
+_xlfn.XLOOKUP($A11,Kostenanteile!$B$3:$B$127,Kostenanteile!$L$3:$L$127)*_xlfn.XLOOKUP(D$1,Korrekturfaktoren!$A$3:$A$6,Korrekturfaktoren!$E$3:$E$6)</f>
        <v>1.560830193319162</v>
      </c>
      <c r="E11" s="51">
        <f>_xlfn.XLOOKUP($A11,Kostenanteile!$B$3:$B$127,Kostenanteile!$I$3:$I$127)*_xlfn.XLOOKUP(E$1,Korrekturfaktoren!$A$3:$A$6,Korrekturfaktoren!$B$3:$B$6)
+_xlfn.XLOOKUP($A11,Kostenanteile!$B$3:$B$127,Kostenanteile!$J$3:$J$127)*_xlfn.XLOOKUP(E$1,Korrekturfaktoren!$A$3:$A$6,Korrekturfaktoren!$C$3:$C$6)
+_xlfn.XLOOKUP($A11,Kostenanteile!$B$3:$B$127,Kostenanteile!$K$3:$K$127)*_xlfn.XLOOKUP(E$1,Korrekturfaktoren!$A$3:$A$6,Korrekturfaktoren!$D$3:$D$6)
+_xlfn.XLOOKUP($A11,Kostenanteile!$B$3:$B$127,Kostenanteile!$L$3:$L$127)*_xlfn.XLOOKUP(E$1,Korrekturfaktoren!$A$3:$A$6,Korrekturfaktoren!$E$3:$E$6)</f>
        <v>1.3365117412666117</v>
      </c>
    </row>
    <row r="12" spans="1:5">
      <c r="A12" s="51">
        <f>Konsolidiert!C12</f>
        <v>1194</v>
      </c>
      <c r="B12" s="51">
        <f>_xlfn.XLOOKUP($A12,Kostenanteile!$B$3:$B$127,Kostenanteile!$I$3:$I$127)*_xlfn.XLOOKUP(B$1,Korrekturfaktoren!$A$3:$A$6,Korrekturfaktoren!$B$3:$B$6)
+_xlfn.XLOOKUP($A12,Kostenanteile!$B$3:$B$127,Kostenanteile!$J$3:$J$127)*_xlfn.XLOOKUP(B$1,Korrekturfaktoren!$A$3:$A$6,Korrekturfaktoren!$C$3:$C$6)
+_xlfn.XLOOKUP($A12,Kostenanteile!$B$3:$B$127,Kostenanteile!$K$3:$K$127)*_xlfn.XLOOKUP(B$1,Korrekturfaktoren!$A$3:$A$6,Korrekturfaktoren!$D$3:$D$6)
+_xlfn.XLOOKUP($A12,Kostenanteile!$B$3:$B$127,Kostenanteile!$L$3:$L$127)*_xlfn.XLOOKUP(B$1,Korrekturfaktoren!$A$3:$A$6,Korrekturfaktoren!$E$3:$E$6)</f>
        <v>1.4737604227191574</v>
      </c>
      <c r="C12" s="51">
        <f>_xlfn.XLOOKUP($A12,Kostenanteile!$B$3:$B$127,Kostenanteile!$I$3:$I$127)*_xlfn.XLOOKUP(C$1,Korrekturfaktoren!$A$3:$A$6,Korrekturfaktoren!$B$3:$B$6)
+_xlfn.XLOOKUP($A12,Kostenanteile!$B$3:$B$127,Kostenanteile!$J$3:$J$127)*_xlfn.XLOOKUP(C$1,Korrekturfaktoren!$A$3:$A$6,Korrekturfaktoren!$C$3:$C$6)
+_xlfn.XLOOKUP($A12,Kostenanteile!$B$3:$B$127,Kostenanteile!$K$3:$K$127)*_xlfn.XLOOKUP(C$1,Korrekturfaktoren!$A$3:$A$6,Korrekturfaktoren!$D$3:$D$6)
+_xlfn.XLOOKUP($A12,Kostenanteile!$B$3:$B$127,Kostenanteile!$L$3:$L$127)*_xlfn.XLOOKUP(C$1,Korrekturfaktoren!$A$3:$A$6,Korrekturfaktoren!$E$3:$E$6)</f>
        <v>1.4792187752105483</v>
      </c>
      <c r="D12" s="51">
        <f>_xlfn.XLOOKUP($A12,Kostenanteile!$B$3:$B$127,Kostenanteile!$I$3:$I$127)*_xlfn.XLOOKUP(D$1,Korrekturfaktoren!$A$3:$A$6,Korrekturfaktoren!$B$3:$B$6)
+_xlfn.XLOOKUP($A12,Kostenanteile!$B$3:$B$127,Kostenanteile!$J$3:$J$127)*_xlfn.XLOOKUP(D$1,Korrekturfaktoren!$A$3:$A$6,Korrekturfaktoren!$C$3:$C$6)
+_xlfn.XLOOKUP($A12,Kostenanteile!$B$3:$B$127,Kostenanteile!$K$3:$K$127)*_xlfn.XLOOKUP(D$1,Korrekturfaktoren!$A$3:$A$6,Korrekturfaktoren!$D$3:$D$6)
+_xlfn.XLOOKUP($A12,Kostenanteile!$B$3:$B$127,Kostenanteile!$L$3:$L$127)*_xlfn.XLOOKUP(D$1,Korrekturfaktoren!$A$3:$A$6,Korrekturfaktoren!$E$3:$E$6)</f>
        <v>1.560830193319162</v>
      </c>
      <c r="E12" s="51">
        <f>_xlfn.XLOOKUP($A12,Kostenanteile!$B$3:$B$127,Kostenanteile!$I$3:$I$127)*_xlfn.XLOOKUP(E$1,Korrekturfaktoren!$A$3:$A$6,Korrekturfaktoren!$B$3:$B$6)
+_xlfn.XLOOKUP($A12,Kostenanteile!$B$3:$B$127,Kostenanteile!$J$3:$J$127)*_xlfn.XLOOKUP(E$1,Korrekturfaktoren!$A$3:$A$6,Korrekturfaktoren!$C$3:$C$6)
+_xlfn.XLOOKUP($A12,Kostenanteile!$B$3:$B$127,Kostenanteile!$K$3:$K$127)*_xlfn.XLOOKUP(E$1,Korrekturfaktoren!$A$3:$A$6,Korrekturfaktoren!$D$3:$D$6)
+_xlfn.XLOOKUP($A12,Kostenanteile!$B$3:$B$127,Kostenanteile!$L$3:$L$127)*_xlfn.XLOOKUP(E$1,Korrekturfaktoren!$A$3:$A$6,Korrekturfaktoren!$E$3:$E$6)</f>
        <v>1.3365117412666117</v>
      </c>
    </row>
    <row r="13" spans="1:5">
      <c r="A13" s="51">
        <f>Konsolidiert!C13</f>
        <v>1207</v>
      </c>
      <c r="B13" s="51">
        <f>_xlfn.XLOOKUP($A13,Kostenanteile!$B$3:$B$127,Kostenanteile!$I$3:$I$127)*_xlfn.XLOOKUP(B$1,Korrekturfaktoren!$A$3:$A$6,Korrekturfaktoren!$B$3:$B$6)
+_xlfn.XLOOKUP($A13,Kostenanteile!$B$3:$B$127,Kostenanteile!$J$3:$J$127)*_xlfn.XLOOKUP(B$1,Korrekturfaktoren!$A$3:$A$6,Korrekturfaktoren!$C$3:$C$6)
+_xlfn.XLOOKUP($A13,Kostenanteile!$B$3:$B$127,Kostenanteile!$K$3:$K$127)*_xlfn.XLOOKUP(B$1,Korrekturfaktoren!$A$3:$A$6,Korrekturfaktoren!$D$3:$D$6)
+_xlfn.XLOOKUP($A13,Kostenanteile!$B$3:$B$127,Kostenanteile!$L$3:$L$127)*_xlfn.XLOOKUP(B$1,Korrekturfaktoren!$A$3:$A$6,Korrekturfaktoren!$E$3:$E$6)</f>
        <v>1.2502805108594119</v>
      </c>
      <c r="C13" s="51">
        <f>_xlfn.XLOOKUP($A13,Kostenanteile!$B$3:$B$127,Kostenanteile!$I$3:$I$127)*_xlfn.XLOOKUP(C$1,Korrekturfaktoren!$A$3:$A$6,Korrekturfaktoren!$B$3:$B$6)
+_xlfn.XLOOKUP($A13,Kostenanteile!$B$3:$B$127,Kostenanteile!$J$3:$J$127)*_xlfn.XLOOKUP(C$1,Korrekturfaktoren!$A$3:$A$6,Korrekturfaktoren!$C$3:$C$6)
+_xlfn.XLOOKUP($A13,Kostenanteile!$B$3:$B$127,Kostenanteile!$K$3:$K$127)*_xlfn.XLOOKUP(C$1,Korrekturfaktoren!$A$3:$A$6,Korrekturfaktoren!$D$3:$D$6)
+_xlfn.XLOOKUP($A13,Kostenanteile!$B$3:$B$127,Kostenanteile!$L$3:$L$127)*_xlfn.XLOOKUP(C$1,Korrekturfaktoren!$A$3:$A$6,Korrekturfaktoren!$E$3:$E$6)</f>
        <v>1.2814971356474825</v>
      </c>
      <c r="D13" s="51">
        <f>_xlfn.XLOOKUP($A13,Kostenanteile!$B$3:$B$127,Kostenanteile!$I$3:$I$127)*_xlfn.XLOOKUP(D$1,Korrekturfaktoren!$A$3:$A$6,Korrekturfaktoren!$B$3:$B$6)
+_xlfn.XLOOKUP($A13,Kostenanteile!$B$3:$B$127,Kostenanteile!$J$3:$J$127)*_xlfn.XLOOKUP(D$1,Korrekturfaktoren!$A$3:$A$6,Korrekturfaktoren!$C$3:$C$6)
+_xlfn.XLOOKUP($A13,Kostenanteile!$B$3:$B$127,Kostenanteile!$K$3:$K$127)*_xlfn.XLOOKUP(D$1,Korrekturfaktoren!$A$3:$A$6,Korrekturfaktoren!$D$3:$D$6)
+_xlfn.XLOOKUP($A13,Kostenanteile!$B$3:$B$127,Kostenanteile!$L$3:$L$127)*_xlfn.XLOOKUP(D$1,Korrekturfaktoren!$A$3:$A$6,Korrekturfaktoren!$E$3:$E$6)</f>
        <v>1.3248116758082096</v>
      </c>
      <c r="E13" s="51">
        <f>_xlfn.XLOOKUP($A13,Kostenanteile!$B$3:$B$127,Kostenanteile!$I$3:$I$127)*_xlfn.XLOOKUP(E$1,Korrekturfaktoren!$A$3:$A$6,Korrekturfaktoren!$B$3:$B$6)
+_xlfn.XLOOKUP($A13,Kostenanteile!$B$3:$B$127,Kostenanteile!$J$3:$J$127)*_xlfn.XLOOKUP(E$1,Korrekturfaktoren!$A$3:$A$6,Korrekturfaktoren!$C$3:$C$6)
+_xlfn.XLOOKUP($A13,Kostenanteile!$B$3:$B$127,Kostenanteile!$K$3:$K$127)*_xlfn.XLOOKUP(E$1,Korrekturfaktoren!$A$3:$A$6,Korrekturfaktoren!$D$3:$D$6)
+_xlfn.XLOOKUP($A13,Kostenanteile!$B$3:$B$127,Kostenanteile!$L$3:$L$127)*_xlfn.XLOOKUP(E$1,Korrekturfaktoren!$A$3:$A$6,Korrekturfaktoren!$E$3:$E$6)</f>
        <v>1.2380701820969642</v>
      </c>
    </row>
    <row r="14" spans="1:5">
      <c r="A14" s="51">
        <f>Konsolidiert!C14</f>
        <v>1212</v>
      </c>
      <c r="B14" s="51">
        <f>_xlfn.XLOOKUP($A14,Kostenanteile!$B$3:$B$127,Kostenanteile!$I$3:$I$127)*_xlfn.XLOOKUP(B$1,Korrekturfaktoren!$A$3:$A$6,Korrekturfaktoren!$B$3:$B$6)
+_xlfn.XLOOKUP($A14,Kostenanteile!$B$3:$B$127,Kostenanteile!$J$3:$J$127)*_xlfn.XLOOKUP(B$1,Korrekturfaktoren!$A$3:$A$6,Korrekturfaktoren!$C$3:$C$6)
+_xlfn.XLOOKUP($A14,Kostenanteile!$B$3:$B$127,Kostenanteile!$K$3:$K$127)*_xlfn.XLOOKUP(B$1,Korrekturfaktoren!$A$3:$A$6,Korrekturfaktoren!$D$3:$D$6)
+_xlfn.XLOOKUP($A14,Kostenanteile!$B$3:$B$127,Kostenanteile!$L$3:$L$127)*_xlfn.XLOOKUP(B$1,Korrekturfaktoren!$A$3:$A$6,Korrekturfaktoren!$E$3:$E$6)</f>
        <v>1.3620204667892846</v>
      </c>
      <c r="C14" s="51">
        <f>_xlfn.XLOOKUP($A14,Kostenanteile!$B$3:$B$127,Kostenanteile!$I$3:$I$127)*_xlfn.XLOOKUP(C$1,Korrekturfaktoren!$A$3:$A$6,Korrekturfaktoren!$B$3:$B$6)
+_xlfn.XLOOKUP($A14,Kostenanteile!$B$3:$B$127,Kostenanteile!$J$3:$J$127)*_xlfn.XLOOKUP(C$1,Korrekturfaktoren!$A$3:$A$6,Korrekturfaktoren!$C$3:$C$6)
+_xlfn.XLOOKUP($A14,Kostenanteile!$B$3:$B$127,Kostenanteile!$K$3:$K$127)*_xlfn.XLOOKUP(C$1,Korrekturfaktoren!$A$3:$A$6,Korrekturfaktoren!$D$3:$D$6)
+_xlfn.XLOOKUP($A14,Kostenanteile!$B$3:$B$127,Kostenanteile!$L$3:$L$127)*_xlfn.XLOOKUP(C$1,Korrekturfaktoren!$A$3:$A$6,Korrekturfaktoren!$E$3:$E$6)</f>
        <v>1.3803579554290153</v>
      </c>
      <c r="D14" s="51">
        <f>_xlfn.XLOOKUP($A14,Kostenanteile!$B$3:$B$127,Kostenanteile!$I$3:$I$127)*_xlfn.XLOOKUP(D$1,Korrekturfaktoren!$A$3:$A$6,Korrekturfaktoren!$B$3:$B$6)
+_xlfn.XLOOKUP($A14,Kostenanteile!$B$3:$B$127,Kostenanteile!$J$3:$J$127)*_xlfn.XLOOKUP(D$1,Korrekturfaktoren!$A$3:$A$6,Korrekturfaktoren!$C$3:$C$6)
+_xlfn.XLOOKUP($A14,Kostenanteile!$B$3:$B$127,Kostenanteile!$K$3:$K$127)*_xlfn.XLOOKUP(D$1,Korrekturfaktoren!$A$3:$A$6,Korrekturfaktoren!$D$3:$D$6)
+_xlfn.XLOOKUP($A14,Kostenanteile!$B$3:$B$127,Kostenanteile!$L$3:$L$127)*_xlfn.XLOOKUP(D$1,Korrekturfaktoren!$A$3:$A$6,Korrekturfaktoren!$E$3:$E$6)</f>
        <v>1.4428209345636855</v>
      </c>
      <c r="E14" s="51">
        <f>_xlfn.XLOOKUP($A14,Kostenanteile!$B$3:$B$127,Kostenanteile!$I$3:$I$127)*_xlfn.XLOOKUP(E$1,Korrekturfaktoren!$A$3:$A$6,Korrekturfaktoren!$B$3:$B$6)
+_xlfn.XLOOKUP($A14,Kostenanteile!$B$3:$B$127,Kostenanteile!$J$3:$J$127)*_xlfn.XLOOKUP(E$1,Korrekturfaktoren!$A$3:$A$6,Korrekturfaktoren!$C$3:$C$6)
+_xlfn.XLOOKUP($A14,Kostenanteile!$B$3:$B$127,Kostenanteile!$K$3:$K$127)*_xlfn.XLOOKUP(E$1,Korrekturfaktoren!$A$3:$A$6,Korrekturfaktoren!$D$3:$D$6)
+_xlfn.XLOOKUP($A14,Kostenanteile!$B$3:$B$127,Kostenanteile!$L$3:$L$127)*_xlfn.XLOOKUP(E$1,Korrekturfaktoren!$A$3:$A$6,Korrekturfaktoren!$E$3:$E$6)</f>
        <v>1.2872909616817882</v>
      </c>
    </row>
    <row r="15" spans="1:5">
      <c r="A15" s="51">
        <f>Konsolidiert!C15</f>
        <v>1223</v>
      </c>
      <c r="B15" s="51">
        <f>_xlfn.XLOOKUP($A15,Kostenanteile!$B$3:$B$127,Kostenanteile!$I$3:$I$127)*_xlfn.XLOOKUP(B$1,Korrekturfaktoren!$A$3:$A$6,Korrekturfaktoren!$B$3:$B$6)
+_xlfn.XLOOKUP($A15,Kostenanteile!$B$3:$B$127,Kostenanteile!$J$3:$J$127)*_xlfn.XLOOKUP(B$1,Korrekturfaktoren!$A$3:$A$6,Korrekturfaktoren!$C$3:$C$6)
+_xlfn.XLOOKUP($A15,Kostenanteile!$B$3:$B$127,Kostenanteile!$K$3:$K$127)*_xlfn.XLOOKUP(B$1,Korrekturfaktoren!$A$3:$A$6,Korrekturfaktoren!$D$3:$D$6)
+_xlfn.XLOOKUP($A15,Kostenanteile!$B$3:$B$127,Kostenanteile!$L$3:$L$127)*_xlfn.XLOOKUP(B$1,Korrekturfaktoren!$A$3:$A$6,Korrekturfaktoren!$E$3:$E$6)</f>
        <v>1.1874356167841076</v>
      </c>
      <c r="C15" s="51">
        <f>_xlfn.XLOOKUP($A15,Kostenanteile!$B$3:$B$127,Kostenanteile!$I$3:$I$127)*_xlfn.XLOOKUP(C$1,Korrekturfaktoren!$A$3:$A$6,Korrekturfaktoren!$B$3:$B$6)
+_xlfn.XLOOKUP($A15,Kostenanteile!$B$3:$B$127,Kostenanteile!$J$3:$J$127)*_xlfn.XLOOKUP(C$1,Korrekturfaktoren!$A$3:$A$6,Korrekturfaktoren!$C$3:$C$6)
+_xlfn.XLOOKUP($A15,Kostenanteile!$B$3:$B$127,Kostenanteile!$K$3:$K$127)*_xlfn.XLOOKUP(C$1,Korrekturfaktoren!$A$3:$A$6,Korrekturfaktoren!$D$3:$D$6)
+_xlfn.XLOOKUP($A15,Kostenanteile!$B$3:$B$127,Kostenanteile!$L$3:$L$127)*_xlfn.XLOOKUP(C$1,Korrekturfaktoren!$A$3:$A$6,Korrekturfaktoren!$E$3:$E$6)</f>
        <v>1.2267715152516632</v>
      </c>
      <c r="D15" s="51">
        <f>_xlfn.XLOOKUP($A15,Kostenanteile!$B$3:$B$127,Kostenanteile!$I$3:$I$127)*_xlfn.XLOOKUP(D$1,Korrekturfaktoren!$A$3:$A$6,Korrekturfaktoren!$B$3:$B$6)
+_xlfn.XLOOKUP($A15,Kostenanteile!$B$3:$B$127,Kostenanteile!$J$3:$J$127)*_xlfn.XLOOKUP(D$1,Korrekturfaktoren!$A$3:$A$6,Korrekturfaktoren!$C$3:$C$6)
+_xlfn.XLOOKUP($A15,Kostenanteile!$B$3:$B$127,Kostenanteile!$K$3:$K$127)*_xlfn.XLOOKUP(D$1,Korrekturfaktoren!$A$3:$A$6,Korrekturfaktoren!$D$3:$D$6)
+_xlfn.XLOOKUP($A15,Kostenanteile!$B$3:$B$127,Kostenanteile!$L$3:$L$127)*_xlfn.XLOOKUP(D$1,Korrekturfaktoren!$A$3:$A$6,Korrekturfaktoren!$E$3:$E$6)</f>
        <v>1.2614258602407746</v>
      </c>
      <c r="E15" s="51">
        <f>_xlfn.XLOOKUP($A15,Kostenanteile!$B$3:$B$127,Kostenanteile!$I$3:$I$127)*_xlfn.XLOOKUP(E$1,Korrekturfaktoren!$A$3:$A$6,Korrekturfaktoren!$B$3:$B$6)
+_xlfn.XLOOKUP($A15,Kostenanteile!$B$3:$B$127,Kostenanteile!$J$3:$J$127)*_xlfn.XLOOKUP(E$1,Korrekturfaktoren!$A$3:$A$6,Korrekturfaktoren!$C$3:$C$6)
+_xlfn.XLOOKUP($A15,Kostenanteile!$B$3:$B$127,Kostenanteile!$K$3:$K$127)*_xlfn.XLOOKUP(E$1,Korrekturfaktoren!$A$3:$A$6,Korrekturfaktoren!$D$3:$D$6)
+_xlfn.XLOOKUP($A15,Kostenanteile!$B$3:$B$127,Kostenanteile!$L$3:$L$127)*_xlfn.XLOOKUP(E$1,Korrekturfaktoren!$A$3:$A$6,Korrekturfaktoren!$E$3:$E$6)</f>
        <v>1.2108179205820835</v>
      </c>
    </row>
    <row r="16" spans="1:5">
      <c r="A16" s="51">
        <f>Konsolidiert!C16</f>
        <v>1224.0999999999999</v>
      </c>
      <c r="B16" s="51">
        <f>_xlfn.XLOOKUP($A16,Kostenanteile!$B$3:$B$127,Kostenanteile!$I$3:$I$127)*_xlfn.XLOOKUP(B$1,Korrekturfaktoren!$A$3:$A$6,Korrekturfaktoren!$B$3:$B$6)
+_xlfn.XLOOKUP($A16,Kostenanteile!$B$3:$B$127,Kostenanteile!$J$3:$J$127)*_xlfn.XLOOKUP(B$1,Korrekturfaktoren!$A$3:$A$6,Korrekturfaktoren!$C$3:$C$6)
+_xlfn.XLOOKUP($A16,Kostenanteile!$B$3:$B$127,Kostenanteile!$K$3:$K$127)*_xlfn.XLOOKUP(B$1,Korrekturfaktoren!$A$3:$A$6,Korrekturfaktoren!$D$3:$D$6)
+_xlfn.XLOOKUP($A16,Kostenanteile!$B$3:$B$127,Kostenanteile!$L$3:$L$127)*_xlfn.XLOOKUP(B$1,Korrekturfaktoren!$A$3:$A$6,Korrekturfaktoren!$E$3:$E$6)</f>
        <v>1.4248653608645891</v>
      </c>
      <c r="C16" s="51">
        <f>_xlfn.XLOOKUP($A16,Kostenanteile!$B$3:$B$127,Kostenanteile!$I$3:$I$127)*_xlfn.XLOOKUP(C$1,Korrekturfaktoren!$A$3:$A$6,Korrekturfaktoren!$B$3:$B$6)
+_xlfn.XLOOKUP($A16,Kostenanteile!$B$3:$B$127,Kostenanteile!$J$3:$J$127)*_xlfn.XLOOKUP(C$1,Korrekturfaktoren!$A$3:$A$6,Korrekturfaktoren!$C$3:$C$6)
+_xlfn.XLOOKUP($A16,Kostenanteile!$B$3:$B$127,Kostenanteile!$K$3:$K$127)*_xlfn.XLOOKUP(C$1,Korrekturfaktoren!$A$3:$A$6,Korrekturfaktoren!$D$3:$D$6)
+_xlfn.XLOOKUP($A16,Kostenanteile!$B$3:$B$127,Kostenanteile!$L$3:$L$127)*_xlfn.XLOOKUP(C$1,Korrekturfaktoren!$A$3:$A$6,Korrekturfaktoren!$E$3:$E$6)</f>
        <v>1.4350835758248346</v>
      </c>
      <c r="D16" s="51">
        <f>_xlfn.XLOOKUP($A16,Kostenanteile!$B$3:$B$127,Kostenanteile!$I$3:$I$127)*_xlfn.XLOOKUP(D$1,Korrekturfaktoren!$A$3:$A$6,Korrekturfaktoren!$B$3:$B$6)
+_xlfn.XLOOKUP($A16,Kostenanteile!$B$3:$B$127,Kostenanteile!$J$3:$J$127)*_xlfn.XLOOKUP(D$1,Korrekturfaktoren!$A$3:$A$6,Korrekturfaktoren!$C$3:$C$6)
+_xlfn.XLOOKUP($A16,Kostenanteile!$B$3:$B$127,Kostenanteile!$K$3:$K$127)*_xlfn.XLOOKUP(D$1,Korrekturfaktoren!$A$3:$A$6,Korrekturfaktoren!$D$3:$D$6)
+_xlfn.XLOOKUP($A16,Kostenanteile!$B$3:$B$127,Kostenanteile!$L$3:$L$127)*_xlfn.XLOOKUP(D$1,Korrekturfaktoren!$A$3:$A$6,Korrekturfaktoren!$E$3:$E$6)</f>
        <v>1.5062067501311205</v>
      </c>
      <c r="E16" s="51">
        <f>_xlfn.XLOOKUP($A16,Kostenanteile!$B$3:$B$127,Kostenanteile!$I$3:$I$127)*_xlfn.XLOOKUP(E$1,Korrekturfaktoren!$A$3:$A$6,Korrekturfaktoren!$B$3:$B$6)
+_xlfn.XLOOKUP($A16,Kostenanteile!$B$3:$B$127,Kostenanteile!$J$3:$J$127)*_xlfn.XLOOKUP(E$1,Korrekturfaktoren!$A$3:$A$6,Korrekturfaktoren!$C$3:$C$6)
+_xlfn.XLOOKUP($A16,Kostenanteile!$B$3:$B$127,Kostenanteile!$K$3:$K$127)*_xlfn.XLOOKUP(E$1,Korrekturfaktoren!$A$3:$A$6,Korrekturfaktoren!$D$3:$D$6)
+_xlfn.XLOOKUP($A16,Kostenanteile!$B$3:$B$127,Kostenanteile!$L$3:$L$127)*_xlfn.XLOOKUP(E$1,Korrekturfaktoren!$A$3:$A$6,Korrekturfaktoren!$E$3:$E$6)</f>
        <v>1.3145432231966685</v>
      </c>
    </row>
    <row r="17" spans="1:5">
      <c r="A17" s="51">
        <f>Konsolidiert!C17</f>
        <v>1230</v>
      </c>
      <c r="B17" s="51">
        <f>_xlfn.XLOOKUP($A17,Kostenanteile!$B$3:$B$127,Kostenanteile!$I$3:$I$127)*_xlfn.XLOOKUP(B$1,Korrekturfaktoren!$A$3:$A$6,Korrekturfaktoren!$B$3:$B$6)
+_xlfn.XLOOKUP($A17,Kostenanteile!$B$3:$B$127,Kostenanteile!$J$3:$J$127)*_xlfn.XLOOKUP(B$1,Korrekturfaktoren!$A$3:$A$6,Korrekturfaktoren!$C$3:$C$6)
+_xlfn.XLOOKUP($A17,Kostenanteile!$B$3:$B$127,Kostenanteile!$K$3:$K$127)*_xlfn.XLOOKUP(B$1,Korrekturfaktoren!$A$3:$A$6,Korrekturfaktoren!$D$3:$D$6)
+_xlfn.XLOOKUP($A17,Kostenanteile!$B$3:$B$127,Kostenanteile!$L$3:$L$127)*_xlfn.XLOOKUP(B$1,Korrekturfaktoren!$A$3:$A$6,Korrekturfaktoren!$E$3:$E$6)</f>
        <v>1.1874356167841076</v>
      </c>
      <c r="C17" s="51">
        <f>_xlfn.XLOOKUP($A17,Kostenanteile!$B$3:$B$127,Kostenanteile!$I$3:$I$127)*_xlfn.XLOOKUP(C$1,Korrekturfaktoren!$A$3:$A$6,Korrekturfaktoren!$B$3:$B$6)
+_xlfn.XLOOKUP($A17,Kostenanteile!$B$3:$B$127,Kostenanteile!$J$3:$J$127)*_xlfn.XLOOKUP(C$1,Korrekturfaktoren!$A$3:$A$6,Korrekturfaktoren!$C$3:$C$6)
+_xlfn.XLOOKUP($A17,Kostenanteile!$B$3:$B$127,Kostenanteile!$K$3:$K$127)*_xlfn.XLOOKUP(C$1,Korrekturfaktoren!$A$3:$A$6,Korrekturfaktoren!$D$3:$D$6)
+_xlfn.XLOOKUP($A17,Kostenanteile!$B$3:$B$127,Kostenanteile!$L$3:$L$127)*_xlfn.XLOOKUP(C$1,Korrekturfaktoren!$A$3:$A$6,Korrekturfaktoren!$E$3:$E$6)</f>
        <v>1.2267715152516632</v>
      </c>
      <c r="D17" s="51">
        <f>_xlfn.XLOOKUP($A17,Kostenanteile!$B$3:$B$127,Kostenanteile!$I$3:$I$127)*_xlfn.XLOOKUP(D$1,Korrekturfaktoren!$A$3:$A$6,Korrekturfaktoren!$B$3:$B$6)
+_xlfn.XLOOKUP($A17,Kostenanteile!$B$3:$B$127,Kostenanteile!$J$3:$J$127)*_xlfn.XLOOKUP(D$1,Korrekturfaktoren!$A$3:$A$6,Korrekturfaktoren!$C$3:$C$6)
+_xlfn.XLOOKUP($A17,Kostenanteile!$B$3:$B$127,Kostenanteile!$K$3:$K$127)*_xlfn.XLOOKUP(D$1,Korrekturfaktoren!$A$3:$A$6,Korrekturfaktoren!$D$3:$D$6)
+_xlfn.XLOOKUP($A17,Kostenanteile!$B$3:$B$127,Kostenanteile!$L$3:$L$127)*_xlfn.XLOOKUP(D$1,Korrekturfaktoren!$A$3:$A$6,Korrekturfaktoren!$E$3:$E$6)</f>
        <v>1.2614258602407746</v>
      </c>
      <c r="E17" s="51">
        <f>_xlfn.XLOOKUP($A17,Kostenanteile!$B$3:$B$127,Kostenanteile!$I$3:$I$127)*_xlfn.XLOOKUP(E$1,Korrekturfaktoren!$A$3:$A$6,Korrekturfaktoren!$B$3:$B$6)
+_xlfn.XLOOKUP($A17,Kostenanteile!$B$3:$B$127,Kostenanteile!$J$3:$J$127)*_xlfn.XLOOKUP(E$1,Korrekturfaktoren!$A$3:$A$6,Korrekturfaktoren!$C$3:$C$6)
+_xlfn.XLOOKUP($A17,Kostenanteile!$B$3:$B$127,Kostenanteile!$K$3:$K$127)*_xlfn.XLOOKUP(E$1,Korrekturfaktoren!$A$3:$A$6,Korrekturfaktoren!$D$3:$D$6)
+_xlfn.XLOOKUP($A17,Kostenanteile!$B$3:$B$127,Kostenanteile!$L$3:$L$127)*_xlfn.XLOOKUP(E$1,Korrekturfaktoren!$A$3:$A$6,Korrekturfaktoren!$E$3:$E$6)</f>
        <v>1.2108179205820835</v>
      </c>
    </row>
    <row r="18" spans="1:5">
      <c r="A18" s="51">
        <f>Konsolidiert!C18</f>
        <v>1245</v>
      </c>
      <c r="B18" s="51">
        <f>_xlfn.XLOOKUP($A18,Kostenanteile!$B$3:$B$127,Kostenanteile!$I$3:$I$127)*_xlfn.XLOOKUP(B$1,Korrekturfaktoren!$A$3:$A$6,Korrekturfaktoren!$B$3:$B$6)
+_xlfn.XLOOKUP($A18,Kostenanteile!$B$3:$B$127,Kostenanteile!$J$3:$J$127)*_xlfn.XLOOKUP(B$1,Korrekturfaktoren!$A$3:$A$6,Korrekturfaktoren!$C$3:$C$6)
+_xlfn.XLOOKUP($A18,Kostenanteile!$B$3:$B$127,Kostenanteile!$K$3:$K$127)*_xlfn.XLOOKUP(B$1,Korrekturfaktoren!$A$3:$A$6,Korrekturfaktoren!$D$3:$D$6)
+_xlfn.XLOOKUP($A18,Kostenanteile!$B$3:$B$127,Kostenanteile!$L$3:$L$127)*_xlfn.XLOOKUP(B$1,Korrekturfaktoren!$A$3:$A$6,Korrekturfaktoren!$E$3:$E$6)</f>
        <v>1.1874356167841076</v>
      </c>
      <c r="C18" s="51">
        <f>_xlfn.XLOOKUP($A18,Kostenanteile!$B$3:$B$127,Kostenanteile!$I$3:$I$127)*_xlfn.XLOOKUP(C$1,Korrekturfaktoren!$A$3:$A$6,Korrekturfaktoren!$B$3:$B$6)
+_xlfn.XLOOKUP($A18,Kostenanteile!$B$3:$B$127,Kostenanteile!$J$3:$J$127)*_xlfn.XLOOKUP(C$1,Korrekturfaktoren!$A$3:$A$6,Korrekturfaktoren!$C$3:$C$6)
+_xlfn.XLOOKUP($A18,Kostenanteile!$B$3:$B$127,Kostenanteile!$K$3:$K$127)*_xlfn.XLOOKUP(C$1,Korrekturfaktoren!$A$3:$A$6,Korrekturfaktoren!$D$3:$D$6)
+_xlfn.XLOOKUP($A18,Kostenanteile!$B$3:$B$127,Kostenanteile!$L$3:$L$127)*_xlfn.XLOOKUP(C$1,Korrekturfaktoren!$A$3:$A$6,Korrekturfaktoren!$E$3:$E$6)</f>
        <v>1.2267715152516632</v>
      </c>
      <c r="D18" s="51">
        <f>_xlfn.XLOOKUP($A18,Kostenanteile!$B$3:$B$127,Kostenanteile!$I$3:$I$127)*_xlfn.XLOOKUP(D$1,Korrekturfaktoren!$A$3:$A$6,Korrekturfaktoren!$B$3:$B$6)
+_xlfn.XLOOKUP($A18,Kostenanteile!$B$3:$B$127,Kostenanteile!$J$3:$J$127)*_xlfn.XLOOKUP(D$1,Korrekturfaktoren!$A$3:$A$6,Korrekturfaktoren!$C$3:$C$6)
+_xlfn.XLOOKUP($A18,Kostenanteile!$B$3:$B$127,Kostenanteile!$K$3:$K$127)*_xlfn.XLOOKUP(D$1,Korrekturfaktoren!$A$3:$A$6,Korrekturfaktoren!$D$3:$D$6)
+_xlfn.XLOOKUP($A18,Kostenanteile!$B$3:$B$127,Kostenanteile!$L$3:$L$127)*_xlfn.XLOOKUP(D$1,Korrekturfaktoren!$A$3:$A$6,Korrekturfaktoren!$E$3:$E$6)</f>
        <v>1.2614258602407746</v>
      </c>
      <c r="E18" s="51">
        <f>_xlfn.XLOOKUP($A18,Kostenanteile!$B$3:$B$127,Kostenanteile!$I$3:$I$127)*_xlfn.XLOOKUP(E$1,Korrekturfaktoren!$A$3:$A$6,Korrekturfaktoren!$B$3:$B$6)
+_xlfn.XLOOKUP($A18,Kostenanteile!$B$3:$B$127,Kostenanteile!$J$3:$J$127)*_xlfn.XLOOKUP(E$1,Korrekturfaktoren!$A$3:$A$6,Korrekturfaktoren!$C$3:$C$6)
+_xlfn.XLOOKUP($A18,Kostenanteile!$B$3:$B$127,Kostenanteile!$K$3:$K$127)*_xlfn.XLOOKUP(E$1,Korrekturfaktoren!$A$3:$A$6,Korrekturfaktoren!$D$3:$D$6)
+_xlfn.XLOOKUP($A18,Kostenanteile!$B$3:$B$127,Kostenanteile!$L$3:$L$127)*_xlfn.XLOOKUP(E$1,Korrekturfaktoren!$A$3:$A$6,Korrekturfaktoren!$E$3:$E$6)</f>
        <v>1.2108179205820835</v>
      </c>
    </row>
    <row r="19" spans="1:5">
      <c r="A19" s="51">
        <f>Konsolidiert!C19</f>
        <v>1260</v>
      </c>
      <c r="B19" s="51">
        <f>_xlfn.XLOOKUP($A19,Kostenanteile!$B$3:$B$127,Kostenanteile!$I$3:$I$127)*_xlfn.XLOOKUP(B$1,Korrekturfaktoren!$A$3:$A$6,Korrekturfaktoren!$B$3:$B$6)
+_xlfn.XLOOKUP($A19,Kostenanteile!$B$3:$B$127,Kostenanteile!$J$3:$J$127)*_xlfn.XLOOKUP(B$1,Korrekturfaktoren!$A$3:$A$6,Korrekturfaktoren!$C$3:$C$6)
+_xlfn.XLOOKUP($A19,Kostenanteile!$B$3:$B$127,Kostenanteile!$K$3:$K$127)*_xlfn.XLOOKUP(B$1,Korrekturfaktoren!$A$3:$A$6,Korrekturfaktoren!$D$3:$D$6)
+_xlfn.XLOOKUP($A19,Kostenanteile!$B$3:$B$127,Kostenanteile!$L$3:$L$127)*_xlfn.XLOOKUP(B$1,Korrekturfaktoren!$A$3:$A$6,Korrekturfaktoren!$E$3:$E$6)</f>
        <v>1.3131254049347163</v>
      </c>
      <c r="C19" s="51">
        <f>_xlfn.XLOOKUP($A19,Kostenanteile!$B$3:$B$127,Kostenanteile!$I$3:$I$127)*_xlfn.XLOOKUP(C$1,Korrekturfaktoren!$A$3:$A$6,Korrekturfaktoren!$B$3:$B$6)
+_xlfn.XLOOKUP($A19,Kostenanteile!$B$3:$B$127,Kostenanteile!$J$3:$J$127)*_xlfn.XLOOKUP(C$1,Korrekturfaktoren!$A$3:$A$6,Korrekturfaktoren!$C$3:$C$6)
+_xlfn.XLOOKUP($A19,Kostenanteile!$B$3:$B$127,Kostenanteile!$K$3:$K$127)*_xlfn.XLOOKUP(C$1,Korrekturfaktoren!$A$3:$A$6,Korrekturfaktoren!$D$3:$D$6)
+_xlfn.XLOOKUP($A19,Kostenanteile!$B$3:$B$127,Kostenanteile!$L$3:$L$127)*_xlfn.XLOOKUP(C$1,Korrekturfaktoren!$A$3:$A$6,Korrekturfaktoren!$E$3:$E$6)</f>
        <v>1.3362227560433013</v>
      </c>
      <c r="D19" s="51">
        <f>_xlfn.XLOOKUP($A19,Kostenanteile!$B$3:$B$127,Kostenanteile!$I$3:$I$127)*_xlfn.XLOOKUP(D$1,Korrekturfaktoren!$A$3:$A$6,Korrekturfaktoren!$B$3:$B$6)
+_xlfn.XLOOKUP($A19,Kostenanteile!$B$3:$B$127,Kostenanteile!$J$3:$J$127)*_xlfn.XLOOKUP(D$1,Korrekturfaktoren!$A$3:$A$6,Korrekturfaktoren!$C$3:$C$6)
+_xlfn.XLOOKUP($A19,Kostenanteile!$B$3:$B$127,Kostenanteile!$K$3:$K$127)*_xlfn.XLOOKUP(D$1,Korrekturfaktoren!$A$3:$A$6,Korrekturfaktoren!$D$3:$D$6)
+_xlfn.XLOOKUP($A19,Kostenanteile!$B$3:$B$127,Kostenanteile!$L$3:$L$127)*_xlfn.XLOOKUP(D$1,Korrekturfaktoren!$A$3:$A$6,Korrekturfaktoren!$E$3:$E$6)</f>
        <v>1.3881974913756441</v>
      </c>
      <c r="E19" s="51">
        <f>_xlfn.XLOOKUP($A19,Kostenanteile!$B$3:$B$127,Kostenanteile!$I$3:$I$127)*_xlfn.XLOOKUP(E$1,Korrekturfaktoren!$A$3:$A$6,Korrekturfaktoren!$B$3:$B$6)
+_xlfn.XLOOKUP($A19,Kostenanteile!$B$3:$B$127,Kostenanteile!$J$3:$J$127)*_xlfn.XLOOKUP(E$1,Korrekturfaktoren!$A$3:$A$6,Korrekturfaktoren!$C$3:$C$6)
+_xlfn.XLOOKUP($A19,Kostenanteile!$B$3:$B$127,Kostenanteile!$K$3:$K$127)*_xlfn.XLOOKUP(E$1,Korrekturfaktoren!$A$3:$A$6,Korrekturfaktoren!$D$3:$D$6)
+_xlfn.XLOOKUP($A19,Kostenanteile!$B$3:$B$127,Kostenanteile!$L$3:$L$127)*_xlfn.XLOOKUP(E$1,Korrekturfaktoren!$A$3:$A$6,Korrekturfaktoren!$E$3:$E$6)</f>
        <v>1.2653224436118449</v>
      </c>
    </row>
    <row r="20" spans="1:5">
      <c r="A20" s="51">
        <f>Konsolidiert!C20</f>
        <v>1266</v>
      </c>
      <c r="B20" s="51">
        <f>_xlfn.XLOOKUP($A20,Kostenanteile!$B$3:$B$127,Kostenanteile!$I$3:$I$127)*_xlfn.XLOOKUP(B$1,Korrekturfaktoren!$A$3:$A$6,Korrekturfaktoren!$B$3:$B$6)
+_xlfn.XLOOKUP($A20,Kostenanteile!$B$3:$B$127,Kostenanteile!$J$3:$J$127)*_xlfn.XLOOKUP(B$1,Korrekturfaktoren!$A$3:$A$6,Korrekturfaktoren!$C$3:$C$6)
+_xlfn.XLOOKUP($A20,Kostenanteile!$B$3:$B$127,Kostenanteile!$K$3:$K$127)*_xlfn.XLOOKUP(B$1,Korrekturfaktoren!$A$3:$A$6,Korrekturfaktoren!$D$3:$D$6)
+_xlfn.XLOOKUP($A20,Kostenanteile!$B$3:$B$127,Kostenanteile!$L$3:$L$127)*_xlfn.XLOOKUP(B$1,Korrekturfaktoren!$A$3:$A$6,Korrekturfaktoren!$E$3:$E$6)</f>
        <v>1.5226554845737255</v>
      </c>
      <c r="C20" s="51">
        <f>_xlfn.XLOOKUP($A20,Kostenanteile!$B$3:$B$127,Kostenanteile!$I$3:$I$127)*_xlfn.XLOOKUP(C$1,Korrekturfaktoren!$A$3:$A$6,Korrekturfaktoren!$B$3:$B$6)
+_xlfn.XLOOKUP($A20,Kostenanteile!$B$3:$B$127,Kostenanteile!$J$3:$J$127)*_xlfn.XLOOKUP(C$1,Korrekturfaktoren!$A$3:$A$6,Korrekturfaktoren!$C$3:$C$6)
+_xlfn.XLOOKUP($A20,Kostenanteile!$B$3:$B$127,Kostenanteile!$K$3:$K$127)*_xlfn.XLOOKUP(C$1,Korrekturfaktoren!$A$3:$A$6,Korrekturfaktoren!$D$3:$D$6)
+_xlfn.XLOOKUP($A20,Kostenanteile!$B$3:$B$127,Kostenanteile!$L$3:$L$127)*_xlfn.XLOOKUP(C$1,Korrekturfaktoren!$A$3:$A$6,Korrekturfaktoren!$E$3:$E$6)</f>
        <v>1.5233539745962621</v>
      </c>
      <c r="D20" s="51">
        <f>_xlfn.XLOOKUP($A20,Kostenanteile!$B$3:$B$127,Kostenanteile!$I$3:$I$127)*_xlfn.XLOOKUP(D$1,Korrekturfaktoren!$A$3:$A$6,Korrekturfaktoren!$B$3:$B$6)
+_xlfn.XLOOKUP($A20,Kostenanteile!$B$3:$B$127,Kostenanteile!$J$3:$J$127)*_xlfn.XLOOKUP(D$1,Korrekturfaktoren!$A$3:$A$6,Korrekturfaktoren!$C$3:$C$6)
+_xlfn.XLOOKUP($A20,Kostenanteile!$B$3:$B$127,Kostenanteile!$K$3:$K$127)*_xlfn.XLOOKUP(D$1,Korrekturfaktoren!$A$3:$A$6,Korrekturfaktoren!$D$3:$D$6)
+_xlfn.XLOOKUP($A20,Kostenanteile!$B$3:$B$127,Kostenanteile!$L$3:$L$127)*_xlfn.XLOOKUP(D$1,Korrekturfaktoren!$A$3:$A$6,Korrekturfaktoren!$E$3:$E$6)</f>
        <v>1.6154536365072032</v>
      </c>
      <c r="E20" s="51">
        <f>_xlfn.XLOOKUP($A20,Kostenanteile!$B$3:$B$127,Kostenanteile!$I$3:$I$127)*_xlfn.XLOOKUP(E$1,Korrekturfaktoren!$A$3:$A$6,Korrekturfaktoren!$B$3:$B$6)
+_xlfn.XLOOKUP($A20,Kostenanteile!$B$3:$B$127,Kostenanteile!$J$3:$J$127)*_xlfn.XLOOKUP(E$1,Korrekturfaktoren!$A$3:$A$6,Korrekturfaktoren!$C$3:$C$6)
+_xlfn.XLOOKUP($A20,Kostenanteile!$B$3:$B$127,Kostenanteile!$K$3:$K$127)*_xlfn.XLOOKUP(E$1,Korrekturfaktoren!$A$3:$A$6,Korrekturfaktoren!$D$3:$D$6)
+_xlfn.XLOOKUP($A20,Kostenanteile!$B$3:$B$127,Kostenanteile!$L$3:$L$127)*_xlfn.XLOOKUP(E$1,Korrekturfaktoren!$A$3:$A$6,Korrekturfaktoren!$E$3:$E$6)</f>
        <v>1.358480259336555</v>
      </c>
    </row>
    <row r="21" spans="1:5">
      <c r="A21" s="51">
        <f>Konsolidiert!C21</f>
        <v>1288</v>
      </c>
      <c r="B21" s="51">
        <f>_xlfn.XLOOKUP($A21,Kostenanteile!$B$3:$B$127,Kostenanteile!$I$3:$I$127)*_xlfn.XLOOKUP(B$1,Korrekturfaktoren!$A$3:$A$6,Korrekturfaktoren!$B$3:$B$6)
+_xlfn.XLOOKUP($A21,Kostenanteile!$B$3:$B$127,Kostenanteile!$J$3:$J$127)*_xlfn.XLOOKUP(B$1,Korrekturfaktoren!$A$3:$A$6,Korrekturfaktoren!$C$3:$C$6)
+_xlfn.XLOOKUP($A21,Kostenanteile!$B$3:$B$127,Kostenanteile!$K$3:$K$127)*_xlfn.XLOOKUP(B$1,Korrekturfaktoren!$A$3:$A$6,Korrekturfaktoren!$D$3:$D$6)
+_xlfn.XLOOKUP($A21,Kostenanteile!$B$3:$B$127,Kostenanteile!$L$3:$L$127)*_xlfn.XLOOKUP(B$1,Korrekturfaktoren!$A$3:$A$6,Korrekturfaktoren!$E$3:$E$6)</f>
        <v>1.3131254049347163</v>
      </c>
      <c r="C21" s="51">
        <f>_xlfn.XLOOKUP($A21,Kostenanteile!$B$3:$B$127,Kostenanteile!$I$3:$I$127)*_xlfn.XLOOKUP(C$1,Korrekturfaktoren!$A$3:$A$6,Korrekturfaktoren!$B$3:$B$6)
+_xlfn.XLOOKUP($A21,Kostenanteile!$B$3:$B$127,Kostenanteile!$J$3:$J$127)*_xlfn.XLOOKUP(C$1,Korrekturfaktoren!$A$3:$A$6,Korrekturfaktoren!$C$3:$C$6)
+_xlfn.XLOOKUP($A21,Kostenanteile!$B$3:$B$127,Kostenanteile!$K$3:$K$127)*_xlfn.XLOOKUP(C$1,Korrekturfaktoren!$A$3:$A$6,Korrekturfaktoren!$D$3:$D$6)
+_xlfn.XLOOKUP($A21,Kostenanteile!$B$3:$B$127,Kostenanteile!$L$3:$L$127)*_xlfn.XLOOKUP(C$1,Korrekturfaktoren!$A$3:$A$6,Korrekturfaktoren!$E$3:$E$6)</f>
        <v>1.3362227560433013</v>
      </c>
      <c r="D21" s="51">
        <f>_xlfn.XLOOKUP($A21,Kostenanteile!$B$3:$B$127,Kostenanteile!$I$3:$I$127)*_xlfn.XLOOKUP(D$1,Korrekturfaktoren!$A$3:$A$6,Korrekturfaktoren!$B$3:$B$6)
+_xlfn.XLOOKUP($A21,Kostenanteile!$B$3:$B$127,Kostenanteile!$J$3:$J$127)*_xlfn.XLOOKUP(D$1,Korrekturfaktoren!$A$3:$A$6,Korrekturfaktoren!$C$3:$C$6)
+_xlfn.XLOOKUP($A21,Kostenanteile!$B$3:$B$127,Kostenanteile!$K$3:$K$127)*_xlfn.XLOOKUP(D$1,Korrekturfaktoren!$A$3:$A$6,Korrekturfaktoren!$D$3:$D$6)
+_xlfn.XLOOKUP($A21,Kostenanteile!$B$3:$B$127,Kostenanteile!$L$3:$L$127)*_xlfn.XLOOKUP(D$1,Korrekturfaktoren!$A$3:$A$6,Korrekturfaktoren!$E$3:$E$6)</f>
        <v>1.3881974913756441</v>
      </c>
      <c r="E21" s="51">
        <f>_xlfn.XLOOKUP($A21,Kostenanteile!$B$3:$B$127,Kostenanteile!$I$3:$I$127)*_xlfn.XLOOKUP(E$1,Korrekturfaktoren!$A$3:$A$6,Korrekturfaktoren!$B$3:$B$6)
+_xlfn.XLOOKUP($A21,Kostenanteile!$B$3:$B$127,Kostenanteile!$J$3:$J$127)*_xlfn.XLOOKUP(E$1,Korrekturfaktoren!$A$3:$A$6,Korrekturfaktoren!$C$3:$C$6)
+_xlfn.XLOOKUP($A21,Kostenanteile!$B$3:$B$127,Kostenanteile!$K$3:$K$127)*_xlfn.XLOOKUP(E$1,Korrekturfaktoren!$A$3:$A$6,Korrekturfaktoren!$D$3:$D$6)
+_xlfn.XLOOKUP($A21,Kostenanteile!$B$3:$B$127,Kostenanteile!$L$3:$L$127)*_xlfn.XLOOKUP(E$1,Korrekturfaktoren!$A$3:$A$6,Korrekturfaktoren!$E$3:$E$6)</f>
        <v>1.2653224436118449</v>
      </c>
    </row>
    <row r="22" spans="1:5">
      <c r="A22" s="51">
        <f>Konsolidiert!C22</f>
        <v>1307</v>
      </c>
      <c r="B22" s="51">
        <f>_xlfn.XLOOKUP($A22,Kostenanteile!$B$3:$B$127,Kostenanteile!$I$3:$I$127)*_xlfn.XLOOKUP(B$1,Korrekturfaktoren!$A$3:$A$6,Korrekturfaktoren!$B$3:$B$6)
+_xlfn.XLOOKUP($A22,Kostenanteile!$B$3:$B$127,Kostenanteile!$J$3:$J$127)*_xlfn.XLOOKUP(B$1,Korrekturfaktoren!$A$3:$A$6,Korrekturfaktoren!$C$3:$C$6)
+_xlfn.XLOOKUP($A22,Kostenanteile!$B$3:$B$127,Kostenanteile!$K$3:$K$127)*_xlfn.XLOOKUP(B$1,Korrekturfaktoren!$A$3:$A$6,Korrekturfaktoren!$D$3:$D$6)
+_xlfn.XLOOKUP($A22,Kostenanteile!$B$3:$B$127,Kostenanteile!$L$3:$L$127)*_xlfn.XLOOKUP(B$1,Korrekturfaktoren!$A$3:$A$6,Korrekturfaktoren!$E$3:$E$6)</f>
        <v>1.1874356167841076</v>
      </c>
      <c r="C22" s="51">
        <f>_xlfn.XLOOKUP($A22,Kostenanteile!$B$3:$B$127,Kostenanteile!$I$3:$I$127)*_xlfn.XLOOKUP(C$1,Korrekturfaktoren!$A$3:$A$6,Korrekturfaktoren!$B$3:$B$6)
+_xlfn.XLOOKUP($A22,Kostenanteile!$B$3:$B$127,Kostenanteile!$J$3:$J$127)*_xlfn.XLOOKUP(C$1,Korrekturfaktoren!$A$3:$A$6,Korrekturfaktoren!$C$3:$C$6)
+_xlfn.XLOOKUP($A22,Kostenanteile!$B$3:$B$127,Kostenanteile!$K$3:$K$127)*_xlfn.XLOOKUP(C$1,Korrekturfaktoren!$A$3:$A$6,Korrekturfaktoren!$D$3:$D$6)
+_xlfn.XLOOKUP($A22,Kostenanteile!$B$3:$B$127,Kostenanteile!$L$3:$L$127)*_xlfn.XLOOKUP(C$1,Korrekturfaktoren!$A$3:$A$6,Korrekturfaktoren!$E$3:$E$6)</f>
        <v>1.2267715152516632</v>
      </c>
      <c r="D22" s="51">
        <f>_xlfn.XLOOKUP($A22,Kostenanteile!$B$3:$B$127,Kostenanteile!$I$3:$I$127)*_xlfn.XLOOKUP(D$1,Korrekturfaktoren!$A$3:$A$6,Korrekturfaktoren!$B$3:$B$6)
+_xlfn.XLOOKUP($A22,Kostenanteile!$B$3:$B$127,Kostenanteile!$J$3:$J$127)*_xlfn.XLOOKUP(D$1,Korrekturfaktoren!$A$3:$A$6,Korrekturfaktoren!$C$3:$C$6)
+_xlfn.XLOOKUP($A22,Kostenanteile!$B$3:$B$127,Kostenanteile!$K$3:$K$127)*_xlfn.XLOOKUP(D$1,Korrekturfaktoren!$A$3:$A$6,Korrekturfaktoren!$D$3:$D$6)
+_xlfn.XLOOKUP($A22,Kostenanteile!$B$3:$B$127,Kostenanteile!$L$3:$L$127)*_xlfn.XLOOKUP(D$1,Korrekturfaktoren!$A$3:$A$6,Korrekturfaktoren!$E$3:$E$6)</f>
        <v>1.2614258602407746</v>
      </c>
      <c r="E22" s="51">
        <f>_xlfn.XLOOKUP($A22,Kostenanteile!$B$3:$B$127,Kostenanteile!$I$3:$I$127)*_xlfn.XLOOKUP(E$1,Korrekturfaktoren!$A$3:$A$6,Korrekturfaktoren!$B$3:$B$6)
+_xlfn.XLOOKUP($A22,Kostenanteile!$B$3:$B$127,Kostenanteile!$J$3:$J$127)*_xlfn.XLOOKUP(E$1,Korrekturfaktoren!$A$3:$A$6,Korrekturfaktoren!$C$3:$C$6)
+_xlfn.XLOOKUP($A22,Kostenanteile!$B$3:$B$127,Kostenanteile!$K$3:$K$127)*_xlfn.XLOOKUP(E$1,Korrekturfaktoren!$A$3:$A$6,Korrekturfaktoren!$D$3:$D$6)
+_xlfn.XLOOKUP($A22,Kostenanteile!$B$3:$B$127,Kostenanteile!$L$3:$L$127)*_xlfn.XLOOKUP(E$1,Korrekturfaktoren!$A$3:$A$6,Korrekturfaktoren!$E$3:$E$6)</f>
        <v>1.2108179205820835</v>
      </c>
    </row>
    <row r="23" spans="1:5">
      <c r="A23" s="51">
        <f>Konsolidiert!C23</f>
        <v>1314</v>
      </c>
      <c r="B23" s="51">
        <f>_xlfn.XLOOKUP($A23,Kostenanteile!$B$3:$B$127,Kostenanteile!$I$3:$I$127)*_xlfn.XLOOKUP(B$1,Korrekturfaktoren!$A$3:$A$6,Korrekturfaktoren!$B$3:$B$6)
+_xlfn.XLOOKUP($A23,Kostenanteile!$B$3:$B$127,Kostenanteile!$J$3:$J$127)*_xlfn.XLOOKUP(B$1,Korrekturfaktoren!$A$3:$A$6,Korrekturfaktoren!$C$3:$C$6)
+_xlfn.XLOOKUP($A23,Kostenanteile!$B$3:$B$127,Kostenanteile!$K$3:$K$127)*_xlfn.XLOOKUP(B$1,Korrekturfaktoren!$A$3:$A$6,Korrekturfaktoren!$D$3:$D$6)
+_xlfn.XLOOKUP($A23,Kostenanteile!$B$3:$B$127,Kostenanteile!$L$3:$L$127)*_xlfn.XLOOKUP(B$1,Korrekturfaktoren!$A$3:$A$6,Korrekturfaktoren!$E$3:$E$6)</f>
        <v>1.1874356167841076</v>
      </c>
      <c r="C23" s="51">
        <f>_xlfn.XLOOKUP($A23,Kostenanteile!$B$3:$B$127,Kostenanteile!$I$3:$I$127)*_xlfn.XLOOKUP(C$1,Korrekturfaktoren!$A$3:$A$6,Korrekturfaktoren!$B$3:$B$6)
+_xlfn.XLOOKUP($A23,Kostenanteile!$B$3:$B$127,Kostenanteile!$J$3:$J$127)*_xlfn.XLOOKUP(C$1,Korrekturfaktoren!$A$3:$A$6,Korrekturfaktoren!$C$3:$C$6)
+_xlfn.XLOOKUP($A23,Kostenanteile!$B$3:$B$127,Kostenanteile!$K$3:$K$127)*_xlfn.XLOOKUP(C$1,Korrekturfaktoren!$A$3:$A$6,Korrekturfaktoren!$D$3:$D$6)
+_xlfn.XLOOKUP($A23,Kostenanteile!$B$3:$B$127,Kostenanteile!$L$3:$L$127)*_xlfn.XLOOKUP(C$1,Korrekturfaktoren!$A$3:$A$6,Korrekturfaktoren!$E$3:$E$6)</f>
        <v>1.2267715152516632</v>
      </c>
      <c r="D23" s="51">
        <f>_xlfn.XLOOKUP($A23,Kostenanteile!$B$3:$B$127,Kostenanteile!$I$3:$I$127)*_xlfn.XLOOKUP(D$1,Korrekturfaktoren!$A$3:$A$6,Korrekturfaktoren!$B$3:$B$6)
+_xlfn.XLOOKUP($A23,Kostenanteile!$B$3:$B$127,Kostenanteile!$J$3:$J$127)*_xlfn.XLOOKUP(D$1,Korrekturfaktoren!$A$3:$A$6,Korrekturfaktoren!$C$3:$C$6)
+_xlfn.XLOOKUP($A23,Kostenanteile!$B$3:$B$127,Kostenanteile!$K$3:$K$127)*_xlfn.XLOOKUP(D$1,Korrekturfaktoren!$A$3:$A$6,Korrekturfaktoren!$D$3:$D$6)
+_xlfn.XLOOKUP($A23,Kostenanteile!$B$3:$B$127,Kostenanteile!$L$3:$L$127)*_xlfn.XLOOKUP(D$1,Korrekturfaktoren!$A$3:$A$6,Korrekturfaktoren!$E$3:$E$6)</f>
        <v>1.2614258602407746</v>
      </c>
      <c r="E23" s="51">
        <f>_xlfn.XLOOKUP($A23,Kostenanteile!$B$3:$B$127,Kostenanteile!$I$3:$I$127)*_xlfn.XLOOKUP(E$1,Korrekturfaktoren!$A$3:$A$6,Korrekturfaktoren!$B$3:$B$6)
+_xlfn.XLOOKUP($A23,Kostenanteile!$B$3:$B$127,Kostenanteile!$J$3:$J$127)*_xlfn.XLOOKUP(E$1,Korrekturfaktoren!$A$3:$A$6,Korrekturfaktoren!$C$3:$C$6)
+_xlfn.XLOOKUP($A23,Kostenanteile!$B$3:$B$127,Kostenanteile!$K$3:$K$127)*_xlfn.XLOOKUP(E$1,Korrekturfaktoren!$A$3:$A$6,Korrekturfaktoren!$D$3:$D$6)
+_xlfn.XLOOKUP($A23,Kostenanteile!$B$3:$B$127,Kostenanteile!$L$3:$L$127)*_xlfn.XLOOKUP(E$1,Korrekturfaktoren!$A$3:$A$6,Korrekturfaktoren!$E$3:$E$6)</f>
        <v>1.2108179205820835</v>
      </c>
    </row>
    <row r="24" spans="1:5">
      <c r="A24" s="51">
        <f>Konsolidiert!C24</f>
        <v>1329</v>
      </c>
      <c r="B24" s="51">
        <f>_xlfn.XLOOKUP($A24,Kostenanteile!$B$3:$B$127,Kostenanteile!$I$3:$I$127)*_xlfn.XLOOKUP(B$1,Korrekturfaktoren!$A$3:$A$6,Korrekturfaktoren!$B$3:$B$6)
+_xlfn.XLOOKUP($A24,Kostenanteile!$B$3:$B$127,Kostenanteile!$J$3:$J$127)*_xlfn.XLOOKUP(B$1,Korrekturfaktoren!$A$3:$A$6,Korrekturfaktoren!$C$3:$C$6)
+_xlfn.XLOOKUP($A24,Kostenanteile!$B$3:$B$127,Kostenanteile!$K$3:$K$127)*_xlfn.XLOOKUP(B$1,Korrekturfaktoren!$A$3:$A$6,Korrekturfaktoren!$D$3:$D$6)
+_xlfn.XLOOKUP($A24,Kostenanteile!$B$3:$B$127,Kostenanteile!$L$3:$L$127)*_xlfn.XLOOKUP(B$1,Korrekturfaktoren!$A$3:$A$6,Korrekturfaktoren!$E$3:$E$6)</f>
        <v>1.29917557271398</v>
      </c>
      <c r="C24" s="51">
        <f>_xlfn.XLOOKUP($A24,Kostenanteile!$B$3:$B$127,Kostenanteile!$I$3:$I$127)*_xlfn.XLOOKUP(C$1,Korrekturfaktoren!$A$3:$A$6,Korrekturfaktoren!$B$3:$B$6)
+_xlfn.XLOOKUP($A24,Kostenanteile!$B$3:$B$127,Kostenanteile!$J$3:$J$127)*_xlfn.XLOOKUP(C$1,Korrekturfaktoren!$A$3:$A$6,Korrekturfaktoren!$C$3:$C$6)
+_xlfn.XLOOKUP($A24,Kostenanteile!$B$3:$B$127,Kostenanteile!$K$3:$K$127)*_xlfn.XLOOKUP(C$1,Korrekturfaktoren!$A$3:$A$6,Korrekturfaktoren!$D$3:$D$6)
+_xlfn.XLOOKUP($A24,Kostenanteile!$B$3:$B$127,Kostenanteile!$L$3:$L$127)*_xlfn.XLOOKUP(C$1,Korrekturfaktoren!$A$3:$A$6,Korrekturfaktoren!$E$3:$E$6)</f>
        <v>1.3256323350331962</v>
      </c>
      <c r="D24" s="51">
        <f>_xlfn.XLOOKUP($A24,Kostenanteile!$B$3:$B$127,Kostenanteile!$I$3:$I$127)*_xlfn.XLOOKUP(D$1,Korrekturfaktoren!$A$3:$A$6,Korrekturfaktoren!$B$3:$B$6)
+_xlfn.XLOOKUP($A24,Kostenanteile!$B$3:$B$127,Kostenanteile!$J$3:$J$127)*_xlfn.XLOOKUP(D$1,Korrekturfaktoren!$A$3:$A$6,Korrekturfaktoren!$C$3:$C$6)
+_xlfn.XLOOKUP($A24,Kostenanteile!$B$3:$B$127,Kostenanteile!$K$3:$K$127)*_xlfn.XLOOKUP(D$1,Korrekturfaktoren!$A$3:$A$6,Korrekturfaktoren!$D$3:$D$6)
+_xlfn.XLOOKUP($A24,Kostenanteile!$B$3:$B$127,Kostenanteile!$L$3:$L$127)*_xlfn.XLOOKUP(D$1,Korrekturfaktoren!$A$3:$A$6,Korrekturfaktoren!$E$3:$E$6)</f>
        <v>1.3794351189962508</v>
      </c>
      <c r="E24" s="51">
        <f>_xlfn.XLOOKUP($A24,Kostenanteile!$B$3:$B$127,Kostenanteile!$I$3:$I$127)*_xlfn.XLOOKUP(E$1,Korrekturfaktoren!$A$3:$A$6,Korrekturfaktoren!$B$3:$B$6)
+_xlfn.XLOOKUP($A24,Kostenanteile!$B$3:$B$127,Kostenanteile!$J$3:$J$127)*_xlfn.XLOOKUP(E$1,Korrekturfaktoren!$A$3:$A$6,Korrekturfaktoren!$C$3:$C$6)
+_xlfn.XLOOKUP($A24,Kostenanteile!$B$3:$B$127,Kostenanteile!$K$3:$K$127)*_xlfn.XLOOKUP(E$1,Korrekturfaktoren!$A$3:$A$6,Korrekturfaktoren!$D$3:$D$6)
+_xlfn.XLOOKUP($A24,Kostenanteile!$B$3:$B$127,Kostenanteile!$L$3:$L$127)*_xlfn.XLOOKUP(E$1,Korrekturfaktoren!$A$3:$A$6,Korrekturfaktoren!$E$3:$E$6)</f>
        <v>1.2600387001669073</v>
      </c>
    </row>
    <row r="25" spans="1:5">
      <c r="A25" s="51">
        <f>Konsolidiert!C25</f>
        <v>1341</v>
      </c>
      <c r="B25" s="51">
        <f>_xlfn.XLOOKUP($A25,Kostenanteile!$B$3:$B$127,Kostenanteile!$I$3:$I$127)*_xlfn.XLOOKUP(B$1,Korrekturfaktoren!$A$3:$A$6,Korrekturfaktoren!$B$3:$B$6)
+_xlfn.XLOOKUP($A25,Kostenanteile!$B$3:$B$127,Kostenanteile!$J$3:$J$127)*_xlfn.XLOOKUP(B$1,Korrekturfaktoren!$A$3:$A$6,Korrekturfaktoren!$C$3:$C$6)
+_xlfn.XLOOKUP($A25,Kostenanteile!$B$3:$B$127,Kostenanteile!$K$3:$K$127)*_xlfn.XLOOKUP(B$1,Korrekturfaktoren!$A$3:$A$6,Korrekturfaktoren!$D$3:$D$6)
+_xlfn.XLOOKUP($A25,Kostenanteile!$B$3:$B$127,Kostenanteile!$L$3:$L$127)*_xlfn.XLOOKUP(B$1,Korrekturfaktoren!$A$3:$A$6,Korrekturfaktoren!$E$3:$E$6)</f>
        <v>1.1874356167841076</v>
      </c>
      <c r="C25" s="51">
        <f>_xlfn.XLOOKUP($A25,Kostenanteile!$B$3:$B$127,Kostenanteile!$I$3:$I$127)*_xlfn.XLOOKUP(C$1,Korrekturfaktoren!$A$3:$A$6,Korrekturfaktoren!$B$3:$B$6)
+_xlfn.XLOOKUP($A25,Kostenanteile!$B$3:$B$127,Kostenanteile!$J$3:$J$127)*_xlfn.XLOOKUP(C$1,Korrekturfaktoren!$A$3:$A$6,Korrekturfaktoren!$C$3:$C$6)
+_xlfn.XLOOKUP($A25,Kostenanteile!$B$3:$B$127,Kostenanteile!$K$3:$K$127)*_xlfn.XLOOKUP(C$1,Korrekturfaktoren!$A$3:$A$6,Korrekturfaktoren!$D$3:$D$6)
+_xlfn.XLOOKUP($A25,Kostenanteile!$B$3:$B$127,Kostenanteile!$L$3:$L$127)*_xlfn.XLOOKUP(C$1,Korrekturfaktoren!$A$3:$A$6,Korrekturfaktoren!$E$3:$E$6)</f>
        <v>1.2267715152516632</v>
      </c>
      <c r="D25" s="51">
        <f>_xlfn.XLOOKUP($A25,Kostenanteile!$B$3:$B$127,Kostenanteile!$I$3:$I$127)*_xlfn.XLOOKUP(D$1,Korrekturfaktoren!$A$3:$A$6,Korrekturfaktoren!$B$3:$B$6)
+_xlfn.XLOOKUP($A25,Kostenanteile!$B$3:$B$127,Kostenanteile!$J$3:$J$127)*_xlfn.XLOOKUP(D$1,Korrekturfaktoren!$A$3:$A$6,Korrekturfaktoren!$C$3:$C$6)
+_xlfn.XLOOKUP($A25,Kostenanteile!$B$3:$B$127,Kostenanteile!$K$3:$K$127)*_xlfn.XLOOKUP(D$1,Korrekturfaktoren!$A$3:$A$6,Korrekturfaktoren!$D$3:$D$6)
+_xlfn.XLOOKUP($A25,Kostenanteile!$B$3:$B$127,Kostenanteile!$L$3:$L$127)*_xlfn.XLOOKUP(D$1,Korrekturfaktoren!$A$3:$A$6,Korrekturfaktoren!$E$3:$E$6)</f>
        <v>1.2614258602407746</v>
      </c>
      <c r="E25" s="51">
        <f>_xlfn.XLOOKUP($A25,Kostenanteile!$B$3:$B$127,Kostenanteile!$I$3:$I$127)*_xlfn.XLOOKUP(E$1,Korrekturfaktoren!$A$3:$A$6,Korrekturfaktoren!$B$3:$B$6)
+_xlfn.XLOOKUP($A25,Kostenanteile!$B$3:$B$127,Kostenanteile!$J$3:$J$127)*_xlfn.XLOOKUP(E$1,Korrekturfaktoren!$A$3:$A$6,Korrekturfaktoren!$C$3:$C$6)
+_xlfn.XLOOKUP($A25,Kostenanteile!$B$3:$B$127,Kostenanteile!$K$3:$K$127)*_xlfn.XLOOKUP(E$1,Korrekturfaktoren!$A$3:$A$6,Korrekturfaktoren!$D$3:$D$6)
+_xlfn.XLOOKUP($A25,Kostenanteile!$B$3:$B$127,Kostenanteile!$L$3:$L$127)*_xlfn.XLOOKUP(E$1,Korrekturfaktoren!$A$3:$A$6,Korrekturfaktoren!$E$3:$E$6)</f>
        <v>1.2108179205820835</v>
      </c>
    </row>
    <row r="26" spans="1:5">
      <c r="A26" s="51">
        <f>Konsolidiert!C26</f>
        <v>1356</v>
      </c>
      <c r="B26" s="51">
        <f>_xlfn.XLOOKUP($A26,Kostenanteile!$B$3:$B$127,Kostenanteile!$I$3:$I$127)*_xlfn.XLOOKUP(B$1,Korrekturfaktoren!$A$3:$A$6,Korrekturfaktoren!$B$3:$B$6)
+_xlfn.XLOOKUP($A26,Kostenanteile!$B$3:$B$127,Kostenanteile!$J$3:$J$127)*_xlfn.XLOOKUP(B$1,Korrekturfaktoren!$A$3:$A$6,Korrekturfaktoren!$C$3:$C$6)
+_xlfn.XLOOKUP($A26,Kostenanteile!$B$3:$B$127,Kostenanteile!$K$3:$K$127)*_xlfn.XLOOKUP(B$1,Korrekturfaktoren!$A$3:$A$6,Korrekturfaktoren!$D$3:$D$6)
+_xlfn.XLOOKUP($A26,Kostenanteile!$B$3:$B$127,Kostenanteile!$L$3:$L$127)*_xlfn.XLOOKUP(B$1,Korrekturfaktoren!$A$3:$A$6,Korrekturfaktoren!$E$3:$E$6)</f>
        <v>1.1874356167841076</v>
      </c>
      <c r="C26" s="51">
        <f>_xlfn.XLOOKUP($A26,Kostenanteile!$B$3:$B$127,Kostenanteile!$I$3:$I$127)*_xlfn.XLOOKUP(C$1,Korrekturfaktoren!$A$3:$A$6,Korrekturfaktoren!$B$3:$B$6)
+_xlfn.XLOOKUP($A26,Kostenanteile!$B$3:$B$127,Kostenanteile!$J$3:$J$127)*_xlfn.XLOOKUP(C$1,Korrekturfaktoren!$A$3:$A$6,Korrekturfaktoren!$C$3:$C$6)
+_xlfn.XLOOKUP($A26,Kostenanteile!$B$3:$B$127,Kostenanteile!$K$3:$K$127)*_xlfn.XLOOKUP(C$1,Korrekturfaktoren!$A$3:$A$6,Korrekturfaktoren!$D$3:$D$6)
+_xlfn.XLOOKUP($A26,Kostenanteile!$B$3:$B$127,Kostenanteile!$L$3:$L$127)*_xlfn.XLOOKUP(C$1,Korrekturfaktoren!$A$3:$A$6,Korrekturfaktoren!$E$3:$E$6)</f>
        <v>1.2267715152516632</v>
      </c>
      <c r="D26" s="51">
        <f>_xlfn.XLOOKUP($A26,Kostenanteile!$B$3:$B$127,Kostenanteile!$I$3:$I$127)*_xlfn.XLOOKUP(D$1,Korrekturfaktoren!$A$3:$A$6,Korrekturfaktoren!$B$3:$B$6)
+_xlfn.XLOOKUP($A26,Kostenanteile!$B$3:$B$127,Kostenanteile!$J$3:$J$127)*_xlfn.XLOOKUP(D$1,Korrekturfaktoren!$A$3:$A$6,Korrekturfaktoren!$C$3:$C$6)
+_xlfn.XLOOKUP($A26,Kostenanteile!$B$3:$B$127,Kostenanteile!$K$3:$K$127)*_xlfn.XLOOKUP(D$1,Korrekturfaktoren!$A$3:$A$6,Korrekturfaktoren!$D$3:$D$6)
+_xlfn.XLOOKUP($A26,Kostenanteile!$B$3:$B$127,Kostenanteile!$L$3:$L$127)*_xlfn.XLOOKUP(D$1,Korrekturfaktoren!$A$3:$A$6,Korrekturfaktoren!$E$3:$E$6)</f>
        <v>1.2614258602407746</v>
      </c>
      <c r="E26" s="51">
        <f>_xlfn.XLOOKUP($A26,Kostenanteile!$B$3:$B$127,Kostenanteile!$I$3:$I$127)*_xlfn.XLOOKUP(E$1,Korrekturfaktoren!$A$3:$A$6,Korrekturfaktoren!$B$3:$B$6)
+_xlfn.XLOOKUP($A26,Kostenanteile!$B$3:$B$127,Kostenanteile!$J$3:$J$127)*_xlfn.XLOOKUP(E$1,Korrekturfaktoren!$A$3:$A$6,Korrekturfaktoren!$C$3:$C$6)
+_xlfn.XLOOKUP($A26,Kostenanteile!$B$3:$B$127,Kostenanteile!$K$3:$K$127)*_xlfn.XLOOKUP(E$1,Korrekturfaktoren!$A$3:$A$6,Korrekturfaktoren!$D$3:$D$6)
+_xlfn.XLOOKUP($A26,Kostenanteile!$B$3:$B$127,Kostenanteile!$L$3:$L$127)*_xlfn.XLOOKUP(E$1,Korrekturfaktoren!$A$3:$A$6,Korrekturfaktoren!$E$3:$E$6)</f>
        <v>1.2108179205820835</v>
      </c>
    </row>
    <row r="27" spans="1:5">
      <c r="A27" s="51">
        <f>Konsolidiert!C27</f>
        <v>1363</v>
      </c>
      <c r="B27" s="51">
        <f>_xlfn.XLOOKUP($A27,Kostenanteile!$B$3:$B$127,Kostenanteile!$I$3:$I$127)*_xlfn.XLOOKUP(B$1,Korrekturfaktoren!$A$3:$A$6,Korrekturfaktoren!$B$3:$B$6)
+_xlfn.XLOOKUP($A27,Kostenanteile!$B$3:$B$127,Kostenanteile!$J$3:$J$127)*_xlfn.XLOOKUP(B$1,Korrekturfaktoren!$A$3:$A$6,Korrekturfaktoren!$C$3:$C$6)
+_xlfn.XLOOKUP($A27,Kostenanteile!$B$3:$B$127,Kostenanteile!$K$3:$K$127)*_xlfn.XLOOKUP(B$1,Korrekturfaktoren!$A$3:$A$6,Korrekturfaktoren!$D$3:$D$6)
+_xlfn.XLOOKUP($A27,Kostenanteile!$B$3:$B$127,Kostenanteile!$L$3:$L$127)*_xlfn.XLOOKUP(B$1,Korrekturfaktoren!$A$3:$A$6,Korrekturfaktoren!$E$3:$E$6)</f>
        <v>1.2502805108594119</v>
      </c>
      <c r="C27" s="51">
        <f>_xlfn.XLOOKUP($A27,Kostenanteile!$B$3:$B$127,Kostenanteile!$I$3:$I$127)*_xlfn.XLOOKUP(C$1,Korrekturfaktoren!$A$3:$A$6,Korrekturfaktoren!$B$3:$B$6)
+_xlfn.XLOOKUP($A27,Kostenanteile!$B$3:$B$127,Kostenanteile!$J$3:$J$127)*_xlfn.XLOOKUP(C$1,Korrekturfaktoren!$A$3:$A$6,Korrekturfaktoren!$C$3:$C$6)
+_xlfn.XLOOKUP($A27,Kostenanteile!$B$3:$B$127,Kostenanteile!$K$3:$K$127)*_xlfn.XLOOKUP(C$1,Korrekturfaktoren!$A$3:$A$6,Korrekturfaktoren!$D$3:$D$6)
+_xlfn.XLOOKUP($A27,Kostenanteile!$B$3:$B$127,Kostenanteile!$L$3:$L$127)*_xlfn.XLOOKUP(C$1,Korrekturfaktoren!$A$3:$A$6,Korrekturfaktoren!$E$3:$E$6)</f>
        <v>1.2814971356474825</v>
      </c>
      <c r="D27" s="51">
        <f>_xlfn.XLOOKUP($A27,Kostenanteile!$B$3:$B$127,Kostenanteile!$I$3:$I$127)*_xlfn.XLOOKUP(D$1,Korrekturfaktoren!$A$3:$A$6,Korrekturfaktoren!$B$3:$B$6)
+_xlfn.XLOOKUP($A27,Kostenanteile!$B$3:$B$127,Kostenanteile!$J$3:$J$127)*_xlfn.XLOOKUP(D$1,Korrekturfaktoren!$A$3:$A$6,Korrekturfaktoren!$C$3:$C$6)
+_xlfn.XLOOKUP($A27,Kostenanteile!$B$3:$B$127,Kostenanteile!$K$3:$K$127)*_xlfn.XLOOKUP(D$1,Korrekturfaktoren!$A$3:$A$6,Korrekturfaktoren!$D$3:$D$6)
+_xlfn.XLOOKUP($A27,Kostenanteile!$B$3:$B$127,Kostenanteile!$L$3:$L$127)*_xlfn.XLOOKUP(D$1,Korrekturfaktoren!$A$3:$A$6,Korrekturfaktoren!$E$3:$E$6)</f>
        <v>1.3248116758082096</v>
      </c>
      <c r="E27" s="51">
        <f>_xlfn.XLOOKUP($A27,Kostenanteile!$B$3:$B$127,Kostenanteile!$I$3:$I$127)*_xlfn.XLOOKUP(E$1,Korrekturfaktoren!$A$3:$A$6,Korrekturfaktoren!$B$3:$B$6)
+_xlfn.XLOOKUP($A27,Kostenanteile!$B$3:$B$127,Kostenanteile!$J$3:$J$127)*_xlfn.XLOOKUP(E$1,Korrekturfaktoren!$A$3:$A$6,Korrekturfaktoren!$C$3:$C$6)
+_xlfn.XLOOKUP($A27,Kostenanteile!$B$3:$B$127,Kostenanteile!$K$3:$K$127)*_xlfn.XLOOKUP(E$1,Korrekturfaktoren!$A$3:$A$6,Korrekturfaktoren!$D$3:$D$6)
+_xlfn.XLOOKUP($A27,Kostenanteile!$B$3:$B$127,Kostenanteile!$L$3:$L$127)*_xlfn.XLOOKUP(E$1,Korrekturfaktoren!$A$3:$A$6,Korrekturfaktoren!$E$3:$E$6)</f>
        <v>1.2380701820969642</v>
      </c>
    </row>
    <row r="28" spans="1:5">
      <c r="A28" s="51">
        <f>Konsolidiert!C28</f>
        <v>1371</v>
      </c>
      <c r="B28" s="51">
        <f>_xlfn.XLOOKUP($A28,Kostenanteile!$B$3:$B$127,Kostenanteile!$I$3:$I$127)*_xlfn.XLOOKUP(B$1,Korrekturfaktoren!$A$3:$A$6,Korrekturfaktoren!$B$3:$B$6)
+_xlfn.XLOOKUP($A28,Kostenanteile!$B$3:$B$127,Kostenanteile!$J$3:$J$127)*_xlfn.XLOOKUP(B$1,Korrekturfaktoren!$A$3:$A$6,Korrekturfaktoren!$C$3:$C$6)
+_xlfn.XLOOKUP($A28,Kostenanteile!$B$3:$B$127,Kostenanteile!$K$3:$K$127)*_xlfn.XLOOKUP(B$1,Korrekturfaktoren!$A$3:$A$6,Korrekturfaktoren!$D$3:$D$6)
+_xlfn.XLOOKUP($A28,Kostenanteile!$B$3:$B$127,Kostenanteile!$L$3:$L$127)*_xlfn.XLOOKUP(B$1,Korrekturfaktoren!$A$3:$A$6,Korrekturfaktoren!$E$3:$E$6)</f>
        <v>1.1874356167841076</v>
      </c>
      <c r="C28" s="51">
        <f>_xlfn.XLOOKUP($A28,Kostenanteile!$B$3:$B$127,Kostenanteile!$I$3:$I$127)*_xlfn.XLOOKUP(C$1,Korrekturfaktoren!$A$3:$A$6,Korrekturfaktoren!$B$3:$B$6)
+_xlfn.XLOOKUP($A28,Kostenanteile!$B$3:$B$127,Kostenanteile!$J$3:$J$127)*_xlfn.XLOOKUP(C$1,Korrekturfaktoren!$A$3:$A$6,Korrekturfaktoren!$C$3:$C$6)
+_xlfn.XLOOKUP($A28,Kostenanteile!$B$3:$B$127,Kostenanteile!$K$3:$K$127)*_xlfn.XLOOKUP(C$1,Korrekturfaktoren!$A$3:$A$6,Korrekturfaktoren!$D$3:$D$6)
+_xlfn.XLOOKUP($A28,Kostenanteile!$B$3:$B$127,Kostenanteile!$L$3:$L$127)*_xlfn.XLOOKUP(C$1,Korrekturfaktoren!$A$3:$A$6,Korrekturfaktoren!$E$3:$E$6)</f>
        <v>1.2267715152516632</v>
      </c>
      <c r="D28" s="51">
        <f>_xlfn.XLOOKUP($A28,Kostenanteile!$B$3:$B$127,Kostenanteile!$I$3:$I$127)*_xlfn.XLOOKUP(D$1,Korrekturfaktoren!$A$3:$A$6,Korrekturfaktoren!$B$3:$B$6)
+_xlfn.XLOOKUP($A28,Kostenanteile!$B$3:$B$127,Kostenanteile!$J$3:$J$127)*_xlfn.XLOOKUP(D$1,Korrekturfaktoren!$A$3:$A$6,Korrekturfaktoren!$C$3:$C$6)
+_xlfn.XLOOKUP($A28,Kostenanteile!$B$3:$B$127,Kostenanteile!$K$3:$K$127)*_xlfn.XLOOKUP(D$1,Korrekturfaktoren!$A$3:$A$6,Korrekturfaktoren!$D$3:$D$6)
+_xlfn.XLOOKUP($A28,Kostenanteile!$B$3:$B$127,Kostenanteile!$L$3:$L$127)*_xlfn.XLOOKUP(D$1,Korrekturfaktoren!$A$3:$A$6,Korrekturfaktoren!$E$3:$E$6)</f>
        <v>1.2614258602407746</v>
      </c>
      <c r="E28" s="51">
        <f>_xlfn.XLOOKUP($A28,Kostenanteile!$B$3:$B$127,Kostenanteile!$I$3:$I$127)*_xlfn.XLOOKUP(E$1,Korrekturfaktoren!$A$3:$A$6,Korrekturfaktoren!$B$3:$B$6)
+_xlfn.XLOOKUP($A28,Kostenanteile!$B$3:$B$127,Kostenanteile!$J$3:$J$127)*_xlfn.XLOOKUP(E$1,Korrekturfaktoren!$A$3:$A$6,Korrekturfaktoren!$C$3:$C$6)
+_xlfn.XLOOKUP($A28,Kostenanteile!$B$3:$B$127,Kostenanteile!$K$3:$K$127)*_xlfn.XLOOKUP(E$1,Korrekturfaktoren!$A$3:$A$6,Korrekturfaktoren!$D$3:$D$6)
+_xlfn.XLOOKUP($A28,Kostenanteile!$B$3:$B$127,Kostenanteile!$L$3:$L$127)*_xlfn.XLOOKUP(E$1,Korrekturfaktoren!$A$3:$A$6,Korrekturfaktoren!$E$3:$E$6)</f>
        <v>1.2108179205820835</v>
      </c>
    </row>
    <row r="29" spans="1:5">
      <c r="A29" s="51">
        <f>Konsolidiert!C29</f>
        <v>1372</v>
      </c>
      <c r="B29" s="51">
        <f>_xlfn.XLOOKUP($A29,Kostenanteile!$B$3:$B$127,Kostenanteile!$I$3:$I$127)*_xlfn.XLOOKUP(B$1,Korrekturfaktoren!$A$3:$A$6,Korrekturfaktoren!$B$3:$B$6)
+_xlfn.XLOOKUP($A29,Kostenanteile!$B$3:$B$127,Kostenanteile!$J$3:$J$127)*_xlfn.XLOOKUP(B$1,Korrekturfaktoren!$A$3:$A$6,Korrekturfaktoren!$C$3:$C$6)
+_xlfn.XLOOKUP($A29,Kostenanteile!$B$3:$B$127,Kostenanteile!$K$3:$K$127)*_xlfn.XLOOKUP(B$1,Korrekturfaktoren!$A$3:$A$6,Korrekturfaktoren!$D$3:$D$6)
+_xlfn.XLOOKUP($A29,Kostenanteile!$B$3:$B$127,Kostenanteile!$L$3:$L$127)*_xlfn.XLOOKUP(B$1,Korrekturfaktoren!$A$3:$A$6,Korrekturfaktoren!$E$3:$E$6)</f>
        <v>1.1874356167841076</v>
      </c>
      <c r="C29" s="51">
        <f>_xlfn.XLOOKUP($A29,Kostenanteile!$B$3:$B$127,Kostenanteile!$I$3:$I$127)*_xlfn.XLOOKUP(C$1,Korrekturfaktoren!$A$3:$A$6,Korrekturfaktoren!$B$3:$B$6)
+_xlfn.XLOOKUP($A29,Kostenanteile!$B$3:$B$127,Kostenanteile!$J$3:$J$127)*_xlfn.XLOOKUP(C$1,Korrekturfaktoren!$A$3:$A$6,Korrekturfaktoren!$C$3:$C$6)
+_xlfn.XLOOKUP($A29,Kostenanteile!$B$3:$B$127,Kostenanteile!$K$3:$K$127)*_xlfn.XLOOKUP(C$1,Korrekturfaktoren!$A$3:$A$6,Korrekturfaktoren!$D$3:$D$6)
+_xlfn.XLOOKUP($A29,Kostenanteile!$B$3:$B$127,Kostenanteile!$L$3:$L$127)*_xlfn.XLOOKUP(C$1,Korrekturfaktoren!$A$3:$A$6,Korrekturfaktoren!$E$3:$E$6)</f>
        <v>1.2267715152516632</v>
      </c>
      <c r="D29" s="51">
        <f>_xlfn.XLOOKUP($A29,Kostenanteile!$B$3:$B$127,Kostenanteile!$I$3:$I$127)*_xlfn.XLOOKUP(D$1,Korrekturfaktoren!$A$3:$A$6,Korrekturfaktoren!$B$3:$B$6)
+_xlfn.XLOOKUP($A29,Kostenanteile!$B$3:$B$127,Kostenanteile!$J$3:$J$127)*_xlfn.XLOOKUP(D$1,Korrekturfaktoren!$A$3:$A$6,Korrekturfaktoren!$C$3:$C$6)
+_xlfn.XLOOKUP($A29,Kostenanteile!$B$3:$B$127,Kostenanteile!$K$3:$K$127)*_xlfn.XLOOKUP(D$1,Korrekturfaktoren!$A$3:$A$6,Korrekturfaktoren!$D$3:$D$6)
+_xlfn.XLOOKUP($A29,Kostenanteile!$B$3:$B$127,Kostenanteile!$L$3:$L$127)*_xlfn.XLOOKUP(D$1,Korrekturfaktoren!$A$3:$A$6,Korrekturfaktoren!$E$3:$E$6)</f>
        <v>1.2614258602407746</v>
      </c>
      <c r="E29" s="51">
        <f>_xlfn.XLOOKUP($A29,Kostenanteile!$B$3:$B$127,Kostenanteile!$I$3:$I$127)*_xlfn.XLOOKUP(E$1,Korrekturfaktoren!$A$3:$A$6,Korrekturfaktoren!$B$3:$B$6)
+_xlfn.XLOOKUP($A29,Kostenanteile!$B$3:$B$127,Kostenanteile!$J$3:$J$127)*_xlfn.XLOOKUP(E$1,Korrekturfaktoren!$A$3:$A$6,Korrekturfaktoren!$C$3:$C$6)
+_xlfn.XLOOKUP($A29,Kostenanteile!$B$3:$B$127,Kostenanteile!$K$3:$K$127)*_xlfn.XLOOKUP(E$1,Korrekturfaktoren!$A$3:$A$6,Korrekturfaktoren!$D$3:$D$6)
+_xlfn.XLOOKUP($A29,Kostenanteile!$B$3:$B$127,Kostenanteile!$L$3:$L$127)*_xlfn.XLOOKUP(E$1,Korrekturfaktoren!$A$3:$A$6,Korrekturfaktoren!$E$3:$E$6)</f>
        <v>1.2108179205820835</v>
      </c>
    </row>
    <row r="30" spans="1:5">
      <c r="A30" s="51">
        <f>Konsolidiert!C30</f>
        <v>1374</v>
      </c>
      <c r="B30" s="51">
        <f>_xlfn.XLOOKUP($A30,Kostenanteile!$B$3:$B$127,Kostenanteile!$I$3:$I$127)*_xlfn.XLOOKUP(B$1,Korrekturfaktoren!$A$3:$A$6,Korrekturfaktoren!$B$3:$B$6)
+_xlfn.XLOOKUP($A30,Kostenanteile!$B$3:$B$127,Kostenanteile!$J$3:$J$127)*_xlfn.XLOOKUP(B$1,Korrekturfaktoren!$A$3:$A$6,Korrekturfaktoren!$C$3:$C$6)
+_xlfn.XLOOKUP($A30,Kostenanteile!$B$3:$B$127,Kostenanteile!$K$3:$K$127)*_xlfn.XLOOKUP(B$1,Korrekturfaktoren!$A$3:$A$6,Korrekturfaktoren!$D$3:$D$6)
+_xlfn.XLOOKUP($A30,Kostenanteile!$B$3:$B$127,Kostenanteile!$L$3:$L$127)*_xlfn.XLOOKUP(B$1,Korrekturfaktoren!$A$3:$A$6,Korrekturfaktoren!$E$3:$E$6)</f>
        <v>1.1874356167841076</v>
      </c>
      <c r="C30" s="51">
        <f>_xlfn.XLOOKUP($A30,Kostenanteile!$B$3:$B$127,Kostenanteile!$I$3:$I$127)*_xlfn.XLOOKUP(C$1,Korrekturfaktoren!$A$3:$A$6,Korrekturfaktoren!$B$3:$B$6)
+_xlfn.XLOOKUP($A30,Kostenanteile!$B$3:$B$127,Kostenanteile!$J$3:$J$127)*_xlfn.XLOOKUP(C$1,Korrekturfaktoren!$A$3:$A$6,Korrekturfaktoren!$C$3:$C$6)
+_xlfn.XLOOKUP($A30,Kostenanteile!$B$3:$B$127,Kostenanteile!$K$3:$K$127)*_xlfn.XLOOKUP(C$1,Korrekturfaktoren!$A$3:$A$6,Korrekturfaktoren!$D$3:$D$6)
+_xlfn.XLOOKUP($A30,Kostenanteile!$B$3:$B$127,Kostenanteile!$L$3:$L$127)*_xlfn.XLOOKUP(C$1,Korrekturfaktoren!$A$3:$A$6,Korrekturfaktoren!$E$3:$E$6)</f>
        <v>1.2267715152516632</v>
      </c>
      <c r="D30" s="51">
        <f>_xlfn.XLOOKUP($A30,Kostenanteile!$B$3:$B$127,Kostenanteile!$I$3:$I$127)*_xlfn.XLOOKUP(D$1,Korrekturfaktoren!$A$3:$A$6,Korrekturfaktoren!$B$3:$B$6)
+_xlfn.XLOOKUP($A30,Kostenanteile!$B$3:$B$127,Kostenanteile!$J$3:$J$127)*_xlfn.XLOOKUP(D$1,Korrekturfaktoren!$A$3:$A$6,Korrekturfaktoren!$C$3:$C$6)
+_xlfn.XLOOKUP($A30,Kostenanteile!$B$3:$B$127,Kostenanteile!$K$3:$K$127)*_xlfn.XLOOKUP(D$1,Korrekturfaktoren!$A$3:$A$6,Korrekturfaktoren!$D$3:$D$6)
+_xlfn.XLOOKUP($A30,Kostenanteile!$B$3:$B$127,Kostenanteile!$L$3:$L$127)*_xlfn.XLOOKUP(D$1,Korrekturfaktoren!$A$3:$A$6,Korrekturfaktoren!$E$3:$E$6)</f>
        <v>1.2614258602407746</v>
      </c>
      <c r="E30" s="51">
        <f>_xlfn.XLOOKUP($A30,Kostenanteile!$B$3:$B$127,Kostenanteile!$I$3:$I$127)*_xlfn.XLOOKUP(E$1,Korrekturfaktoren!$A$3:$A$6,Korrekturfaktoren!$B$3:$B$6)
+_xlfn.XLOOKUP($A30,Kostenanteile!$B$3:$B$127,Kostenanteile!$J$3:$J$127)*_xlfn.XLOOKUP(E$1,Korrekturfaktoren!$A$3:$A$6,Korrekturfaktoren!$C$3:$C$6)
+_xlfn.XLOOKUP($A30,Kostenanteile!$B$3:$B$127,Kostenanteile!$K$3:$K$127)*_xlfn.XLOOKUP(E$1,Korrekturfaktoren!$A$3:$A$6,Korrekturfaktoren!$D$3:$D$6)
+_xlfn.XLOOKUP($A30,Kostenanteile!$B$3:$B$127,Kostenanteile!$L$3:$L$127)*_xlfn.XLOOKUP(E$1,Korrekturfaktoren!$A$3:$A$6,Korrekturfaktoren!$E$3:$E$6)</f>
        <v>1.2108179205820835</v>
      </c>
    </row>
    <row r="31" spans="1:5">
      <c r="A31" s="51">
        <f>Konsolidiert!C31</f>
        <v>1406</v>
      </c>
      <c r="B31" s="51">
        <f>_xlfn.XLOOKUP($A31,Kostenanteile!$B$3:$B$127,Kostenanteile!$I$3:$I$127)*_xlfn.XLOOKUP(B$1,Korrekturfaktoren!$A$3:$A$6,Korrekturfaktoren!$B$3:$B$6)
+_xlfn.XLOOKUP($A31,Kostenanteile!$B$3:$B$127,Kostenanteile!$J$3:$J$127)*_xlfn.XLOOKUP(B$1,Korrekturfaktoren!$A$3:$A$6,Korrekturfaktoren!$C$3:$C$6)
+_xlfn.XLOOKUP($A31,Kostenanteile!$B$3:$B$127,Kostenanteile!$K$3:$K$127)*_xlfn.XLOOKUP(B$1,Korrekturfaktoren!$A$3:$A$6,Korrekturfaktoren!$D$3:$D$6)
+_xlfn.XLOOKUP($A31,Kostenanteile!$B$3:$B$127,Kostenanteile!$L$3:$L$127)*_xlfn.XLOOKUP(B$1,Korrekturfaktoren!$A$3:$A$6,Korrekturfaktoren!$E$3:$E$6)</f>
        <v>1.1874356167841076</v>
      </c>
      <c r="C31" s="51">
        <f>_xlfn.XLOOKUP($A31,Kostenanteile!$B$3:$B$127,Kostenanteile!$I$3:$I$127)*_xlfn.XLOOKUP(C$1,Korrekturfaktoren!$A$3:$A$6,Korrekturfaktoren!$B$3:$B$6)
+_xlfn.XLOOKUP($A31,Kostenanteile!$B$3:$B$127,Kostenanteile!$J$3:$J$127)*_xlfn.XLOOKUP(C$1,Korrekturfaktoren!$A$3:$A$6,Korrekturfaktoren!$C$3:$C$6)
+_xlfn.XLOOKUP($A31,Kostenanteile!$B$3:$B$127,Kostenanteile!$K$3:$K$127)*_xlfn.XLOOKUP(C$1,Korrekturfaktoren!$A$3:$A$6,Korrekturfaktoren!$D$3:$D$6)
+_xlfn.XLOOKUP($A31,Kostenanteile!$B$3:$B$127,Kostenanteile!$L$3:$L$127)*_xlfn.XLOOKUP(C$1,Korrekturfaktoren!$A$3:$A$6,Korrekturfaktoren!$E$3:$E$6)</f>
        <v>1.2267715152516632</v>
      </c>
      <c r="D31" s="51">
        <f>_xlfn.XLOOKUP($A31,Kostenanteile!$B$3:$B$127,Kostenanteile!$I$3:$I$127)*_xlfn.XLOOKUP(D$1,Korrekturfaktoren!$A$3:$A$6,Korrekturfaktoren!$B$3:$B$6)
+_xlfn.XLOOKUP($A31,Kostenanteile!$B$3:$B$127,Kostenanteile!$J$3:$J$127)*_xlfn.XLOOKUP(D$1,Korrekturfaktoren!$A$3:$A$6,Korrekturfaktoren!$C$3:$C$6)
+_xlfn.XLOOKUP($A31,Kostenanteile!$B$3:$B$127,Kostenanteile!$K$3:$K$127)*_xlfn.XLOOKUP(D$1,Korrekturfaktoren!$A$3:$A$6,Korrekturfaktoren!$D$3:$D$6)
+_xlfn.XLOOKUP($A31,Kostenanteile!$B$3:$B$127,Kostenanteile!$L$3:$L$127)*_xlfn.XLOOKUP(D$1,Korrekturfaktoren!$A$3:$A$6,Korrekturfaktoren!$E$3:$E$6)</f>
        <v>1.2614258602407746</v>
      </c>
      <c r="E31" s="51">
        <f>_xlfn.XLOOKUP($A31,Kostenanteile!$B$3:$B$127,Kostenanteile!$I$3:$I$127)*_xlfn.XLOOKUP(E$1,Korrekturfaktoren!$A$3:$A$6,Korrekturfaktoren!$B$3:$B$6)
+_xlfn.XLOOKUP($A31,Kostenanteile!$B$3:$B$127,Kostenanteile!$J$3:$J$127)*_xlfn.XLOOKUP(E$1,Korrekturfaktoren!$A$3:$A$6,Korrekturfaktoren!$C$3:$C$6)
+_xlfn.XLOOKUP($A31,Kostenanteile!$B$3:$B$127,Kostenanteile!$K$3:$K$127)*_xlfn.XLOOKUP(E$1,Korrekturfaktoren!$A$3:$A$6,Korrekturfaktoren!$D$3:$D$6)
+_xlfn.XLOOKUP($A31,Kostenanteile!$B$3:$B$127,Kostenanteile!$L$3:$L$127)*_xlfn.XLOOKUP(E$1,Korrekturfaktoren!$A$3:$A$6,Korrekturfaktoren!$E$3:$E$6)</f>
        <v>1.2108179205820835</v>
      </c>
    </row>
    <row r="32" spans="1:5">
      <c r="A32" s="51">
        <f>Konsolidiert!C32</f>
        <v>1410.1</v>
      </c>
      <c r="B32" s="51">
        <f>_xlfn.XLOOKUP($A32,Kostenanteile!$B$3:$B$127,Kostenanteile!$I$3:$I$127)*_xlfn.XLOOKUP(B$1,Korrekturfaktoren!$A$3:$A$6,Korrekturfaktoren!$B$3:$B$6)
+_xlfn.XLOOKUP($A32,Kostenanteile!$B$3:$B$127,Kostenanteile!$J$3:$J$127)*_xlfn.XLOOKUP(B$1,Korrekturfaktoren!$A$3:$A$6,Korrekturfaktoren!$C$3:$C$6)
+_xlfn.XLOOKUP($A32,Kostenanteile!$B$3:$B$127,Kostenanteile!$K$3:$K$127)*_xlfn.XLOOKUP(B$1,Korrekturfaktoren!$A$3:$A$6,Korrekturfaktoren!$D$3:$D$6)
+_xlfn.XLOOKUP($A32,Kostenanteile!$B$3:$B$127,Kostenanteile!$L$3:$L$127)*_xlfn.XLOOKUP(B$1,Korrekturfaktoren!$A$3:$A$6,Korrekturfaktoren!$E$3:$E$6)</f>
        <v>1.1874356167841076</v>
      </c>
      <c r="C32" s="51">
        <f>_xlfn.XLOOKUP($A32,Kostenanteile!$B$3:$B$127,Kostenanteile!$I$3:$I$127)*_xlfn.XLOOKUP(C$1,Korrekturfaktoren!$A$3:$A$6,Korrekturfaktoren!$B$3:$B$6)
+_xlfn.XLOOKUP($A32,Kostenanteile!$B$3:$B$127,Kostenanteile!$J$3:$J$127)*_xlfn.XLOOKUP(C$1,Korrekturfaktoren!$A$3:$A$6,Korrekturfaktoren!$C$3:$C$6)
+_xlfn.XLOOKUP($A32,Kostenanteile!$B$3:$B$127,Kostenanteile!$K$3:$K$127)*_xlfn.XLOOKUP(C$1,Korrekturfaktoren!$A$3:$A$6,Korrekturfaktoren!$D$3:$D$6)
+_xlfn.XLOOKUP($A32,Kostenanteile!$B$3:$B$127,Kostenanteile!$L$3:$L$127)*_xlfn.XLOOKUP(C$1,Korrekturfaktoren!$A$3:$A$6,Korrekturfaktoren!$E$3:$E$6)</f>
        <v>1.2267715152516632</v>
      </c>
      <c r="D32" s="51">
        <f>_xlfn.XLOOKUP($A32,Kostenanteile!$B$3:$B$127,Kostenanteile!$I$3:$I$127)*_xlfn.XLOOKUP(D$1,Korrekturfaktoren!$A$3:$A$6,Korrekturfaktoren!$B$3:$B$6)
+_xlfn.XLOOKUP($A32,Kostenanteile!$B$3:$B$127,Kostenanteile!$J$3:$J$127)*_xlfn.XLOOKUP(D$1,Korrekturfaktoren!$A$3:$A$6,Korrekturfaktoren!$C$3:$C$6)
+_xlfn.XLOOKUP($A32,Kostenanteile!$B$3:$B$127,Kostenanteile!$K$3:$K$127)*_xlfn.XLOOKUP(D$1,Korrekturfaktoren!$A$3:$A$6,Korrekturfaktoren!$D$3:$D$6)
+_xlfn.XLOOKUP($A32,Kostenanteile!$B$3:$B$127,Kostenanteile!$L$3:$L$127)*_xlfn.XLOOKUP(D$1,Korrekturfaktoren!$A$3:$A$6,Korrekturfaktoren!$E$3:$E$6)</f>
        <v>1.2614258602407746</v>
      </c>
      <c r="E32" s="51">
        <f>_xlfn.XLOOKUP($A32,Kostenanteile!$B$3:$B$127,Kostenanteile!$I$3:$I$127)*_xlfn.XLOOKUP(E$1,Korrekturfaktoren!$A$3:$A$6,Korrekturfaktoren!$B$3:$B$6)
+_xlfn.XLOOKUP($A32,Kostenanteile!$B$3:$B$127,Kostenanteile!$J$3:$J$127)*_xlfn.XLOOKUP(E$1,Korrekturfaktoren!$A$3:$A$6,Korrekturfaktoren!$C$3:$C$6)
+_xlfn.XLOOKUP($A32,Kostenanteile!$B$3:$B$127,Kostenanteile!$K$3:$K$127)*_xlfn.XLOOKUP(E$1,Korrekturfaktoren!$A$3:$A$6,Korrekturfaktoren!$D$3:$D$6)
+_xlfn.XLOOKUP($A32,Kostenanteile!$B$3:$B$127,Kostenanteile!$L$3:$L$127)*_xlfn.XLOOKUP(E$1,Korrekturfaktoren!$A$3:$A$6,Korrekturfaktoren!$E$3:$E$6)</f>
        <v>1.2108179205820835</v>
      </c>
    </row>
    <row r="33" spans="1:5">
      <c r="A33" s="51">
        <f>Konsolidiert!C33</f>
        <v>1418</v>
      </c>
      <c r="B33" s="51">
        <f>_xlfn.XLOOKUP($A33,Kostenanteile!$B$3:$B$127,Kostenanteile!$I$3:$I$127)*_xlfn.XLOOKUP(B$1,Korrekturfaktoren!$A$3:$A$6,Korrekturfaktoren!$B$3:$B$6)
+_xlfn.XLOOKUP($A33,Kostenanteile!$B$3:$B$127,Kostenanteile!$J$3:$J$127)*_xlfn.XLOOKUP(B$1,Korrekturfaktoren!$A$3:$A$6,Korrekturfaktoren!$C$3:$C$6)
+_xlfn.XLOOKUP($A33,Kostenanteile!$B$3:$B$127,Kostenanteile!$K$3:$K$127)*_xlfn.XLOOKUP(B$1,Korrekturfaktoren!$A$3:$A$6,Korrekturfaktoren!$D$3:$D$6)
+_xlfn.XLOOKUP($A33,Kostenanteile!$B$3:$B$127,Kostenanteile!$L$3:$L$127)*_xlfn.XLOOKUP(B$1,Korrekturfaktoren!$A$3:$A$6,Korrekturfaktoren!$E$3:$E$6)</f>
        <v>1.4248653608645891</v>
      </c>
      <c r="C33" s="51">
        <f>_xlfn.XLOOKUP($A33,Kostenanteile!$B$3:$B$127,Kostenanteile!$I$3:$I$127)*_xlfn.XLOOKUP(C$1,Korrekturfaktoren!$A$3:$A$6,Korrekturfaktoren!$B$3:$B$6)
+_xlfn.XLOOKUP($A33,Kostenanteile!$B$3:$B$127,Kostenanteile!$J$3:$J$127)*_xlfn.XLOOKUP(C$1,Korrekturfaktoren!$A$3:$A$6,Korrekturfaktoren!$C$3:$C$6)
+_xlfn.XLOOKUP($A33,Kostenanteile!$B$3:$B$127,Kostenanteile!$K$3:$K$127)*_xlfn.XLOOKUP(C$1,Korrekturfaktoren!$A$3:$A$6,Korrekturfaktoren!$D$3:$D$6)
+_xlfn.XLOOKUP($A33,Kostenanteile!$B$3:$B$127,Kostenanteile!$L$3:$L$127)*_xlfn.XLOOKUP(C$1,Korrekturfaktoren!$A$3:$A$6,Korrekturfaktoren!$E$3:$E$6)</f>
        <v>1.4350835758248346</v>
      </c>
      <c r="D33" s="51">
        <f>_xlfn.XLOOKUP($A33,Kostenanteile!$B$3:$B$127,Kostenanteile!$I$3:$I$127)*_xlfn.XLOOKUP(D$1,Korrekturfaktoren!$A$3:$A$6,Korrekturfaktoren!$B$3:$B$6)
+_xlfn.XLOOKUP($A33,Kostenanteile!$B$3:$B$127,Kostenanteile!$J$3:$J$127)*_xlfn.XLOOKUP(D$1,Korrekturfaktoren!$A$3:$A$6,Korrekturfaktoren!$C$3:$C$6)
+_xlfn.XLOOKUP($A33,Kostenanteile!$B$3:$B$127,Kostenanteile!$K$3:$K$127)*_xlfn.XLOOKUP(D$1,Korrekturfaktoren!$A$3:$A$6,Korrekturfaktoren!$D$3:$D$6)
+_xlfn.XLOOKUP($A33,Kostenanteile!$B$3:$B$127,Kostenanteile!$L$3:$L$127)*_xlfn.XLOOKUP(D$1,Korrekturfaktoren!$A$3:$A$6,Korrekturfaktoren!$E$3:$E$6)</f>
        <v>1.5062067501311205</v>
      </c>
      <c r="E33" s="51">
        <f>_xlfn.XLOOKUP($A33,Kostenanteile!$B$3:$B$127,Kostenanteile!$I$3:$I$127)*_xlfn.XLOOKUP(E$1,Korrekturfaktoren!$A$3:$A$6,Korrekturfaktoren!$B$3:$B$6)
+_xlfn.XLOOKUP($A33,Kostenanteile!$B$3:$B$127,Kostenanteile!$J$3:$J$127)*_xlfn.XLOOKUP(E$1,Korrekturfaktoren!$A$3:$A$6,Korrekturfaktoren!$C$3:$C$6)
+_xlfn.XLOOKUP($A33,Kostenanteile!$B$3:$B$127,Kostenanteile!$K$3:$K$127)*_xlfn.XLOOKUP(E$1,Korrekturfaktoren!$A$3:$A$6,Korrekturfaktoren!$D$3:$D$6)
+_xlfn.XLOOKUP($A33,Kostenanteile!$B$3:$B$127,Kostenanteile!$L$3:$L$127)*_xlfn.XLOOKUP(E$1,Korrekturfaktoren!$A$3:$A$6,Korrekturfaktoren!$E$3:$E$6)</f>
        <v>1.3145432231966685</v>
      </c>
    </row>
    <row r="34" spans="1:5">
      <c r="A34" s="51">
        <f>Konsolidiert!C34</f>
        <v>1438.1</v>
      </c>
      <c r="B34" s="51">
        <f>_xlfn.XLOOKUP($A34,Kostenanteile!$B$3:$B$127,Kostenanteile!$I$3:$I$127)*_xlfn.XLOOKUP(B$1,Korrekturfaktoren!$A$3:$A$6,Korrekturfaktoren!$B$3:$B$6)
+_xlfn.XLOOKUP($A34,Kostenanteile!$B$3:$B$127,Kostenanteile!$J$3:$J$127)*_xlfn.XLOOKUP(B$1,Korrekturfaktoren!$A$3:$A$6,Korrekturfaktoren!$C$3:$C$6)
+_xlfn.XLOOKUP($A34,Kostenanteile!$B$3:$B$127,Kostenanteile!$K$3:$K$127)*_xlfn.XLOOKUP(B$1,Korrekturfaktoren!$A$3:$A$6,Korrekturfaktoren!$D$3:$D$6)
+_xlfn.XLOOKUP($A34,Kostenanteile!$B$3:$B$127,Kostenanteile!$L$3:$L$127)*_xlfn.XLOOKUP(B$1,Korrekturfaktoren!$A$3:$A$6,Korrekturfaktoren!$E$3:$E$6)</f>
        <v>1.3759702990100213</v>
      </c>
      <c r="C34" s="51">
        <f>_xlfn.XLOOKUP($A34,Kostenanteile!$B$3:$B$127,Kostenanteile!$I$3:$I$127)*_xlfn.XLOOKUP(C$1,Korrekturfaktoren!$A$3:$A$6,Korrekturfaktoren!$B$3:$B$6)
+_xlfn.XLOOKUP($A34,Kostenanteile!$B$3:$B$127,Kostenanteile!$J$3:$J$127)*_xlfn.XLOOKUP(C$1,Korrekturfaktoren!$A$3:$A$6,Korrekturfaktoren!$C$3:$C$6)
+_xlfn.XLOOKUP($A34,Kostenanteile!$B$3:$B$127,Kostenanteile!$K$3:$K$127)*_xlfn.XLOOKUP(C$1,Korrekturfaktoren!$A$3:$A$6,Korrekturfaktoren!$D$3:$D$6)
+_xlfn.XLOOKUP($A34,Kostenanteile!$B$3:$B$127,Kostenanteile!$L$3:$L$127)*_xlfn.XLOOKUP(C$1,Korrekturfaktoren!$A$3:$A$6,Korrekturfaktoren!$E$3:$E$6)</f>
        <v>1.3909483764391206</v>
      </c>
      <c r="D34" s="51">
        <f>_xlfn.XLOOKUP($A34,Kostenanteile!$B$3:$B$127,Kostenanteile!$I$3:$I$127)*_xlfn.XLOOKUP(D$1,Korrekturfaktoren!$A$3:$A$6,Korrekturfaktoren!$B$3:$B$6)
+_xlfn.XLOOKUP($A34,Kostenanteile!$B$3:$B$127,Kostenanteile!$J$3:$J$127)*_xlfn.XLOOKUP(D$1,Korrekturfaktoren!$A$3:$A$6,Korrekturfaktoren!$C$3:$C$6)
+_xlfn.XLOOKUP($A34,Kostenanteile!$B$3:$B$127,Kostenanteile!$K$3:$K$127)*_xlfn.XLOOKUP(D$1,Korrekturfaktoren!$A$3:$A$6,Korrekturfaktoren!$D$3:$D$6)
+_xlfn.XLOOKUP($A34,Kostenanteile!$B$3:$B$127,Kostenanteile!$L$3:$L$127)*_xlfn.XLOOKUP(D$1,Korrekturfaktoren!$A$3:$A$6,Korrekturfaktoren!$E$3:$E$6)</f>
        <v>1.4515833069430792</v>
      </c>
      <c r="E34" s="51">
        <f>_xlfn.XLOOKUP($A34,Kostenanteile!$B$3:$B$127,Kostenanteile!$I$3:$I$127)*_xlfn.XLOOKUP(E$1,Korrekturfaktoren!$A$3:$A$6,Korrekturfaktoren!$B$3:$B$6)
+_xlfn.XLOOKUP($A34,Kostenanteile!$B$3:$B$127,Kostenanteile!$J$3:$J$127)*_xlfn.XLOOKUP(E$1,Korrekturfaktoren!$A$3:$A$6,Korrekturfaktoren!$C$3:$C$6)
+_xlfn.XLOOKUP($A34,Kostenanteile!$B$3:$B$127,Kostenanteile!$K$3:$K$127)*_xlfn.XLOOKUP(E$1,Korrekturfaktoren!$A$3:$A$6,Korrekturfaktoren!$D$3:$D$6)
+_xlfn.XLOOKUP($A34,Kostenanteile!$B$3:$B$127,Kostenanteile!$L$3:$L$127)*_xlfn.XLOOKUP(E$1,Korrekturfaktoren!$A$3:$A$6,Korrekturfaktoren!$E$3:$E$6)</f>
        <v>1.2925747051267256</v>
      </c>
    </row>
    <row r="35" spans="1:5">
      <c r="A35" s="51">
        <f>Konsolidiert!C35</f>
        <v>1444.1</v>
      </c>
      <c r="B35" s="51">
        <f>_xlfn.XLOOKUP($A35,Kostenanteile!$B$3:$B$127,Kostenanteile!$I$3:$I$127)*_xlfn.XLOOKUP(B$1,Korrekturfaktoren!$A$3:$A$6,Korrekturfaktoren!$B$3:$B$6)
+_xlfn.XLOOKUP($A35,Kostenanteile!$B$3:$B$127,Kostenanteile!$J$3:$J$127)*_xlfn.XLOOKUP(B$1,Korrekturfaktoren!$A$3:$A$6,Korrekturfaktoren!$C$3:$C$6)
+_xlfn.XLOOKUP($A35,Kostenanteile!$B$3:$B$127,Kostenanteile!$K$3:$K$127)*_xlfn.XLOOKUP(B$1,Korrekturfaktoren!$A$3:$A$6,Korrekturfaktoren!$D$3:$D$6)
+_xlfn.XLOOKUP($A35,Kostenanteile!$B$3:$B$127,Kostenanteile!$L$3:$L$127)*_xlfn.XLOOKUP(B$1,Korrekturfaktoren!$A$3:$A$6,Korrekturfaktoren!$E$3:$E$6)</f>
        <v>1.3131254049347163</v>
      </c>
      <c r="C35" s="51">
        <f>_xlfn.XLOOKUP($A35,Kostenanteile!$B$3:$B$127,Kostenanteile!$I$3:$I$127)*_xlfn.XLOOKUP(C$1,Korrekturfaktoren!$A$3:$A$6,Korrekturfaktoren!$B$3:$B$6)
+_xlfn.XLOOKUP($A35,Kostenanteile!$B$3:$B$127,Kostenanteile!$J$3:$J$127)*_xlfn.XLOOKUP(C$1,Korrekturfaktoren!$A$3:$A$6,Korrekturfaktoren!$C$3:$C$6)
+_xlfn.XLOOKUP($A35,Kostenanteile!$B$3:$B$127,Kostenanteile!$K$3:$K$127)*_xlfn.XLOOKUP(C$1,Korrekturfaktoren!$A$3:$A$6,Korrekturfaktoren!$D$3:$D$6)
+_xlfn.XLOOKUP($A35,Kostenanteile!$B$3:$B$127,Kostenanteile!$L$3:$L$127)*_xlfn.XLOOKUP(C$1,Korrekturfaktoren!$A$3:$A$6,Korrekturfaktoren!$E$3:$E$6)</f>
        <v>1.3362227560433013</v>
      </c>
      <c r="D35" s="51">
        <f>_xlfn.XLOOKUP($A35,Kostenanteile!$B$3:$B$127,Kostenanteile!$I$3:$I$127)*_xlfn.XLOOKUP(D$1,Korrekturfaktoren!$A$3:$A$6,Korrekturfaktoren!$B$3:$B$6)
+_xlfn.XLOOKUP($A35,Kostenanteile!$B$3:$B$127,Kostenanteile!$J$3:$J$127)*_xlfn.XLOOKUP(D$1,Korrekturfaktoren!$A$3:$A$6,Korrekturfaktoren!$C$3:$C$6)
+_xlfn.XLOOKUP($A35,Kostenanteile!$B$3:$B$127,Kostenanteile!$K$3:$K$127)*_xlfn.XLOOKUP(D$1,Korrekturfaktoren!$A$3:$A$6,Korrekturfaktoren!$D$3:$D$6)
+_xlfn.XLOOKUP($A35,Kostenanteile!$B$3:$B$127,Kostenanteile!$L$3:$L$127)*_xlfn.XLOOKUP(D$1,Korrekturfaktoren!$A$3:$A$6,Korrekturfaktoren!$E$3:$E$6)</f>
        <v>1.3881974913756441</v>
      </c>
      <c r="E35" s="51">
        <f>_xlfn.XLOOKUP($A35,Kostenanteile!$B$3:$B$127,Kostenanteile!$I$3:$I$127)*_xlfn.XLOOKUP(E$1,Korrekturfaktoren!$A$3:$A$6,Korrekturfaktoren!$B$3:$B$6)
+_xlfn.XLOOKUP($A35,Kostenanteile!$B$3:$B$127,Kostenanteile!$J$3:$J$127)*_xlfn.XLOOKUP(E$1,Korrekturfaktoren!$A$3:$A$6,Korrekturfaktoren!$C$3:$C$6)
+_xlfn.XLOOKUP($A35,Kostenanteile!$B$3:$B$127,Kostenanteile!$K$3:$K$127)*_xlfn.XLOOKUP(E$1,Korrekturfaktoren!$A$3:$A$6,Korrekturfaktoren!$D$3:$D$6)
+_xlfn.XLOOKUP($A35,Kostenanteile!$B$3:$B$127,Kostenanteile!$L$3:$L$127)*_xlfn.XLOOKUP(E$1,Korrekturfaktoren!$A$3:$A$6,Korrekturfaktoren!$E$3:$E$6)</f>
        <v>1.2653224436118449</v>
      </c>
    </row>
    <row r="36" spans="1:5">
      <c r="A36" s="51">
        <f>Konsolidiert!C36</f>
        <v>1446.1</v>
      </c>
      <c r="B36" s="51">
        <f>_xlfn.XLOOKUP($A36,Kostenanteile!$B$3:$B$127,Kostenanteile!$I$3:$I$127)*_xlfn.XLOOKUP(B$1,Korrekturfaktoren!$A$3:$A$6,Korrekturfaktoren!$B$3:$B$6)
+_xlfn.XLOOKUP($A36,Kostenanteile!$B$3:$B$127,Kostenanteile!$J$3:$J$127)*_xlfn.XLOOKUP(B$1,Korrekturfaktoren!$A$3:$A$6,Korrekturfaktoren!$C$3:$C$6)
+_xlfn.XLOOKUP($A36,Kostenanteile!$B$3:$B$127,Kostenanteile!$K$3:$K$127)*_xlfn.XLOOKUP(B$1,Korrekturfaktoren!$A$3:$A$6,Korrekturfaktoren!$D$3:$D$6)
+_xlfn.XLOOKUP($A36,Kostenanteile!$B$3:$B$127,Kostenanteile!$L$3:$L$127)*_xlfn.XLOOKUP(B$1,Korrekturfaktoren!$A$3:$A$6,Korrekturfaktoren!$E$3:$E$6)</f>
        <v>1.3131254049347163</v>
      </c>
      <c r="C36" s="51">
        <f>_xlfn.XLOOKUP($A36,Kostenanteile!$B$3:$B$127,Kostenanteile!$I$3:$I$127)*_xlfn.XLOOKUP(C$1,Korrekturfaktoren!$A$3:$A$6,Korrekturfaktoren!$B$3:$B$6)
+_xlfn.XLOOKUP($A36,Kostenanteile!$B$3:$B$127,Kostenanteile!$J$3:$J$127)*_xlfn.XLOOKUP(C$1,Korrekturfaktoren!$A$3:$A$6,Korrekturfaktoren!$C$3:$C$6)
+_xlfn.XLOOKUP($A36,Kostenanteile!$B$3:$B$127,Kostenanteile!$K$3:$K$127)*_xlfn.XLOOKUP(C$1,Korrekturfaktoren!$A$3:$A$6,Korrekturfaktoren!$D$3:$D$6)
+_xlfn.XLOOKUP($A36,Kostenanteile!$B$3:$B$127,Kostenanteile!$L$3:$L$127)*_xlfn.XLOOKUP(C$1,Korrekturfaktoren!$A$3:$A$6,Korrekturfaktoren!$E$3:$E$6)</f>
        <v>1.3362227560433013</v>
      </c>
      <c r="D36" s="51">
        <f>_xlfn.XLOOKUP($A36,Kostenanteile!$B$3:$B$127,Kostenanteile!$I$3:$I$127)*_xlfn.XLOOKUP(D$1,Korrekturfaktoren!$A$3:$A$6,Korrekturfaktoren!$B$3:$B$6)
+_xlfn.XLOOKUP($A36,Kostenanteile!$B$3:$B$127,Kostenanteile!$J$3:$J$127)*_xlfn.XLOOKUP(D$1,Korrekturfaktoren!$A$3:$A$6,Korrekturfaktoren!$C$3:$C$6)
+_xlfn.XLOOKUP($A36,Kostenanteile!$B$3:$B$127,Kostenanteile!$K$3:$K$127)*_xlfn.XLOOKUP(D$1,Korrekturfaktoren!$A$3:$A$6,Korrekturfaktoren!$D$3:$D$6)
+_xlfn.XLOOKUP($A36,Kostenanteile!$B$3:$B$127,Kostenanteile!$L$3:$L$127)*_xlfn.XLOOKUP(D$1,Korrekturfaktoren!$A$3:$A$6,Korrekturfaktoren!$E$3:$E$6)</f>
        <v>1.3881974913756441</v>
      </c>
      <c r="E36" s="51">
        <f>_xlfn.XLOOKUP($A36,Kostenanteile!$B$3:$B$127,Kostenanteile!$I$3:$I$127)*_xlfn.XLOOKUP(E$1,Korrekturfaktoren!$A$3:$A$6,Korrekturfaktoren!$B$3:$B$6)
+_xlfn.XLOOKUP($A36,Kostenanteile!$B$3:$B$127,Kostenanteile!$J$3:$J$127)*_xlfn.XLOOKUP(E$1,Korrekturfaktoren!$A$3:$A$6,Korrekturfaktoren!$C$3:$C$6)
+_xlfn.XLOOKUP($A36,Kostenanteile!$B$3:$B$127,Kostenanteile!$K$3:$K$127)*_xlfn.XLOOKUP(E$1,Korrekturfaktoren!$A$3:$A$6,Korrekturfaktoren!$D$3:$D$6)
+_xlfn.XLOOKUP($A36,Kostenanteile!$B$3:$B$127,Kostenanteile!$L$3:$L$127)*_xlfn.XLOOKUP(E$1,Korrekturfaktoren!$A$3:$A$6,Korrekturfaktoren!$E$3:$E$6)</f>
        <v>1.2653224436118449</v>
      </c>
    </row>
    <row r="37" spans="1:5">
      <c r="A37" s="51">
        <f>Konsolidiert!C37</f>
        <v>1459</v>
      </c>
      <c r="B37" s="51">
        <f>_xlfn.XLOOKUP($A37,Kostenanteile!$B$3:$B$127,Kostenanteile!$I$3:$I$127)*_xlfn.XLOOKUP(B$1,Korrekturfaktoren!$A$3:$A$6,Korrekturfaktoren!$B$3:$B$6)
+_xlfn.XLOOKUP($A37,Kostenanteile!$B$3:$B$127,Kostenanteile!$J$3:$J$127)*_xlfn.XLOOKUP(B$1,Korrekturfaktoren!$A$3:$A$6,Korrekturfaktoren!$C$3:$C$6)
+_xlfn.XLOOKUP($A37,Kostenanteile!$B$3:$B$127,Kostenanteile!$K$3:$K$127)*_xlfn.XLOOKUP(B$1,Korrekturfaktoren!$A$3:$A$6,Korrekturfaktoren!$D$3:$D$6)
+_xlfn.XLOOKUP($A37,Kostenanteile!$B$3:$B$127,Kostenanteile!$L$3:$L$127)*_xlfn.XLOOKUP(B$1,Korrekturfaktoren!$A$3:$A$6,Korrekturfaktoren!$E$3:$E$6)</f>
        <v>1.3131254049347163</v>
      </c>
      <c r="C37" s="51">
        <f>_xlfn.XLOOKUP($A37,Kostenanteile!$B$3:$B$127,Kostenanteile!$I$3:$I$127)*_xlfn.XLOOKUP(C$1,Korrekturfaktoren!$A$3:$A$6,Korrekturfaktoren!$B$3:$B$6)
+_xlfn.XLOOKUP($A37,Kostenanteile!$B$3:$B$127,Kostenanteile!$J$3:$J$127)*_xlfn.XLOOKUP(C$1,Korrekturfaktoren!$A$3:$A$6,Korrekturfaktoren!$C$3:$C$6)
+_xlfn.XLOOKUP($A37,Kostenanteile!$B$3:$B$127,Kostenanteile!$K$3:$K$127)*_xlfn.XLOOKUP(C$1,Korrekturfaktoren!$A$3:$A$6,Korrekturfaktoren!$D$3:$D$6)
+_xlfn.XLOOKUP($A37,Kostenanteile!$B$3:$B$127,Kostenanteile!$L$3:$L$127)*_xlfn.XLOOKUP(C$1,Korrekturfaktoren!$A$3:$A$6,Korrekturfaktoren!$E$3:$E$6)</f>
        <v>1.3362227560433013</v>
      </c>
      <c r="D37" s="51">
        <f>_xlfn.XLOOKUP($A37,Kostenanteile!$B$3:$B$127,Kostenanteile!$I$3:$I$127)*_xlfn.XLOOKUP(D$1,Korrekturfaktoren!$A$3:$A$6,Korrekturfaktoren!$B$3:$B$6)
+_xlfn.XLOOKUP($A37,Kostenanteile!$B$3:$B$127,Kostenanteile!$J$3:$J$127)*_xlfn.XLOOKUP(D$1,Korrekturfaktoren!$A$3:$A$6,Korrekturfaktoren!$C$3:$C$6)
+_xlfn.XLOOKUP($A37,Kostenanteile!$B$3:$B$127,Kostenanteile!$K$3:$K$127)*_xlfn.XLOOKUP(D$1,Korrekturfaktoren!$A$3:$A$6,Korrekturfaktoren!$D$3:$D$6)
+_xlfn.XLOOKUP($A37,Kostenanteile!$B$3:$B$127,Kostenanteile!$L$3:$L$127)*_xlfn.XLOOKUP(D$1,Korrekturfaktoren!$A$3:$A$6,Korrekturfaktoren!$E$3:$E$6)</f>
        <v>1.3881974913756441</v>
      </c>
      <c r="E37" s="51">
        <f>_xlfn.XLOOKUP($A37,Kostenanteile!$B$3:$B$127,Kostenanteile!$I$3:$I$127)*_xlfn.XLOOKUP(E$1,Korrekturfaktoren!$A$3:$A$6,Korrekturfaktoren!$B$3:$B$6)
+_xlfn.XLOOKUP($A37,Kostenanteile!$B$3:$B$127,Kostenanteile!$J$3:$J$127)*_xlfn.XLOOKUP(E$1,Korrekturfaktoren!$A$3:$A$6,Korrekturfaktoren!$C$3:$C$6)
+_xlfn.XLOOKUP($A37,Kostenanteile!$B$3:$B$127,Kostenanteile!$K$3:$K$127)*_xlfn.XLOOKUP(E$1,Korrekturfaktoren!$A$3:$A$6,Korrekturfaktoren!$D$3:$D$6)
+_xlfn.XLOOKUP($A37,Kostenanteile!$B$3:$B$127,Kostenanteile!$L$3:$L$127)*_xlfn.XLOOKUP(E$1,Korrekturfaktoren!$A$3:$A$6,Korrekturfaktoren!$E$3:$E$6)</f>
        <v>1.2653224436118449</v>
      </c>
    </row>
    <row r="38" spans="1:5">
      <c r="A38" s="51">
        <f>Konsolidiert!C38</f>
        <v>1460</v>
      </c>
      <c r="B38" s="51">
        <f>_xlfn.XLOOKUP($A38,Kostenanteile!$B$3:$B$127,Kostenanteile!$I$3:$I$127)*_xlfn.XLOOKUP(B$1,Korrekturfaktoren!$A$3:$A$6,Korrekturfaktoren!$B$3:$B$6)
+_xlfn.XLOOKUP($A38,Kostenanteile!$B$3:$B$127,Kostenanteile!$J$3:$J$127)*_xlfn.XLOOKUP(B$1,Korrekturfaktoren!$A$3:$A$6,Korrekturfaktoren!$C$3:$C$6)
+_xlfn.XLOOKUP($A38,Kostenanteile!$B$3:$B$127,Kostenanteile!$K$3:$K$127)*_xlfn.XLOOKUP(B$1,Korrekturfaktoren!$A$3:$A$6,Korrekturfaktoren!$D$3:$D$6)
+_xlfn.XLOOKUP($A38,Kostenanteile!$B$3:$B$127,Kostenanteile!$L$3:$L$127)*_xlfn.XLOOKUP(B$1,Korrekturfaktoren!$A$3:$A$6,Korrekturfaktoren!$E$3:$E$6)</f>
        <v>1.3131254049347163</v>
      </c>
      <c r="C38" s="51">
        <f>_xlfn.XLOOKUP($A38,Kostenanteile!$B$3:$B$127,Kostenanteile!$I$3:$I$127)*_xlfn.XLOOKUP(C$1,Korrekturfaktoren!$A$3:$A$6,Korrekturfaktoren!$B$3:$B$6)
+_xlfn.XLOOKUP($A38,Kostenanteile!$B$3:$B$127,Kostenanteile!$J$3:$J$127)*_xlfn.XLOOKUP(C$1,Korrekturfaktoren!$A$3:$A$6,Korrekturfaktoren!$C$3:$C$6)
+_xlfn.XLOOKUP($A38,Kostenanteile!$B$3:$B$127,Kostenanteile!$K$3:$K$127)*_xlfn.XLOOKUP(C$1,Korrekturfaktoren!$A$3:$A$6,Korrekturfaktoren!$D$3:$D$6)
+_xlfn.XLOOKUP($A38,Kostenanteile!$B$3:$B$127,Kostenanteile!$L$3:$L$127)*_xlfn.XLOOKUP(C$1,Korrekturfaktoren!$A$3:$A$6,Korrekturfaktoren!$E$3:$E$6)</f>
        <v>1.3362227560433013</v>
      </c>
      <c r="D38" s="51">
        <f>_xlfn.XLOOKUP($A38,Kostenanteile!$B$3:$B$127,Kostenanteile!$I$3:$I$127)*_xlfn.XLOOKUP(D$1,Korrekturfaktoren!$A$3:$A$6,Korrekturfaktoren!$B$3:$B$6)
+_xlfn.XLOOKUP($A38,Kostenanteile!$B$3:$B$127,Kostenanteile!$J$3:$J$127)*_xlfn.XLOOKUP(D$1,Korrekturfaktoren!$A$3:$A$6,Korrekturfaktoren!$C$3:$C$6)
+_xlfn.XLOOKUP($A38,Kostenanteile!$B$3:$B$127,Kostenanteile!$K$3:$K$127)*_xlfn.XLOOKUP(D$1,Korrekturfaktoren!$A$3:$A$6,Korrekturfaktoren!$D$3:$D$6)
+_xlfn.XLOOKUP($A38,Kostenanteile!$B$3:$B$127,Kostenanteile!$L$3:$L$127)*_xlfn.XLOOKUP(D$1,Korrekturfaktoren!$A$3:$A$6,Korrekturfaktoren!$E$3:$E$6)</f>
        <v>1.3881974913756441</v>
      </c>
      <c r="E38" s="51">
        <f>_xlfn.XLOOKUP($A38,Kostenanteile!$B$3:$B$127,Kostenanteile!$I$3:$I$127)*_xlfn.XLOOKUP(E$1,Korrekturfaktoren!$A$3:$A$6,Korrekturfaktoren!$B$3:$B$6)
+_xlfn.XLOOKUP($A38,Kostenanteile!$B$3:$B$127,Kostenanteile!$J$3:$J$127)*_xlfn.XLOOKUP(E$1,Korrekturfaktoren!$A$3:$A$6,Korrekturfaktoren!$C$3:$C$6)
+_xlfn.XLOOKUP($A38,Kostenanteile!$B$3:$B$127,Kostenanteile!$K$3:$K$127)*_xlfn.XLOOKUP(E$1,Korrekturfaktoren!$A$3:$A$6,Korrekturfaktoren!$D$3:$D$6)
+_xlfn.XLOOKUP($A38,Kostenanteile!$B$3:$B$127,Kostenanteile!$L$3:$L$127)*_xlfn.XLOOKUP(E$1,Korrekturfaktoren!$A$3:$A$6,Korrekturfaktoren!$E$3:$E$6)</f>
        <v>1.2653224436118449</v>
      </c>
    </row>
    <row r="39" spans="1:5">
      <c r="A39" s="51">
        <f>Konsolidiert!C39</f>
        <v>1469</v>
      </c>
      <c r="B39" s="51">
        <f>_xlfn.XLOOKUP($A39,Kostenanteile!$B$3:$B$127,Kostenanteile!$I$3:$I$127)*_xlfn.XLOOKUP(B$1,Korrekturfaktoren!$A$3:$A$6,Korrekturfaktoren!$B$3:$B$6)
+_xlfn.XLOOKUP($A39,Kostenanteile!$B$3:$B$127,Kostenanteile!$J$3:$J$127)*_xlfn.XLOOKUP(B$1,Korrekturfaktoren!$A$3:$A$6,Korrekturfaktoren!$C$3:$C$6)
+_xlfn.XLOOKUP($A39,Kostenanteile!$B$3:$B$127,Kostenanteile!$K$3:$K$127)*_xlfn.XLOOKUP(B$1,Korrekturfaktoren!$A$3:$A$6,Korrekturfaktoren!$D$3:$D$6)
+_xlfn.XLOOKUP($A39,Kostenanteile!$B$3:$B$127,Kostenanteile!$L$3:$L$127)*_xlfn.XLOOKUP(B$1,Korrekturfaktoren!$A$3:$A$6,Korrekturfaktoren!$E$3:$E$6)</f>
        <v>1.3620204667892846</v>
      </c>
      <c r="C39" s="51">
        <f>_xlfn.XLOOKUP($A39,Kostenanteile!$B$3:$B$127,Kostenanteile!$I$3:$I$127)*_xlfn.XLOOKUP(C$1,Korrekturfaktoren!$A$3:$A$6,Korrekturfaktoren!$B$3:$B$6)
+_xlfn.XLOOKUP($A39,Kostenanteile!$B$3:$B$127,Kostenanteile!$J$3:$J$127)*_xlfn.XLOOKUP(C$1,Korrekturfaktoren!$A$3:$A$6,Korrekturfaktoren!$C$3:$C$6)
+_xlfn.XLOOKUP($A39,Kostenanteile!$B$3:$B$127,Kostenanteile!$K$3:$K$127)*_xlfn.XLOOKUP(C$1,Korrekturfaktoren!$A$3:$A$6,Korrekturfaktoren!$D$3:$D$6)
+_xlfn.XLOOKUP($A39,Kostenanteile!$B$3:$B$127,Kostenanteile!$L$3:$L$127)*_xlfn.XLOOKUP(C$1,Korrekturfaktoren!$A$3:$A$6,Korrekturfaktoren!$E$3:$E$6)</f>
        <v>1.3803579554290153</v>
      </c>
      <c r="D39" s="51">
        <f>_xlfn.XLOOKUP($A39,Kostenanteile!$B$3:$B$127,Kostenanteile!$I$3:$I$127)*_xlfn.XLOOKUP(D$1,Korrekturfaktoren!$A$3:$A$6,Korrekturfaktoren!$B$3:$B$6)
+_xlfn.XLOOKUP($A39,Kostenanteile!$B$3:$B$127,Kostenanteile!$J$3:$J$127)*_xlfn.XLOOKUP(D$1,Korrekturfaktoren!$A$3:$A$6,Korrekturfaktoren!$C$3:$C$6)
+_xlfn.XLOOKUP($A39,Kostenanteile!$B$3:$B$127,Kostenanteile!$K$3:$K$127)*_xlfn.XLOOKUP(D$1,Korrekturfaktoren!$A$3:$A$6,Korrekturfaktoren!$D$3:$D$6)
+_xlfn.XLOOKUP($A39,Kostenanteile!$B$3:$B$127,Kostenanteile!$L$3:$L$127)*_xlfn.XLOOKUP(D$1,Korrekturfaktoren!$A$3:$A$6,Korrekturfaktoren!$E$3:$E$6)</f>
        <v>1.4428209345636855</v>
      </c>
      <c r="E39" s="51">
        <f>_xlfn.XLOOKUP($A39,Kostenanteile!$B$3:$B$127,Kostenanteile!$I$3:$I$127)*_xlfn.XLOOKUP(E$1,Korrekturfaktoren!$A$3:$A$6,Korrekturfaktoren!$B$3:$B$6)
+_xlfn.XLOOKUP($A39,Kostenanteile!$B$3:$B$127,Kostenanteile!$J$3:$J$127)*_xlfn.XLOOKUP(E$1,Korrekturfaktoren!$A$3:$A$6,Korrekturfaktoren!$C$3:$C$6)
+_xlfn.XLOOKUP($A39,Kostenanteile!$B$3:$B$127,Kostenanteile!$K$3:$K$127)*_xlfn.XLOOKUP(E$1,Korrekturfaktoren!$A$3:$A$6,Korrekturfaktoren!$D$3:$D$6)
+_xlfn.XLOOKUP($A39,Kostenanteile!$B$3:$B$127,Kostenanteile!$L$3:$L$127)*_xlfn.XLOOKUP(E$1,Korrekturfaktoren!$A$3:$A$6,Korrekturfaktoren!$E$3:$E$6)</f>
        <v>1.2872909616817882</v>
      </c>
    </row>
    <row r="40" spans="1:5">
      <c r="A40" s="209">
        <f>Konsolidiert!C40</f>
        <v>1474.1</v>
      </c>
      <c r="B40" s="209" t="e">
        <f>_xlfn.XLOOKUP($A40,Kostenanteile!$B$3:$B$127,Kostenanteile!$I$3:$I$127)*_xlfn.XLOOKUP(B$1,Korrekturfaktoren!$A$3:$A$6,Korrekturfaktoren!$B$3:$B$6)
+_xlfn.XLOOKUP($A40,Kostenanteile!$B$3:$B$127,Kostenanteile!$J$3:$J$127)*_xlfn.XLOOKUP(B$1,Korrekturfaktoren!$A$3:$A$6,Korrekturfaktoren!$C$3:$C$6)
+_xlfn.XLOOKUP($A40,Kostenanteile!$B$3:$B$127,Kostenanteile!$K$3:$K$127)*_xlfn.XLOOKUP(B$1,Korrekturfaktoren!$A$3:$A$6,Korrekturfaktoren!$D$3:$D$6)
+_xlfn.XLOOKUP($A40,Kostenanteile!$B$3:$B$127,Kostenanteile!$L$3:$L$127)*_xlfn.XLOOKUP(B$1,Korrekturfaktoren!$A$3:$A$6,Korrekturfaktoren!$E$3:$E$6)</f>
        <v>#N/A</v>
      </c>
      <c r="C40" s="209" t="e">
        <f>_xlfn.XLOOKUP($A40,Kostenanteile!$B$3:$B$127,Kostenanteile!$I$3:$I$127)*_xlfn.XLOOKUP(C$1,Korrekturfaktoren!$A$3:$A$6,Korrekturfaktoren!$B$3:$B$6)
+_xlfn.XLOOKUP($A40,Kostenanteile!$B$3:$B$127,Kostenanteile!$J$3:$J$127)*_xlfn.XLOOKUP(C$1,Korrekturfaktoren!$A$3:$A$6,Korrekturfaktoren!$C$3:$C$6)
+_xlfn.XLOOKUP($A40,Kostenanteile!$B$3:$B$127,Kostenanteile!$K$3:$K$127)*_xlfn.XLOOKUP(C$1,Korrekturfaktoren!$A$3:$A$6,Korrekturfaktoren!$D$3:$D$6)
+_xlfn.XLOOKUP($A40,Kostenanteile!$B$3:$B$127,Kostenanteile!$L$3:$L$127)*_xlfn.XLOOKUP(C$1,Korrekturfaktoren!$A$3:$A$6,Korrekturfaktoren!$E$3:$E$6)</f>
        <v>#N/A</v>
      </c>
      <c r="D40" s="209" t="e">
        <f>_xlfn.XLOOKUP($A40,Kostenanteile!$B$3:$B$127,Kostenanteile!$I$3:$I$127)*_xlfn.XLOOKUP(D$1,Korrekturfaktoren!$A$3:$A$6,Korrekturfaktoren!$B$3:$B$6)
+_xlfn.XLOOKUP($A40,Kostenanteile!$B$3:$B$127,Kostenanteile!$J$3:$J$127)*_xlfn.XLOOKUP(D$1,Korrekturfaktoren!$A$3:$A$6,Korrekturfaktoren!$C$3:$C$6)
+_xlfn.XLOOKUP($A40,Kostenanteile!$B$3:$B$127,Kostenanteile!$K$3:$K$127)*_xlfn.XLOOKUP(D$1,Korrekturfaktoren!$A$3:$A$6,Korrekturfaktoren!$D$3:$D$6)
+_xlfn.XLOOKUP($A40,Kostenanteile!$B$3:$B$127,Kostenanteile!$L$3:$L$127)*_xlfn.XLOOKUP(D$1,Korrekturfaktoren!$A$3:$A$6,Korrekturfaktoren!$E$3:$E$6)</f>
        <v>#N/A</v>
      </c>
      <c r="E40" s="209" t="e">
        <f>_xlfn.XLOOKUP($A40,Kostenanteile!$B$3:$B$127,Kostenanteile!$I$3:$I$127)*_xlfn.XLOOKUP(E$1,Korrekturfaktoren!$A$3:$A$6,Korrekturfaktoren!$B$3:$B$6)
+_xlfn.XLOOKUP($A40,Kostenanteile!$B$3:$B$127,Kostenanteile!$J$3:$J$127)*_xlfn.XLOOKUP(E$1,Korrekturfaktoren!$A$3:$A$6,Korrekturfaktoren!$C$3:$C$6)
+_xlfn.XLOOKUP($A40,Kostenanteile!$B$3:$B$127,Kostenanteile!$K$3:$K$127)*_xlfn.XLOOKUP(E$1,Korrekturfaktoren!$A$3:$A$6,Korrekturfaktoren!$D$3:$D$6)
+_xlfn.XLOOKUP($A40,Kostenanteile!$B$3:$B$127,Kostenanteile!$L$3:$L$127)*_xlfn.XLOOKUP(E$1,Korrekturfaktoren!$A$3:$A$6,Korrekturfaktoren!$E$3:$E$6)</f>
        <v>#N/A</v>
      </c>
    </row>
    <row r="41" spans="1:5">
      <c r="A41" s="51">
        <f>Konsolidiert!C41</f>
        <v>1479</v>
      </c>
      <c r="B41" s="51">
        <f>_xlfn.XLOOKUP($A41,Kostenanteile!$B$3:$B$127,Kostenanteile!$I$3:$I$127)*_xlfn.XLOOKUP(B$1,Korrekturfaktoren!$A$3:$A$6,Korrekturfaktoren!$B$3:$B$6)
+_xlfn.XLOOKUP($A41,Kostenanteile!$B$3:$B$127,Kostenanteile!$J$3:$J$127)*_xlfn.XLOOKUP(B$1,Korrekturfaktoren!$A$3:$A$6,Korrekturfaktoren!$C$3:$C$6)
+_xlfn.XLOOKUP($A41,Kostenanteile!$B$3:$B$127,Kostenanteile!$K$3:$K$127)*_xlfn.XLOOKUP(B$1,Korrekturfaktoren!$A$3:$A$6,Korrekturfaktoren!$D$3:$D$6)
+_xlfn.XLOOKUP($A41,Kostenanteile!$B$3:$B$127,Kostenanteile!$L$3:$L$127)*_xlfn.XLOOKUP(B$1,Korrekturfaktoren!$A$3:$A$6,Korrekturfaktoren!$E$3:$E$6)</f>
        <v>1.1874356167841076</v>
      </c>
      <c r="C41" s="51">
        <f>_xlfn.XLOOKUP($A41,Kostenanteile!$B$3:$B$127,Kostenanteile!$I$3:$I$127)*_xlfn.XLOOKUP(C$1,Korrekturfaktoren!$A$3:$A$6,Korrekturfaktoren!$B$3:$B$6)
+_xlfn.XLOOKUP($A41,Kostenanteile!$B$3:$B$127,Kostenanteile!$J$3:$J$127)*_xlfn.XLOOKUP(C$1,Korrekturfaktoren!$A$3:$A$6,Korrekturfaktoren!$C$3:$C$6)
+_xlfn.XLOOKUP($A41,Kostenanteile!$B$3:$B$127,Kostenanteile!$K$3:$K$127)*_xlfn.XLOOKUP(C$1,Korrekturfaktoren!$A$3:$A$6,Korrekturfaktoren!$D$3:$D$6)
+_xlfn.XLOOKUP($A41,Kostenanteile!$B$3:$B$127,Kostenanteile!$L$3:$L$127)*_xlfn.XLOOKUP(C$1,Korrekturfaktoren!$A$3:$A$6,Korrekturfaktoren!$E$3:$E$6)</f>
        <v>1.2267715152516632</v>
      </c>
      <c r="D41" s="51">
        <f>_xlfn.XLOOKUP($A41,Kostenanteile!$B$3:$B$127,Kostenanteile!$I$3:$I$127)*_xlfn.XLOOKUP(D$1,Korrekturfaktoren!$A$3:$A$6,Korrekturfaktoren!$B$3:$B$6)
+_xlfn.XLOOKUP($A41,Kostenanteile!$B$3:$B$127,Kostenanteile!$J$3:$J$127)*_xlfn.XLOOKUP(D$1,Korrekturfaktoren!$A$3:$A$6,Korrekturfaktoren!$C$3:$C$6)
+_xlfn.XLOOKUP($A41,Kostenanteile!$B$3:$B$127,Kostenanteile!$K$3:$K$127)*_xlfn.XLOOKUP(D$1,Korrekturfaktoren!$A$3:$A$6,Korrekturfaktoren!$D$3:$D$6)
+_xlfn.XLOOKUP($A41,Kostenanteile!$B$3:$B$127,Kostenanteile!$L$3:$L$127)*_xlfn.XLOOKUP(D$1,Korrekturfaktoren!$A$3:$A$6,Korrekturfaktoren!$E$3:$E$6)</f>
        <v>1.2614258602407746</v>
      </c>
      <c r="E41" s="51">
        <f>_xlfn.XLOOKUP($A41,Kostenanteile!$B$3:$B$127,Kostenanteile!$I$3:$I$127)*_xlfn.XLOOKUP(E$1,Korrekturfaktoren!$A$3:$A$6,Korrekturfaktoren!$B$3:$B$6)
+_xlfn.XLOOKUP($A41,Kostenanteile!$B$3:$B$127,Kostenanteile!$J$3:$J$127)*_xlfn.XLOOKUP(E$1,Korrekturfaktoren!$A$3:$A$6,Korrekturfaktoren!$C$3:$C$6)
+_xlfn.XLOOKUP($A41,Kostenanteile!$B$3:$B$127,Kostenanteile!$K$3:$K$127)*_xlfn.XLOOKUP(E$1,Korrekturfaktoren!$A$3:$A$6,Korrekturfaktoren!$D$3:$D$6)
+_xlfn.XLOOKUP($A41,Kostenanteile!$B$3:$B$127,Kostenanteile!$L$3:$L$127)*_xlfn.XLOOKUP(E$1,Korrekturfaktoren!$A$3:$A$6,Korrekturfaktoren!$E$3:$E$6)</f>
        <v>1.2108179205820835</v>
      </c>
    </row>
    <row r="42" spans="1:5">
      <c r="A42" s="51">
        <f>Konsolidiert!C42</f>
        <v>1509</v>
      </c>
      <c r="B42" s="51">
        <f>_xlfn.XLOOKUP($A42,Kostenanteile!$B$3:$B$127,Kostenanteile!$I$3:$I$127)*_xlfn.XLOOKUP(B$1,Korrekturfaktoren!$A$3:$A$6,Korrekturfaktoren!$B$3:$B$6)
+_xlfn.XLOOKUP($A42,Kostenanteile!$B$3:$B$127,Kostenanteile!$J$3:$J$127)*_xlfn.XLOOKUP(B$1,Korrekturfaktoren!$A$3:$A$6,Korrekturfaktoren!$C$3:$C$6)
+_xlfn.XLOOKUP($A42,Kostenanteile!$B$3:$B$127,Kostenanteile!$K$3:$K$127)*_xlfn.XLOOKUP(B$1,Korrekturfaktoren!$A$3:$A$6,Korrekturfaktoren!$D$3:$D$6)
+_xlfn.XLOOKUP($A42,Kostenanteile!$B$3:$B$127,Kostenanteile!$L$3:$L$127)*_xlfn.XLOOKUP(B$1,Korrekturfaktoren!$A$3:$A$6,Korrekturfaktoren!$E$3:$E$6)</f>
        <v>1.1874356167841076</v>
      </c>
      <c r="C42" s="51">
        <f>_xlfn.XLOOKUP($A42,Kostenanteile!$B$3:$B$127,Kostenanteile!$I$3:$I$127)*_xlfn.XLOOKUP(C$1,Korrekturfaktoren!$A$3:$A$6,Korrekturfaktoren!$B$3:$B$6)
+_xlfn.XLOOKUP($A42,Kostenanteile!$B$3:$B$127,Kostenanteile!$J$3:$J$127)*_xlfn.XLOOKUP(C$1,Korrekturfaktoren!$A$3:$A$6,Korrekturfaktoren!$C$3:$C$6)
+_xlfn.XLOOKUP($A42,Kostenanteile!$B$3:$B$127,Kostenanteile!$K$3:$K$127)*_xlfn.XLOOKUP(C$1,Korrekturfaktoren!$A$3:$A$6,Korrekturfaktoren!$D$3:$D$6)
+_xlfn.XLOOKUP($A42,Kostenanteile!$B$3:$B$127,Kostenanteile!$L$3:$L$127)*_xlfn.XLOOKUP(C$1,Korrekturfaktoren!$A$3:$A$6,Korrekturfaktoren!$E$3:$E$6)</f>
        <v>1.2267715152516632</v>
      </c>
      <c r="D42" s="51">
        <f>_xlfn.XLOOKUP($A42,Kostenanteile!$B$3:$B$127,Kostenanteile!$I$3:$I$127)*_xlfn.XLOOKUP(D$1,Korrekturfaktoren!$A$3:$A$6,Korrekturfaktoren!$B$3:$B$6)
+_xlfn.XLOOKUP($A42,Kostenanteile!$B$3:$B$127,Kostenanteile!$J$3:$J$127)*_xlfn.XLOOKUP(D$1,Korrekturfaktoren!$A$3:$A$6,Korrekturfaktoren!$C$3:$C$6)
+_xlfn.XLOOKUP($A42,Kostenanteile!$B$3:$B$127,Kostenanteile!$K$3:$K$127)*_xlfn.XLOOKUP(D$1,Korrekturfaktoren!$A$3:$A$6,Korrekturfaktoren!$D$3:$D$6)
+_xlfn.XLOOKUP($A42,Kostenanteile!$B$3:$B$127,Kostenanteile!$L$3:$L$127)*_xlfn.XLOOKUP(D$1,Korrekturfaktoren!$A$3:$A$6,Korrekturfaktoren!$E$3:$E$6)</f>
        <v>1.2614258602407746</v>
      </c>
      <c r="E42" s="51">
        <f>_xlfn.XLOOKUP($A42,Kostenanteile!$B$3:$B$127,Kostenanteile!$I$3:$I$127)*_xlfn.XLOOKUP(E$1,Korrekturfaktoren!$A$3:$A$6,Korrekturfaktoren!$B$3:$B$6)
+_xlfn.XLOOKUP($A42,Kostenanteile!$B$3:$B$127,Kostenanteile!$J$3:$J$127)*_xlfn.XLOOKUP(E$1,Korrekturfaktoren!$A$3:$A$6,Korrekturfaktoren!$C$3:$C$6)
+_xlfn.XLOOKUP($A42,Kostenanteile!$B$3:$B$127,Kostenanteile!$K$3:$K$127)*_xlfn.XLOOKUP(E$1,Korrekturfaktoren!$A$3:$A$6,Korrekturfaktoren!$D$3:$D$6)
+_xlfn.XLOOKUP($A42,Kostenanteile!$B$3:$B$127,Kostenanteile!$L$3:$L$127)*_xlfn.XLOOKUP(E$1,Korrekturfaktoren!$A$3:$A$6,Korrekturfaktoren!$E$3:$E$6)</f>
        <v>1.2108179205820835</v>
      </c>
    </row>
    <row r="43" spans="1:5">
      <c r="A43" s="51">
        <f>Konsolidiert!C43</f>
        <v>1517</v>
      </c>
      <c r="B43" s="51">
        <f>_xlfn.XLOOKUP($A43,Kostenanteile!$B$3:$B$127,Kostenanteile!$I$3:$I$127)*_xlfn.XLOOKUP(B$1,Korrekturfaktoren!$A$3:$A$6,Korrekturfaktoren!$B$3:$B$6)
+_xlfn.XLOOKUP($A43,Kostenanteile!$B$3:$B$127,Kostenanteile!$J$3:$J$127)*_xlfn.XLOOKUP(B$1,Korrekturfaktoren!$A$3:$A$6,Korrekturfaktoren!$C$3:$C$6)
+_xlfn.XLOOKUP($A43,Kostenanteile!$B$3:$B$127,Kostenanteile!$K$3:$K$127)*_xlfn.XLOOKUP(B$1,Korrekturfaktoren!$A$3:$A$6,Korrekturfaktoren!$D$3:$D$6)
+_xlfn.XLOOKUP($A43,Kostenanteile!$B$3:$B$127,Kostenanteile!$L$3:$L$127)*_xlfn.XLOOKUP(B$1,Korrekturfaktoren!$A$3:$A$6,Korrekturfaktoren!$E$3:$E$6)</f>
        <v>1.1874356167841076</v>
      </c>
      <c r="C43" s="51">
        <f>_xlfn.XLOOKUP($A43,Kostenanteile!$B$3:$B$127,Kostenanteile!$I$3:$I$127)*_xlfn.XLOOKUP(C$1,Korrekturfaktoren!$A$3:$A$6,Korrekturfaktoren!$B$3:$B$6)
+_xlfn.XLOOKUP($A43,Kostenanteile!$B$3:$B$127,Kostenanteile!$J$3:$J$127)*_xlfn.XLOOKUP(C$1,Korrekturfaktoren!$A$3:$A$6,Korrekturfaktoren!$C$3:$C$6)
+_xlfn.XLOOKUP($A43,Kostenanteile!$B$3:$B$127,Kostenanteile!$K$3:$K$127)*_xlfn.XLOOKUP(C$1,Korrekturfaktoren!$A$3:$A$6,Korrekturfaktoren!$D$3:$D$6)
+_xlfn.XLOOKUP($A43,Kostenanteile!$B$3:$B$127,Kostenanteile!$L$3:$L$127)*_xlfn.XLOOKUP(C$1,Korrekturfaktoren!$A$3:$A$6,Korrekturfaktoren!$E$3:$E$6)</f>
        <v>1.2267715152516632</v>
      </c>
      <c r="D43" s="51">
        <f>_xlfn.XLOOKUP($A43,Kostenanteile!$B$3:$B$127,Kostenanteile!$I$3:$I$127)*_xlfn.XLOOKUP(D$1,Korrekturfaktoren!$A$3:$A$6,Korrekturfaktoren!$B$3:$B$6)
+_xlfn.XLOOKUP($A43,Kostenanteile!$B$3:$B$127,Kostenanteile!$J$3:$J$127)*_xlfn.XLOOKUP(D$1,Korrekturfaktoren!$A$3:$A$6,Korrekturfaktoren!$C$3:$C$6)
+_xlfn.XLOOKUP($A43,Kostenanteile!$B$3:$B$127,Kostenanteile!$K$3:$K$127)*_xlfn.XLOOKUP(D$1,Korrekturfaktoren!$A$3:$A$6,Korrekturfaktoren!$D$3:$D$6)
+_xlfn.XLOOKUP($A43,Kostenanteile!$B$3:$B$127,Kostenanteile!$L$3:$L$127)*_xlfn.XLOOKUP(D$1,Korrekturfaktoren!$A$3:$A$6,Korrekturfaktoren!$E$3:$E$6)</f>
        <v>1.2614258602407746</v>
      </c>
      <c r="E43" s="51">
        <f>_xlfn.XLOOKUP($A43,Kostenanteile!$B$3:$B$127,Kostenanteile!$I$3:$I$127)*_xlfn.XLOOKUP(E$1,Korrekturfaktoren!$A$3:$A$6,Korrekturfaktoren!$B$3:$B$6)
+_xlfn.XLOOKUP($A43,Kostenanteile!$B$3:$B$127,Kostenanteile!$J$3:$J$127)*_xlfn.XLOOKUP(E$1,Korrekturfaktoren!$A$3:$A$6,Korrekturfaktoren!$C$3:$C$6)
+_xlfn.XLOOKUP($A43,Kostenanteile!$B$3:$B$127,Kostenanteile!$K$3:$K$127)*_xlfn.XLOOKUP(E$1,Korrekturfaktoren!$A$3:$A$6,Korrekturfaktoren!$D$3:$D$6)
+_xlfn.XLOOKUP($A43,Kostenanteile!$B$3:$B$127,Kostenanteile!$L$3:$L$127)*_xlfn.XLOOKUP(E$1,Korrekturfaktoren!$A$3:$A$6,Korrekturfaktoren!$E$3:$E$6)</f>
        <v>1.2108179205820835</v>
      </c>
    </row>
    <row r="44" spans="1:5">
      <c r="A44" s="51">
        <f>Konsolidiert!C44</f>
        <v>1524</v>
      </c>
      <c r="B44" s="51">
        <f>_xlfn.XLOOKUP($A44,Kostenanteile!$B$3:$B$127,Kostenanteile!$I$3:$I$127)*_xlfn.XLOOKUP(B$1,Korrekturfaktoren!$A$3:$A$6,Korrekturfaktoren!$B$3:$B$6)
+_xlfn.XLOOKUP($A44,Kostenanteile!$B$3:$B$127,Kostenanteile!$J$3:$J$127)*_xlfn.XLOOKUP(B$1,Korrekturfaktoren!$A$3:$A$6,Korrekturfaktoren!$C$3:$C$6)
+_xlfn.XLOOKUP($A44,Kostenanteile!$B$3:$B$127,Kostenanteile!$K$3:$K$127)*_xlfn.XLOOKUP(B$1,Korrekturfaktoren!$A$3:$A$6,Korrekturfaktoren!$D$3:$D$6)
+_xlfn.XLOOKUP($A44,Kostenanteile!$B$3:$B$127,Kostenanteile!$L$3:$L$127)*_xlfn.XLOOKUP(B$1,Korrekturfaktoren!$A$3:$A$6,Korrekturfaktoren!$E$3:$E$6)</f>
        <v>1.4248653608645891</v>
      </c>
      <c r="C44" s="51">
        <f>_xlfn.XLOOKUP($A44,Kostenanteile!$B$3:$B$127,Kostenanteile!$I$3:$I$127)*_xlfn.XLOOKUP(C$1,Korrekturfaktoren!$A$3:$A$6,Korrekturfaktoren!$B$3:$B$6)
+_xlfn.XLOOKUP($A44,Kostenanteile!$B$3:$B$127,Kostenanteile!$J$3:$J$127)*_xlfn.XLOOKUP(C$1,Korrekturfaktoren!$A$3:$A$6,Korrekturfaktoren!$C$3:$C$6)
+_xlfn.XLOOKUP($A44,Kostenanteile!$B$3:$B$127,Kostenanteile!$K$3:$K$127)*_xlfn.XLOOKUP(C$1,Korrekturfaktoren!$A$3:$A$6,Korrekturfaktoren!$D$3:$D$6)
+_xlfn.XLOOKUP($A44,Kostenanteile!$B$3:$B$127,Kostenanteile!$L$3:$L$127)*_xlfn.XLOOKUP(C$1,Korrekturfaktoren!$A$3:$A$6,Korrekturfaktoren!$E$3:$E$6)</f>
        <v>1.4350835758248346</v>
      </c>
      <c r="D44" s="51">
        <f>_xlfn.XLOOKUP($A44,Kostenanteile!$B$3:$B$127,Kostenanteile!$I$3:$I$127)*_xlfn.XLOOKUP(D$1,Korrekturfaktoren!$A$3:$A$6,Korrekturfaktoren!$B$3:$B$6)
+_xlfn.XLOOKUP($A44,Kostenanteile!$B$3:$B$127,Kostenanteile!$J$3:$J$127)*_xlfn.XLOOKUP(D$1,Korrekturfaktoren!$A$3:$A$6,Korrekturfaktoren!$C$3:$C$6)
+_xlfn.XLOOKUP($A44,Kostenanteile!$B$3:$B$127,Kostenanteile!$K$3:$K$127)*_xlfn.XLOOKUP(D$1,Korrekturfaktoren!$A$3:$A$6,Korrekturfaktoren!$D$3:$D$6)
+_xlfn.XLOOKUP($A44,Kostenanteile!$B$3:$B$127,Kostenanteile!$L$3:$L$127)*_xlfn.XLOOKUP(D$1,Korrekturfaktoren!$A$3:$A$6,Korrekturfaktoren!$E$3:$E$6)</f>
        <v>1.5062067501311205</v>
      </c>
      <c r="E44" s="51">
        <f>_xlfn.XLOOKUP($A44,Kostenanteile!$B$3:$B$127,Kostenanteile!$I$3:$I$127)*_xlfn.XLOOKUP(E$1,Korrekturfaktoren!$A$3:$A$6,Korrekturfaktoren!$B$3:$B$6)
+_xlfn.XLOOKUP($A44,Kostenanteile!$B$3:$B$127,Kostenanteile!$J$3:$J$127)*_xlfn.XLOOKUP(E$1,Korrekturfaktoren!$A$3:$A$6,Korrekturfaktoren!$C$3:$C$6)
+_xlfn.XLOOKUP($A44,Kostenanteile!$B$3:$B$127,Kostenanteile!$K$3:$K$127)*_xlfn.XLOOKUP(E$1,Korrekturfaktoren!$A$3:$A$6,Korrekturfaktoren!$D$3:$D$6)
+_xlfn.XLOOKUP($A44,Kostenanteile!$B$3:$B$127,Kostenanteile!$L$3:$L$127)*_xlfn.XLOOKUP(E$1,Korrekturfaktoren!$A$3:$A$6,Korrekturfaktoren!$E$3:$E$6)</f>
        <v>1.3145432231966685</v>
      </c>
    </row>
    <row r="45" spans="1:5">
      <c r="A45" s="51">
        <f>Konsolidiert!C45</f>
        <v>1556</v>
      </c>
      <c r="B45" s="51">
        <f>_xlfn.XLOOKUP($A45,Kostenanteile!$B$3:$B$127,Kostenanteile!$I$3:$I$127)*_xlfn.XLOOKUP(B$1,Korrekturfaktoren!$A$3:$A$6,Korrekturfaktoren!$B$3:$B$6)
+_xlfn.XLOOKUP($A45,Kostenanteile!$B$3:$B$127,Kostenanteile!$J$3:$J$127)*_xlfn.XLOOKUP(B$1,Korrekturfaktoren!$A$3:$A$6,Korrekturfaktoren!$C$3:$C$6)
+_xlfn.XLOOKUP($A45,Kostenanteile!$B$3:$B$127,Kostenanteile!$K$3:$K$127)*_xlfn.XLOOKUP(B$1,Korrekturfaktoren!$A$3:$A$6,Korrekturfaktoren!$D$3:$D$6)
+_xlfn.XLOOKUP($A45,Kostenanteile!$B$3:$B$127,Kostenanteile!$L$3:$L$127)*_xlfn.XLOOKUP(B$1,Korrekturfaktoren!$A$3:$A$6,Korrekturfaktoren!$E$3:$E$6)</f>
        <v>1.1874356167841076</v>
      </c>
      <c r="C45" s="51">
        <f>_xlfn.XLOOKUP($A45,Kostenanteile!$B$3:$B$127,Kostenanteile!$I$3:$I$127)*_xlfn.XLOOKUP(C$1,Korrekturfaktoren!$A$3:$A$6,Korrekturfaktoren!$B$3:$B$6)
+_xlfn.XLOOKUP($A45,Kostenanteile!$B$3:$B$127,Kostenanteile!$J$3:$J$127)*_xlfn.XLOOKUP(C$1,Korrekturfaktoren!$A$3:$A$6,Korrekturfaktoren!$C$3:$C$6)
+_xlfn.XLOOKUP($A45,Kostenanteile!$B$3:$B$127,Kostenanteile!$K$3:$K$127)*_xlfn.XLOOKUP(C$1,Korrekturfaktoren!$A$3:$A$6,Korrekturfaktoren!$D$3:$D$6)
+_xlfn.XLOOKUP($A45,Kostenanteile!$B$3:$B$127,Kostenanteile!$L$3:$L$127)*_xlfn.XLOOKUP(C$1,Korrekturfaktoren!$A$3:$A$6,Korrekturfaktoren!$E$3:$E$6)</f>
        <v>1.2267715152516632</v>
      </c>
      <c r="D45" s="51">
        <f>_xlfn.XLOOKUP($A45,Kostenanteile!$B$3:$B$127,Kostenanteile!$I$3:$I$127)*_xlfn.XLOOKUP(D$1,Korrekturfaktoren!$A$3:$A$6,Korrekturfaktoren!$B$3:$B$6)
+_xlfn.XLOOKUP($A45,Kostenanteile!$B$3:$B$127,Kostenanteile!$J$3:$J$127)*_xlfn.XLOOKUP(D$1,Korrekturfaktoren!$A$3:$A$6,Korrekturfaktoren!$C$3:$C$6)
+_xlfn.XLOOKUP($A45,Kostenanteile!$B$3:$B$127,Kostenanteile!$K$3:$K$127)*_xlfn.XLOOKUP(D$1,Korrekturfaktoren!$A$3:$A$6,Korrekturfaktoren!$D$3:$D$6)
+_xlfn.XLOOKUP($A45,Kostenanteile!$B$3:$B$127,Kostenanteile!$L$3:$L$127)*_xlfn.XLOOKUP(D$1,Korrekturfaktoren!$A$3:$A$6,Korrekturfaktoren!$E$3:$E$6)</f>
        <v>1.2614258602407746</v>
      </c>
      <c r="E45" s="51">
        <f>_xlfn.XLOOKUP($A45,Kostenanteile!$B$3:$B$127,Kostenanteile!$I$3:$I$127)*_xlfn.XLOOKUP(E$1,Korrekturfaktoren!$A$3:$A$6,Korrekturfaktoren!$B$3:$B$6)
+_xlfn.XLOOKUP($A45,Kostenanteile!$B$3:$B$127,Kostenanteile!$J$3:$J$127)*_xlfn.XLOOKUP(E$1,Korrekturfaktoren!$A$3:$A$6,Korrekturfaktoren!$C$3:$C$6)
+_xlfn.XLOOKUP($A45,Kostenanteile!$B$3:$B$127,Kostenanteile!$K$3:$K$127)*_xlfn.XLOOKUP(E$1,Korrekturfaktoren!$A$3:$A$6,Korrekturfaktoren!$D$3:$D$6)
+_xlfn.XLOOKUP($A45,Kostenanteile!$B$3:$B$127,Kostenanteile!$L$3:$L$127)*_xlfn.XLOOKUP(E$1,Korrekturfaktoren!$A$3:$A$6,Korrekturfaktoren!$E$3:$E$6)</f>
        <v>1.2108179205820835</v>
      </c>
    </row>
    <row r="46" spans="1:5">
      <c r="A46" s="51">
        <f>Konsolidiert!C46</f>
        <v>1574</v>
      </c>
      <c r="B46" s="51">
        <f>_xlfn.XLOOKUP($A46,Kostenanteile!$B$3:$B$127,Kostenanteile!$I$3:$I$127)*_xlfn.XLOOKUP(B$1,Korrekturfaktoren!$A$3:$A$6,Korrekturfaktoren!$B$3:$B$6)
+_xlfn.XLOOKUP($A46,Kostenanteile!$B$3:$B$127,Kostenanteile!$J$3:$J$127)*_xlfn.XLOOKUP(B$1,Korrekturfaktoren!$A$3:$A$6,Korrekturfaktoren!$C$3:$C$6)
+_xlfn.XLOOKUP($A46,Kostenanteile!$B$3:$B$127,Kostenanteile!$K$3:$K$127)*_xlfn.XLOOKUP(B$1,Korrekturfaktoren!$A$3:$A$6,Korrekturfaktoren!$D$3:$D$6)
+_xlfn.XLOOKUP($A46,Kostenanteile!$B$3:$B$127,Kostenanteile!$L$3:$L$127)*_xlfn.XLOOKUP(B$1,Korrekturfaktoren!$A$3:$A$6,Korrekturfaktoren!$E$3:$E$6)</f>
        <v>1.1874356167841076</v>
      </c>
      <c r="C46" s="51">
        <f>_xlfn.XLOOKUP($A46,Kostenanteile!$B$3:$B$127,Kostenanteile!$I$3:$I$127)*_xlfn.XLOOKUP(C$1,Korrekturfaktoren!$A$3:$A$6,Korrekturfaktoren!$B$3:$B$6)
+_xlfn.XLOOKUP($A46,Kostenanteile!$B$3:$B$127,Kostenanteile!$J$3:$J$127)*_xlfn.XLOOKUP(C$1,Korrekturfaktoren!$A$3:$A$6,Korrekturfaktoren!$C$3:$C$6)
+_xlfn.XLOOKUP($A46,Kostenanteile!$B$3:$B$127,Kostenanteile!$K$3:$K$127)*_xlfn.XLOOKUP(C$1,Korrekturfaktoren!$A$3:$A$6,Korrekturfaktoren!$D$3:$D$6)
+_xlfn.XLOOKUP($A46,Kostenanteile!$B$3:$B$127,Kostenanteile!$L$3:$L$127)*_xlfn.XLOOKUP(C$1,Korrekturfaktoren!$A$3:$A$6,Korrekturfaktoren!$E$3:$E$6)</f>
        <v>1.2267715152516632</v>
      </c>
      <c r="D46" s="51">
        <f>_xlfn.XLOOKUP($A46,Kostenanteile!$B$3:$B$127,Kostenanteile!$I$3:$I$127)*_xlfn.XLOOKUP(D$1,Korrekturfaktoren!$A$3:$A$6,Korrekturfaktoren!$B$3:$B$6)
+_xlfn.XLOOKUP($A46,Kostenanteile!$B$3:$B$127,Kostenanteile!$J$3:$J$127)*_xlfn.XLOOKUP(D$1,Korrekturfaktoren!$A$3:$A$6,Korrekturfaktoren!$C$3:$C$6)
+_xlfn.XLOOKUP($A46,Kostenanteile!$B$3:$B$127,Kostenanteile!$K$3:$K$127)*_xlfn.XLOOKUP(D$1,Korrekturfaktoren!$A$3:$A$6,Korrekturfaktoren!$D$3:$D$6)
+_xlfn.XLOOKUP($A46,Kostenanteile!$B$3:$B$127,Kostenanteile!$L$3:$L$127)*_xlfn.XLOOKUP(D$1,Korrekturfaktoren!$A$3:$A$6,Korrekturfaktoren!$E$3:$E$6)</f>
        <v>1.2614258602407746</v>
      </c>
      <c r="E46" s="51">
        <f>_xlfn.XLOOKUP($A46,Kostenanteile!$B$3:$B$127,Kostenanteile!$I$3:$I$127)*_xlfn.XLOOKUP(E$1,Korrekturfaktoren!$A$3:$A$6,Korrekturfaktoren!$B$3:$B$6)
+_xlfn.XLOOKUP($A46,Kostenanteile!$B$3:$B$127,Kostenanteile!$J$3:$J$127)*_xlfn.XLOOKUP(E$1,Korrekturfaktoren!$A$3:$A$6,Korrekturfaktoren!$C$3:$C$6)
+_xlfn.XLOOKUP($A46,Kostenanteile!$B$3:$B$127,Kostenanteile!$K$3:$K$127)*_xlfn.XLOOKUP(E$1,Korrekturfaktoren!$A$3:$A$6,Korrekturfaktoren!$D$3:$D$6)
+_xlfn.XLOOKUP($A46,Kostenanteile!$B$3:$B$127,Kostenanteile!$L$3:$L$127)*_xlfn.XLOOKUP(E$1,Korrekturfaktoren!$A$3:$A$6,Korrekturfaktoren!$E$3:$E$6)</f>
        <v>1.2108179205820835</v>
      </c>
    </row>
    <row r="47" spans="1:5">
      <c r="A47" s="51">
        <f>Konsolidiert!C47</f>
        <v>1576</v>
      </c>
      <c r="B47" s="51">
        <f>_xlfn.XLOOKUP($A47,Kostenanteile!$B$3:$B$127,Kostenanteile!$I$3:$I$127)*_xlfn.XLOOKUP(B$1,Korrekturfaktoren!$A$3:$A$6,Korrekturfaktoren!$B$3:$B$6)
+_xlfn.XLOOKUP($A47,Kostenanteile!$B$3:$B$127,Kostenanteile!$J$3:$J$127)*_xlfn.XLOOKUP(B$1,Korrekturfaktoren!$A$3:$A$6,Korrekturfaktoren!$C$3:$C$6)
+_xlfn.XLOOKUP($A47,Kostenanteile!$B$3:$B$127,Kostenanteile!$K$3:$K$127)*_xlfn.XLOOKUP(B$1,Korrekturfaktoren!$A$3:$A$6,Korrekturfaktoren!$D$3:$D$6)
+_xlfn.XLOOKUP($A47,Kostenanteile!$B$3:$B$127,Kostenanteile!$L$3:$L$127)*_xlfn.XLOOKUP(B$1,Korrekturfaktoren!$A$3:$A$6,Korrekturfaktoren!$E$3:$E$6)</f>
        <v>1.1874356167841076</v>
      </c>
      <c r="C47" s="51">
        <f>_xlfn.XLOOKUP($A47,Kostenanteile!$B$3:$B$127,Kostenanteile!$I$3:$I$127)*_xlfn.XLOOKUP(C$1,Korrekturfaktoren!$A$3:$A$6,Korrekturfaktoren!$B$3:$B$6)
+_xlfn.XLOOKUP($A47,Kostenanteile!$B$3:$B$127,Kostenanteile!$J$3:$J$127)*_xlfn.XLOOKUP(C$1,Korrekturfaktoren!$A$3:$A$6,Korrekturfaktoren!$C$3:$C$6)
+_xlfn.XLOOKUP($A47,Kostenanteile!$B$3:$B$127,Kostenanteile!$K$3:$K$127)*_xlfn.XLOOKUP(C$1,Korrekturfaktoren!$A$3:$A$6,Korrekturfaktoren!$D$3:$D$6)
+_xlfn.XLOOKUP($A47,Kostenanteile!$B$3:$B$127,Kostenanteile!$L$3:$L$127)*_xlfn.XLOOKUP(C$1,Korrekturfaktoren!$A$3:$A$6,Korrekturfaktoren!$E$3:$E$6)</f>
        <v>1.2267715152516632</v>
      </c>
      <c r="D47" s="51">
        <f>_xlfn.XLOOKUP($A47,Kostenanteile!$B$3:$B$127,Kostenanteile!$I$3:$I$127)*_xlfn.XLOOKUP(D$1,Korrekturfaktoren!$A$3:$A$6,Korrekturfaktoren!$B$3:$B$6)
+_xlfn.XLOOKUP($A47,Kostenanteile!$B$3:$B$127,Kostenanteile!$J$3:$J$127)*_xlfn.XLOOKUP(D$1,Korrekturfaktoren!$A$3:$A$6,Korrekturfaktoren!$C$3:$C$6)
+_xlfn.XLOOKUP($A47,Kostenanteile!$B$3:$B$127,Kostenanteile!$K$3:$K$127)*_xlfn.XLOOKUP(D$1,Korrekturfaktoren!$A$3:$A$6,Korrekturfaktoren!$D$3:$D$6)
+_xlfn.XLOOKUP($A47,Kostenanteile!$B$3:$B$127,Kostenanteile!$L$3:$L$127)*_xlfn.XLOOKUP(D$1,Korrekturfaktoren!$A$3:$A$6,Korrekturfaktoren!$E$3:$E$6)</f>
        <v>1.2614258602407746</v>
      </c>
      <c r="E47" s="51">
        <f>_xlfn.XLOOKUP($A47,Kostenanteile!$B$3:$B$127,Kostenanteile!$I$3:$I$127)*_xlfn.XLOOKUP(E$1,Korrekturfaktoren!$A$3:$A$6,Korrekturfaktoren!$B$3:$B$6)
+_xlfn.XLOOKUP($A47,Kostenanteile!$B$3:$B$127,Kostenanteile!$J$3:$J$127)*_xlfn.XLOOKUP(E$1,Korrekturfaktoren!$A$3:$A$6,Korrekturfaktoren!$C$3:$C$6)
+_xlfn.XLOOKUP($A47,Kostenanteile!$B$3:$B$127,Kostenanteile!$K$3:$K$127)*_xlfn.XLOOKUP(E$1,Korrekturfaktoren!$A$3:$A$6,Korrekturfaktoren!$D$3:$D$6)
+_xlfn.XLOOKUP($A47,Kostenanteile!$B$3:$B$127,Kostenanteile!$L$3:$L$127)*_xlfn.XLOOKUP(E$1,Korrekturfaktoren!$A$3:$A$6,Korrekturfaktoren!$E$3:$E$6)</f>
        <v>1.2108179205820835</v>
      </c>
    </row>
    <row r="48" spans="1:5">
      <c r="A48" s="51">
        <f>Konsolidiert!C48</f>
        <v>1579</v>
      </c>
      <c r="B48" s="51" t="e">
        <f>_xlfn.XLOOKUP($A48,Kostenanteile!$B$3:$B$127,Kostenanteile!$I$3:$I$127)*_xlfn.XLOOKUP(B$1,Korrekturfaktoren!$A$3:$A$6,Korrekturfaktoren!$B$3:$B$6)
+_xlfn.XLOOKUP($A48,Kostenanteile!$B$3:$B$127,Kostenanteile!$J$3:$J$127)*_xlfn.XLOOKUP(B$1,Korrekturfaktoren!$A$3:$A$6,Korrekturfaktoren!$C$3:$C$6)
+_xlfn.XLOOKUP($A48,Kostenanteile!$B$3:$B$127,Kostenanteile!$K$3:$K$127)*_xlfn.XLOOKUP(B$1,Korrekturfaktoren!$A$3:$A$6,Korrekturfaktoren!$D$3:$D$6)
+_xlfn.XLOOKUP($A48,Kostenanteile!$B$3:$B$127,Kostenanteile!$L$3:$L$127)*_xlfn.XLOOKUP(B$1,Korrekturfaktoren!$A$3:$A$6,Korrekturfaktoren!$E$3:$E$6)</f>
        <v>#N/A</v>
      </c>
      <c r="C48" s="51" t="e">
        <f>_xlfn.XLOOKUP($A48,Kostenanteile!$B$3:$B$127,Kostenanteile!$I$3:$I$127)*_xlfn.XLOOKUP(C$1,Korrekturfaktoren!$A$3:$A$6,Korrekturfaktoren!$B$3:$B$6)
+_xlfn.XLOOKUP($A48,Kostenanteile!$B$3:$B$127,Kostenanteile!$J$3:$J$127)*_xlfn.XLOOKUP(C$1,Korrekturfaktoren!$A$3:$A$6,Korrekturfaktoren!$C$3:$C$6)
+_xlfn.XLOOKUP($A48,Kostenanteile!$B$3:$B$127,Kostenanteile!$K$3:$K$127)*_xlfn.XLOOKUP(C$1,Korrekturfaktoren!$A$3:$A$6,Korrekturfaktoren!$D$3:$D$6)
+_xlfn.XLOOKUP($A48,Kostenanteile!$B$3:$B$127,Kostenanteile!$L$3:$L$127)*_xlfn.XLOOKUP(C$1,Korrekturfaktoren!$A$3:$A$6,Korrekturfaktoren!$E$3:$E$6)</f>
        <v>#N/A</v>
      </c>
      <c r="D48" s="51" t="e">
        <f>_xlfn.XLOOKUP($A48,Kostenanteile!$B$3:$B$127,Kostenanteile!$I$3:$I$127)*_xlfn.XLOOKUP(D$1,Korrekturfaktoren!$A$3:$A$6,Korrekturfaktoren!$B$3:$B$6)
+_xlfn.XLOOKUP($A48,Kostenanteile!$B$3:$B$127,Kostenanteile!$J$3:$J$127)*_xlfn.XLOOKUP(D$1,Korrekturfaktoren!$A$3:$A$6,Korrekturfaktoren!$C$3:$C$6)
+_xlfn.XLOOKUP($A48,Kostenanteile!$B$3:$B$127,Kostenanteile!$K$3:$K$127)*_xlfn.XLOOKUP(D$1,Korrekturfaktoren!$A$3:$A$6,Korrekturfaktoren!$D$3:$D$6)
+_xlfn.XLOOKUP($A48,Kostenanteile!$B$3:$B$127,Kostenanteile!$L$3:$L$127)*_xlfn.XLOOKUP(D$1,Korrekturfaktoren!$A$3:$A$6,Korrekturfaktoren!$E$3:$E$6)</f>
        <v>#N/A</v>
      </c>
      <c r="E48" s="51" t="e">
        <f>_xlfn.XLOOKUP($A48,Kostenanteile!$B$3:$B$127,Kostenanteile!$I$3:$I$127)*_xlfn.XLOOKUP(E$1,Korrekturfaktoren!$A$3:$A$6,Korrekturfaktoren!$B$3:$B$6)
+_xlfn.XLOOKUP($A48,Kostenanteile!$B$3:$B$127,Kostenanteile!$J$3:$J$127)*_xlfn.XLOOKUP(E$1,Korrekturfaktoren!$A$3:$A$6,Korrekturfaktoren!$C$3:$C$6)
+_xlfn.XLOOKUP($A48,Kostenanteile!$B$3:$B$127,Kostenanteile!$K$3:$K$127)*_xlfn.XLOOKUP(E$1,Korrekturfaktoren!$A$3:$A$6,Korrekturfaktoren!$D$3:$D$6)
+_xlfn.XLOOKUP($A48,Kostenanteile!$B$3:$B$127,Kostenanteile!$L$3:$L$127)*_xlfn.XLOOKUP(E$1,Korrekturfaktoren!$A$3:$A$6,Korrekturfaktoren!$E$3:$E$6)</f>
        <v>#N/A</v>
      </c>
    </row>
    <row r="49" spans="1:5">
      <c r="A49" s="51">
        <f>Konsolidiert!C49</f>
        <v>1591</v>
      </c>
      <c r="B49" s="51">
        <f>_xlfn.XLOOKUP($A49,Kostenanteile!$B$3:$B$127,Kostenanteile!$I$3:$I$127)*_xlfn.XLOOKUP(B$1,Korrekturfaktoren!$A$3:$A$6,Korrekturfaktoren!$B$3:$B$6)
+_xlfn.XLOOKUP($A49,Kostenanteile!$B$3:$B$127,Kostenanteile!$J$3:$J$127)*_xlfn.XLOOKUP(B$1,Korrekturfaktoren!$A$3:$A$6,Korrekturfaktoren!$C$3:$C$6)
+_xlfn.XLOOKUP($A49,Kostenanteile!$B$3:$B$127,Kostenanteile!$K$3:$K$127)*_xlfn.XLOOKUP(B$1,Korrekturfaktoren!$A$3:$A$6,Korrekturfaktoren!$D$3:$D$6)
+_xlfn.XLOOKUP($A49,Kostenanteile!$B$3:$B$127,Kostenanteile!$L$3:$L$127)*_xlfn.XLOOKUP(B$1,Korrekturfaktoren!$A$3:$A$6,Korrekturfaktoren!$E$3:$E$6)</f>
        <v>1.3620204667892846</v>
      </c>
      <c r="C49" s="51">
        <f>_xlfn.XLOOKUP($A49,Kostenanteile!$B$3:$B$127,Kostenanteile!$I$3:$I$127)*_xlfn.XLOOKUP(C$1,Korrekturfaktoren!$A$3:$A$6,Korrekturfaktoren!$B$3:$B$6)
+_xlfn.XLOOKUP($A49,Kostenanteile!$B$3:$B$127,Kostenanteile!$J$3:$J$127)*_xlfn.XLOOKUP(C$1,Korrekturfaktoren!$A$3:$A$6,Korrekturfaktoren!$C$3:$C$6)
+_xlfn.XLOOKUP($A49,Kostenanteile!$B$3:$B$127,Kostenanteile!$K$3:$K$127)*_xlfn.XLOOKUP(C$1,Korrekturfaktoren!$A$3:$A$6,Korrekturfaktoren!$D$3:$D$6)
+_xlfn.XLOOKUP($A49,Kostenanteile!$B$3:$B$127,Kostenanteile!$L$3:$L$127)*_xlfn.XLOOKUP(C$1,Korrekturfaktoren!$A$3:$A$6,Korrekturfaktoren!$E$3:$E$6)</f>
        <v>1.3803579554290153</v>
      </c>
      <c r="D49" s="51">
        <f>_xlfn.XLOOKUP($A49,Kostenanteile!$B$3:$B$127,Kostenanteile!$I$3:$I$127)*_xlfn.XLOOKUP(D$1,Korrekturfaktoren!$A$3:$A$6,Korrekturfaktoren!$B$3:$B$6)
+_xlfn.XLOOKUP($A49,Kostenanteile!$B$3:$B$127,Kostenanteile!$J$3:$J$127)*_xlfn.XLOOKUP(D$1,Korrekturfaktoren!$A$3:$A$6,Korrekturfaktoren!$C$3:$C$6)
+_xlfn.XLOOKUP($A49,Kostenanteile!$B$3:$B$127,Kostenanteile!$K$3:$K$127)*_xlfn.XLOOKUP(D$1,Korrekturfaktoren!$A$3:$A$6,Korrekturfaktoren!$D$3:$D$6)
+_xlfn.XLOOKUP($A49,Kostenanteile!$B$3:$B$127,Kostenanteile!$L$3:$L$127)*_xlfn.XLOOKUP(D$1,Korrekturfaktoren!$A$3:$A$6,Korrekturfaktoren!$E$3:$E$6)</f>
        <v>1.4428209345636855</v>
      </c>
      <c r="E49" s="51">
        <f>_xlfn.XLOOKUP($A49,Kostenanteile!$B$3:$B$127,Kostenanteile!$I$3:$I$127)*_xlfn.XLOOKUP(E$1,Korrekturfaktoren!$A$3:$A$6,Korrekturfaktoren!$B$3:$B$6)
+_xlfn.XLOOKUP($A49,Kostenanteile!$B$3:$B$127,Kostenanteile!$J$3:$J$127)*_xlfn.XLOOKUP(E$1,Korrekturfaktoren!$A$3:$A$6,Korrekturfaktoren!$C$3:$C$6)
+_xlfn.XLOOKUP($A49,Kostenanteile!$B$3:$B$127,Kostenanteile!$K$3:$K$127)*_xlfn.XLOOKUP(E$1,Korrekturfaktoren!$A$3:$A$6,Korrekturfaktoren!$D$3:$D$6)
+_xlfn.XLOOKUP($A49,Kostenanteile!$B$3:$B$127,Kostenanteile!$L$3:$L$127)*_xlfn.XLOOKUP(E$1,Korrekturfaktoren!$A$3:$A$6,Korrekturfaktoren!$E$3:$E$6)</f>
        <v>1.2872909616817882</v>
      </c>
    </row>
    <row r="50" spans="1:5">
      <c r="A50" s="51">
        <f>Konsolidiert!C50</f>
        <v>1595</v>
      </c>
      <c r="B50" s="51">
        <f>_xlfn.XLOOKUP($A50,Kostenanteile!$B$3:$B$127,Kostenanteile!$I$3:$I$127)*_xlfn.XLOOKUP(B$1,Korrekturfaktoren!$A$3:$A$6,Korrekturfaktoren!$B$3:$B$6)
+_xlfn.XLOOKUP($A50,Kostenanteile!$B$3:$B$127,Kostenanteile!$J$3:$J$127)*_xlfn.XLOOKUP(B$1,Korrekturfaktoren!$A$3:$A$6,Korrekturfaktoren!$C$3:$C$6)
+_xlfn.XLOOKUP($A50,Kostenanteile!$B$3:$B$127,Kostenanteile!$K$3:$K$127)*_xlfn.XLOOKUP(B$1,Korrekturfaktoren!$A$3:$A$6,Korrekturfaktoren!$D$3:$D$6)
+_xlfn.XLOOKUP($A50,Kostenanteile!$B$3:$B$127,Kostenanteile!$L$3:$L$127)*_xlfn.XLOOKUP(B$1,Korrekturfaktoren!$A$3:$A$6,Korrekturfaktoren!$E$3:$E$6)</f>
        <v>1.1874356167841076</v>
      </c>
      <c r="C50" s="51">
        <f>_xlfn.XLOOKUP($A50,Kostenanteile!$B$3:$B$127,Kostenanteile!$I$3:$I$127)*_xlfn.XLOOKUP(C$1,Korrekturfaktoren!$A$3:$A$6,Korrekturfaktoren!$B$3:$B$6)
+_xlfn.XLOOKUP($A50,Kostenanteile!$B$3:$B$127,Kostenanteile!$J$3:$J$127)*_xlfn.XLOOKUP(C$1,Korrekturfaktoren!$A$3:$A$6,Korrekturfaktoren!$C$3:$C$6)
+_xlfn.XLOOKUP($A50,Kostenanteile!$B$3:$B$127,Kostenanteile!$K$3:$K$127)*_xlfn.XLOOKUP(C$1,Korrekturfaktoren!$A$3:$A$6,Korrekturfaktoren!$D$3:$D$6)
+_xlfn.XLOOKUP($A50,Kostenanteile!$B$3:$B$127,Kostenanteile!$L$3:$L$127)*_xlfn.XLOOKUP(C$1,Korrekturfaktoren!$A$3:$A$6,Korrekturfaktoren!$E$3:$E$6)</f>
        <v>1.2267715152516632</v>
      </c>
      <c r="D50" s="51">
        <f>_xlfn.XLOOKUP($A50,Kostenanteile!$B$3:$B$127,Kostenanteile!$I$3:$I$127)*_xlfn.XLOOKUP(D$1,Korrekturfaktoren!$A$3:$A$6,Korrekturfaktoren!$B$3:$B$6)
+_xlfn.XLOOKUP($A50,Kostenanteile!$B$3:$B$127,Kostenanteile!$J$3:$J$127)*_xlfn.XLOOKUP(D$1,Korrekturfaktoren!$A$3:$A$6,Korrekturfaktoren!$C$3:$C$6)
+_xlfn.XLOOKUP($A50,Kostenanteile!$B$3:$B$127,Kostenanteile!$K$3:$K$127)*_xlfn.XLOOKUP(D$1,Korrekturfaktoren!$A$3:$A$6,Korrekturfaktoren!$D$3:$D$6)
+_xlfn.XLOOKUP($A50,Kostenanteile!$B$3:$B$127,Kostenanteile!$L$3:$L$127)*_xlfn.XLOOKUP(D$1,Korrekturfaktoren!$A$3:$A$6,Korrekturfaktoren!$E$3:$E$6)</f>
        <v>1.2614258602407746</v>
      </c>
      <c r="E50" s="51">
        <f>_xlfn.XLOOKUP($A50,Kostenanteile!$B$3:$B$127,Kostenanteile!$I$3:$I$127)*_xlfn.XLOOKUP(E$1,Korrekturfaktoren!$A$3:$A$6,Korrekturfaktoren!$B$3:$B$6)
+_xlfn.XLOOKUP($A50,Kostenanteile!$B$3:$B$127,Kostenanteile!$J$3:$J$127)*_xlfn.XLOOKUP(E$1,Korrekturfaktoren!$A$3:$A$6,Korrekturfaktoren!$C$3:$C$6)
+_xlfn.XLOOKUP($A50,Kostenanteile!$B$3:$B$127,Kostenanteile!$K$3:$K$127)*_xlfn.XLOOKUP(E$1,Korrekturfaktoren!$A$3:$A$6,Korrekturfaktoren!$D$3:$D$6)
+_xlfn.XLOOKUP($A50,Kostenanteile!$B$3:$B$127,Kostenanteile!$L$3:$L$127)*_xlfn.XLOOKUP(E$1,Korrekturfaktoren!$A$3:$A$6,Korrekturfaktoren!$E$3:$E$6)</f>
        <v>1.2108179205820835</v>
      </c>
    </row>
    <row r="51" spans="1:5">
      <c r="A51" s="51">
        <f>Konsolidiert!C51</f>
        <v>1626</v>
      </c>
      <c r="B51" s="51">
        <f>_xlfn.XLOOKUP($A51,Kostenanteile!$B$3:$B$127,Kostenanteile!$I$3:$I$127)*_xlfn.XLOOKUP(B$1,Korrekturfaktoren!$A$3:$A$6,Korrekturfaktoren!$B$3:$B$6)
+_xlfn.XLOOKUP($A51,Kostenanteile!$B$3:$B$127,Kostenanteile!$J$3:$J$127)*_xlfn.XLOOKUP(B$1,Korrekturfaktoren!$A$3:$A$6,Korrekturfaktoren!$C$3:$C$6)
+_xlfn.XLOOKUP($A51,Kostenanteile!$B$3:$B$127,Kostenanteile!$K$3:$K$127)*_xlfn.XLOOKUP(B$1,Korrekturfaktoren!$A$3:$A$6,Korrekturfaktoren!$D$3:$D$6)
+_xlfn.XLOOKUP($A51,Kostenanteile!$B$3:$B$127,Kostenanteile!$L$3:$L$127)*_xlfn.XLOOKUP(B$1,Korrekturfaktoren!$A$3:$A$6,Korrekturfaktoren!$E$3:$E$6)</f>
        <v>1.1874356167841076</v>
      </c>
      <c r="C51" s="51">
        <f>_xlfn.XLOOKUP($A51,Kostenanteile!$B$3:$B$127,Kostenanteile!$I$3:$I$127)*_xlfn.XLOOKUP(C$1,Korrekturfaktoren!$A$3:$A$6,Korrekturfaktoren!$B$3:$B$6)
+_xlfn.XLOOKUP($A51,Kostenanteile!$B$3:$B$127,Kostenanteile!$J$3:$J$127)*_xlfn.XLOOKUP(C$1,Korrekturfaktoren!$A$3:$A$6,Korrekturfaktoren!$C$3:$C$6)
+_xlfn.XLOOKUP($A51,Kostenanteile!$B$3:$B$127,Kostenanteile!$K$3:$K$127)*_xlfn.XLOOKUP(C$1,Korrekturfaktoren!$A$3:$A$6,Korrekturfaktoren!$D$3:$D$6)
+_xlfn.XLOOKUP($A51,Kostenanteile!$B$3:$B$127,Kostenanteile!$L$3:$L$127)*_xlfn.XLOOKUP(C$1,Korrekturfaktoren!$A$3:$A$6,Korrekturfaktoren!$E$3:$E$6)</f>
        <v>1.2267715152516632</v>
      </c>
      <c r="D51" s="51">
        <f>_xlfn.XLOOKUP($A51,Kostenanteile!$B$3:$B$127,Kostenanteile!$I$3:$I$127)*_xlfn.XLOOKUP(D$1,Korrekturfaktoren!$A$3:$A$6,Korrekturfaktoren!$B$3:$B$6)
+_xlfn.XLOOKUP($A51,Kostenanteile!$B$3:$B$127,Kostenanteile!$J$3:$J$127)*_xlfn.XLOOKUP(D$1,Korrekturfaktoren!$A$3:$A$6,Korrekturfaktoren!$C$3:$C$6)
+_xlfn.XLOOKUP($A51,Kostenanteile!$B$3:$B$127,Kostenanteile!$K$3:$K$127)*_xlfn.XLOOKUP(D$1,Korrekturfaktoren!$A$3:$A$6,Korrekturfaktoren!$D$3:$D$6)
+_xlfn.XLOOKUP($A51,Kostenanteile!$B$3:$B$127,Kostenanteile!$L$3:$L$127)*_xlfn.XLOOKUP(D$1,Korrekturfaktoren!$A$3:$A$6,Korrekturfaktoren!$E$3:$E$6)</f>
        <v>1.2614258602407746</v>
      </c>
      <c r="E51" s="51">
        <f>_xlfn.XLOOKUP($A51,Kostenanteile!$B$3:$B$127,Kostenanteile!$I$3:$I$127)*_xlfn.XLOOKUP(E$1,Korrekturfaktoren!$A$3:$A$6,Korrekturfaktoren!$B$3:$B$6)
+_xlfn.XLOOKUP($A51,Kostenanteile!$B$3:$B$127,Kostenanteile!$J$3:$J$127)*_xlfn.XLOOKUP(E$1,Korrekturfaktoren!$A$3:$A$6,Korrekturfaktoren!$C$3:$C$6)
+_xlfn.XLOOKUP($A51,Kostenanteile!$B$3:$B$127,Kostenanteile!$K$3:$K$127)*_xlfn.XLOOKUP(E$1,Korrekturfaktoren!$A$3:$A$6,Korrekturfaktoren!$D$3:$D$6)
+_xlfn.XLOOKUP($A51,Kostenanteile!$B$3:$B$127,Kostenanteile!$L$3:$L$127)*_xlfn.XLOOKUP(E$1,Korrekturfaktoren!$A$3:$A$6,Korrekturfaktoren!$E$3:$E$6)</f>
        <v>1.2108179205820835</v>
      </c>
    </row>
    <row r="52" spans="1:5">
      <c r="A52" s="51">
        <f>Konsolidiert!C52</f>
        <v>1636</v>
      </c>
      <c r="B52" s="51">
        <f>_xlfn.XLOOKUP($A52,Kostenanteile!$B$3:$B$127,Kostenanteile!$I$3:$I$127)*_xlfn.XLOOKUP(B$1,Korrekturfaktoren!$A$3:$A$6,Korrekturfaktoren!$B$3:$B$6)
+_xlfn.XLOOKUP($A52,Kostenanteile!$B$3:$B$127,Kostenanteile!$J$3:$J$127)*_xlfn.XLOOKUP(B$1,Korrekturfaktoren!$A$3:$A$6,Korrekturfaktoren!$C$3:$C$6)
+_xlfn.XLOOKUP($A52,Kostenanteile!$B$3:$B$127,Kostenanteile!$K$3:$K$127)*_xlfn.XLOOKUP(B$1,Korrekturfaktoren!$A$3:$A$6,Korrekturfaktoren!$D$3:$D$6)
+_xlfn.XLOOKUP($A52,Kostenanteile!$B$3:$B$127,Kostenanteile!$L$3:$L$127)*_xlfn.XLOOKUP(B$1,Korrekturfaktoren!$A$3:$A$6,Korrekturfaktoren!$E$3:$E$6)</f>
        <v>1.3620204667892846</v>
      </c>
      <c r="C52" s="51">
        <f>_xlfn.XLOOKUP($A52,Kostenanteile!$B$3:$B$127,Kostenanteile!$I$3:$I$127)*_xlfn.XLOOKUP(C$1,Korrekturfaktoren!$A$3:$A$6,Korrekturfaktoren!$B$3:$B$6)
+_xlfn.XLOOKUP($A52,Kostenanteile!$B$3:$B$127,Kostenanteile!$J$3:$J$127)*_xlfn.XLOOKUP(C$1,Korrekturfaktoren!$A$3:$A$6,Korrekturfaktoren!$C$3:$C$6)
+_xlfn.XLOOKUP($A52,Kostenanteile!$B$3:$B$127,Kostenanteile!$K$3:$K$127)*_xlfn.XLOOKUP(C$1,Korrekturfaktoren!$A$3:$A$6,Korrekturfaktoren!$D$3:$D$6)
+_xlfn.XLOOKUP($A52,Kostenanteile!$B$3:$B$127,Kostenanteile!$L$3:$L$127)*_xlfn.XLOOKUP(C$1,Korrekturfaktoren!$A$3:$A$6,Korrekturfaktoren!$E$3:$E$6)</f>
        <v>1.3803579554290153</v>
      </c>
      <c r="D52" s="51">
        <f>_xlfn.XLOOKUP($A52,Kostenanteile!$B$3:$B$127,Kostenanteile!$I$3:$I$127)*_xlfn.XLOOKUP(D$1,Korrekturfaktoren!$A$3:$A$6,Korrekturfaktoren!$B$3:$B$6)
+_xlfn.XLOOKUP($A52,Kostenanteile!$B$3:$B$127,Kostenanteile!$J$3:$J$127)*_xlfn.XLOOKUP(D$1,Korrekturfaktoren!$A$3:$A$6,Korrekturfaktoren!$C$3:$C$6)
+_xlfn.XLOOKUP($A52,Kostenanteile!$B$3:$B$127,Kostenanteile!$K$3:$K$127)*_xlfn.XLOOKUP(D$1,Korrekturfaktoren!$A$3:$A$6,Korrekturfaktoren!$D$3:$D$6)
+_xlfn.XLOOKUP($A52,Kostenanteile!$B$3:$B$127,Kostenanteile!$L$3:$L$127)*_xlfn.XLOOKUP(D$1,Korrekturfaktoren!$A$3:$A$6,Korrekturfaktoren!$E$3:$E$6)</f>
        <v>1.4428209345636855</v>
      </c>
      <c r="E52" s="51">
        <f>_xlfn.XLOOKUP($A52,Kostenanteile!$B$3:$B$127,Kostenanteile!$I$3:$I$127)*_xlfn.XLOOKUP(E$1,Korrekturfaktoren!$A$3:$A$6,Korrekturfaktoren!$B$3:$B$6)
+_xlfn.XLOOKUP($A52,Kostenanteile!$B$3:$B$127,Kostenanteile!$J$3:$J$127)*_xlfn.XLOOKUP(E$1,Korrekturfaktoren!$A$3:$A$6,Korrekturfaktoren!$C$3:$C$6)
+_xlfn.XLOOKUP($A52,Kostenanteile!$B$3:$B$127,Kostenanteile!$K$3:$K$127)*_xlfn.XLOOKUP(E$1,Korrekturfaktoren!$A$3:$A$6,Korrekturfaktoren!$D$3:$D$6)
+_xlfn.XLOOKUP($A52,Kostenanteile!$B$3:$B$127,Kostenanteile!$L$3:$L$127)*_xlfn.XLOOKUP(E$1,Korrekturfaktoren!$A$3:$A$6,Korrekturfaktoren!$E$3:$E$6)</f>
        <v>1.2872909616817882</v>
      </c>
    </row>
    <row r="53" spans="1:5">
      <c r="A53" s="51">
        <f>Konsolidiert!C53</f>
        <v>1653</v>
      </c>
      <c r="B53" s="51">
        <f>_xlfn.XLOOKUP($A53,Kostenanteile!$B$3:$B$127,Kostenanteile!$I$3:$I$127)*_xlfn.XLOOKUP(B$1,Korrekturfaktoren!$A$3:$A$6,Korrekturfaktoren!$B$3:$B$6)
+_xlfn.XLOOKUP($A53,Kostenanteile!$B$3:$B$127,Kostenanteile!$J$3:$J$127)*_xlfn.XLOOKUP(B$1,Korrekturfaktoren!$A$3:$A$6,Korrekturfaktoren!$C$3:$C$6)
+_xlfn.XLOOKUP($A53,Kostenanteile!$B$3:$B$127,Kostenanteile!$K$3:$K$127)*_xlfn.XLOOKUP(B$1,Korrekturfaktoren!$A$3:$A$6,Korrekturfaktoren!$D$3:$D$6)
+_xlfn.XLOOKUP($A53,Kostenanteile!$B$3:$B$127,Kostenanteile!$L$3:$L$127)*_xlfn.XLOOKUP(B$1,Korrekturfaktoren!$A$3:$A$6,Korrekturfaktoren!$E$3:$E$6)</f>
        <v>1.2502805108594119</v>
      </c>
      <c r="C53" s="51">
        <f>_xlfn.XLOOKUP($A53,Kostenanteile!$B$3:$B$127,Kostenanteile!$I$3:$I$127)*_xlfn.XLOOKUP(C$1,Korrekturfaktoren!$A$3:$A$6,Korrekturfaktoren!$B$3:$B$6)
+_xlfn.XLOOKUP($A53,Kostenanteile!$B$3:$B$127,Kostenanteile!$J$3:$J$127)*_xlfn.XLOOKUP(C$1,Korrekturfaktoren!$A$3:$A$6,Korrekturfaktoren!$C$3:$C$6)
+_xlfn.XLOOKUP($A53,Kostenanteile!$B$3:$B$127,Kostenanteile!$K$3:$K$127)*_xlfn.XLOOKUP(C$1,Korrekturfaktoren!$A$3:$A$6,Korrekturfaktoren!$D$3:$D$6)
+_xlfn.XLOOKUP($A53,Kostenanteile!$B$3:$B$127,Kostenanteile!$L$3:$L$127)*_xlfn.XLOOKUP(C$1,Korrekturfaktoren!$A$3:$A$6,Korrekturfaktoren!$E$3:$E$6)</f>
        <v>1.2814971356474825</v>
      </c>
      <c r="D53" s="51">
        <f>_xlfn.XLOOKUP($A53,Kostenanteile!$B$3:$B$127,Kostenanteile!$I$3:$I$127)*_xlfn.XLOOKUP(D$1,Korrekturfaktoren!$A$3:$A$6,Korrekturfaktoren!$B$3:$B$6)
+_xlfn.XLOOKUP($A53,Kostenanteile!$B$3:$B$127,Kostenanteile!$J$3:$J$127)*_xlfn.XLOOKUP(D$1,Korrekturfaktoren!$A$3:$A$6,Korrekturfaktoren!$C$3:$C$6)
+_xlfn.XLOOKUP($A53,Kostenanteile!$B$3:$B$127,Kostenanteile!$K$3:$K$127)*_xlfn.XLOOKUP(D$1,Korrekturfaktoren!$A$3:$A$6,Korrekturfaktoren!$D$3:$D$6)
+_xlfn.XLOOKUP($A53,Kostenanteile!$B$3:$B$127,Kostenanteile!$L$3:$L$127)*_xlfn.XLOOKUP(D$1,Korrekturfaktoren!$A$3:$A$6,Korrekturfaktoren!$E$3:$E$6)</f>
        <v>1.3248116758082096</v>
      </c>
      <c r="E53" s="51">
        <f>_xlfn.XLOOKUP($A53,Kostenanteile!$B$3:$B$127,Kostenanteile!$I$3:$I$127)*_xlfn.XLOOKUP(E$1,Korrekturfaktoren!$A$3:$A$6,Korrekturfaktoren!$B$3:$B$6)
+_xlfn.XLOOKUP($A53,Kostenanteile!$B$3:$B$127,Kostenanteile!$J$3:$J$127)*_xlfn.XLOOKUP(E$1,Korrekturfaktoren!$A$3:$A$6,Korrekturfaktoren!$C$3:$C$6)
+_xlfn.XLOOKUP($A53,Kostenanteile!$B$3:$B$127,Kostenanteile!$K$3:$K$127)*_xlfn.XLOOKUP(E$1,Korrekturfaktoren!$A$3:$A$6,Korrekturfaktoren!$D$3:$D$6)
+_xlfn.XLOOKUP($A53,Kostenanteile!$B$3:$B$127,Kostenanteile!$L$3:$L$127)*_xlfn.XLOOKUP(E$1,Korrekturfaktoren!$A$3:$A$6,Korrekturfaktoren!$E$3:$E$6)</f>
        <v>1.2380701820969642</v>
      </c>
    </row>
    <row r="54" spans="1:5">
      <c r="A54" s="51">
        <f>Konsolidiert!C54</f>
        <v>1664</v>
      </c>
      <c r="B54" s="51">
        <f>_xlfn.XLOOKUP($A54,Kostenanteile!$B$3:$B$127,Kostenanteile!$I$3:$I$127)*_xlfn.XLOOKUP(B$1,Korrekturfaktoren!$A$3:$A$6,Korrekturfaktoren!$B$3:$B$6)
+_xlfn.XLOOKUP($A54,Kostenanteile!$B$3:$B$127,Kostenanteile!$J$3:$J$127)*_xlfn.XLOOKUP(B$1,Korrekturfaktoren!$A$3:$A$6,Korrekturfaktoren!$C$3:$C$6)
+_xlfn.XLOOKUP($A54,Kostenanteile!$B$3:$B$127,Kostenanteile!$K$3:$K$127)*_xlfn.XLOOKUP(B$1,Korrekturfaktoren!$A$3:$A$6,Korrekturfaktoren!$D$3:$D$6)
+_xlfn.XLOOKUP($A54,Kostenanteile!$B$3:$B$127,Kostenanteile!$L$3:$L$127)*_xlfn.XLOOKUP(B$1,Korrekturfaktoren!$A$3:$A$6,Korrekturfaktoren!$E$3:$E$6)</f>
        <v>1.4737604227191574</v>
      </c>
      <c r="C54" s="51">
        <f>_xlfn.XLOOKUP($A54,Kostenanteile!$B$3:$B$127,Kostenanteile!$I$3:$I$127)*_xlfn.XLOOKUP(C$1,Korrekturfaktoren!$A$3:$A$6,Korrekturfaktoren!$B$3:$B$6)
+_xlfn.XLOOKUP($A54,Kostenanteile!$B$3:$B$127,Kostenanteile!$J$3:$J$127)*_xlfn.XLOOKUP(C$1,Korrekturfaktoren!$A$3:$A$6,Korrekturfaktoren!$C$3:$C$6)
+_xlfn.XLOOKUP($A54,Kostenanteile!$B$3:$B$127,Kostenanteile!$K$3:$K$127)*_xlfn.XLOOKUP(C$1,Korrekturfaktoren!$A$3:$A$6,Korrekturfaktoren!$D$3:$D$6)
+_xlfn.XLOOKUP($A54,Kostenanteile!$B$3:$B$127,Kostenanteile!$L$3:$L$127)*_xlfn.XLOOKUP(C$1,Korrekturfaktoren!$A$3:$A$6,Korrekturfaktoren!$E$3:$E$6)</f>
        <v>1.4792187752105483</v>
      </c>
      <c r="D54" s="51">
        <f>_xlfn.XLOOKUP($A54,Kostenanteile!$B$3:$B$127,Kostenanteile!$I$3:$I$127)*_xlfn.XLOOKUP(D$1,Korrekturfaktoren!$A$3:$A$6,Korrekturfaktoren!$B$3:$B$6)
+_xlfn.XLOOKUP($A54,Kostenanteile!$B$3:$B$127,Kostenanteile!$J$3:$J$127)*_xlfn.XLOOKUP(D$1,Korrekturfaktoren!$A$3:$A$6,Korrekturfaktoren!$C$3:$C$6)
+_xlfn.XLOOKUP($A54,Kostenanteile!$B$3:$B$127,Kostenanteile!$K$3:$K$127)*_xlfn.XLOOKUP(D$1,Korrekturfaktoren!$A$3:$A$6,Korrekturfaktoren!$D$3:$D$6)
+_xlfn.XLOOKUP($A54,Kostenanteile!$B$3:$B$127,Kostenanteile!$L$3:$L$127)*_xlfn.XLOOKUP(D$1,Korrekturfaktoren!$A$3:$A$6,Korrekturfaktoren!$E$3:$E$6)</f>
        <v>1.560830193319162</v>
      </c>
      <c r="E54" s="51">
        <f>_xlfn.XLOOKUP($A54,Kostenanteile!$B$3:$B$127,Kostenanteile!$I$3:$I$127)*_xlfn.XLOOKUP(E$1,Korrekturfaktoren!$A$3:$A$6,Korrekturfaktoren!$B$3:$B$6)
+_xlfn.XLOOKUP($A54,Kostenanteile!$B$3:$B$127,Kostenanteile!$J$3:$J$127)*_xlfn.XLOOKUP(E$1,Korrekturfaktoren!$A$3:$A$6,Korrekturfaktoren!$C$3:$C$6)
+_xlfn.XLOOKUP($A54,Kostenanteile!$B$3:$B$127,Kostenanteile!$K$3:$K$127)*_xlfn.XLOOKUP(E$1,Korrekturfaktoren!$A$3:$A$6,Korrekturfaktoren!$D$3:$D$6)
+_xlfn.XLOOKUP($A54,Kostenanteile!$B$3:$B$127,Kostenanteile!$L$3:$L$127)*_xlfn.XLOOKUP(E$1,Korrekturfaktoren!$A$3:$A$6,Korrekturfaktoren!$E$3:$E$6)</f>
        <v>1.3365117412666117</v>
      </c>
    </row>
    <row r="55" spans="1:5">
      <c r="A55" s="51">
        <f>Konsolidiert!C55</f>
        <v>1665</v>
      </c>
      <c r="B55" s="51">
        <f>_xlfn.XLOOKUP($A55,Kostenanteile!$B$3:$B$127,Kostenanteile!$I$3:$I$127)*_xlfn.XLOOKUP(B$1,Korrekturfaktoren!$A$3:$A$6,Korrekturfaktoren!$B$3:$B$6)
+_xlfn.XLOOKUP($A55,Kostenanteile!$B$3:$B$127,Kostenanteile!$J$3:$J$127)*_xlfn.XLOOKUP(B$1,Korrekturfaktoren!$A$3:$A$6,Korrekturfaktoren!$C$3:$C$6)
+_xlfn.XLOOKUP($A55,Kostenanteile!$B$3:$B$127,Kostenanteile!$K$3:$K$127)*_xlfn.XLOOKUP(B$1,Korrekturfaktoren!$A$3:$A$6,Korrekturfaktoren!$D$3:$D$6)
+_xlfn.XLOOKUP($A55,Kostenanteile!$B$3:$B$127,Kostenanteile!$L$3:$L$127)*_xlfn.XLOOKUP(B$1,Korrekturfaktoren!$A$3:$A$6,Korrekturfaktoren!$E$3:$E$6)</f>
        <v>1.3131254049347163</v>
      </c>
      <c r="C55" s="51">
        <f>_xlfn.XLOOKUP($A55,Kostenanteile!$B$3:$B$127,Kostenanteile!$I$3:$I$127)*_xlfn.XLOOKUP(C$1,Korrekturfaktoren!$A$3:$A$6,Korrekturfaktoren!$B$3:$B$6)
+_xlfn.XLOOKUP($A55,Kostenanteile!$B$3:$B$127,Kostenanteile!$J$3:$J$127)*_xlfn.XLOOKUP(C$1,Korrekturfaktoren!$A$3:$A$6,Korrekturfaktoren!$C$3:$C$6)
+_xlfn.XLOOKUP($A55,Kostenanteile!$B$3:$B$127,Kostenanteile!$K$3:$K$127)*_xlfn.XLOOKUP(C$1,Korrekturfaktoren!$A$3:$A$6,Korrekturfaktoren!$D$3:$D$6)
+_xlfn.XLOOKUP($A55,Kostenanteile!$B$3:$B$127,Kostenanteile!$L$3:$L$127)*_xlfn.XLOOKUP(C$1,Korrekturfaktoren!$A$3:$A$6,Korrekturfaktoren!$E$3:$E$6)</f>
        <v>1.3362227560433013</v>
      </c>
      <c r="D55" s="51">
        <f>_xlfn.XLOOKUP($A55,Kostenanteile!$B$3:$B$127,Kostenanteile!$I$3:$I$127)*_xlfn.XLOOKUP(D$1,Korrekturfaktoren!$A$3:$A$6,Korrekturfaktoren!$B$3:$B$6)
+_xlfn.XLOOKUP($A55,Kostenanteile!$B$3:$B$127,Kostenanteile!$J$3:$J$127)*_xlfn.XLOOKUP(D$1,Korrekturfaktoren!$A$3:$A$6,Korrekturfaktoren!$C$3:$C$6)
+_xlfn.XLOOKUP($A55,Kostenanteile!$B$3:$B$127,Kostenanteile!$K$3:$K$127)*_xlfn.XLOOKUP(D$1,Korrekturfaktoren!$A$3:$A$6,Korrekturfaktoren!$D$3:$D$6)
+_xlfn.XLOOKUP($A55,Kostenanteile!$B$3:$B$127,Kostenanteile!$L$3:$L$127)*_xlfn.XLOOKUP(D$1,Korrekturfaktoren!$A$3:$A$6,Korrekturfaktoren!$E$3:$E$6)</f>
        <v>1.3881974913756441</v>
      </c>
      <c r="E55" s="51">
        <f>_xlfn.XLOOKUP($A55,Kostenanteile!$B$3:$B$127,Kostenanteile!$I$3:$I$127)*_xlfn.XLOOKUP(E$1,Korrekturfaktoren!$A$3:$A$6,Korrekturfaktoren!$B$3:$B$6)
+_xlfn.XLOOKUP($A55,Kostenanteile!$B$3:$B$127,Kostenanteile!$J$3:$J$127)*_xlfn.XLOOKUP(E$1,Korrekturfaktoren!$A$3:$A$6,Korrekturfaktoren!$C$3:$C$6)
+_xlfn.XLOOKUP($A55,Kostenanteile!$B$3:$B$127,Kostenanteile!$K$3:$K$127)*_xlfn.XLOOKUP(E$1,Korrekturfaktoren!$A$3:$A$6,Korrekturfaktoren!$D$3:$D$6)
+_xlfn.XLOOKUP($A55,Kostenanteile!$B$3:$B$127,Kostenanteile!$L$3:$L$127)*_xlfn.XLOOKUP(E$1,Korrekturfaktoren!$A$3:$A$6,Korrekturfaktoren!$E$3:$E$6)</f>
        <v>1.2653224436118449</v>
      </c>
    </row>
    <row r="56" spans="1:5">
      <c r="A56" s="51">
        <f>Konsolidiert!C56</f>
        <v>1675</v>
      </c>
      <c r="B56" s="51" t="e">
        <f>_xlfn.XLOOKUP($A56,Kostenanteile!$B$3:$B$127,Kostenanteile!$I$3:$I$127)*_xlfn.XLOOKUP(B$1,Korrekturfaktoren!$A$3:$A$6,Korrekturfaktoren!$B$3:$B$6)
+_xlfn.XLOOKUP($A56,Kostenanteile!$B$3:$B$127,Kostenanteile!$J$3:$J$127)*_xlfn.XLOOKUP(B$1,Korrekturfaktoren!$A$3:$A$6,Korrekturfaktoren!$C$3:$C$6)
+_xlfn.XLOOKUP($A56,Kostenanteile!$B$3:$B$127,Kostenanteile!$K$3:$K$127)*_xlfn.XLOOKUP(B$1,Korrekturfaktoren!$A$3:$A$6,Korrekturfaktoren!$D$3:$D$6)
+_xlfn.XLOOKUP($A56,Kostenanteile!$B$3:$B$127,Kostenanteile!$L$3:$L$127)*_xlfn.XLOOKUP(B$1,Korrekturfaktoren!$A$3:$A$6,Korrekturfaktoren!$E$3:$E$6)</f>
        <v>#N/A</v>
      </c>
      <c r="C56" s="51" t="e">
        <f>_xlfn.XLOOKUP($A56,Kostenanteile!$B$3:$B$127,Kostenanteile!$I$3:$I$127)*_xlfn.XLOOKUP(C$1,Korrekturfaktoren!$A$3:$A$6,Korrekturfaktoren!$B$3:$B$6)
+_xlfn.XLOOKUP($A56,Kostenanteile!$B$3:$B$127,Kostenanteile!$J$3:$J$127)*_xlfn.XLOOKUP(C$1,Korrekturfaktoren!$A$3:$A$6,Korrekturfaktoren!$C$3:$C$6)
+_xlfn.XLOOKUP($A56,Kostenanteile!$B$3:$B$127,Kostenanteile!$K$3:$K$127)*_xlfn.XLOOKUP(C$1,Korrekturfaktoren!$A$3:$A$6,Korrekturfaktoren!$D$3:$D$6)
+_xlfn.XLOOKUP($A56,Kostenanteile!$B$3:$B$127,Kostenanteile!$L$3:$L$127)*_xlfn.XLOOKUP(C$1,Korrekturfaktoren!$A$3:$A$6,Korrekturfaktoren!$E$3:$E$6)</f>
        <v>#N/A</v>
      </c>
      <c r="D56" s="51" t="e">
        <f>_xlfn.XLOOKUP($A56,Kostenanteile!$B$3:$B$127,Kostenanteile!$I$3:$I$127)*_xlfn.XLOOKUP(D$1,Korrekturfaktoren!$A$3:$A$6,Korrekturfaktoren!$B$3:$B$6)
+_xlfn.XLOOKUP($A56,Kostenanteile!$B$3:$B$127,Kostenanteile!$J$3:$J$127)*_xlfn.XLOOKUP(D$1,Korrekturfaktoren!$A$3:$A$6,Korrekturfaktoren!$C$3:$C$6)
+_xlfn.XLOOKUP($A56,Kostenanteile!$B$3:$B$127,Kostenanteile!$K$3:$K$127)*_xlfn.XLOOKUP(D$1,Korrekturfaktoren!$A$3:$A$6,Korrekturfaktoren!$D$3:$D$6)
+_xlfn.XLOOKUP($A56,Kostenanteile!$B$3:$B$127,Kostenanteile!$L$3:$L$127)*_xlfn.XLOOKUP(D$1,Korrekturfaktoren!$A$3:$A$6,Korrekturfaktoren!$E$3:$E$6)</f>
        <v>#N/A</v>
      </c>
      <c r="E56" s="51" t="e">
        <f>_xlfn.XLOOKUP($A56,Kostenanteile!$B$3:$B$127,Kostenanteile!$I$3:$I$127)*_xlfn.XLOOKUP(E$1,Korrekturfaktoren!$A$3:$A$6,Korrekturfaktoren!$B$3:$B$6)
+_xlfn.XLOOKUP($A56,Kostenanteile!$B$3:$B$127,Kostenanteile!$J$3:$J$127)*_xlfn.XLOOKUP(E$1,Korrekturfaktoren!$A$3:$A$6,Korrekturfaktoren!$C$3:$C$6)
+_xlfn.XLOOKUP($A56,Kostenanteile!$B$3:$B$127,Kostenanteile!$K$3:$K$127)*_xlfn.XLOOKUP(E$1,Korrekturfaktoren!$A$3:$A$6,Korrekturfaktoren!$D$3:$D$6)
+_xlfn.XLOOKUP($A56,Kostenanteile!$B$3:$B$127,Kostenanteile!$L$3:$L$127)*_xlfn.XLOOKUP(E$1,Korrekturfaktoren!$A$3:$A$6,Korrekturfaktoren!$E$3:$E$6)</f>
        <v>#N/A</v>
      </c>
    </row>
    <row r="57" spans="1:5">
      <c r="A57" s="51">
        <f>Konsolidiert!C57</f>
        <v>1700</v>
      </c>
      <c r="B57" s="51">
        <f>_xlfn.XLOOKUP($A57,Kostenanteile!$B$3:$B$127,Kostenanteile!$I$3:$I$127)*_xlfn.XLOOKUP(B$1,Korrekturfaktoren!$A$3:$A$6,Korrekturfaktoren!$B$3:$B$6)
+_xlfn.XLOOKUP($A57,Kostenanteile!$B$3:$B$127,Kostenanteile!$J$3:$J$127)*_xlfn.XLOOKUP(B$1,Korrekturfaktoren!$A$3:$A$6,Korrekturfaktoren!$C$3:$C$6)
+_xlfn.XLOOKUP($A57,Kostenanteile!$B$3:$B$127,Kostenanteile!$K$3:$K$127)*_xlfn.XLOOKUP(B$1,Korrekturfaktoren!$A$3:$A$6,Korrekturfaktoren!$D$3:$D$6)
+_xlfn.XLOOKUP($A57,Kostenanteile!$B$3:$B$127,Kostenanteile!$L$3:$L$127)*_xlfn.XLOOKUP(B$1,Korrekturfaktoren!$A$3:$A$6,Korrekturfaktoren!$E$3:$E$6)</f>
        <v>1.2502805108594119</v>
      </c>
      <c r="C57" s="51">
        <f>_xlfn.XLOOKUP($A57,Kostenanteile!$B$3:$B$127,Kostenanteile!$I$3:$I$127)*_xlfn.XLOOKUP(C$1,Korrekturfaktoren!$A$3:$A$6,Korrekturfaktoren!$B$3:$B$6)
+_xlfn.XLOOKUP($A57,Kostenanteile!$B$3:$B$127,Kostenanteile!$J$3:$J$127)*_xlfn.XLOOKUP(C$1,Korrekturfaktoren!$A$3:$A$6,Korrekturfaktoren!$C$3:$C$6)
+_xlfn.XLOOKUP($A57,Kostenanteile!$B$3:$B$127,Kostenanteile!$K$3:$K$127)*_xlfn.XLOOKUP(C$1,Korrekturfaktoren!$A$3:$A$6,Korrekturfaktoren!$D$3:$D$6)
+_xlfn.XLOOKUP($A57,Kostenanteile!$B$3:$B$127,Kostenanteile!$L$3:$L$127)*_xlfn.XLOOKUP(C$1,Korrekturfaktoren!$A$3:$A$6,Korrekturfaktoren!$E$3:$E$6)</f>
        <v>1.2814971356474825</v>
      </c>
      <c r="D57" s="51">
        <f>_xlfn.XLOOKUP($A57,Kostenanteile!$B$3:$B$127,Kostenanteile!$I$3:$I$127)*_xlfn.XLOOKUP(D$1,Korrekturfaktoren!$A$3:$A$6,Korrekturfaktoren!$B$3:$B$6)
+_xlfn.XLOOKUP($A57,Kostenanteile!$B$3:$B$127,Kostenanteile!$J$3:$J$127)*_xlfn.XLOOKUP(D$1,Korrekturfaktoren!$A$3:$A$6,Korrekturfaktoren!$C$3:$C$6)
+_xlfn.XLOOKUP($A57,Kostenanteile!$B$3:$B$127,Kostenanteile!$K$3:$K$127)*_xlfn.XLOOKUP(D$1,Korrekturfaktoren!$A$3:$A$6,Korrekturfaktoren!$D$3:$D$6)
+_xlfn.XLOOKUP($A57,Kostenanteile!$B$3:$B$127,Kostenanteile!$L$3:$L$127)*_xlfn.XLOOKUP(D$1,Korrekturfaktoren!$A$3:$A$6,Korrekturfaktoren!$E$3:$E$6)</f>
        <v>1.3248116758082096</v>
      </c>
      <c r="E57" s="51">
        <f>_xlfn.XLOOKUP($A57,Kostenanteile!$B$3:$B$127,Kostenanteile!$I$3:$I$127)*_xlfn.XLOOKUP(E$1,Korrekturfaktoren!$A$3:$A$6,Korrekturfaktoren!$B$3:$B$6)
+_xlfn.XLOOKUP($A57,Kostenanteile!$B$3:$B$127,Kostenanteile!$J$3:$J$127)*_xlfn.XLOOKUP(E$1,Korrekturfaktoren!$A$3:$A$6,Korrekturfaktoren!$C$3:$C$6)
+_xlfn.XLOOKUP($A57,Kostenanteile!$B$3:$B$127,Kostenanteile!$K$3:$K$127)*_xlfn.XLOOKUP(E$1,Korrekturfaktoren!$A$3:$A$6,Korrekturfaktoren!$D$3:$D$6)
+_xlfn.XLOOKUP($A57,Kostenanteile!$B$3:$B$127,Kostenanteile!$L$3:$L$127)*_xlfn.XLOOKUP(E$1,Korrekturfaktoren!$A$3:$A$6,Korrekturfaktoren!$E$3:$E$6)</f>
        <v>1.2380701820969642</v>
      </c>
    </row>
    <row r="58" spans="1:5">
      <c r="A58" s="51">
        <f>Konsolidiert!C58</f>
        <v>1718.1</v>
      </c>
      <c r="B58" s="51">
        <f>_xlfn.XLOOKUP($A58,Kostenanteile!$B$3:$B$127,Kostenanteile!$I$3:$I$127)*_xlfn.XLOOKUP(B$1,Korrekturfaktoren!$A$3:$A$6,Korrekturfaktoren!$B$3:$B$6)
+_xlfn.XLOOKUP($A58,Kostenanteile!$B$3:$B$127,Kostenanteile!$J$3:$J$127)*_xlfn.XLOOKUP(B$1,Korrekturfaktoren!$A$3:$A$6,Korrekturfaktoren!$C$3:$C$6)
+_xlfn.XLOOKUP($A58,Kostenanteile!$B$3:$B$127,Kostenanteile!$K$3:$K$127)*_xlfn.XLOOKUP(B$1,Korrekturfaktoren!$A$3:$A$6,Korrekturfaktoren!$D$3:$D$6)
+_xlfn.XLOOKUP($A58,Kostenanteile!$B$3:$B$127,Kostenanteile!$L$3:$L$127)*_xlfn.XLOOKUP(B$1,Korrekturfaktoren!$A$3:$A$6,Korrekturfaktoren!$E$3:$E$6)</f>
        <v>1.1874356167841076</v>
      </c>
      <c r="C58" s="51">
        <f>_xlfn.XLOOKUP($A58,Kostenanteile!$B$3:$B$127,Kostenanteile!$I$3:$I$127)*_xlfn.XLOOKUP(C$1,Korrekturfaktoren!$A$3:$A$6,Korrekturfaktoren!$B$3:$B$6)
+_xlfn.XLOOKUP($A58,Kostenanteile!$B$3:$B$127,Kostenanteile!$J$3:$J$127)*_xlfn.XLOOKUP(C$1,Korrekturfaktoren!$A$3:$A$6,Korrekturfaktoren!$C$3:$C$6)
+_xlfn.XLOOKUP($A58,Kostenanteile!$B$3:$B$127,Kostenanteile!$K$3:$K$127)*_xlfn.XLOOKUP(C$1,Korrekturfaktoren!$A$3:$A$6,Korrekturfaktoren!$D$3:$D$6)
+_xlfn.XLOOKUP($A58,Kostenanteile!$B$3:$B$127,Kostenanteile!$L$3:$L$127)*_xlfn.XLOOKUP(C$1,Korrekturfaktoren!$A$3:$A$6,Korrekturfaktoren!$E$3:$E$6)</f>
        <v>1.2267715152516632</v>
      </c>
      <c r="D58" s="51">
        <f>_xlfn.XLOOKUP($A58,Kostenanteile!$B$3:$B$127,Kostenanteile!$I$3:$I$127)*_xlfn.XLOOKUP(D$1,Korrekturfaktoren!$A$3:$A$6,Korrekturfaktoren!$B$3:$B$6)
+_xlfn.XLOOKUP($A58,Kostenanteile!$B$3:$B$127,Kostenanteile!$J$3:$J$127)*_xlfn.XLOOKUP(D$1,Korrekturfaktoren!$A$3:$A$6,Korrekturfaktoren!$C$3:$C$6)
+_xlfn.XLOOKUP($A58,Kostenanteile!$B$3:$B$127,Kostenanteile!$K$3:$K$127)*_xlfn.XLOOKUP(D$1,Korrekturfaktoren!$A$3:$A$6,Korrekturfaktoren!$D$3:$D$6)
+_xlfn.XLOOKUP($A58,Kostenanteile!$B$3:$B$127,Kostenanteile!$L$3:$L$127)*_xlfn.XLOOKUP(D$1,Korrekturfaktoren!$A$3:$A$6,Korrekturfaktoren!$E$3:$E$6)</f>
        <v>1.2614258602407746</v>
      </c>
      <c r="E58" s="51">
        <f>_xlfn.XLOOKUP($A58,Kostenanteile!$B$3:$B$127,Kostenanteile!$I$3:$I$127)*_xlfn.XLOOKUP(E$1,Korrekturfaktoren!$A$3:$A$6,Korrekturfaktoren!$B$3:$B$6)
+_xlfn.XLOOKUP($A58,Kostenanteile!$B$3:$B$127,Kostenanteile!$J$3:$J$127)*_xlfn.XLOOKUP(E$1,Korrekturfaktoren!$A$3:$A$6,Korrekturfaktoren!$C$3:$C$6)
+_xlfn.XLOOKUP($A58,Kostenanteile!$B$3:$B$127,Kostenanteile!$K$3:$K$127)*_xlfn.XLOOKUP(E$1,Korrekturfaktoren!$A$3:$A$6,Korrekturfaktoren!$D$3:$D$6)
+_xlfn.XLOOKUP($A58,Kostenanteile!$B$3:$B$127,Kostenanteile!$L$3:$L$127)*_xlfn.XLOOKUP(E$1,Korrekturfaktoren!$A$3:$A$6,Korrekturfaktoren!$E$3:$E$6)</f>
        <v>1.2108179205820835</v>
      </c>
    </row>
    <row r="59" spans="1:5">
      <c r="A59" s="51">
        <f>Konsolidiert!C59</f>
        <v>1720</v>
      </c>
      <c r="B59" s="51">
        <f>_xlfn.XLOOKUP($A59,Kostenanteile!$B$3:$B$127,Kostenanteile!$I$3:$I$127)*_xlfn.XLOOKUP(B$1,Korrekturfaktoren!$A$3:$A$6,Korrekturfaktoren!$B$3:$B$6)
+_xlfn.XLOOKUP($A59,Kostenanteile!$B$3:$B$127,Kostenanteile!$J$3:$J$127)*_xlfn.XLOOKUP(B$1,Korrekturfaktoren!$A$3:$A$6,Korrekturfaktoren!$C$3:$C$6)
+_xlfn.XLOOKUP($A59,Kostenanteile!$B$3:$B$127,Kostenanteile!$K$3:$K$127)*_xlfn.XLOOKUP(B$1,Korrekturfaktoren!$A$3:$A$6,Korrekturfaktoren!$D$3:$D$6)
+_xlfn.XLOOKUP($A59,Kostenanteile!$B$3:$B$127,Kostenanteile!$L$3:$L$127)*_xlfn.XLOOKUP(B$1,Korrekturfaktoren!$A$3:$A$6,Korrekturfaktoren!$E$3:$E$6)</f>
        <v>1.1874356167841076</v>
      </c>
      <c r="C59" s="51">
        <f>_xlfn.XLOOKUP($A59,Kostenanteile!$B$3:$B$127,Kostenanteile!$I$3:$I$127)*_xlfn.XLOOKUP(C$1,Korrekturfaktoren!$A$3:$A$6,Korrekturfaktoren!$B$3:$B$6)
+_xlfn.XLOOKUP($A59,Kostenanteile!$B$3:$B$127,Kostenanteile!$J$3:$J$127)*_xlfn.XLOOKUP(C$1,Korrekturfaktoren!$A$3:$A$6,Korrekturfaktoren!$C$3:$C$6)
+_xlfn.XLOOKUP($A59,Kostenanteile!$B$3:$B$127,Kostenanteile!$K$3:$K$127)*_xlfn.XLOOKUP(C$1,Korrekturfaktoren!$A$3:$A$6,Korrekturfaktoren!$D$3:$D$6)
+_xlfn.XLOOKUP($A59,Kostenanteile!$B$3:$B$127,Kostenanteile!$L$3:$L$127)*_xlfn.XLOOKUP(C$1,Korrekturfaktoren!$A$3:$A$6,Korrekturfaktoren!$E$3:$E$6)</f>
        <v>1.2267715152516632</v>
      </c>
      <c r="D59" s="51">
        <f>_xlfn.XLOOKUP($A59,Kostenanteile!$B$3:$B$127,Kostenanteile!$I$3:$I$127)*_xlfn.XLOOKUP(D$1,Korrekturfaktoren!$A$3:$A$6,Korrekturfaktoren!$B$3:$B$6)
+_xlfn.XLOOKUP($A59,Kostenanteile!$B$3:$B$127,Kostenanteile!$J$3:$J$127)*_xlfn.XLOOKUP(D$1,Korrekturfaktoren!$A$3:$A$6,Korrekturfaktoren!$C$3:$C$6)
+_xlfn.XLOOKUP($A59,Kostenanteile!$B$3:$B$127,Kostenanteile!$K$3:$K$127)*_xlfn.XLOOKUP(D$1,Korrekturfaktoren!$A$3:$A$6,Korrekturfaktoren!$D$3:$D$6)
+_xlfn.XLOOKUP($A59,Kostenanteile!$B$3:$B$127,Kostenanteile!$L$3:$L$127)*_xlfn.XLOOKUP(D$1,Korrekturfaktoren!$A$3:$A$6,Korrekturfaktoren!$E$3:$E$6)</f>
        <v>1.2614258602407746</v>
      </c>
      <c r="E59" s="51">
        <f>_xlfn.XLOOKUP($A59,Kostenanteile!$B$3:$B$127,Kostenanteile!$I$3:$I$127)*_xlfn.XLOOKUP(E$1,Korrekturfaktoren!$A$3:$A$6,Korrekturfaktoren!$B$3:$B$6)
+_xlfn.XLOOKUP($A59,Kostenanteile!$B$3:$B$127,Kostenanteile!$J$3:$J$127)*_xlfn.XLOOKUP(E$1,Korrekturfaktoren!$A$3:$A$6,Korrekturfaktoren!$C$3:$C$6)
+_xlfn.XLOOKUP($A59,Kostenanteile!$B$3:$B$127,Kostenanteile!$K$3:$K$127)*_xlfn.XLOOKUP(E$1,Korrekturfaktoren!$A$3:$A$6,Korrekturfaktoren!$D$3:$D$6)
+_xlfn.XLOOKUP($A59,Kostenanteile!$B$3:$B$127,Kostenanteile!$L$3:$L$127)*_xlfn.XLOOKUP(E$1,Korrekturfaktoren!$A$3:$A$6,Korrekturfaktoren!$E$3:$E$6)</f>
        <v>1.2108179205820835</v>
      </c>
    </row>
    <row r="60" spans="1:5">
      <c r="A60" s="51">
        <f>Konsolidiert!C60</f>
        <v>1727.1</v>
      </c>
      <c r="B60" s="51">
        <f>_xlfn.XLOOKUP($A60,Kostenanteile!$B$3:$B$127,Kostenanteile!$I$3:$I$127)*_xlfn.XLOOKUP(B$1,Korrekturfaktoren!$A$3:$A$6,Korrekturfaktoren!$B$3:$B$6)
+_xlfn.XLOOKUP($A60,Kostenanteile!$B$3:$B$127,Kostenanteile!$J$3:$J$127)*_xlfn.XLOOKUP(B$1,Korrekturfaktoren!$A$3:$A$6,Korrekturfaktoren!$C$3:$C$6)
+_xlfn.XLOOKUP($A60,Kostenanteile!$B$3:$B$127,Kostenanteile!$K$3:$K$127)*_xlfn.XLOOKUP(B$1,Korrekturfaktoren!$A$3:$A$6,Korrekturfaktoren!$D$3:$D$6)
+_xlfn.XLOOKUP($A60,Kostenanteile!$B$3:$B$127,Kostenanteile!$L$3:$L$127)*_xlfn.XLOOKUP(B$1,Korrekturfaktoren!$A$3:$A$6,Korrekturfaktoren!$E$3:$E$6)</f>
        <v>1.1874356167841076</v>
      </c>
      <c r="C60" s="51">
        <f>_xlfn.XLOOKUP($A60,Kostenanteile!$B$3:$B$127,Kostenanteile!$I$3:$I$127)*_xlfn.XLOOKUP(C$1,Korrekturfaktoren!$A$3:$A$6,Korrekturfaktoren!$B$3:$B$6)
+_xlfn.XLOOKUP($A60,Kostenanteile!$B$3:$B$127,Kostenanteile!$J$3:$J$127)*_xlfn.XLOOKUP(C$1,Korrekturfaktoren!$A$3:$A$6,Korrekturfaktoren!$C$3:$C$6)
+_xlfn.XLOOKUP($A60,Kostenanteile!$B$3:$B$127,Kostenanteile!$K$3:$K$127)*_xlfn.XLOOKUP(C$1,Korrekturfaktoren!$A$3:$A$6,Korrekturfaktoren!$D$3:$D$6)
+_xlfn.XLOOKUP($A60,Kostenanteile!$B$3:$B$127,Kostenanteile!$L$3:$L$127)*_xlfn.XLOOKUP(C$1,Korrekturfaktoren!$A$3:$A$6,Korrekturfaktoren!$E$3:$E$6)</f>
        <v>1.2267715152516632</v>
      </c>
      <c r="D60" s="51">
        <f>_xlfn.XLOOKUP($A60,Kostenanteile!$B$3:$B$127,Kostenanteile!$I$3:$I$127)*_xlfn.XLOOKUP(D$1,Korrekturfaktoren!$A$3:$A$6,Korrekturfaktoren!$B$3:$B$6)
+_xlfn.XLOOKUP($A60,Kostenanteile!$B$3:$B$127,Kostenanteile!$J$3:$J$127)*_xlfn.XLOOKUP(D$1,Korrekturfaktoren!$A$3:$A$6,Korrekturfaktoren!$C$3:$C$6)
+_xlfn.XLOOKUP($A60,Kostenanteile!$B$3:$B$127,Kostenanteile!$K$3:$K$127)*_xlfn.XLOOKUP(D$1,Korrekturfaktoren!$A$3:$A$6,Korrekturfaktoren!$D$3:$D$6)
+_xlfn.XLOOKUP($A60,Kostenanteile!$B$3:$B$127,Kostenanteile!$L$3:$L$127)*_xlfn.XLOOKUP(D$1,Korrekturfaktoren!$A$3:$A$6,Korrekturfaktoren!$E$3:$E$6)</f>
        <v>1.2614258602407746</v>
      </c>
      <c r="E60" s="51">
        <f>_xlfn.XLOOKUP($A60,Kostenanteile!$B$3:$B$127,Kostenanteile!$I$3:$I$127)*_xlfn.XLOOKUP(E$1,Korrekturfaktoren!$A$3:$A$6,Korrekturfaktoren!$B$3:$B$6)
+_xlfn.XLOOKUP($A60,Kostenanteile!$B$3:$B$127,Kostenanteile!$J$3:$J$127)*_xlfn.XLOOKUP(E$1,Korrekturfaktoren!$A$3:$A$6,Korrekturfaktoren!$C$3:$C$6)
+_xlfn.XLOOKUP($A60,Kostenanteile!$B$3:$B$127,Kostenanteile!$K$3:$K$127)*_xlfn.XLOOKUP(E$1,Korrekturfaktoren!$A$3:$A$6,Korrekturfaktoren!$D$3:$D$6)
+_xlfn.XLOOKUP($A60,Kostenanteile!$B$3:$B$127,Kostenanteile!$L$3:$L$127)*_xlfn.XLOOKUP(E$1,Korrekturfaktoren!$A$3:$A$6,Korrekturfaktoren!$E$3:$E$6)</f>
        <v>1.2108179205820835</v>
      </c>
    </row>
    <row r="61" spans="1:5">
      <c r="A61" s="51">
        <f>Konsolidiert!C61</f>
        <v>1731</v>
      </c>
      <c r="B61" s="51">
        <f>_xlfn.XLOOKUP($A61,Kostenanteile!$B$3:$B$127,Kostenanteile!$I$3:$I$127)*_xlfn.XLOOKUP(B$1,Korrekturfaktoren!$A$3:$A$6,Korrekturfaktoren!$B$3:$B$6)
+_xlfn.XLOOKUP($A61,Kostenanteile!$B$3:$B$127,Kostenanteile!$J$3:$J$127)*_xlfn.XLOOKUP(B$1,Korrekturfaktoren!$A$3:$A$6,Korrekturfaktoren!$C$3:$C$6)
+_xlfn.XLOOKUP($A61,Kostenanteile!$B$3:$B$127,Kostenanteile!$K$3:$K$127)*_xlfn.XLOOKUP(B$1,Korrekturfaktoren!$A$3:$A$6,Korrekturfaktoren!$D$3:$D$6)
+_xlfn.XLOOKUP($A61,Kostenanteile!$B$3:$B$127,Kostenanteile!$L$3:$L$127)*_xlfn.XLOOKUP(B$1,Korrekturfaktoren!$A$3:$A$6,Korrekturfaktoren!$E$3:$E$6)</f>
        <v>1.1874356167841076</v>
      </c>
      <c r="C61" s="51">
        <f>_xlfn.XLOOKUP($A61,Kostenanteile!$B$3:$B$127,Kostenanteile!$I$3:$I$127)*_xlfn.XLOOKUP(C$1,Korrekturfaktoren!$A$3:$A$6,Korrekturfaktoren!$B$3:$B$6)
+_xlfn.XLOOKUP($A61,Kostenanteile!$B$3:$B$127,Kostenanteile!$J$3:$J$127)*_xlfn.XLOOKUP(C$1,Korrekturfaktoren!$A$3:$A$6,Korrekturfaktoren!$C$3:$C$6)
+_xlfn.XLOOKUP($A61,Kostenanteile!$B$3:$B$127,Kostenanteile!$K$3:$K$127)*_xlfn.XLOOKUP(C$1,Korrekturfaktoren!$A$3:$A$6,Korrekturfaktoren!$D$3:$D$6)
+_xlfn.XLOOKUP($A61,Kostenanteile!$B$3:$B$127,Kostenanteile!$L$3:$L$127)*_xlfn.XLOOKUP(C$1,Korrekturfaktoren!$A$3:$A$6,Korrekturfaktoren!$E$3:$E$6)</f>
        <v>1.2267715152516632</v>
      </c>
      <c r="D61" s="51">
        <f>_xlfn.XLOOKUP($A61,Kostenanteile!$B$3:$B$127,Kostenanteile!$I$3:$I$127)*_xlfn.XLOOKUP(D$1,Korrekturfaktoren!$A$3:$A$6,Korrekturfaktoren!$B$3:$B$6)
+_xlfn.XLOOKUP($A61,Kostenanteile!$B$3:$B$127,Kostenanteile!$J$3:$J$127)*_xlfn.XLOOKUP(D$1,Korrekturfaktoren!$A$3:$A$6,Korrekturfaktoren!$C$3:$C$6)
+_xlfn.XLOOKUP($A61,Kostenanteile!$B$3:$B$127,Kostenanteile!$K$3:$K$127)*_xlfn.XLOOKUP(D$1,Korrekturfaktoren!$A$3:$A$6,Korrekturfaktoren!$D$3:$D$6)
+_xlfn.XLOOKUP($A61,Kostenanteile!$B$3:$B$127,Kostenanteile!$L$3:$L$127)*_xlfn.XLOOKUP(D$1,Korrekturfaktoren!$A$3:$A$6,Korrekturfaktoren!$E$3:$E$6)</f>
        <v>1.2614258602407746</v>
      </c>
      <c r="E61" s="51">
        <f>_xlfn.XLOOKUP($A61,Kostenanteile!$B$3:$B$127,Kostenanteile!$I$3:$I$127)*_xlfn.XLOOKUP(E$1,Korrekturfaktoren!$A$3:$A$6,Korrekturfaktoren!$B$3:$B$6)
+_xlfn.XLOOKUP($A61,Kostenanteile!$B$3:$B$127,Kostenanteile!$J$3:$J$127)*_xlfn.XLOOKUP(E$1,Korrekturfaktoren!$A$3:$A$6,Korrekturfaktoren!$C$3:$C$6)
+_xlfn.XLOOKUP($A61,Kostenanteile!$B$3:$B$127,Kostenanteile!$K$3:$K$127)*_xlfn.XLOOKUP(E$1,Korrekturfaktoren!$A$3:$A$6,Korrekturfaktoren!$D$3:$D$6)
+_xlfn.XLOOKUP($A61,Kostenanteile!$B$3:$B$127,Kostenanteile!$L$3:$L$127)*_xlfn.XLOOKUP(E$1,Korrekturfaktoren!$A$3:$A$6,Korrekturfaktoren!$E$3:$E$6)</f>
        <v>1.2108179205820835</v>
      </c>
    </row>
    <row r="62" spans="1:5">
      <c r="A62" s="51">
        <f>Konsolidiert!C62</f>
        <v>1732</v>
      </c>
      <c r="B62" s="51">
        <f>_xlfn.XLOOKUP($A62,Kostenanteile!$B$3:$B$127,Kostenanteile!$I$3:$I$127)*_xlfn.XLOOKUP(B$1,Korrekturfaktoren!$A$3:$A$6,Korrekturfaktoren!$B$3:$B$6)
+_xlfn.XLOOKUP($A62,Kostenanteile!$B$3:$B$127,Kostenanteile!$J$3:$J$127)*_xlfn.XLOOKUP(B$1,Korrekturfaktoren!$A$3:$A$6,Korrekturfaktoren!$C$3:$C$6)
+_xlfn.XLOOKUP($A62,Kostenanteile!$B$3:$B$127,Kostenanteile!$K$3:$K$127)*_xlfn.XLOOKUP(B$1,Korrekturfaktoren!$A$3:$A$6,Korrekturfaktoren!$D$3:$D$6)
+_xlfn.XLOOKUP($A62,Kostenanteile!$B$3:$B$127,Kostenanteile!$L$3:$L$127)*_xlfn.XLOOKUP(B$1,Korrekturfaktoren!$A$3:$A$6,Korrekturfaktoren!$E$3:$E$6)</f>
        <v>1.1874356167841076</v>
      </c>
      <c r="C62" s="51">
        <f>_xlfn.XLOOKUP($A62,Kostenanteile!$B$3:$B$127,Kostenanteile!$I$3:$I$127)*_xlfn.XLOOKUP(C$1,Korrekturfaktoren!$A$3:$A$6,Korrekturfaktoren!$B$3:$B$6)
+_xlfn.XLOOKUP($A62,Kostenanteile!$B$3:$B$127,Kostenanteile!$J$3:$J$127)*_xlfn.XLOOKUP(C$1,Korrekturfaktoren!$A$3:$A$6,Korrekturfaktoren!$C$3:$C$6)
+_xlfn.XLOOKUP($A62,Kostenanteile!$B$3:$B$127,Kostenanteile!$K$3:$K$127)*_xlfn.XLOOKUP(C$1,Korrekturfaktoren!$A$3:$A$6,Korrekturfaktoren!$D$3:$D$6)
+_xlfn.XLOOKUP($A62,Kostenanteile!$B$3:$B$127,Kostenanteile!$L$3:$L$127)*_xlfn.XLOOKUP(C$1,Korrekturfaktoren!$A$3:$A$6,Korrekturfaktoren!$E$3:$E$6)</f>
        <v>1.2267715152516632</v>
      </c>
      <c r="D62" s="51">
        <f>_xlfn.XLOOKUP($A62,Kostenanteile!$B$3:$B$127,Kostenanteile!$I$3:$I$127)*_xlfn.XLOOKUP(D$1,Korrekturfaktoren!$A$3:$A$6,Korrekturfaktoren!$B$3:$B$6)
+_xlfn.XLOOKUP($A62,Kostenanteile!$B$3:$B$127,Kostenanteile!$J$3:$J$127)*_xlfn.XLOOKUP(D$1,Korrekturfaktoren!$A$3:$A$6,Korrekturfaktoren!$C$3:$C$6)
+_xlfn.XLOOKUP($A62,Kostenanteile!$B$3:$B$127,Kostenanteile!$K$3:$K$127)*_xlfn.XLOOKUP(D$1,Korrekturfaktoren!$A$3:$A$6,Korrekturfaktoren!$D$3:$D$6)
+_xlfn.XLOOKUP($A62,Kostenanteile!$B$3:$B$127,Kostenanteile!$L$3:$L$127)*_xlfn.XLOOKUP(D$1,Korrekturfaktoren!$A$3:$A$6,Korrekturfaktoren!$E$3:$E$6)</f>
        <v>1.2614258602407746</v>
      </c>
      <c r="E62" s="51">
        <f>_xlfn.XLOOKUP($A62,Kostenanteile!$B$3:$B$127,Kostenanteile!$I$3:$I$127)*_xlfn.XLOOKUP(E$1,Korrekturfaktoren!$A$3:$A$6,Korrekturfaktoren!$B$3:$B$6)
+_xlfn.XLOOKUP($A62,Kostenanteile!$B$3:$B$127,Kostenanteile!$J$3:$J$127)*_xlfn.XLOOKUP(E$1,Korrekturfaktoren!$A$3:$A$6,Korrekturfaktoren!$C$3:$C$6)
+_xlfn.XLOOKUP($A62,Kostenanteile!$B$3:$B$127,Kostenanteile!$K$3:$K$127)*_xlfn.XLOOKUP(E$1,Korrekturfaktoren!$A$3:$A$6,Korrekturfaktoren!$D$3:$D$6)
+_xlfn.XLOOKUP($A62,Kostenanteile!$B$3:$B$127,Kostenanteile!$L$3:$L$127)*_xlfn.XLOOKUP(E$1,Korrekturfaktoren!$A$3:$A$6,Korrekturfaktoren!$E$3:$E$6)</f>
        <v>1.2108179205820835</v>
      </c>
    </row>
    <row r="63" spans="1:5">
      <c r="A63" s="51">
        <f>Konsolidiert!C63</f>
        <v>1734</v>
      </c>
      <c r="B63" s="51">
        <f>_xlfn.XLOOKUP($A63,Kostenanteile!$B$3:$B$127,Kostenanteile!$I$3:$I$127)*_xlfn.XLOOKUP(B$1,Korrekturfaktoren!$A$3:$A$6,Korrekturfaktoren!$B$3:$B$6)
+_xlfn.XLOOKUP($A63,Kostenanteile!$B$3:$B$127,Kostenanteile!$J$3:$J$127)*_xlfn.XLOOKUP(B$1,Korrekturfaktoren!$A$3:$A$6,Korrekturfaktoren!$C$3:$C$6)
+_xlfn.XLOOKUP($A63,Kostenanteile!$B$3:$B$127,Kostenanteile!$K$3:$K$127)*_xlfn.XLOOKUP(B$1,Korrekturfaktoren!$A$3:$A$6,Korrekturfaktoren!$D$3:$D$6)
+_xlfn.XLOOKUP($A63,Kostenanteile!$B$3:$B$127,Kostenanteile!$L$3:$L$127)*_xlfn.XLOOKUP(B$1,Korrekturfaktoren!$A$3:$A$6,Korrekturfaktoren!$E$3:$E$6)</f>
        <v>1.1874356167841076</v>
      </c>
      <c r="C63" s="51">
        <f>_xlfn.XLOOKUP($A63,Kostenanteile!$B$3:$B$127,Kostenanteile!$I$3:$I$127)*_xlfn.XLOOKUP(C$1,Korrekturfaktoren!$A$3:$A$6,Korrekturfaktoren!$B$3:$B$6)
+_xlfn.XLOOKUP($A63,Kostenanteile!$B$3:$B$127,Kostenanteile!$J$3:$J$127)*_xlfn.XLOOKUP(C$1,Korrekturfaktoren!$A$3:$A$6,Korrekturfaktoren!$C$3:$C$6)
+_xlfn.XLOOKUP($A63,Kostenanteile!$B$3:$B$127,Kostenanteile!$K$3:$K$127)*_xlfn.XLOOKUP(C$1,Korrekturfaktoren!$A$3:$A$6,Korrekturfaktoren!$D$3:$D$6)
+_xlfn.XLOOKUP($A63,Kostenanteile!$B$3:$B$127,Kostenanteile!$L$3:$L$127)*_xlfn.XLOOKUP(C$1,Korrekturfaktoren!$A$3:$A$6,Korrekturfaktoren!$E$3:$E$6)</f>
        <v>1.2267715152516632</v>
      </c>
      <c r="D63" s="51">
        <f>_xlfn.XLOOKUP($A63,Kostenanteile!$B$3:$B$127,Kostenanteile!$I$3:$I$127)*_xlfn.XLOOKUP(D$1,Korrekturfaktoren!$A$3:$A$6,Korrekturfaktoren!$B$3:$B$6)
+_xlfn.XLOOKUP($A63,Kostenanteile!$B$3:$B$127,Kostenanteile!$J$3:$J$127)*_xlfn.XLOOKUP(D$1,Korrekturfaktoren!$A$3:$A$6,Korrekturfaktoren!$C$3:$C$6)
+_xlfn.XLOOKUP($A63,Kostenanteile!$B$3:$B$127,Kostenanteile!$K$3:$K$127)*_xlfn.XLOOKUP(D$1,Korrekturfaktoren!$A$3:$A$6,Korrekturfaktoren!$D$3:$D$6)
+_xlfn.XLOOKUP($A63,Kostenanteile!$B$3:$B$127,Kostenanteile!$L$3:$L$127)*_xlfn.XLOOKUP(D$1,Korrekturfaktoren!$A$3:$A$6,Korrekturfaktoren!$E$3:$E$6)</f>
        <v>1.2614258602407746</v>
      </c>
      <c r="E63" s="51">
        <f>_xlfn.XLOOKUP($A63,Kostenanteile!$B$3:$B$127,Kostenanteile!$I$3:$I$127)*_xlfn.XLOOKUP(E$1,Korrekturfaktoren!$A$3:$A$6,Korrekturfaktoren!$B$3:$B$6)
+_xlfn.XLOOKUP($A63,Kostenanteile!$B$3:$B$127,Kostenanteile!$J$3:$J$127)*_xlfn.XLOOKUP(E$1,Korrekturfaktoren!$A$3:$A$6,Korrekturfaktoren!$C$3:$C$6)
+_xlfn.XLOOKUP($A63,Kostenanteile!$B$3:$B$127,Kostenanteile!$K$3:$K$127)*_xlfn.XLOOKUP(E$1,Korrekturfaktoren!$A$3:$A$6,Korrekturfaktoren!$D$3:$D$6)
+_xlfn.XLOOKUP($A63,Kostenanteile!$B$3:$B$127,Kostenanteile!$L$3:$L$127)*_xlfn.XLOOKUP(E$1,Korrekturfaktoren!$A$3:$A$6,Korrekturfaktoren!$E$3:$E$6)</f>
        <v>1.2108179205820835</v>
      </c>
    </row>
    <row r="64" spans="1:5">
      <c r="A64" s="51">
        <f>Konsolidiert!C64</f>
        <v>1738</v>
      </c>
      <c r="B64" s="51">
        <f>_xlfn.XLOOKUP($A64,Kostenanteile!$B$3:$B$127,Kostenanteile!$I$3:$I$127)*_xlfn.XLOOKUP(B$1,Korrekturfaktoren!$A$3:$A$6,Korrekturfaktoren!$B$3:$B$6)
+_xlfn.XLOOKUP($A64,Kostenanteile!$B$3:$B$127,Kostenanteile!$J$3:$J$127)*_xlfn.XLOOKUP(B$1,Korrekturfaktoren!$A$3:$A$6,Korrekturfaktoren!$C$3:$C$6)
+_xlfn.XLOOKUP($A64,Kostenanteile!$B$3:$B$127,Kostenanteile!$K$3:$K$127)*_xlfn.XLOOKUP(B$1,Korrekturfaktoren!$A$3:$A$6,Korrekturfaktoren!$D$3:$D$6)
+_xlfn.XLOOKUP($A64,Kostenanteile!$B$3:$B$127,Kostenanteile!$L$3:$L$127)*_xlfn.XLOOKUP(B$1,Korrekturfaktoren!$A$3:$A$6,Korrekturfaktoren!$E$3:$E$6)</f>
        <v>1.1874356167841076</v>
      </c>
      <c r="C64" s="51">
        <f>_xlfn.XLOOKUP($A64,Kostenanteile!$B$3:$B$127,Kostenanteile!$I$3:$I$127)*_xlfn.XLOOKUP(C$1,Korrekturfaktoren!$A$3:$A$6,Korrekturfaktoren!$B$3:$B$6)
+_xlfn.XLOOKUP($A64,Kostenanteile!$B$3:$B$127,Kostenanteile!$J$3:$J$127)*_xlfn.XLOOKUP(C$1,Korrekturfaktoren!$A$3:$A$6,Korrekturfaktoren!$C$3:$C$6)
+_xlfn.XLOOKUP($A64,Kostenanteile!$B$3:$B$127,Kostenanteile!$K$3:$K$127)*_xlfn.XLOOKUP(C$1,Korrekturfaktoren!$A$3:$A$6,Korrekturfaktoren!$D$3:$D$6)
+_xlfn.XLOOKUP($A64,Kostenanteile!$B$3:$B$127,Kostenanteile!$L$3:$L$127)*_xlfn.XLOOKUP(C$1,Korrekturfaktoren!$A$3:$A$6,Korrekturfaktoren!$E$3:$E$6)</f>
        <v>1.2267715152516632</v>
      </c>
      <c r="D64" s="51">
        <f>_xlfn.XLOOKUP($A64,Kostenanteile!$B$3:$B$127,Kostenanteile!$I$3:$I$127)*_xlfn.XLOOKUP(D$1,Korrekturfaktoren!$A$3:$A$6,Korrekturfaktoren!$B$3:$B$6)
+_xlfn.XLOOKUP($A64,Kostenanteile!$B$3:$B$127,Kostenanteile!$J$3:$J$127)*_xlfn.XLOOKUP(D$1,Korrekturfaktoren!$A$3:$A$6,Korrekturfaktoren!$C$3:$C$6)
+_xlfn.XLOOKUP($A64,Kostenanteile!$B$3:$B$127,Kostenanteile!$K$3:$K$127)*_xlfn.XLOOKUP(D$1,Korrekturfaktoren!$A$3:$A$6,Korrekturfaktoren!$D$3:$D$6)
+_xlfn.XLOOKUP($A64,Kostenanteile!$B$3:$B$127,Kostenanteile!$L$3:$L$127)*_xlfn.XLOOKUP(D$1,Korrekturfaktoren!$A$3:$A$6,Korrekturfaktoren!$E$3:$E$6)</f>
        <v>1.2614258602407746</v>
      </c>
      <c r="E64" s="51">
        <f>_xlfn.XLOOKUP($A64,Kostenanteile!$B$3:$B$127,Kostenanteile!$I$3:$I$127)*_xlfn.XLOOKUP(E$1,Korrekturfaktoren!$A$3:$A$6,Korrekturfaktoren!$B$3:$B$6)
+_xlfn.XLOOKUP($A64,Kostenanteile!$B$3:$B$127,Kostenanteile!$J$3:$J$127)*_xlfn.XLOOKUP(E$1,Korrekturfaktoren!$A$3:$A$6,Korrekturfaktoren!$C$3:$C$6)
+_xlfn.XLOOKUP($A64,Kostenanteile!$B$3:$B$127,Kostenanteile!$K$3:$K$127)*_xlfn.XLOOKUP(E$1,Korrekturfaktoren!$A$3:$A$6,Korrekturfaktoren!$D$3:$D$6)
+_xlfn.XLOOKUP($A64,Kostenanteile!$B$3:$B$127,Kostenanteile!$L$3:$L$127)*_xlfn.XLOOKUP(E$1,Korrekturfaktoren!$A$3:$A$6,Korrekturfaktoren!$E$3:$E$6)</f>
        <v>1.2108179205820835</v>
      </c>
    </row>
    <row r="65" spans="1:5">
      <c r="A65" s="209">
        <f>Konsolidiert!C65</f>
        <v>1739</v>
      </c>
      <c r="B65" s="209" t="e">
        <f>_xlfn.XLOOKUP($A65,Kostenanteile!$B$3:$B$127,Kostenanteile!$I$3:$I$127)*_xlfn.XLOOKUP(B$1,Korrekturfaktoren!$A$3:$A$6,Korrekturfaktoren!$B$3:$B$6)
+_xlfn.XLOOKUP($A65,Kostenanteile!$B$3:$B$127,Kostenanteile!$J$3:$J$127)*_xlfn.XLOOKUP(B$1,Korrekturfaktoren!$A$3:$A$6,Korrekturfaktoren!$C$3:$C$6)
+_xlfn.XLOOKUP($A65,Kostenanteile!$B$3:$B$127,Kostenanteile!$K$3:$K$127)*_xlfn.XLOOKUP(B$1,Korrekturfaktoren!$A$3:$A$6,Korrekturfaktoren!$D$3:$D$6)
+_xlfn.XLOOKUP($A65,Kostenanteile!$B$3:$B$127,Kostenanteile!$L$3:$L$127)*_xlfn.XLOOKUP(B$1,Korrekturfaktoren!$A$3:$A$6,Korrekturfaktoren!$E$3:$E$6)</f>
        <v>#N/A</v>
      </c>
      <c r="C65" s="209" t="e">
        <f>_xlfn.XLOOKUP($A65,Kostenanteile!$B$3:$B$127,Kostenanteile!$I$3:$I$127)*_xlfn.XLOOKUP(C$1,Korrekturfaktoren!$A$3:$A$6,Korrekturfaktoren!$B$3:$B$6)
+_xlfn.XLOOKUP($A65,Kostenanteile!$B$3:$B$127,Kostenanteile!$J$3:$J$127)*_xlfn.XLOOKUP(C$1,Korrekturfaktoren!$A$3:$A$6,Korrekturfaktoren!$C$3:$C$6)
+_xlfn.XLOOKUP($A65,Kostenanteile!$B$3:$B$127,Kostenanteile!$K$3:$K$127)*_xlfn.XLOOKUP(C$1,Korrekturfaktoren!$A$3:$A$6,Korrekturfaktoren!$D$3:$D$6)
+_xlfn.XLOOKUP($A65,Kostenanteile!$B$3:$B$127,Kostenanteile!$L$3:$L$127)*_xlfn.XLOOKUP(C$1,Korrekturfaktoren!$A$3:$A$6,Korrekturfaktoren!$E$3:$E$6)</f>
        <v>#N/A</v>
      </c>
      <c r="D65" s="209" t="e">
        <f>_xlfn.XLOOKUP($A65,Kostenanteile!$B$3:$B$127,Kostenanteile!$I$3:$I$127)*_xlfn.XLOOKUP(D$1,Korrekturfaktoren!$A$3:$A$6,Korrekturfaktoren!$B$3:$B$6)
+_xlfn.XLOOKUP($A65,Kostenanteile!$B$3:$B$127,Kostenanteile!$J$3:$J$127)*_xlfn.XLOOKUP(D$1,Korrekturfaktoren!$A$3:$A$6,Korrekturfaktoren!$C$3:$C$6)
+_xlfn.XLOOKUP($A65,Kostenanteile!$B$3:$B$127,Kostenanteile!$K$3:$K$127)*_xlfn.XLOOKUP(D$1,Korrekturfaktoren!$A$3:$A$6,Korrekturfaktoren!$D$3:$D$6)
+_xlfn.XLOOKUP($A65,Kostenanteile!$B$3:$B$127,Kostenanteile!$L$3:$L$127)*_xlfn.XLOOKUP(D$1,Korrekturfaktoren!$A$3:$A$6,Korrekturfaktoren!$E$3:$E$6)</f>
        <v>#N/A</v>
      </c>
      <c r="E65" s="209" t="e">
        <f>_xlfn.XLOOKUP($A65,Kostenanteile!$B$3:$B$127,Kostenanteile!$I$3:$I$127)*_xlfn.XLOOKUP(E$1,Korrekturfaktoren!$A$3:$A$6,Korrekturfaktoren!$B$3:$B$6)
+_xlfn.XLOOKUP($A65,Kostenanteile!$B$3:$B$127,Kostenanteile!$J$3:$J$127)*_xlfn.XLOOKUP(E$1,Korrekturfaktoren!$A$3:$A$6,Korrekturfaktoren!$C$3:$C$6)
+_xlfn.XLOOKUP($A65,Kostenanteile!$B$3:$B$127,Kostenanteile!$K$3:$K$127)*_xlfn.XLOOKUP(E$1,Korrekturfaktoren!$A$3:$A$6,Korrekturfaktoren!$D$3:$D$6)
+_xlfn.XLOOKUP($A65,Kostenanteile!$B$3:$B$127,Kostenanteile!$L$3:$L$127)*_xlfn.XLOOKUP(E$1,Korrekturfaktoren!$A$3:$A$6,Korrekturfaktoren!$E$3:$E$6)</f>
        <v>#N/A</v>
      </c>
    </row>
    <row r="66" spans="1:5">
      <c r="A66" s="51">
        <f>Konsolidiert!C66</f>
        <v>1740</v>
      </c>
      <c r="B66" s="51" t="e">
        <f>_xlfn.XLOOKUP($A66,Kostenanteile!$B$3:$B$127,Kostenanteile!$I$3:$I$127)*_xlfn.XLOOKUP(B$1,Korrekturfaktoren!$A$3:$A$6,Korrekturfaktoren!$B$3:$B$6)
+_xlfn.XLOOKUP($A66,Kostenanteile!$B$3:$B$127,Kostenanteile!$J$3:$J$127)*_xlfn.XLOOKUP(B$1,Korrekturfaktoren!$A$3:$A$6,Korrekturfaktoren!$C$3:$C$6)
+_xlfn.XLOOKUP($A66,Kostenanteile!$B$3:$B$127,Kostenanteile!$K$3:$K$127)*_xlfn.XLOOKUP(B$1,Korrekturfaktoren!$A$3:$A$6,Korrekturfaktoren!$D$3:$D$6)
+_xlfn.XLOOKUP($A66,Kostenanteile!$B$3:$B$127,Kostenanteile!$L$3:$L$127)*_xlfn.XLOOKUP(B$1,Korrekturfaktoren!$A$3:$A$6,Korrekturfaktoren!$E$3:$E$6)</f>
        <v>#N/A</v>
      </c>
      <c r="C66" s="51" t="e">
        <f>_xlfn.XLOOKUP($A66,Kostenanteile!$B$3:$B$127,Kostenanteile!$I$3:$I$127)*_xlfn.XLOOKUP(C$1,Korrekturfaktoren!$A$3:$A$6,Korrekturfaktoren!$B$3:$B$6)
+_xlfn.XLOOKUP($A66,Kostenanteile!$B$3:$B$127,Kostenanteile!$J$3:$J$127)*_xlfn.XLOOKUP(C$1,Korrekturfaktoren!$A$3:$A$6,Korrekturfaktoren!$C$3:$C$6)
+_xlfn.XLOOKUP($A66,Kostenanteile!$B$3:$B$127,Kostenanteile!$K$3:$K$127)*_xlfn.XLOOKUP(C$1,Korrekturfaktoren!$A$3:$A$6,Korrekturfaktoren!$D$3:$D$6)
+_xlfn.XLOOKUP($A66,Kostenanteile!$B$3:$B$127,Kostenanteile!$L$3:$L$127)*_xlfn.XLOOKUP(C$1,Korrekturfaktoren!$A$3:$A$6,Korrekturfaktoren!$E$3:$E$6)</f>
        <v>#N/A</v>
      </c>
      <c r="D66" s="51" t="e">
        <f>_xlfn.XLOOKUP($A66,Kostenanteile!$B$3:$B$127,Kostenanteile!$I$3:$I$127)*_xlfn.XLOOKUP(D$1,Korrekturfaktoren!$A$3:$A$6,Korrekturfaktoren!$B$3:$B$6)
+_xlfn.XLOOKUP($A66,Kostenanteile!$B$3:$B$127,Kostenanteile!$J$3:$J$127)*_xlfn.XLOOKUP(D$1,Korrekturfaktoren!$A$3:$A$6,Korrekturfaktoren!$C$3:$C$6)
+_xlfn.XLOOKUP($A66,Kostenanteile!$B$3:$B$127,Kostenanteile!$K$3:$K$127)*_xlfn.XLOOKUP(D$1,Korrekturfaktoren!$A$3:$A$6,Korrekturfaktoren!$D$3:$D$6)
+_xlfn.XLOOKUP($A66,Kostenanteile!$B$3:$B$127,Kostenanteile!$L$3:$L$127)*_xlfn.XLOOKUP(D$1,Korrekturfaktoren!$A$3:$A$6,Korrekturfaktoren!$E$3:$E$6)</f>
        <v>#N/A</v>
      </c>
      <c r="E66" s="51" t="e">
        <f>_xlfn.XLOOKUP($A66,Kostenanteile!$B$3:$B$127,Kostenanteile!$I$3:$I$127)*_xlfn.XLOOKUP(E$1,Korrekturfaktoren!$A$3:$A$6,Korrekturfaktoren!$B$3:$B$6)
+_xlfn.XLOOKUP($A66,Kostenanteile!$B$3:$B$127,Kostenanteile!$J$3:$J$127)*_xlfn.XLOOKUP(E$1,Korrekturfaktoren!$A$3:$A$6,Korrekturfaktoren!$C$3:$C$6)
+_xlfn.XLOOKUP($A66,Kostenanteile!$B$3:$B$127,Kostenanteile!$K$3:$K$127)*_xlfn.XLOOKUP(E$1,Korrekturfaktoren!$A$3:$A$6,Korrekturfaktoren!$D$3:$D$6)
+_xlfn.XLOOKUP($A66,Kostenanteile!$B$3:$B$127,Kostenanteile!$L$3:$L$127)*_xlfn.XLOOKUP(E$1,Korrekturfaktoren!$A$3:$A$6,Korrekturfaktoren!$E$3:$E$6)</f>
        <v>#N/A</v>
      </c>
    </row>
    <row r="67" spans="1:5">
      <c r="A67" s="51">
        <f>Konsolidiert!C67</f>
        <v>1748</v>
      </c>
      <c r="B67" s="51">
        <f>_xlfn.XLOOKUP($A67,Kostenanteile!$B$3:$B$127,Kostenanteile!$I$3:$I$127)*_xlfn.XLOOKUP(B$1,Korrekturfaktoren!$A$3:$A$6,Korrekturfaktoren!$B$3:$B$6)
+_xlfn.XLOOKUP($A67,Kostenanteile!$B$3:$B$127,Kostenanteile!$J$3:$J$127)*_xlfn.XLOOKUP(B$1,Korrekturfaktoren!$A$3:$A$6,Korrekturfaktoren!$C$3:$C$6)
+_xlfn.XLOOKUP($A67,Kostenanteile!$B$3:$B$127,Kostenanteile!$K$3:$K$127)*_xlfn.XLOOKUP(B$1,Korrekturfaktoren!$A$3:$A$6,Korrekturfaktoren!$D$3:$D$6)
+_xlfn.XLOOKUP($A67,Kostenanteile!$B$3:$B$127,Kostenanteile!$L$3:$L$127)*_xlfn.XLOOKUP(B$1,Korrekturfaktoren!$A$3:$A$6,Korrekturfaktoren!$E$3:$E$6)</f>
        <v>1.3131254049347163</v>
      </c>
      <c r="C67" s="51">
        <f>_xlfn.XLOOKUP($A67,Kostenanteile!$B$3:$B$127,Kostenanteile!$I$3:$I$127)*_xlfn.XLOOKUP(C$1,Korrekturfaktoren!$A$3:$A$6,Korrekturfaktoren!$B$3:$B$6)
+_xlfn.XLOOKUP($A67,Kostenanteile!$B$3:$B$127,Kostenanteile!$J$3:$J$127)*_xlfn.XLOOKUP(C$1,Korrekturfaktoren!$A$3:$A$6,Korrekturfaktoren!$C$3:$C$6)
+_xlfn.XLOOKUP($A67,Kostenanteile!$B$3:$B$127,Kostenanteile!$K$3:$K$127)*_xlfn.XLOOKUP(C$1,Korrekturfaktoren!$A$3:$A$6,Korrekturfaktoren!$D$3:$D$6)
+_xlfn.XLOOKUP($A67,Kostenanteile!$B$3:$B$127,Kostenanteile!$L$3:$L$127)*_xlfn.XLOOKUP(C$1,Korrekturfaktoren!$A$3:$A$6,Korrekturfaktoren!$E$3:$E$6)</f>
        <v>1.3362227560433013</v>
      </c>
      <c r="D67" s="51">
        <f>_xlfn.XLOOKUP($A67,Kostenanteile!$B$3:$B$127,Kostenanteile!$I$3:$I$127)*_xlfn.XLOOKUP(D$1,Korrekturfaktoren!$A$3:$A$6,Korrekturfaktoren!$B$3:$B$6)
+_xlfn.XLOOKUP($A67,Kostenanteile!$B$3:$B$127,Kostenanteile!$J$3:$J$127)*_xlfn.XLOOKUP(D$1,Korrekturfaktoren!$A$3:$A$6,Korrekturfaktoren!$C$3:$C$6)
+_xlfn.XLOOKUP($A67,Kostenanteile!$B$3:$B$127,Kostenanteile!$K$3:$K$127)*_xlfn.XLOOKUP(D$1,Korrekturfaktoren!$A$3:$A$6,Korrekturfaktoren!$D$3:$D$6)
+_xlfn.XLOOKUP($A67,Kostenanteile!$B$3:$B$127,Kostenanteile!$L$3:$L$127)*_xlfn.XLOOKUP(D$1,Korrekturfaktoren!$A$3:$A$6,Korrekturfaktoren!$E$3:$E$6)</f>
        <v>1.3881974913756441</v>
      </c>
      <c r="E67" s="51">
        <f>_xlfn.XLOOKUP($A67,Kostenanteile!$B$3:$B$127,Kostenanteile!$I$3:$I$127)*_xlfn.XLOOKUP(E$1,Korrekturfaktoren!$A$3:$A$6,Korrekturfaktoren!$B$3:$B$6)
+_xlfn.XLOOKUP($A67,Kostenanteile!$B$3:$B$127,Kostenanteile!$J$3:$J$127)*_xlfn.XLOOKUP(E$1,Korrekturfaktoren!$A$3:$A$6,Korrekturfaktoren!$C$3:$C$6)
+_xlfn.XLOOKUP($A67,Kostenanteile!$B$3:$B$127,Kostenanteile!$K$3:$K$127)*_xlfn.XLOOKUP(E$1,Korrekturfaktoren!$A$3:$A$6,Korrekturfaktoren!$D$3:$D$6)
+_xlfn.XLOOKUP($A67,Kostenanteile!$B$3:$B$127,Kostenanteile!$L$3:$L$127)*_xlfn.XLOOKUP(E$1,Korrekturfaktoren!$A$3:$A$6,Korrekturfaktoren!$E$3:$E$6)</f>
        <v>1.2653224436118449</v>
      </c>
    </row>
    <row r="68" spans="1:5">
      <c r="A68" s="51">
        <f>Konsolidiert!C68</f>
        <v>1749</v>
      </c>
      <c r="B68" s="51">
        <f>_xlfn.XLOOKUP($A68,Kostenanteile!$B$3:$B$127,Kostenanteile!$I$3:$I$127)*_xlfn.XLOOKUP(B$1,Korrekturfaktoren!$A$3:$A$6,Korrekturfaktoren!$B$3:$B$6)
+_xlfn.XLOOKUP($A68,Kostenanteile!$B$3:$B$127,Kostenanteile!$J$3:$J$127)*_xlfn.XLOOKUP(B$1,Korrekturfaktoren!$A$3:$A$6,Korrekturfaktoren!$C$3:$C$6)
+_xlfn.XLOOKUP($A68,Kostenanteile!$B$3:$B$127,Kostenanteile!$K$3:$K$127)*_xlfn.XLOOKUP(B$1,Korrekturfaktoren!$A$3:$A$6,Korrekturfaktoren!$D$3:$D$6)
+_xlfn.XLOOKUP($A68,Kostenanteile!$B$3:$B$127,Kostenanteile!$L$3:$L$127)*_xlfn.XLOOKUP(B$1,Korrekturfaktoren!$A$3:$A$6,Korrekturfaktoren!$E$3:$E$6)</f>
        <v>1.1874356167841076</v>
      </c>
      <c r="C68" s="51">
        <f>_xlfn.XLOOKUP($A68,Kostenanteile!$B$3:$B$127,Kostenanteile!$I$3:$I$127)*_xlfn.XLOOKUP(C$1,Korrekturfaktoren!$A$3:$A$6,Korrekturfaktoren!$B$3:$B$6)
+_xlfn.XLOOKUP($A68,Kostenanteile!$B$3:$B$127,Kostenanteile!$J$3:$J$127)*_xlfn.XLOOKUP(C$1,Korrekturfaktoren!$A$3:$A$6,Korrekturfaktoren!$C$3:$C$6)
+_xlfn.XLOOKUP($A68,Kostenanteile!$B$3:$B$127,Kostenanteile!$K$3:$K$127)*_xlfn.XLOOKUP(C$1,Korrekturfaktoren!$A$3:$A$6,Korrekturfaktoren!$D$3:$D$6)
+_xlfn.XLOOKUP($A68,Kostenanteile!$B$3:$B$127,Kostenanteile!$L$3:$L$127)*_xlfn.XLOOKUP(C$1,Korrekturfaktoren!$A$3:$A$6,Korrekturfaktoren!$E$3:$E$6)</f>
        <v>1.2267715152516632</v>
      </c>
      <c r="D68" s="51">
        <f>_xlfn.XLOOKUP($A68,Kostenanteile!$B$3:$B$127,Kostenanteile!$I$3:$I$127)*_xlfn.XLOOKUP(D$1,Korrekturfaktoren!$A$3:$A$6,Korrekturfaktoren!$B$3:$B$6)
+_xlfn.XLOOKUP($A68,Kostenanteile!$B$3:$B$127,Kostenanteile!$J$3:$J$127)*_xlfn.XLOOKUP(D$1,Korrekturfaktoren!$A$3:$A$6,Korrekturfaktoren!$C$3:$C$6)
+_xlfn.XLOOKUP($A68,Kostenanteile!$B$3:$B$127,Kostenanteile!$K$3:$K$127)*_xlfn.XLOOKUP(D$1,Korrekturfaktoren!$A$3:$A$6,Korrekturfaktoren!$D$3:$D$6)
+_xlfn.XLOOKUP($A68,Kostenanteile!$B$3:$B$127,Kostenanteile!$L$3:$L$127)*_xlfn.XLOOKUP(D$1,Korrekturfaktoren!$A$3:$A$6,Korrekturfaktoren!$E$3:$E$6)</f>
        <v>1.2614258602407746</v>
      </c>
      <c r="E68" s="51">
        <f>_xlfn.XLOOKUP($A68,Kostenanteile!$B$3:$B$127,Kostenanteile!$I$3:$I$127)*_xlfn.XLOOKUP(E$1,Korrekturfaktoren!$A$3:$A$6,Korrekturfaktoren!$B$3:$B$6)
+_xlfn.XLOOKUP($A68,Kostenanteile!$B$3:$B$127,Kostenanteile!$J$3:$J$127)*_xlfn.XLOOKUP(E$1,Korrekturfaktoren!$A$3:$A$6,Korrekturfaktoren!$C$3:$C$6)
+_xlfn.XLOOKUP($A68,Kostenanteile!$B$3:$B$127,Kostenanteile!$K$3:$K$127)*_xlfn.XLOOKUP(E$1,Korrekturfaktoren!$A$3:$A$6,Korrekturfaktoren!$D$3:$D$6)
+_xlfn.XLOOKUP($A68,Kostenanteile!$B$3:$B$127,Kostenanteile!$L$3:$L$127)*_xlfn.XLOOKUP(E$1,Korrekturfaktoren!$A$3:$A$6,Korrekturfaktoren!$E$3:$E$6)</f>
        <v>1.2108179205820835</v>
      </c>
    </row>
    <row r="69" spans="1:5">
      <c r="A69" s="51">
        <f>Konsolidiert!C69</f>
        <v>1751</v>
      </c>
      <c r="B69" s="51">
        <f>_xlfn.XLOOKUP($A69,Kostenanteile!$B$3:$B$127,Kostenanteile!$I$3:$I$127)*_xlfn.XLOOKUP(B$1,Korrekturfaktoren!$A$3:$A$6,Korrekturfaktoren!$B$3:$B$6)
+_xlfn.XLOOKUP($A69,Kostenanteile!$B$3:$B$127,Kostenanteile!$J$3:$J$127)*_xlfn.XLOOKUP(B$1,Korrekturfaktoren!$A$3:$A$6,Korrekturfaktoren!$C$3:$C$6)
+_xlfn.XLOOKUP($A69,Kostenanteile!$B$3:$B$127,Kostenanteile!$K$3:$K$127)*_xlfn.XLOOKUP(B$1,Korrekturfaktoren!$A$3:$A$6,Korrekturfaktoren!$D$3:$D$6)
+_xlfn.XLOOKUP($A69,Kostenanteile!$B$3:$B$127,Kostenanteile!$L$3:$L$127)*_xlfn.XLOOKUP(B$1,Korrekturfaktoren!$A$3:$A$6,Korrekturfaktoren!$E$3:$E$6)</f>
        <v>1.3759702990100213</v>
      </c>
      <c r="C69" s="51">
        <f>_xlfn.XLOOKUP($A69,Kostenanteile!$B$3:$B$127,Kostenanteile!$I$3:$I$127)*_xlfn.XLOOKUP(C$1,Korrekturfaktoren!$A$3:$A$6,Korrekturfaktoren!$B$3:$B$6)
+_xlfn.XLOOKUP($A69,Kostenanteile!$B$3:$B$127,Kostenanteile!$J$3:$J$127)*_xlfn.XLOOKUP(C$1,Korrekturfaktoren!$A$3:$A$6,Korrekturfaktoren!$C$3:$C$6)
+_xlfn.XLOOKUP($A69,Kostenanteile!$B$3:$B$127,Kostenanteile!$K$3:$K$127)*_xlfn.XLOOKUP(C$1,Korrekturfaktoren!$A$3:$A$6,Korrekturfaktoren!$D$3:$D$6)
+_xlfn.XLOOKUP($A69,Kostenanteile!$B$3:$B$127,Kostenanteile!$L$3:$L$127)*_xlfn.XLOOKUP(C$1,Korrekturfaktoren!$A$3:$A$6,Korrekturfaktoren!$E$3:$E$6)</f>
        <v>1.3909483764391206</v>
      </c>
      <c r="D69" s="51">
        <f>_xlfn.XLOOKUP($A69,Kostenanteile!$B$3:$B$127,Kostenanteile!$I$3:$I$127)*_xlfn.XLOOKUP(D$1,Korrekturfaktoren!$A$3:$A$6,Korrekturfaktoren!$B$3:$B$6)
+_xlfn.XLOOKUP($A69,Kostenanteile!$B$3:$B$127,Kostenanteile!$J$3:$J$127)*_xlfn.XLOOKUP(D$1,Korrekturfaktoren!$A$3:$A$6,Korrekturfaktoren!$C$3:$C$6)
+_xlfn.XLOOKUP($A69,Kostenanteile!$B$3:$B$127,Kostenanteile!$K$3:$K$127)*_xlfn.XLOOKUP(D$1,Korrekturfaktoren!$A$3:$A$6,Korrekturfaktoren!$D$3:$D$6)
+_xlfn.XLOOKUP($A69,Kostenanteile!$B$3:$B$127,Kostenanteile!$L$3:$L$127)*_xlfn.XLOOKUP(D$1,Korrekturfaktoren!$A$3:$A$6,Korrekturfaktoren!$E$3:$E$6)</f>
        <v>1.4515833069430792</v>
      </c>
      <c r="E69" s="51">
        <f>_xlfn.XLOOKUP($A69,Kostenanteile!$B$3:$B$127,Kostenanteile!$I$3:$I$127)*_xlfn.XLOOKUP(E$1,Korrekturfaktoren!$A$3:$A$6,Korrekturfaktoren!$B$3:$B$6)
+_xlfn.XLOOKUP($A69,Kostenanteile!$B$3:$B$127,Kostenanteile!$J$3:$J$127)*_xlfn.XLOOKUP(E$1,Korrekturfaktoren!$A$3:$A$6,Korrekturfaktoren!$C$3:$C$6)
+_xlfn.XLOOKUP($A69,Kostenanteile!$B$3:$B$127,Kostenanteile!$K$3:$K$127)*_xlfn.XLOOKUP(E$1,Korrekturfaktoren!$A$3:$A$6,Korrekturfaktoren!$D$3:$D$6)
+_xlfn.XLOOKUP($A69,Kostenanteile!$B$3:$B$127,Kostenanteile!$L$3:$L$127)*_xlfn.XLOOKUP(E$1,Korrekturfaktoren!$A$3:$A$6,Korrekturfaktoren!$E$3:$E$6)</f>
        <v>1.2925747051267256</v>
      </c>
    </row>
    <row r="70" spans="1:5">
      <c r="A70" s="51">
        <f>Konsolidiert!C70</f>
        <v>1767</v>
      </c>
      <c r="B70" s="51">
        <f>_xlfn.XLOOKUP($A70,Kostenanteile!$B$3:$B$127,Kostenanteile!$I$3:$I$127)*_xlfn.XLOOKUP(B$1,Korrekturfaktoren!$A$3:$A$6,Korrekturfaktoren!$B$3:$B$6)
+_xlfn.XLOOKUP($A70,Kostenanteile!$B$3:$B$127,Kostenanteile!$J$3:$J$127)*_xlfn.XLOOKUP(B$1,Korrekturfaktoren!$A$3:$A$6,Korrekturfaktoren!$C$3:$C$6)
+_xlfn.XLOOKUP($A70,Kostenanteile!$B$3:$B$127,Kostenanteile!$K$3:$K$127)*_xlfn.XLOOKUP(B$1,Korrekturfaktoren!$A$3:$A$6,Korrekturfaktoren!$D$3:$D$6)
+_xlfn.XLOOKUP($A70,Kostenanteile!$B$3:$B$127,Kostenanteile!$L$3:$L$127)*_xlfn.XLOOKUP(B$1,Korrekturfaktoren!$A$3:$A$6,Korrekturfaktoren!$E$3:$E$6)</f>
        <v>1.3759702990100213</v>
      </c>
      <c r="C70" s="51">
        <f>_xlfn.XLOOKUP($A70,Kostenanteile!$B$3:$B$127,Kostenanteile!$I$3:$I$127)*_xlfn.XLOOKUP(C$1,Korrekturfaktoren!$A$3:$A$6,Korrekturfaktoren!$B$3:$B$6)
+_xlfn.XLOOKUP($A70,Kostenanteile!$B$3:$B$127,Kostenanteile!$J$3:$J$127)*_xlfn.XLOOKUP(C$1,Korrekturfaktoren!$A$3:$A$6,Korrekturfaktoren!$C$3:$C$6)
+_xlfn.XLOOKUP($A70,Kostenanteile!$B$3:$B$127,Kostenanteile!$K$3:$K$127)*_xlfn.XLOOKUP(C$1,Korrekturfaktoren!$A$3:$A$6,Korrekturfaktoren!$D$3:$D$6)
+_xlfn.XLOOKUP($A70,Kostenanteile!$B$3:$B$127,Kostenanteile!$L$3:$L$127)*_xlfn.XLOOKUP(C$1,Korrekturfaktoren!$A$3:$A$6,Korrekturfaktoren!$E$3:$E$6)</f>
        <v>1.3909483764391206</v>
      </c>
      <c r="D70" s="51">
        <f>_xlfn.XLOOKUP($A70,Kostenanteile!$B$3:$B$127,Kostenanteile!$I$3:$I$127)*_xlfn.XLOOKUP(D$1,Korrekturfaktoren!$A$3:$A$6,Korrekturfaktoren!$B$3:$B$6)
+_xlfn.XLOOKUP($A70,Kostenanteile!$B$3:$B$127,Kostenanteile!$J$3:$J$127)*_xlfn.XLOOKUP(D$1,Korrekturfaktoren!$A$3:$A$6,Korrekturfaktoren!$C$3:$C$6)
+_xlfn.XLOOKUP($A70,Kostenanteile!$B$3:$B$127,Kostenanteile!$K$3:$K$127)*_xlfn.XLOOKUP(D$1,Korrekturfaktoren!$A$3:$A$6,Korrekturfaktoren!$D$3:$D$6)
+_xlfn.XLOOKUP($A70,Kostenanteile!$B$3:$B$127,Kostenanteile!$L$3:$L$127)*_xlfn.XLOOKUP(D$1,Korrekturfaktoren!$A$3:$A$6,Korrekturfaktoren!$E$3:$E$6)</f>
        <v>1.4515833069430792</v>
      </c>
      <c r="E70" s="51">
        <f>_xlfn.XLOOKUP($A70,Kostenanteile!$B$3:$B$127,Kostenanteile!$I$3:$I$127)*_xlfn.XLOOKUP(E$1,Korrekturfaktoren!$A$3:$A$6,Korrekturfaktoren!$B$3:$B$6)
+_xlfn.XLOOKUP($A70,Kostenanteile!$B$3:$B$127,Kostenanteile!$J$3:$J$127)*_xlfn.XLOOKUP(E$1,Korrekturfaktoren!$A$3:$A$6,Korrekturfaktoren!$C$3:$C$6)
+_xlfn.XLOOKUP($A70,Kostenanteile!$B$3:$B$127,Kostenanteile!$K$3:$K$127)*_xlfn.XLOOKUP(E$1,Korrekturfaktoren!$A$3:$A$6,Korrekturfaktoren!$D$3:$D$6)
+_xlfn.XLOOKUP($A70,Kostenanteile!$B$3:$B$127,Kostenanteile!$L$3:$L$127)*_xlfn.XLOOKUP(E$1,Korrekturfaktoren!$A$3:$A$6,Korrekturfaktoren!$E$3:$E$6)</f>
        <v>1.2925747051267256</v>
      </c>
    </row>
    <row r="71" spans="1:5">
      <c r="A71" s="51">
        <f>Konsolidiert!C71</f>
        <v>3018</v>
      </c>
      <c r="B71" s="51">
        <f>_xlfn.XLOOKUP($A71,Kostenanteile!$B$3:$B$127,Kostenanteile!$I$3:$I$127)*_xlfn.XLOOKUP(B$1,Korrekturfaktoren!$A$3:$A$6,Korrekturfaktoren!$B$3:$B$6)
+_xlfn.XLOOKUP($A71,Kostenanteile!$B$3:$B$127,Kostenanteile!$J$3:$J$127)*_xlfn.XLOOKUP(B$1,Korrekturfaktoren!$A$3:$A$6,Korrekturfaktoren!$C$3:$C$6)
+_xlfn.XLOOKUP($A71,Kostenanteile!$B$3:$B$127,Kostenanteile!$K$3:$K$127)*_xlfn.XLOOKUP(B$1,Korrekturfaktoren!$A$3:$A$6,Korrekturfaktoren!$D$3:$D$6)
+_xlfn.XLOOKUP($A71,Kostenanteile!$B$3:$B$127,Kostenanteile!$L$3:$L$127)*_xlfn.XLOOKUP(B$1,Korrekturfaktoren!$A$3:$A$6,Korrekturfaktoren!$E$3:$E$6)</f>
        <v>1.2817029578970642</v>
      </c>
      <c r="C71" s="51">
        <f>_xlfn.XLOOKUP($A71,Kostenanteile!$B$3:$B$127,Kostenanteile!$I$3:$I$127)*_xlfn.XLOOKUP(C$1,Korrekturfaktoren!$A$3:$A$6,Korrekturfaktoren!$B$3:$B$6)
+_xlfn.XLOOKUP($A71,Kostenanteile!$B$3:$B$127,Kostenanteile!$J$3:$J$127)*_xlfn.XLOOKUP(C$1,Korrekturfaktoren!$A$3:$A$6,Korrekturfaktoren!$C$3:$C$6)
+_xlfn.XLOOKUP($A71,Kostenanteile!$B$3:$B$127,Kostenanteile!$K$3:$K$127)*_xlfn.XLOOKUP(C$1,Korrekturfaktoren!$A$3:$A$6,Korrekturfaktoren!$D$3:$D$6)
+_xlfn.XLOOKUP($A71,Kostenanteile!$B$3:$B$127,Kostenanteile!$L$3:$L$127)*_xlfn.XLOOKUP(C$1,Korrekturfaktoren!$A$3:$A$6,Korrekturfaktoren!$E$3:$E$6)</f>
        <v>1.308859945845392</v>
      </c>
      <c r="D71" s="51">
        <f>_xlfn.XLOOKUP($A71,Kostenanteile!$B$3:$B$127,Kostenanteile!$I$3:$I$127)*_xlfn.XLOOKUP(D$1,Korrekturfaktoren!$A$3:$A$6,Korrekturfaktoren!$B$3:$B$6)
+_xlfn.XLOOKUP($A71,Kostenanteile!$B$3:$B$127,Kostenanteile!$J$3:$J$127)*_xlfn.XLOOKUP(D$1,Korrekturfaktoren!$A$3:$A$6,Korrekturfaktoren!$C$3:$C$6)
+_xlfn.XLOOKUP($A71,Kostenanteile!$B$3:$B$127,Kostenanteile!$K$3:$K$127)*_xlfn.XLOOKUP(D$1,Korrekturfaktoren!$A$3:$A$6,Korrekturfaktoren!$D$3:$D$6)
+_xlfn.XLOOKUP($A71,Kostenanteile!$B$3:$B$127,Kostenanteile!$L$3:$L$127)*_xlfn.XLOOKUP(D$1,Korrekturfaktoren!$A$3:$A$6,Korrekturfaktoren!$E$3:$E$6)</f>
        <v>1.3565045835919269</v>
      </c>
      <c r="E71" s="51">
        <f>_xlfn.XLOOKUP($A71,Kostenanteile!$B$3:$B$127,Kostenanteile!$I$3:$I$127)*_xlfn.XLOOKUP(E$1,Korrekturfaktoren!$A$3:$A$6,Korrekturfaktoren!$B$3:$B$6)
+_xlfn.XLOOKUP($A71,Kostenanteile!$B$3:$B$127,Kostenanteile!$J$3:$J$127)*_xlfn.XLOOKUP(E$1,Korrekturfaktoren!$A$3:$A$6,Korrekturfaktoren!$C$3:$C$6)
+_xlfn.XLOOKUP($A71,Kostenanteile!$B$3:$B$127,Kostenanteile!$K$3:$K$127)*_xlfn.XLOOKUP(E$1,Korrekturfaktoren!$A$3:$A$6,Korrekturfaktoren!$D$3:$D$6)
+_xlfn.XLOOKUP($A71,Kostenanteile!$B$3:$B$127,Kostenanteile!$L$3:$L$127)*_xlfn.XLOOKUP(E$1,Korrekturfaktoren!$A$3:$A$6,Korrekturfaktoren!$E$3:$E$6)</f>
        <v>1.2516963128544047</v>
      </c>
    </row>
    <row r="72" spans="1:5">
      <c r="A72" s="51">
        <f>Konsolidiert!C72</f>
        <v>3018.1</v>
      </c>
      <c r="B72" s="51" t="e">
        <f>_xlfn.XLOOKUP($A72,Kostenanteile!$B$3:$B$127,Kostenanteile!$I$3:$I$127)*_xlfn.XLOOKUP(B$1,Korrekturfaktoren!$A$3:$A$6,Korrekturfaktoren!$B$3:$B$6)
+_xlfn.XLOOKUP($A72,Kostenanteile!$B$3:$B$127,Kostenanteile!$J$3:$J$127)*_xlfn.XLOOKUP(B$1,Korrekturfaktoren!$A$3:$A$6,Korrekturfaktoren!$C$3:$C$6)
+_xlfn.XLOOKUP($A72,Kostenanteile!$B$3:$B$127,Kostenanteile!$K$3:$K$127)*_xlfn.XLOOKUP(B$1,Korrekturfaktoren!$A$3:$A$6,Korrekturfaktoren!$D$3:$D$6)
+_xlfn.XLOOKUP($A72,Kostenanteile!$B$3:$B$127,Kostenanteile!$L$3:$L$127)*_xlfn.XLOOKUP(B$1,Korrekturfaktoren!$A$3:$A$6,Korrekturfaktoren!$E$3:$E$6)</f>
        <v>#N/A</v>
      </c>
      <c r="C72" s="51" t="e">
        <f>_xlfn.XLOOKUP($A72,Kostenanteile!$B$3:$B$127,Kostenanteile!$I$3:$I$127)*_xlfn.XLOOKUP(C$1,Korrekturfaktoren!$A$3:$A$6,Korrekturfaktoren!$B$3:$B$6)
+_xlfn.XLOOKUP($A72,Kostenanteile!$B$3:$B$127,Kostenanteile!$J$3:$J$127)*_xlfn.XLOOKUP(C$1,Korrekturfaktoren!$A$3:$A$6,Korrekturfaktoren!$C$3:$C$6)
+_xlfn.XLOOKUP($A72,Kostenanteile!$B$3:$B$127,Kostenanteile!$K$3:$K$127)*_xlfn.XLOOKUP(C$1,Korrekturfaktoren!$A$3:$A$6,Korrekturfaktoren!$D$3:$D$6)
+_xlfn.XLOOKUP($A72,Kostenanteile!$B$3:$B$127,Kostenanteile!$L$3:$L$127)*_xlfn.XLOOKUP(C$1,Korrekturfaktoren!$A$3:$A$6,Korrekturfaktoren!$E$3:$E$6)</f>
        <v>#N/A</v>
      </c>
      <c r="D72" s="51" t="e">
        <f>_xlfn.XLOOKUP($A72,Kostenanteile!$B$3:$B$127,Kostenanteile!$I$3:$I$127)*_xlfn.XLOOKUP(D$1,Korrekturfaktoren!$A$3:$A$6,Korrekturfaktoren!$B$3:$B$6)
+_xlfn.XLOOKUP($A72,Kostenanteile!$B$3:$B$127,Kostenanteile!$J$3:$J$127)*_xlfn.XLOOKUP(D$1,Korrekturfaktoren!$A$3:$A$6,Korrekturfaktoren!$C$3:$C$6)
+_xlfn.XLOOKUP($A72,Kostenanteile!$B$3:$B$127,Kostenanteile!$K$3:$K$127)*_xlfn.XLOOKUP(D$1,Korrekturfaktoren!$A$3:$A$6,Korrekturfaktoren!$D$3:$D$6)
+_xlfn.XLOOKUP($A72,Kostenanteile!$B$3:$B$127,Kostenanteile!$L$3:$L$127)*_xlfn.XLOOKUP(D$1,Korrekturfaktoren!$A$3:$A$6,Korrekturfaktoren!$E$3:$E$6)</f>
        <v>#N/A</v>
      </c>
      <c r="E72" s="51" t="e">
        <f>_xlfn.XLOOKUP($A72,Kostenanteile!$B$3:$B$127,Kostenanteile!$I$3:$I$127)*_xlfn.XLOOKUP(E$1,Korrekturfaktoren!$A$3:$A$6,Korrekturfaktoren!$B$3:$B$6)
+_xlfn.XLOOKUP($A72,Kostenanteile!$B$3:$B$127,Kostenanteile!$J$3:$J$127)*_xlfn.XLOOKUP(E$1,Korrekturfaktoren!$A$3:$A$6,Korrekturfaktoren!$C$3:$C$6)
+_xlfn.XLOOKUP($A72,Kostenanteile!$B$3:$B$127,Kostenanteile!$K$3:$K$127)*_xlfn.XLOOKUP(E$1,Korrekturfaktoren!$A$3:$A$6,Korrekturfaktoren!$D$3:$D$6)
+_xlfn.XLOOKUP($A72,Kostenanteile!$B$3:$B$127,Kostenanteile!$L$3:$L$127)*_xlfn.XLOOKUP(E$1,Korrekturfaktoren!$A$3:$A$6,Korrekturfaktoren!$E$3:$E$6)</f>
        <v>#N/A</v>
      </c>
    </row>
    <row r="73" spans="1:5">
      <c r="A73" s="51">
        <f>Konsolidiert!C73</f>
        <v>3057</v>
      </c>
      <c r="B73" s="51">
        <f>_xlfn.XLOOKUP($A73,Kostenanteile!$B$3:$B$127,Kostenanteile!$I$3:$I$127)*_xlfn.XLOOKUP(B$1,Korrekturfaktoren!$A$3:$A$6,Korrekturfaktoren!$B$3:$B$6)
+_xlfn.XLOOKUP($A73,Kostenanteile!$B$3:$B$127,Kostenanteile!$J$3:$J$127)*_xlfn.XLOOKUP(B$1,Korrekturfaktoren!$A$3:$A$6,Korrekturfaktoren!$C$3:$C$6)
+_xlfn.XLOOKUP($A73,Kostenanteile!$B$3:$B$127,Kostenanteile!$K$3:$K$127)*_xlfn.XLOOKUP(B$1,Korrekturfaktoren!$A$3:$A$6,Korrekturfaktoren!$D$3:$D$6)
+_xlfn.XLOOKUP($A73,Kostenanteile!$B$3:$B$127,Kostenanteile!$L$3:$L$127)*_xlfn.XLOOKUP(B$1,Korrekturfaktoren!$A$3:$A$6,Korrekturfaktoren!$E$3:$E$6)</f>
        <v>1.2502805108594119</v>
      </c>
      <c r="C73" s="51">
        <f>_xlfn.XLOOKUP($A73,Kostenanteile!$B$3:$B$127,Kostenanteile!$I$3:$I$127)*_xlfn.XLOOKUP(C$1,Korrekturfaktoren!$A$3:$A$6,Korrekturfaktoren!$B$3:$B$6)
+_xlfn.XLOOKUP($A73,Kostenanteile!$B$3:$B$127,Kostenanteile!$J$3:$J$127)*_xlfn.XLOOKUP(C$1,Korrekturfaktoren!$A$3:$A$6,Korrekturfaktoren!$C$3:$C$6)
+_xlfn.XLOOKUP($A73,Kostenanteile!$B$3:$B$127,Kostenanteile!$K$3:$K$127)*_xlfn.XLOOKUP(C$1,Korrekturfaktoren!$A$3:$A$6,Korrekturfaktoren!$D$3:$D$6)
+_xlfn.XLOOKUP($A73,Kostenanteile!$B$3:$B$127,Kostenanteile!$L$3:$L$127)*_xlfn.XLOOKUP(C$1,Korrekturfaktoren!$A$3:$A$6,Korrekturfaktoren!$E$3:$E$6)</f>
        <v>1.2814971356474825</v>
      </c>
      <c r="D73" s="51">
        <f>_xlfn.XLOOKUP($A73,Kostenanteile!$B$3:$B$127,Kostenanteile!$I$3:$I$127)*_xlfn.XLOOKUP(D$1,Korrekturfaktoren!$A$3:$A$6,Korrekturfaktoren!$B$3:$B$6)
+_xlfn.XLOOKUP($A73,Kostenanteile!$B$3:$B$127,Kostenanteile!$J$3:$J$127)*_xlfn.XLOOKUP(D$1,Korrekturfaktoren!$A$3:$A$6,Korrekturfaktoren!$C$3:$C$6)
+_xlfn.XLOOKUP($A73,Kostenanteile!$B$3:$B$127,Kostenanteile!$K$3:$K$127)*_xlfn.XLOOKUP(D$1,Korrekturfaktoren!$A$3:$A$6,Korrekturfaktoren!$D$3:$D$6)
+_xlfn.XLOOKUP($A73,Kostenanteile!$B$3:$B$127,Kostenanteile!$L$3:$L$127)*_xlfn.XLOOKUP(D$1,Korrekturfaktoren!$A$3:$A$6,Korrekturfaktoren!$E$3:$E$6)</f>
        <v>1.3248116758082096</v>
      </c>
      <c r="E73" s="51">
        <f>_xlfn.XLOOKUP($A73,Kostenanteile!$B$3:$B$127,Kostenanteile!$I$3:$I$127)*_xlfn.XLOOKUP(E$1,Korrekturfaktoren!$A$3:$A$6,Korrekturfaktoren!$B$3:$B$6)
+_xlfn.XLOOKUP($A73,Kostenanteile!$B$3:$B$127,Kostenanteile!$J$3:$J$127)*_xlfn.XLOOKUP(E$1,Korrekturfaktoren!$A$3:$A$6,Korrekturfaktoren!$C$3:$C$6)
+_xlfn.XLOOKUP($A73,Kostenanteile!$B$3:$B$127,Kostenanteile!$K$3:$K$127)*_xlfn.XLOOKUP(E$1,Korrekturfaktoren!$A$3:$A$6,Korrekturfaktoren!$D$3:$D$6)
+_xlfn.XLOOKUP($A73,Kostenanteile!$B$3:$B$127,Kostenanteile!$L$3:$L$127)*_xlfn.XLOOKUP(E$1,Korrekturfaktoren!$A$3:$A$6,Korrekturfaktoren!$E$3:$E$6)</f>
        <v>1.2380701820969642</v>
      </c>
    </row>
    <row r="74" spans="1:5">
      <c r="A74" s="51">
        <f>Konsolidiert!C74</f>
        <v>3062</v>
      </c>
      <c r="B74" s="51">
        <f>_xlfn.XLOOKUP($A74,Kostenanteile!$B$3:$B$127,Kostenanteile!$I$3:$I$127)*_xlfn.XLOOKUP(B$1,Korrekturfaktoren!$A$3:$A$6,Korrekturfaktoren!$B$3:$B$6)
+_xlfn.XLOOKUP($A74,Kostenanteile!$B$3:$B$127,Kostenanteile!$J$3:$J$127)*_xlfn.XLOOKUP(B$1,Korrekturfaktoren!$A$3:$A$6,Korrekturfaktoren!$C$3:$C$6)
+_xlfn.XLOOKUP($A74,Kostenanteile!$B$3:$B$127,Kostenanteile!$K$3:$K$127)*_xlfn.XLOOKUP(B$1,Korrekturfaktoren!$A$3:$A$6,Korrekturfaktoren!$D$3:$D$6)
+_xlfn.XLOOKUP($A74,Kostenanteile!$B$3:$B$127,Kostenanteile!$L$3:$L$127)*_xlfn.XLOOKUP(B$1,Korrekturfaktoren!$A$3:$A$6,Korrekturfaktoren!$E$3:$E$6)</f>
        <v>1.2502805108594119</v>
      </c>
      <c r="C74" s="51">
        <f>_xlfn.XLOOKUP($A74,Kostenanteile!$B$3:$B$127,Kostenanteile!$I$3:$I$127)*_xlfn.XLOOKUP(C$1,Korrekturfaktoren!$A$3:$A$6,Korrekturfaktoren!$B$3:$B$6)
+_xlfn.XLOOKUP($A74,Kostenanteile!$B$3:$B$127,Kostenanteile!$J$3:$J$127)*_xlfn.XLOOKUP(C$1,Korrekturfaktoren!$A$3:$A$6,Korrekturfaktoren!$C$3:$C$6)
+_xlfn.XLOOKUP($A74,Kostenanteile!$B$3:$B$127,Kostenanteile!$K$3:$K$127)*_xlfn.XLOOKUP(C$1,Korrekturfaktoren!$A$3:$A$6,Korrekturfaktoren!$D$3:$D$6)
+_xlfn.XLOOKUP($A74,Kostenanteile!$B$3:$B$127,Kostenanteile!$L$3:$L$127)*_xlfn.XLOOKUP(C$1,Korrekturfaktoren!$A$3:$A$6,Korrekturfaktoren!$E$3:$E$6)</f>
        <v>1.2814971356474825</v>
      </c>
      <c r="D74" s="51">
        <f>_xlfn.XLOOKUP($A74,Kostenanteile!$B$3:$B$127,Kostenanteile!$I$3:$I$127)*_xlfn.XLOOKUP(D$1,Korrekturfaktoren!$A$3:$A$6,Korrekturfaktoren!$B$3:$B$6)
+_xlfn.XLOOKUP($A74,Kostenanteile!$B$3:$B$127,Kostenanteile!$J$3:$J$127)*_xlfn.XLOOKUP(D$1,Korrekturfaktoren!$A$3:$A$6,Korrekturfaktoren!$C$3:$C$6)
+_xlfn.XLOOKUP($A74,Kostenanteile!$B$3:$B$127,Kostenanteile!$K$3:$K$127)*_xlfn.XLOOKUP(D$1,Korrekturfaktoren!$A$3:$A$6,Korrekturfaktoren!$D$3:$D$6)
+_xlfn.XLOOKUP($A74,Kostenanteile!$B$3:$B$127,Kostenanteile!$L$3:$L$127)*_xlfn.XLOOKUP(D$1,Korrekturfaktoren!$A$3:$A$6,Korrekturfaktoren!$E$3:$E$6)</f>
        <v>1.3248116758082096</v>
      </c>
      <c r="E74" s="51">
        <f>_xlfn.XLOOKUP($A74,Kostenanteile!$B$3:$B$127,Kostenanteile!$I$3:$I$127)*_xlfn.XLOOKUP(E$1,Korrekturfaktoren!$A$3:$A$6,Korrekturfaktoren!$B$3:$B$6)
+_xlfn.XLOOKUP($A74,Kostenanteile!$B$3:$B$127,Kostenanteile!$J$3:$J$127)*_xlfn.XLOOKUP(E$1,Korrekturfaktoren!$A$3:$A$6,Korrekturfaktoren!$C$3:$C$6)
+_xlfn.XLOOKUP($A74,Kostenanteile!$B$3:$B$127,Kostenanteile!$K$3:$K$127)*_xlfn.XLOOKUP(E$1,Korrekturfaktoren!$A$3:$A$6,Korrekturfaktoren!$D$3:$D$6)
+_xlfn.XLOOKUP($A74,Kostenanteile!$B$3:$B$127,Kostenanteile!$L$3:$L$127)*_xlfn.XLOOKUP(E$1,Korrekturfaktoren!$A$3:$A$6,Korrekturfaktoren!$E$3:$E$6)</f>
        <v>1.2380701820969642</v>
      </c>
    </row>
    <row r="75" spans="1:5">
      <c r="A75" s="51">
        <f>Konsolidiert!C75</f>
        <v>3062.1</v>
      </c>
      <c r="B75" s="51">
        <f>_xlfn.XLOOKUP($A75,Kostenanteile!$B$3:$B$127,Kostenanteile!$I$3:$I$127)*_xlfn.XLOOKUP(B$1,Korrekturfaktoren!$A$3:$A$6,Korrekturfaktoren!$B$3:$B$6)
+_xlfn.XLOOKUP($A75,Kostenanteile!$B$3:$B$127,Kostenanteile!$J$3:$J$127)*_xlfn.XLOOKUP(B$1,Korrekturfaktoren!$A$3:$A$6,Korrekturfaktoren!$C$3:$C$6)
+_xlfn.XLOOKUP($A75,Kostenanteile!$B$3:$B$127,Kostenanteile!$K$3:$K$127)*_xlfn.XLOOKUP(B$1,Korrekturfaktoren!$A$3:$A$6,Korrekturfaktoren!$D$3:$D$6)
+_xlfn.XLOOKUP($A75,Kostenanteile!$B$3:$B$127,Kostenanteile!$L$3:$L$127)*_xlfn.XLOOKUP(B$1,Korrekturfaktoren!$A$3:$A$6,Korrekturfaktoren!$E$3:$E$6)</f>
        <v>1.3131254049347163</v>
      </c>
      <c r="C75" s="51">
        <f>_xlfn.XLOOKUP($A75,Kostenanteile!$B$3:$B$127,Kostenanteile!$I$3:$I$127)*_xlfn.XLOOKUP(C$1,Korrekturfaktoren!$A$3:$A$6,Korrekturfaktoren!$B$3:$B$6)
+_xlfn.XLOOKUP($A75,Kostenanteile!$B$3:$B$127,Kostenanteile!$J$3:$J$127)*_xlfn.XLOOKUP(C$1,Korrekturfaktoren!$A$3:$A$6,Korrekturfaktoren!$C$3:$C$6)
+_xlfn.XLOOKUP($A75,Kostenanteile!$B$3:$B$127,Kostenanteile!$K$3:$K$127)*_xlfn.XLOOKUP(C$1,Korrekturfaktoren!$A$3:$A$6,Korrekturfaktoren!$D$3:$D$6)
+_xlfn.XLOOKUP($A75,Kostenanteile!$B$3:$B$127,Kostenanteile!$L$3:$L$127)*_xlfn.XLOOKUP(C$1,Korrekturfaktoren!$A$3:$A$6,Korrekturfaktoren!$E$3:$E$6)</f>
        <v>1.3362227560433013</v>
      </c>
      <c r="D75" s="51">
        <f>_xlfn.XLOOKUP($A75,Kostenanteile!$B$3:$B$127,Kostenanteile!$I$3:$I$127)*_xlfn.XLOOKUP(D$1,Korrekturfaktoren!$A$3:$A$6,Korrekturfaktoren!$B$3:$B$6)
+_xlfn.XLOOKUP($A75,Kostenanteile!$B$3:$B$127,Kostenanteile!$J$3:$J$127)*_xlfn.XLOOKUP(D$1,Korrekturfaktoren!$A$3:$A$6,Korrekturfaktoren!$C$3:$C$6)
+_xlfn.XLOOKUP($A75,Kostenanteile!$B$3:$B$127,Kostenanteile!$K$3:$K$127)*_xlfn.XLOOKUP(D$1,Korrekturfaktoren!$A$3:$A$6,Korrekturfaktoren!$D$3:$D$6)
+_xlfn.XLOOKUP($A75,Kostenanteile!$B$3:$B$127,Kostenanteile!$L$3:$L$127)*_xlfn.XLOOKUP(D$1,Korrekturfaktoren!$A$3:$A$6,Korrekturfaktoren!$E$3:$E$6)</f>
        <v>1.3881974913756441</v>
      </c>
      <c r="E75" s="51">
        <f>_xlfn.XLOOKUP($A75,Kostenanteile!$B$3:$B$127,Kostenanteile!$I$3:$I$127)*_xlfn.XLOOKUP(E$1,Korrekturfaktoren!$A$3:$A$6,Korrekturfaktoren!$B$3:$B$6)
+_xlfn.XLOOKUP($A75,Kostenanteile!$B$3:$B$127,Kostenanteile!$J$3:$J$127)*_xlfn.XLOOKUP(E$1,Korrekturfaktoren!$A$3:$A$6,Korrekturfaktoren!$C$3:$C$6)
+_xlfn.XLOOKUP($A75,Kostenanteile!$B$3:$B$127,Kostenanteile!$K$3:$K$127)*_xlfn.XLOOKUP(E$1,Korrekturfaktoren!$A$3:$A$6,Korrekturfaktoren!$D$3:$D$6)
+_xlfn.XLOOKUP($A75,Kostenanteile!$B$3:$B$127,Kostenanteile!$L$3:$L$127)*_xlfn.XLOOKUP(E$1,Korrekturfaktoren!$A$3:$A$6,Korrekturfaktoren!$E$3:$E$6)</f>
        <v>1.2653224436118449</v>
      </c>
    </row>
    <row r="76" spans="1:5">
      <c r="A76" s="51">
        <f>Konsolidiert!C76</f>
        <v>3069</v>
      </c>
      <c r="B76" s="51">
        <f>_xlfn.XLOOKUP($A76,Kostenanteile!$B$3:$B$127,Kostenanteile!$I$3:$I$127)*_xlfn.XLOOKUP(B$1,Korrekturfaktoren!$A$3:$A$6,Korrekturfaktoren!$B$3:$B$6)
+_xlfn.XLOOKUP($A76,Kostenanteile!$B$3:$B$127,Kostenanteile!$J$3:$J$127)*_xlfn.XLOOKUP(B$1,Korrekturfaktoren!$A$3:$A$6,Korrekturfaktoren!$C$3:$C$6)
+_xlfn.XLOOKUP($A76,Kostenanteile!$B$3:$B$127,Kostenanteile!$K$3:$K$127)*_xlfn.XLOOKUP(B$1,Korrekturfaktoren!$A$3:$A$6,Korrekturfaktoren!$D$3:$D$6)
+_xlfn.XLOOKUP($A76,Kostenanteile!$B$3:$B$127,Kostenanteile!$L$3:$L$127)*_xlfn.XLOOKUP(B$1,Korrekturfaktoren!$A$3:$A$6,Korrekturfaktoren!$E$3:$E$6)</f>
        <v>1.2502805108594119</v>
      </c>
      <c r="C76" s="51">
        <f>_xlfn.XLOOKUP($A76,Kostenanteile!$B$3:$B$127,Kostenanteile!$I$3:$I$127)*_xlfn.XLOOKUP(C$1,Korrekturfaktoren!$A$3:$A$6,Korrekturfaktoren!$B$3:$B$6)
+_xlfn.XLOOKUP($A76,Kostenanteile!$B$3:$B$127,Kostenanteile!$J$3:$J$127)*_xlfn.XLOOKUP(C$1,Korrekturfaktoren!$A$3:$A$6,Korrekturfaktoren!$C$3:$C$6)
+_xlfn.XLOOKUP($A76,Kostenanteile!$B$3:$B$127,Kostenanteile!$K$3:$K$127)*_xlfn.XLOOKUP(C$1,Korrekturfaktoren!$A$3:$A$6,Korrekturfaktoren!$D$3:$D$6)
+_xlfn.XLOOKUP($A76,Kostenanteile!$B$3:$B$127,Kostenanteile!$L$3:$L$127)*_xlfn.XLOOKUP(C$1,Korrekturfaktoren!$A$3:$A$6,Korrekturfaktoren!$E$3:$E$6)</f>
        <v>1.2814971356474825</v>
      </c>
      <c r="D76" s="51">
        <f>_xlfn.XLOOKUP($A76,Kostenanteile!$B$3:$B$127,Kostenanteile!$I$3:$I$127)*_xlfn.XLOOKUP(D$1,Korrekturfaktoren!$A$3:$A$6,Korrekturfaktoren!$B$3:$B$6)
+_xlfn.XLOOKUP($A76,Kostenanteile!$B$3:$B$127,Kostenanteile!$J$3:$J$127)*_xlfn.XLOOKUP(D$1,Korrekturfaktoren!$A$3:$A$6,Korrekturfaktoren!$C$3:$C$6)
+_xlfn.XLOOKUP($A76,Kostenanteile!$B$3:$B$127,Kostenanteile!$K$3:$K$127)*_xlfn.XLOOKUP(D$1,Korrekturfaktoren!$A$3:$A$6,Korrekturfaktoren!$D$3:$D$6)
+_xlfn.XLOOKUP($A76,Kostenanteile!$B$3:$B$127,Kostenanteile!$L$3:$L$127)*_xlfn.XLOOKUP(D$1,Korrekturfaktoren!$A$3:$A$6,Korrekturfaktoren!$E$3:$E$6)</f>
        <v>1.3248116758082096</v>
      </c>
      <c r="E76" s="51">
        <f>_xlfn.XLOOKUP($A76,Kostenanteile!$B$3:$B$127,Kostenanteile!$I$3:$I$127)*_xlfn.XLOOKUP(E$1,Korrekturfaktoren!$A$3:$A$6,Korrekturfaktoren!$B$3:$B$6)
+_xlfn.XLOOKUP($A76,Kostenanteile!$B$3:$B$127,Kostenanteile!$J$3:$J$127)*_xlfn.XLOOKUP(E$1,Korrekturfaktoren!$A$3:$A$6,Korrekturfaktoren!$C$3:$C$6)
+_xlfn.XLOOKUP($A76,Kostenanteile!$B$3:$B$127,Kostenanteile!$K$3:$K$127)*_xlfn.XLOOKUP(E$1,Korrekturfaktoren!$A$3:$A$6,Korrekturfaktoren!$D$3:$D$6)
+_xlfn.XLOOKUP($A76,Kostenanteile!$B$3:$B$127,Kostenanteile!$L$3:$L$127)*_xlfn.XLOOKUP(E$1,Korrekturfaktoren!$A$3:$A$6,Korrekturfaktoren!$E$3:$E$6)</f>
        <v>1.2380701820969642</v>
      </c>
    </row>
    <row r="77" spans="1:5">
      <c r="A77" s="51">
        <f>Konsolidiert!C77</f>
        <v>3073</v>
      </c>
      <c r="B77" s="51">
        <f>_xlfn.XLOOKUP($A77,Kostenanteile!$B$3:$B$127,Kostenanteile!$I$3:$I$127)*_xlfn.XLOOKUP(B$1,Korrekturfaktoren!$A$3:$A$6,Korrekturfaktoren!$B$3:$B$6)
+_xlfn.XLOOKUP($A77,Kostenanteile!$B$3:$B$127,Kostenanteile!$J$3:$J$127)*_xlfn.XLOOKUP(B$1,Korrekturfaktoren!$A$3:$A$6,Korrekturfaktoren!$C$3:$C$6)
+_xlfn.XLOOKUP($A77,Kostenanteile!$B$3:$B$127,Kostenanteile!$K$3:$K$127)*_xlfn.XLOOKUP(B$1,Korrekturfaktoren!$A$3:$A$6,Korrekturfaktoren!$D$3:$D$6)
+_xlfn.XLOOKUP($A77,Kostenanteile!$B$3:$B$127,Kostenanteile!$L$3:$L$127)*_xlfn.XLOOKUP(B$1,Korrekturfaktoren!$A$3:$A$6,Korrekturfaktoren!$E$3:$E$6)</f>
        <v>1.2502805108594119</v>
      </c>
      <c r="C77" s="51">
        <f>_xlfn.XLOOKUP($A77,Kostenanteile!$B$3:$B$127,Kostenanteile!$I$3:$I$127)*_xlfn.XLOOKUP(C$1,Korrekturfaktoren!$A$3:$A$6,Korrekturfaktoren!$B$3:$B$6)
+_xlfn.XLOOKUP($A77,Kostenanteile!$B$3:$B$127,Kostenanteile!$J$3:$J$127)*_xlfn.XLOOKUP(C$1,Korrekturfaktoren!$A$3:$A$6,Korrekturfaktoren!$C$3:$C$6)
+_xlfn.XLOOKUP($A77,Kostenanteile!$B$3:$B$127,Kostenanteile!$K$3:$K$127)*_xlfn.XLOOKUP(C$1,Korrekturfaktoren!$A$3:$A$6,Korrekturfaktoren!$D$3:$D$6)
+_xlfn.XLOOKUP($A77,Kostenanteile!$B$3:$B$127,Kostenanteile!$L$3:$L$127)*_xlfn.XLOOKUP(C$1,Korrekturfaktoren!$A$3:$A$6,Korrekturfaktoren!$E$3:$E$6)</f>
        <v>1.2814971356474825</v>
      </c>
      <c r="D77" s="51">
        <f>_xlfn.XLOOKUP($A77,Kostenanteile!$B$3:$B$127,Kostenanteile!$I$3:$I$127)*_xlfn.XLOOKUP(D$1,Korrekturfaktoren!$A$3:$A$6,Korrekturfaktoren!$B$3:$B$6)
+_xlfn.XLOOKUP($A77,Kostenanteile!$B$3:$B$127,Kostenanteile!$J$3:$J$127)*_xlfn.XLOOKUP(D$1,Korrekturfaktoren!$A$3:$A$6,Korrekturfaktoren!$C$3:$C$6)
+_xlfn.XLOOKUP($A77,Kostenanteile!$B$3:$B$127,Kostenanteile!$K$3:$K$127)*_xlfn.XLOOKUP(D$1,Korrekturfaktoren!$A$3:$A$6,Korrekturfaktoren!$D$3:$D$6)
+_xlfn.XLOOKUP($A77,Kostenanteile!$B$3:$B$127,Kostenanteile!$L$3:$L$127)*_xlfn.XLOOKUP(D$1,Korrekturfaktoren!$A$3:$A$6,Korrekturfaktoren!$E$3:$E$6)</f>
        <v>1.3248116758082096</v>
      </c>
      <c r="E77" s="51">
        <f>_xlfn.XLOOKUP($A77,Kostenanteile!$B$3:$B$127,Kostenanteile!$I$3:$I$127)*_xlfn.XLOOKUP(E$1,Korrekturfaktoren!$A$3:$A$6,Korrekturfaktoren!$B$3:$B$6)
+_xlfn.XLOOKUP($A77,Kostenanteile!$B$3:$B$127,Kostenanteile!$J$3:$J$127)*_xlfn.XLOOKUP(E$1,Korrekturfaktoren!$A$3:$A$6,Korrekturfaktoren!$C$3:$C$6)
+_xlfn.XLOOKUP($A77,Kostenanteile!$B$3:$B$127,Kostenanteile!$K$3:$K$127)*_xlfn.XLOOKUP(E$1,Korrekturfaktoren!$A$3:$A$6,Korrekturfaktoren!$D$3:$D$6)
+_xlfn.XLOOKUP($A77,Kostenanteile!$B$3:$B$127,Kostenanteile!$L$3:$L$127)*_xlfn.XLOOKUP(E$1,Korrekturfaktoren!$A$3:$A$6,Korrekturfaktoren!$E$3:$E$6)</f>
        <v>1.2380701820969642</v>
      </c>
    </row>
    <row r="78" spans="1:5">
      <c r="A78" s="51">
        <f>Konsolidiert!C78</f>
        <v>3073.1</v>
      </c>
      <c r="B78" s="51">
        <f>_xlfn.XLOOKUP($A78,Kostenanteile!$B$3:$B$127,Kostenanteile!$I$3:$I$127)*_xlfn.XLOOKUP(B$1,Korrekturfaktoren!$A$3:$A$6,Korrekturfaktoren!$B$3:$B$6)
+_xlfn.XLOOKUP($A78,Kostenanteile!$B$3:$B$127,Kostenanteile!$J$3:$J$127)*_xlfn.XLOOKUP(B$1,Korrekturfaktoren!$A$3:$A$6,Korrekturfaktoren!$C$3:$C$6)
+_xlfn.XLOOKUP($A78,Kostenanteile!$B$3:$B$127,Kostenanteile!$K$3:$K$127)*_xlfn.XLOOKUP(B$1,Korrekturfaktoren!$A$3:$A$6,Korrekturfaktoren!$D$3:$D$6)
+_xlfn.XLOOKUP($A78,Kostenanteile!$B$3:$B$127,Kostenanteile!$L$3:$L$127)*_xlfn.XLOOKUP(B$1,Korrekturfaktoren!$A$3:$A$6,Korrekturfaktoren!$E$3:$E$6)</f>
        <v>1.3131254049347163</v>
      </c>
      <c r="C78" s="51">
        <f>_xlfn.XLOOKUP($A78,Kostenanteile!$B$3:$B$127,Kostenanteile!$I$3:$I$127)*_xlfn.XLOOKUP(C$1,Korrekturfaktoren!$A$3:$A$6,Korrekturfaktoren!$B$3:$B$6)
+_xlfn.XLOOKUP($A78,Kostenanteile!$B$3:$B$127,Kostenanteile!$J$3:$J$127)*_xlfn.XLOOKUP(C$1,Korrekturfaktoren!$A$3:$A$6,Korrekturfaktoren!$C$3:$C$6)
+_xlfn.XLOOKUP($A78,Kostenanteile!$B$3:$B$127,Kostenanteile!$K$3:$K$127)*_xlfn.XLOOKUP(C$1,Korrekturfaktoren!$A$3:$A$6,Korrekturfaktoren!$D$3:$D$6)
+_xlfn.XLOOKUP($A78,Kostenanteile!$B$3:$B$127,Kostenanteile!$L$3:$L$127)*_xlfn.XLOOKUP(C$1,Korrekturfaktoren!$A$3:$A$6,Korrekturfaktoren!$E$3:$E$6)</f>
        <v>1.3362227560433013</v>
      </c>
      <c r="D78" s="51">
        <f>_xlfn.XLOOKUP($A78,Kostenanteile!$B$3:$B$127,Kostenanteile!$I$3:$I$127)*_xlfn.XLOOKUP(D$1,Korrekturfaktoren!$A$3:$A$6,Korrekturfaktoren!$B$3:$B$6)
+_xlfn.XLOOKUP($A78,Kostenanteile!$B$3:$B$127,Kostenanteile!$J$3:$J$127)*_xlfn.XLOOKUP(D$1,Korrekturfaktoren!$A$3:$A$6,Korrekturfaktoren!$C$3:$C$6)
+_xlfn.XLOOKUP($A78,Kostenanteile!$B$3:$B$127,Kostenanteile!$K$3:$K$127)*_xlfn.XLOOKUP(D$1,Korrekturfaktoren!$A$3:$A$6,Korrekturfaktoren!$D$3:$D$6)
+_xlfn.XLOOKUP($A78,Kostenanteile!$B$3:$B$127,Kostenanteile!$L$3:$L$127)*_xlfn.XLOOKUP(D$1,Korrekturfaktoren!$A$3:$A$6,Korrekturfaktoren!$E$3:$E$6)</f>
        <v>1.3881974913756441</v>
      </c>
      <c r="E78" s="51">
        <f>_xlfn.XLOOKUP($A78,Kostenanteile!$B$3:$B$127,Kostenanteile!$I$3:$I$127)*_xlfn.XLOOKUP(E$1,Korrekturfaktoren!$A$3:$A$6,Korrekturfaktoren!$B$3:$B$6)
+_xlfn.XLOOKUP($A78,Kostenanteile!$B$3:$B$127,Kostenanteile!$J$3:$J$127)*_xlfn.XLOOKUP(E$1,Korrekturfaktoren!$A$3:$A$6,Korrekturfaktoren!$C$3:$C$6)
+_xlfn.XLOOKUP($A78,Kostenanteile!$B$3:$B$127,Kostenanteile!$K$3:$K$127)*_xlfn.XLOOKUP(E$1,Korrekturfaktoren!$A$3:$A$6,Korrekturfaktoren!$D$3:$D$6)
+_xlfn.XLOOKUP($A78,Kostenanteile!$B$3:$B$127,Kostenanteile!$L$3:$L$127)*_xlfn.XLOOKUP(E$1,Korrekturfaktoren!$A$3:$A$6,Korrekturfaktoren!$E$3:$E$6)</f>
        <v>1.2653224436118449</v>
      </c>
    </row>
    <row r="79" spans="1:5">
      <c r="A79" s="51">
        <f>Konsolidiert!C79</f>
        <v>3087</v>
      </c>
      <c r="B79" s="51">
        <f>_xlfn.XLOOKUP($A79,Kostenanteile!$B$3:$B$127,Kostenanteile!$I$3:$I$127)*_xlfn.XLOOKUP(B$1,Korrekturfaktoren!$A$3:$A$6,Korrekturfaktoren!$B$3:$B$6)
+_xlfn.XLOOKUP($A79,Kostenanteile!$B$3:$B$127,Kostenanteile!$J$3:$J$127)*_xlfn.XLOOKUP(B$1,Korrekturfaktoren!$A$3:$A$6,Korrekturfaktoren!$C$3:$C$6)
+_xlfn.XLOOKUP($A79,Kostenanteile!$B$3:$B$127,Kostenanteile!$K$3:$K$127)*_xlfn.XLOOKUP(B$1,Korrekturfaktoren!$A$3:$A$6,Korrekturfaktoren!$D$3:$D$6)
+_xlfn.XLOOKUP($A79,Kostenanteile!$B$3:$B$127,Kostenanteile!$L$3:$L$127)*_xlfn.XLOOKUP(B$1,Korrekturfaktoren!$A$3:$A$6,Korrekturfaktoren!$E$3:$E$6)</f>
        <v>1.3759702990100213</v>
      </c>
      <c r="C79" s="51">
        <f>_xlfn.XLOOKUP($A79,Kostenanteile!$B$3:$B$127,Kostenanteile!$I$3:$I$127)*_xlfn.XLOOKUP(C$1,Korrekturfaktoren!$A$3:$A$6,Korrekturfaktoren!$B$3:$B$6)
+_xlfn.XLOOKUP($A79,Kostenanteile!$B$3:$B$127,Kostenanteile!$J$3:$J$127)*_xlfn.XLOOKUP(C$1,Korrekturfaktoren!$A$3:$A$6,Korrekturfaktoren!$C$3:$C$6)
+_xlfn.XLOOKUP($A79,Kostenanteile!$B$3:$B$127,Kostenanteile!$K$3:$K$127)*_xlfn.XLOOKUP(C$1,Korrekturfaktoren!$A$3:$A$6,Korrekturfaktoren!$D$3:$D$6)
+_xlfn.XLOOKUP($A79,Kostenanteile!$B$3:$B$127,Kostenanteile!$L$3:$L$127)*_xlfn.XLOOKUP(C$1,Korrekturfaktoren!$A$3:$A$6,Korrekturfaktoren!$E$3:$E$6)</f>
        <v>1.3909483764391206</v>
      </c>
      <c r="D79" s="51">
        <f>_xlfn.XLOOKUP($A79,Kostenanteile!$B$3:$B$127,Kostenanteile!$I$3:$I$127)*_xlfn.XLOOKUP(D$1,Korrekturfaktoren!$A$3:$A$6,Korrekturfaktoren!$B$3:$B$6)
+_xlfn.XLOOKUP($A79,Kostenanteile!$B$3:$B$127,Kostenanteile!$J$3:$J$127)*_xlfn.XLOOKUP(D$1,Korrekturfaktoren!$A$3:$A$6,Korrekturfaktoren!$C$3:$C$6)
+_xlfn.XLOOKUP($A79,Kostenanteile!$B$3:$B$127,Kostenanteile!$K$3:$K$127)*_xlfn.XLOOKUP(D$1,Korrekturfaktoren!$A$3:$A$6,Korrekturfaktoren!$D$3:$D$6)
+_xlfn.XLOOKUP($A79,Kostenanteile!$B$3:$B$127,Kostenanteile!$L$3:$L$127)*_xlfn.XLOOKUP(D$1,Korrekturfaktoren!$A$3:$A$6,Korrekturfaktoren!$E$3:$E$6)</f>
        <v>1.4515833069430792</v>
      </c>
      <c r="E79" s="51">
        <f>_xlfn.XLOOKUP($A79,Kostenanteile!$B$3:$B$127,Kostenanteile!$I$3:$I$127)*_xlfn.XLOOKUP(E$1,Korrekturfaktoren!$A$3:$A$6,Korrekturfaktoren!$B$3:$B$6)
+_xlfn.XLOOKUP($A79,Kostenanteile!$B$3:$B$127,Kostenanteile!$J$3:$J$127)*_xlfn.XLOOKUP(E$1,Korrekturfaktoren!$A$3:$A$6,Korrekturfaktoren!$C$3:$C$6)
+_xlfn.XLOOKUP($A79,Kostenanteile!$B$3:$B$127,Kostenanteile!$K$3:$K$127)*_xlfn.XLOOKUP(E$1,Korrekturfaktoren!$A$3:$A$6,Korrekturfaktoren!$D$3:$D$6)
+_xlfn.XLOOKUP($A79,Kostenanteile!$B$3:$B$127,Kostenanteile!$L$3:$L$127)*_xlfn.XLOOKUP(E$1,Korrekturfaktoren!$A$3:$A$6,Korrekturfaktoren!$E$3:$E$6)</f>
        <v>1.2925747051267256</v>
      </c>
    </row>
    <row r="80" spans="1:5">
      <c r="A80" s="51">
        <f>Konsolidiert!C80</f>
        <v>3087.1</v>
      </c>
      <c r="B80" s="51">
        <f>_xlfn.XLOOKUP($A80,Kostenanteile!$B$3:$B$127,Kostenanteile!$I$3:$I$127)*_xlfn.XLOOKUP(B$1,Korrekturfaktoren!$A$3:$A$6,Korrekturfaktoren!$B$3:$B$6)
+_xlfn.XLOOKUP($A80,Kostenanteile!$B$3:$B$127,Kostenanteile!$J$3:$J$127)*_xlfn.XLOOKUP(B$1,Korrekturfaktoren!$A$3:$A$6,Korrekturfaktoren!$C$3:$C$6)
+_xlfn.XLOOKUP($A80,Kostenanteile!$B$3:$B$127,Kostenanteile!$K$3:$K$127)*_xlfn.XLOOKUP(B$1,Korrekturfaktoren!$A$3:$A$6,Korrekturfaktoren!$D$3:$D$6)
+_xlfn.XLOOKUP($A80,Kostenanteile!$B$3:$B$127,Kostenanteile!$L$3:$L$127)*_xlfn.XLOOKUP(B$1,Korrekturfaktoren!$A$3:$A$6,Korrekturfaktoren!$E$3:$E$6)</f>
        <v>1.3759702990100213</v>
      </c>
      <c r="C80" s="51">
        <f>_xlfn.XLOOKUP($A80,Kostenanteile!$B$3:$B$127,Kostenanteile!$I$3:$I$127)*_xlfn.XLOOKUP(C$1,Korrekturfaktoren!$A$3:$A$6,Korrekturfaktoren!$B$3:$B$6)
+_xlfn.XLOOKUP($A80,Kostenanteile!$B$3:$B$127,Kostenanteile!$J$3:$J$127)*_xlfn.XLOOKUP(C$1,Korrekturfaktoren!$A$3:$A$6,Korrekturfaktoren!$C$3:$C$6)
+_xlfn.XLOOKUP($A80,Kostenanteile!$B$3:$B$127,Kostenanteile!$K$3:$K$127)*_xlfn.XLOOKUP(C$1,Korrekturfaktoren!$A$3:$A$6,Korrekturfaktoren!$D$3:$D$6)
+_xlfn.XLOOKUP($A80,Kostenanteile!$B$3:$B$127,Kostenanteile!$L$3:$L$127)*_xlfn.XLOOKUP(C$1,Korrekturfaktoren!$A$3:$A$6,Korrekturfaktoren!$E$3:$E$6)</f>
        <v>1.3909483764391206</v>
      </c>
      <c r="D80" s="51">
        <f>_xlfn.XLOOKUP($A80,Kostenanteile!$B$3:$B$127,Kostenanteile!$I$3:$I$127)*_xlfn.XLOOKUP(D$1,Korrekturfaktoren!$A$3:$A$6,Korrekturfaktoren!$B$3:$B$6)
+_xlfn.XLOOKUP($A80,Kostenanteile!$B$3:$B$127,Kostenanteile!$J$3:$J$127)*_xlfn.XLOOKUP(D$1,Korrekturfaktoren!$A$3:$A$6,Korrekturfaktoren!$C$3:$C$6)
+_xlfn.XLOOKUP($A80,Kostenanteile!$B$3:$B$127,Kostenanteile!$K$3:$K$127)*_xlfn.XLOOKUP(D$1,Korrekturfaktoren!$A$3:$A$6,Korrekturfaktoren!$D$3:$D$6)
+_xlfn.XLOOKUP($A80,Kostenanteile!$B$3:$B$127,Kostenanteile!$L$3:$L$127)*_xlfn.XLOOKUP(D$1,Korrekturfaktoren!$A$3:$A$6,Korrekturfaktoren!$E$3:$E$6)</f>
        <v>1.4515833069430792</v>
      </c>
      <c r="E80" s="51">
        <f>_xlfn.XLOOKUP($A80,Kostenanteile!$B$3:$B$127,Kostenanteile!$I$3:$I$127)*_xlfn.XLOOKUP(E$1,Korrekturfaktoren!$A$3:$A$6,Korrekturfaktoren!$B$3:$B$6)
+_xlfn.XLOOKUP($A80,Kostenanteile!$B$3:$B$127,Kostenanteile!$J$3:$J$127)*_xlfn.XLOOKUP(E$1,Korrekturfaktoren!$A$3:$A$6,Korrekturfaktoren!$C$3:$C$6)
+_xlfn.XLOOKUP($A80,Kostenanteile!$B$3:$B$127,Kostenanteile!$K$3:$K$127)*_xlfn.XLOOKUP(E$1,Korrekturfaktoren!$A$3:$A$6,Korrekturfaktoren!$D$3:$D$6)
+_xlfn.XLOOKUP($A80,Kostenanteile!$B$3:$B$127,Kostenanteile!$L$3:$L$127)*_xlfn.XLOOKUP(E$1,Korrekturfaktoren!$A$3:$A$6,Korrekturfaktoren!$E$3:$E$6)</f>
        <v>1.2925747051267256</v>
      </c>
    </row>
    <row r="81" spans="1:5">
      <c r="A81" s="51">
        <f>Konsolidiert!C81</f>
        <v>3094</v>
      </c>
      <c r="B81" s="51">
        <f>_xlfn.XLOOKUP($A81,Kostenanteile!$B$3:$B$127,Kostenanteile!$I$3:$I$127)*_xlfn.XLOOKUP(B$1,Korrekturfaktoren!$A$3:$A$6,Korrekturfaktoren!$B$3:$B$6)
+_xlfn.XLOOKUP($A81,Kostenanteile!$B$3:$B$127,Kostenanteile!$J$3:$J$127)*_xlfn.XLOOKUP(B$1,Korrekturfaktoren!$A$3:$A$6,Korrekturfaktoren!$C$3:$C$6)
+_xlfn.XLOOKUP($A81,Kostenanteile!$B$3:$B$127,Kostenanteile!$K$3:$K$127)*_xlfn.XLOOKUP(B$1,Korrekturfaktoren!$A$3:$A$6,Korrekturfaktoren!$D$3:$D$6)
+_xlfn.XLOOKUP($A81,Kostenanteile!$B$3:$B$127,Kostenanteile!$L$3:$L$127)*_xlfn.XLOOKUP(B$1,Korrekturfaktoren!$A$3:$A$6,Korrekturfaktoren!$E$3:$E$6)</f>
        <v>1.2502805108594119</v>
      </c>
      <c r="C81" s="51">
        <f>_xlfn.XLOOKUP($A81,Kostenanteile!$B$3:$B$127,Kostenanteile!$I$3:$I$127)*_xlfn.XLOOKUP(C$1,Korrekturfaktoren!$A$3:$A$6,Korrekturfaktoren!$B$3:$B$6)
+_xlfn.XLOOKUP($A81,Kostenanteile!$B$3:$B$127,Kostenanteile!$J$3:$J$127)*_xlfn.XLOOKUP(C$1,Korrekturfaktoren!$A$3:$A$6,Korrekturfaktoren!$C$3:$C$6)
+_xlfn.XLOOKUP($A81,Kostenanteile!$B$3:$B$127,Kostenanteile!$K$3:$K$127)*_xlfn.XLOOKUP(C$1,Korrekturfaktoren!$A$3:$A$6,Korrekturfaktoren!$D$3:$D$6)
+_xlfn.XLOOKUP($A81,Kostenanteile!$B$3:$B$127,Kostenanteile!$L$3:$L$127)*_xlfn.XLOOKUP(C$1,Korrekturfaktoren!$A$3:$A$6,Korrekturfaktoren!$E$3:$E$6)</f>
        <v>1.2814971356474825</v>
      </c>
      <c r="D81" s="51">
        <f>_xlfn.XLOOKUP($A81,Kostenanteile!$B$3:$B$127,Kostenanteile!$I$3:$I$127)*_xlfn.XLOOKUP(D$1,Korrekturfaktoren!$A$3:$A$6,Korrekturfaktoren!$B$3:$B$6)
+_xlfn.XLOOKUP($A81,Kostenanteile!$B$3:$B$127,Kostenanteile!$J$3:$J$127)*_xlfn.XLOOKUP(D$1,Korrekturfaktoren!$A$3:$A$6,Korrekturfaktoren!$C$3:$C$6)
+_xlfn.XLOOKUP($A81,Kostenanteile!$B$3:$B$127,Kostenanteile!$K$3:$K$127)*_xlfn.XLOOKUP(D$1,Korrekturfaktoren!$A$3:$A$6,Korrekturfaktoren!$D$3:$D$6)
+_xlfn.XLOOKUP($A81,Kostenanteile!$B$3:$B$127,Kostenanteile!$L$3:$L$127)*_xlfn.XLOOKUP(D$1,Korrekturfaktoren!$A$3:$A$6,Korrekturfaktoren!$E$3:$E$6)</f>
        <v>1.3248116758082096</v>
      </c>
      <c r="E81" s="51">
        <f>_xlfn.XLOOKUP($A81,Kostenanteile!$B$3:$B$127,Kostenanteile!$I$3:$I$127)*_xlfn.XLOOKUP(E$1,Korrekturfaktoren!$A$3:$A$6,Korrekturfaktoren!$B$3:$B$6)
+_xlfn.XLOOKUP($A81,Kostenanteile!$B$3:$B$127,Kostenanteile!$J$3:$J$127)*_xlfn.XLOOKUP(E$1,Korrekturfaktoren!$A$3:$A$6,Korrekturfaktoren!$C$3:$C$6)
+_xlfn.XLOOKUP($A81,Kostenanteile!$B$3:$B$127,Kostenanteile!$K$3:$K$127)*_xlfn.XLOOKUP(E$1,Korrekturfaktoren!$A$3:$A$6,Korrekturfaktoren!$D$3:$D$6)
+_xlfn.XLOOKUP($A81,Kostenanteile!$B$3:$B$127,Kostenanteile!$L$3:$L$127)*_xlfn.XLOOKUP(E$1,Korrekturfaktoren!$A$3:$A$6,Korrekturfaktoren!$E$3:$E$6)</f>
        <v>1.2380701820969642</v>
      </c>
    </row>
    <row r="82" spans="1:5">
      <c r="A82" s="51">
        <f>Konsolidiert!C82</f>
        <v>3101</v>
      </c>
      <c r="B82" s="51">
        <f>_xlfn.XLOOKUP($A82,Kostenanteile!$B$3:$B$127,Kostenanteile!$I$3:$I$127)*_xlfn.XLOOKUP(B$1,Korrekturfaktoren!$A$3:$A$6,Korrekturfaktoren!$B$3:$B$6)
+_xlfn.XLOOKUP($A82,Kostenanteile!$B$3:$B$127,Kostenanteile!$J$3:$J$127)*_xlfn.XLOOKUP(B$1,Korrekturfaktoren!$A$3:$A$6,Korrekturfaktoren!$C$3:$C$6)
+_xlfn.XLOOKUP($A82,Kostenanteile!$B$3:$B$127,Kostenanteile!$K$3:$K$127)*_xlfn.XLOOKUP(B$1,Korrekturfaktoren!$A$3:$A$6,Korrekturfaktoren!$D$3:$D$6)
+_xlfn.XLOOKUP($A82,Kostenanteile!$B$3:$B$127,Kostenanteile!$L$3:$L$127)*_xlfn.XLOOKUP(B$1,Korrekturfaktoren!$A$3:$A$6,Korrekturfaktoren!$E$3:$E$6)</f>
        <v>1.2502805108594119</v>
      </c>
      <c r="C82" s="51">
        <f>_xlfn.XLOOKUP($A82,Kostenanteile!$B$3:$B$127,Kostenanteile!$I$3:$I$127)*_xlfn.XLOOKUP(C$1,Korrekturfaktoren!$A$3:$A$6,Korrekturfaktoren!$B$3:$B$6)
+_xlfn.XLOOKUP($A82,Kostenanteile!$B$3:$B$127,Kostenanteile!$J$3:$J$127)*_xlfn.XLOOKUP(C$1,Korrekturfaktoren!$A$3:$A$6,Korrekturfaktoren!$C$3:$C$6)
+_xlfn.XLOOKUP($A82,Kostenanteile!$B$3:$B$127,Kostenanteile!$K$3:$K$127)*_xlfn.XLOOKUP(C$1,Korrekturfaktoren!$A$3:$A$6,Korrekturfaktoren!$D$3:$D$6)
+_xlfn.XLOOKUP($A82,Kostenanteile!$B$3:$B$127,Kostenanteile!$L$3:$L$127)*_xlfn.XLOOKUP(C$1,Korrekturfaktoren!$A$3:$A$6,Korrekturfaktoren!$E$3:$E$6)</f>
        <v>1.2814971356474825</v>
      </c>
      <c r="D82" s="51">
        <f>_xlfn.XLOOKUP($A82,Kostenanteile!$B$3:$B$127,Kostenanteile!$I$3:$I$127)*_xlfn.XLOOKUP(D$1,Korrekturfaktoren!$A$3:$A$6,Korrekturfaktoren!$B$3:$B$6)
+_xlfn.XLOOKUP($A82,Kostenanteile!$B$3:$B$127,Kostenanteile!$J$3:$J$127)*_xlfn.XLOOKUP(D$1,Korrekturfaktoren!$A$3:$A$6,Korrekturfaktoren!$C$3:$C$6)
+_xlfn.XLOOKUP($A82,Kostenanteile!$B$3:$B$127,Kostenanteile!$K$3:$K$127)*_xlfn.XLOOKUP(D$1,Korrekturfaktoren!$A$3:$A$6,Korrekturfaktoren!$D$3:$D$6)
+_xlfn.XLOOKUP($A82,Kostenanteile!$B$3:$B$127,Kostenanteile!$L$3:$L$127)*_xlfn.XLOOKUP(D$1,Korrekturfaktoren!$A$3:$A$6,Korrekturfaktoren!$E$3:$E$6)</f>
        <v>1.3248116758082096</v>
      </c>
      <c r="E82" s="51">
        <f>_xlfn.XLOOKUP($A82,Kostenanteile!$B$3:$B$127,Kostenanteile!$I$3:$I$127)*_xlfn.XLOOKUP(E$1,Korrekturfaktoren!$A$3:$A$6,Korrekturfaktoren!$B$3:$B$6)
+_xlfn.XLOOKUP($A82,Kostenanteile!$B$3:$B$127,Kostenanteile!$J$3:$J$127)*_xlfn.XLOOKUP(E$1,Korrekturfaktoren!$A$3:$A$6,Korrekturfaktoren!$C$3:$C$6)
+_xlfn.XLOOKUP($A82,Kostenanteile!$B$3:$B$127,Kostenanteile!$K$3:$K$127)*_xlfn.XLOOKUP(E$1,Korrekturfaktoren!$A$3:$A$6,Korrekturfaktoren!$D$3:$D$6)
+_xlfn.XLOOKUP($A82,Kostenanteile!$B$3:$B$127,Kostenanteile!$L$3:$L$127)*_xlfn.XLOOKUP(E$1,Korrekturfaktoren!$A$3:$A$6,Korrekturfaktoren!$E$3:$E$6)</f>
        <v>1.2380701820969642</v>
      </c>
    </row>
    <row r="83" spans="1:5">
      <c r="A83" s="51">
        <f>Konsolidiert!C83</f>
        <v>3101.1</v>
      </c>
      <c r="B83" s="51">
        <f>_xlfn.XLOOKUP($A83,Kostenanteile!$B$3:$B$127,Kostenanteile!$I$3:$I$127)*_xlfn.XLOOKUP(B$1,Korrekturfaktoren!$A$3:$A$6,Korrekturfaktoren!$B$3:$B$6)
+_xlfn.XLOOKUP($A83,Kostenanteile!$B$3:$B$127,Kostenanteile!$J$3:$J$127)*_xlfn.XLOOKUP(B$1,Korrekturfaktoren!$A$3:$A$6,Korrekturfaktoren!$C$3:$C$6)
+_xlfn.XLOOKUP($A83,Kostenanteile!$B$3:$B$127,Kostenanteile!$K$3:$K$127)*_xlfn.XLOOKUP(B$1,Korrekturfaktoren!$A$3:$A$6,Korrekturfaktoren!$D$3:$D$6)
+_xlfn.XLOOKUP($A83,Kostenanteile!$B$3:$B$127,Kostenanteile!$L$3:$L$127)*_xlfn.XLOOKUP(B$1,Korrekturfaktoren!$A$3:$A$6,Korrekturfaktoren!$E$3:$E$6)</f>
        <v>1.3759702990100213</v>
      </c>
      <c r="C83" s="51">
        <f>_xlfn.XLOOKUP($A83,Kostenanteile!$B$3:$B$127,Kostenanteile!$I$3:$I$127)*_xlfn.XLOOKUP(C$1,Korrekturfaktoren!$A$3:$A$6,Korrekturfaktoren!$B$3:$B$6)
+_xlfn.XLOOKUP($A83,Kostenanteile!$B$3:$B$127,Kostenanteile!$J$3:$J$127)*_xlfn.XLOOKUP(C$1,Korrekturfaktoren!$A$3:$A$6,Korrekturfaktoren!$C$3:$C$6)
+_xlfn.XLOOKUP($A83,Kostenanteile!$B$3:$B$127,Kostenanteile!$K$3:$K$127)*_xlfn.XLOOKUP(C$1,Korrekturfaktoren!$A$3:$A$6,Korrekturfaktoren!$D$3:$D$6)
+_xlfn.XLOOKUP($A83,Kostenanteile!$B$3:$B$127,Kostenanteile!$L$3:$L$127)*_xlfn.XLOOKUP(C$1,Korrekturfaktoren!$A$3:$A$6,Korrekturfaktoren!$E$3:$E$6)</f>
        <v>1.3909483764391206</v>
      </c>
      <c r="D83" s="51">
        <f>_xlfn.XLOOKUP($A83,Kostenanteile!$B$3:$B$127,Kostenanteile!$I$3:$I$127)*_xlfn.XLOOKUP(D$1,Korrekturfaktoren!$A$3:$A$6,Korrekturfaktoren!$B$3:$B$6)
+_xlfn.XLOOKUP($A83,Kostenanteile!$B$3:$B$127,Kostenanteile!$J$3:$J$127)*_xlfn.XLOOKUP(D$1,Korrekturfaktoren!$A$3:$A$6,Korrekturfaktoren!$C$3:$C$6)
+_xlfn.XLOOKUP($A83,Kostenanteile!$B$3:$B$127,Kostenanteile!$K$3:$K$127)*_xlfn.XLOOKUP(D$1,Korrekturfaktoren!$A$3:$A$6,Korrekturfaktoren!$D$3:$D$6)
+_xlfn.XLOOKUP($A83,Kostenanteile!$B$3:$B$127,Kostenanteile!$L$3:$L$127)*_xlfn.XLOOKUP(D$1,Korrekturfaktoren!$A$3:$A$6,Korrekturfaktoren!$E$3:$E$6)</f>
        <v>1.4515833069430792</v>
      </c>
      <c r="E83" s="51">
        <f>_xlfn.XLOOKUP($A83,Kostenanteile!$B$3:$B$127,Kostenanteile!$I$3:$I$127)*_xlfn.XLOOKUP(E$1,Korrekturfaktoren!$A$3:$A$6,Korrekturfaktoren!$B$3:$B$6)
+_xlfn.XLOOKUP($A83,Kostenanteile!$B$3:$B$127,Kostenanteile!$J$3:$J$127)*_xlfn.XLOOKUP(E$1,Korrekturfaktoren!$A$3:$A$6,Korrekturfaktoren!$C$3:$C$6)
+_xlfn.XLOOKUP($A83,Kostenanteile!$B$3:$B$127,Kostenanteile!$K$3:$K$127)*_xlfn.XLOOKUP(E$1,Korrekturfaktoren!$A$3:$A$6,Korrekturfaktoren!$D$3:$D$6)
+_xlfn.XLOOKUP($A83,Kostenanteile!$B$3:$B$127,Kostenanteile!$L$3:$L$127)*_xlfn.XLOOKUP(E$1,Korrekturfaktoren!$A$3:$A$6,Korrekturfaktoren!$E$3:$E$6)</f>
        <v>1.2925747051267256</v>
      </c>
    </row>
    <row r="84" spans="1:5">
      <c r="A84" s="51">
        <f>Konsolidiert!C84</f>
        <v>3120</v>
      </c>
      <c r="B84" s="51">
        <f>_xlfn.XLOOKUP($A84,Kostenanteile!$B$3:$B$127,Kostenanteile!$I$3:$I$127)*_xlfn.XLOOKUP(B$1,Korrekturfaktoren!$A$3:$A$6,Korrekturfaktoren!$B$3:$B$6)
+_xlfn.XLOOKUP($A84,Kostenanteile!$B$3:$B$127,Kostenanteile!$J$3:$J$127)*_xlfn.XLOOKUP(B$1,Korrekturfaktoren!$A$3:$A$6,Korrekturfaktoren!$C$3:$C$6)
+_xlfn.XLOOKUP($A84,Kostenanteile!$B$3:$B$127,Kostenanteile!$K$3:$K$127)*_xlfn.XLOOKUP(B$1,Korrekturfaktoren!$A$3:$A$6,Korrekturfaktoren!$D$3:$D$6)
+_xlfn.XLOOKUP($A84,Kostenanteile!$B$3:$B$127,Kostenanteile!$L$3:$L$127)*_xlfn.XLOOKUP(B$1,Korrekturfaktoren!$A$3:$A$6,Korrekturfaktoren!$E$3:$E$6)</f>
        <v>1.3131254049347163</v>
      </c>
      <c r="C84" s="51">
        <f>_xlfn.XLOOKUP($A84,Kostenanteile!$B$3:$B$127,Kostenanteile!$I$3:$I$127)*_xlfn.XLOOKUP(C$1,Korrekturfaktoren!$A$3:$A$6,Korrekturfaktoren!$B$3:$B$6)
+_xlfn.XLOOKUP($A84,Kostenanteile!$B$3:$B$127,Kostenanteile!$J$3:$J$127)*_xlfn.XLOOKUP(C$1,Korrekturfaktoren!$A$3:$A$6,Korrekturfaktoren!$C$3:$C$6)
+_xlfn.XLOOKUP($A84,Kostenanteile!$B$3:$B$127,Kostenanteile!$K$3:$K$127)*_xlfn.XLOOKUP(C$1,Korrekturfaktoren!$A$3:$A$6,Korrekturfaktoren!$D$3:$D$6)
+_xlfn.XLOOKUP($A84,Kostenanteile!$B$3:$B$127,Kostenanteile!$L$3:$L$127)*_xlfn.XLOOKUP(C$1,Korrekturfaktoren!$A$3:$A$6,Korrekturfaktoren!$E$3:$E$6)</f>
        <v>1.3362227560433013</v>
      </c>
      <c r="D84" s="51">
        <f>_xlfn.XLOOKUP($A84,Kostenanteile!$B$3:$B$127,Kostenanteile!$I$3:$I$127)*_xlfn.XLOOKUP(D$1,Korrekturfaktoren!$A$3:$A$6,Korrekturfaktoren!$B$3:$B$6)
+_xlfn.XLOOKUP($A84,Kostenanteile!$B$3:$B$127,Kostenanteile!$J$3:$J$127)*_xlfn.XLOOKUP(D$1,Korrekturfaktoren!$A$3:$A$6,Korrekturfaktoren!$C$3:$C$6)
+_xlfn.XLOOKUP($A84,Kostenanteile!$B$3:$B$127,Kostenanteile!$K$3:$K$127)*_xlfn.XLOOKUP(D$1,Korrekturfaktoren!$A$3:$A$6,Korrekturfaktoren!$D$3:$D$6)
+_xlfn.XLOOKUP($A84,Kostenanteile!$B$3:$B$127,Kostenanteile!$L$3:$L$127)*_xlfn.XLOOKUP(D$1,Korrekturfaktoren!$A$3:$A$6,Korrekturfaktoren!$E$3:$E$6)</f>
        <v>1.3881974913756441</v>
      </c>
      <c r="E84" s="51">
        <f>_xlfn.XLOOKUP($A84,Kostenanteile!$B$3:$B$127,Kostenanteile!$I$3:$I$127)*_xlfn.XLOOKUP(E$1,Korrekturfaktoren!$A$3:$A$6,Korrekturfaktoren!$B$3:$B$6)
+_xlfn.XLOOKUP($A84,Kostenanteile!$B$3:$B$127,Kostenanteile!$J$3:$J$127)*_xlfn.XLOOKUP(E$1,Korrekturfaktoren!$A$3:$A$6,Korrekturfaktoren!$C$3:$C$6)
+_xlfn.XLOOKUP($A84,Kostenanteile!$B$3:$B$127,Kostenanteile!$K$3:$K$127)*_xlfn.XLOOKUP(E$1,Korrekturfaktoren!$A$3:$A$6,Korrekturfaktoren!$D$3:$D$6)
+_xlfn.XLOOKUP($A84,Kostenanteile!$B$3:$B$127,Kostenanteile!$L$3:$L$127)*_xlfn.XLOOKUP(E$1,Korrekturfaktoren!$A$3:$A$6,Korrekturfaktoren!$E$3:$E$6)</f>
        <v>1.2653224436118449</v>
      </c>
    </row>
    <row r="85" spans="1:5">
      <c r="A85" s="51">
        <f>Konsolidiert!C85</f>
        <v>3120.1</v>
      </c>
      <c r="B85" s="51">
        <f>_xlfn.XLOOKUP($A85,Kostenanteile!$B$3:$B$127,Kostenanteile!$I$3:$I$127)*_xlfn.XLOOKUP(B$1,Korrekturfaktoren!$A$3:$A$6,Korrekturfaktoren!$B$3:$B$6)
+_xlfn.XLOOKUP($A85,Kostenanteile!$B$3:$B$127,Kostenanteile!$J$3:$J$127)*_xlfn.XLOOKUP(B$1,Korrekturfaktoren!$A$3:$A$6,Korrekturfaktoren!$C$3:$C$6)
+_xlfn.XLOOKUP($A85,Kostenanteile!$B$3:$B$127,Kostenanteile!$K$3:$K$127)*_xlfn.XLOOKUP(B$1,Korrekturfaktoren!$A$3:$A$6,Korrekturfaktoren!$D$3:$D$6)
+_xlfn.XLOOKUP($A85,Kostenanteile!$B$3:$B$127,Kostenanteile!$L$3:$L$127)*_xlfn.XLOOKUP(B$1,Korrekturfaktoren!$A$3:$A$6,Korrekturfaktoren!$E$3:$E$6)</f>
        <v>1.3131254049347163</v>
      </c>
      <c r="C85" s="51">
        <f>_xlfn.XLOOKUP($A85,Kostenanteile!$B$3:$B$127,Kostenanteile!$I$3:$I$127)*_xlfn.XLOOKUP(C$1,Korrekturfaktoren!$A$3:$A$6,Korrekturfaktoren!$B$3:$B$6)
+_xlfn.XLOOKUP($A85,Kostenanteile!$B$3:$B$127,Kostenanteile!$J$3:$J$127)*_xlfn.XLOOKUP(C$1,Korrekturfaktoren!$A$3:$A$6,Korrekturfaktoren!$C$3:$C$6)
+_xlfn.XLOOKUP($A85,Kostenanteile!$B$3:$B$127,Kostenanteile!$K$3:$K$127)*_xlfn.XLOOKUP(C$1,Korrekturfaktoren!$A$3:$A$6,Korrekturfaktoren!$D$3:$D$6)
+_xlfn.XLOOKUP($A85,Kostenanteile!$B$3:$B$127,Kostenanteile!$L$3:$L$127)*_xlfn.XLOOKUP(C$1,Korrekturfaktoren!$A$3:$A$6,Korrekturfaktoren!$E$3:$E$6)</f>
        <v>1.3362227560433013</v>
      </c>
      <c r="D85" s="51">
        <f>_xlfn.XLOOKUP($A85,Kostenanteile!$B$3:$B$127,Kostenanteile!$I$3:$I$127)*_xlfn.XLOOKUP(D$1,Korrekturfaktoren!$A$3:$A$6,Korrekturfaktoren!$B$3:$B$6)
+_xlfn.XLOOKUP($A85,Kostenanteile!$B$3:$B$127,Kostenanteile!$J$3:$J$127)*_xlfn.XLOOKUP(D$1,Korrekturfaktoren!$A$3:$A$6,Korrekturfaktoren!$C$3:$C$6)
+_xlfn.XLOOKUP($A85,Kostenanteile!$B$3:$B$127,Kostenanteile!$K$3:$K$127)*_xlfn.XLOOKUP(D$1,Korrekturfaktoren!$A$3:$A$6,Korrekturfaktoren!$D$3:$D$6)
+_xlfn.XLOOKUP($A85,Kostenanteile!$B$3:$B$127,Kostenanteile!$L$3:$L$127)*_xlfn.XLOOKUP(D$1,Korrekturfaktoren!$A$3:$A$6,Korrekturfaktoren!$E$3:$E$6)</f>
        <v>1.3881974913756441</v>
      </c>
      <c r="E85" s="51">
        <f>_xlfn.XLOOKUP($A85,Kostenanteile!$B$3:$B$127,Kostenanteile!$I$3:$I$127)*_xlfn.XLOOKUP(E$1,Korrekturfaktoren!$A$3:$A$6,Korrekturfaktoren!$B$3:$B$6)
+_xlfn.XLOOKUP($A85,Kostenanteile!$B$3:$B$127,Kostenanteile!$J$3:$J$127)*_xlfn.XLOOKUP(E$1,Korrekturfaktoren!$A$3:$A$6,Korrekturfaktoren!$C$3:$C$6)
+_xlfn.XLOOKUP($A85,Kostenanteile!$B$3:$B$127,Kostenanteile!$K$3:$K$127)*_xlfn.XLOOKUP(E$1,Korrekturfaktoren!$A$3:$A$6,Korrekturfaktoren!$D$3:$D$6)
+_xlfn.XLOOKUP($A85,Kostenanteile!$B$3:$B$127,Kostenanteile!$L$3:$L$127)*_xlfn.XLOOKUP(E$1,Korrekturfaktoren!$A$3:$A$6,Korrekturfaktoren!$E$3:$E$6)</f>
        <v>1.2653224436118449</v>
      </c>
    </row>
    <row r="86" spans="1:5">
      <c r="A86" s="51">
        <f>Konsolidiert!C86</f>
        <v>3178</v>
      </c>
      <c r="B86" s="51">
        <f>_xlfn.XLOOKUP($A86,Kostenanteile!$B$3:$B$127,Kostenanteile!$I$3:$I$127)*_xlfn.XLOOKUP(B$1,Korrekturfaktoren!$A$3:$A$6,Korrekturfaktoren!$B$3:$B$6)
+_xlfn.XLOOKUP($A86,Kostenanteile!$B$3:$B$127,Kostenanteile!$J$3:$J$127)*_xlfn.XLOOKUP(B$1,Korrekturfaktoren!$A$3:$A$6,Korrekturfaktoren!$C$3:$C$6)
+_xlfn.XLOOKUP($A86,Kostenanteile!$B$3:$B$127,Kostenanteile!$K$3:$K$127)*_xlfn.XLOOKUP(B$1,Korrekturfaktoren!$A$3:$A$6,Korrekturfaktoren!$D$3:$D$6)
+_xlfn.XLOOKUP($A86,Kostenanteile!$B$3:$B$127,Kostenanteile!$L$3:$L$127)*_xlfn.XLOOKUP(B$1,Korrekturfaktoren!$A$3:$A$6,Korrekturfaktoren!$E$3:$E$6)</f>
        <v>1.3759702990100213</v>
      </c>
      <c r="C86" s="51">
        <f>_xlfn.XLOOKUP($A86,Kostenanteile!$B$3:$B$127,Kostenanteile!$I$3:$I$127)*_xlfn.XLOOKUP(C$1,Korrekturfaktoren!$A$3:$A$6,Korrekturfaktoren!$B$3:$B$6)
+_xlfn.XLOOKUP($A86,Kostenanteile!$B$3:$B$127,Kostenanteile!$J$3:$J$127)*_xlfn.XLOOKUP(C$1,Korrekturfaktoren!$A$3:$A$6,Korrekturfaktoren!$C$3:$C$6)
+_xlfn.XLOOKUP($A86,Kostenanteile!$B$3:$B$127,Kostenanteile!$K$3:$K$127)*_xlfn.XLOOKUP(C$1,Korrekturfaktoren!$A$3:$A$6,Korrekturfaktoren!$D$3:$D$6)
+_xlfn.XLOOKUP($A86,Kostenanteile!$B$3:$B$127,Kostenanteile!$L$3:$L$127)*_xlfn.XLOOKUP(C$1,Korrekturfaktoren!$A$3:$A$6,Korrekturfaktoren!$E$3:$E$6)</f>
        <v>1.3909483764391206</v>
      </c>
      <c r="D86" s="51">
        <f>_xlfn.XLOOKUP($A86,Kostenanteile!$B$3:$B$127,Kostenanteile!$I$3:$I$127)*_xlfn.XLOOKUP(D$1,Korrekturfaktoren!$A$3:$A$6,Korrekturfaktoren!$B$3:$B$6)
+_xlfn.XLOOKUP($A86,Kostenanteile!$B$3:$B$127,Kostenanteile!$J$3:$J$127)*_xlfn.XLOOKUP(D$1,Korrekturfaktoren!$A$3:$A$6,Korrekturfaktoren!$C$3:$C$6)
+_xlfn.XLOOKUP($A86,Kostenanteile!$B$3:$B$127,Kostenanteile!$K$3:$K$127)*_xlfn.XLOOKUP(D$1,Korrekturfaktoren!$A$3:$A$6,Korrekturfaktoren!$D$3:$D$6)
+_xlfn.XLOOKUP($A86,Kostenanteile!$B$3:$B$127,Kostenanteile!$L$3:$L$127)*_xlfn.XLOOKUP(D$1,Korrekturfaktoren!$A$3:$A$6,Korrekturfaktoren!$E$3:$E$6)</f>
        <v>1.4515833069430792</v>
      </c>
      <c r="E86" s="51">
        <f>_xlfn.XLOOKUP($A86,Kostenanteile!$B$3:$B$127,Kostenanteile!$I$3:$I$127)*_xlfn.XLOOKUP(E$1,Korrekturfaktoren!$A$3:$A$6,Korrekturfaktoren!$B$3:$B$6)
+_xlfn.XLOOKUP($A86,Kostenanteile!$B$3:$B$127,Kostenanteile!$J$3:$J$127)*_xlfn.XLOOKUP(E$1,Korrekturfaktoren!$A$3:$A$6,Korrekturfaktoren!$C$3:$C$6)
+_xlfn.XLOOKUP($A86,Kostenanteile!$B$3:$B$127,Kostenanteile!$K$3:$K$127)*_xlfn.XLOOKUP(E$1,Korrekturfaktoren!$A$3:$A$6,Korrekturfaktoren!$D$3:$D$6)
+_xlfn.XLOOKUP($A86,Kostenanteile!$B$3:$B$127,Kostenanteile!$L$3:$L$127)*_xlfn.XLOOKUP(E$1,Korrekturfaktoren!$A$3:$A$6,Korrekturfaktoren!$E$3:$E$6)</f>
        <v>1.2925747051267256</v>
      </c>
    </row>
    <row r="87" spans="1:5">
      <c r="A87" s="51">
        <f>Konsolidiert!C87</f>
        <v>3326</v>
      </c>
      <c r="B87" s="51">
        <f>_xlfn.XLOOKUP($A87,Kostenanteile!$B$3:$B$127,Kostenanteile!$I$3:$I$127)*_xlfn.XLOOKUP(B$1,Korrekturfaktoren!$A$3:$A$6,Korrekturfaktoren!$B$3:$B$6)
+_xlfn.XLOOKUP($A87,Kostenanteile!$B$3:$B$127,Kostenanteile!$J$3:$J$127)*_xlfn.XLOOKUP(B$1,Korrekturfaktoren!$A$3:$A$6,Korrekturfaktoren!$C$3:$C$6)
+_xlfn.XLOOKUP($A87,Kostenanteile!$B$3:$B$127,Kostenanteile!$K$3:$K$127)*_xlfn.XLOOKUP(B$1,Korrekturfaktoren!$A$3:$A$6,Korrekturfaktoren!$D$3:$D$6)
+_xlfn.XLOOKUP($A87,Kostenanteile!$B$3:$B$127,Kostenanteile!$L$3:$L$127)*_xlfn.XLOOKUP(B$1,Korrekturfaktoren!$A$3:$A$6,Korrekturfaktoren!$E$3:$E$6)</f>
        <v>1.2817029578970642</v>
      </c>
      <c r="C87" s="51">
        <f>_xlfn.XLOOKUP($A87,Kostenanteile!$B$3:$B$127,Kostenanteile!$I$3:$I$127)*_xlfn.XLOOKUP(C$1,Korrekturfaktoren!$A$3:$A$6,Korrekturfaktoren!$B$3:$B$6)
+_xlfn.XLOOKUP($A87,Kostenanteile!$B$3:$B$127,Kostenanteile!$J$3:$J$127)*_xlfn.XLOOKUP(C$1,Korrekturfaktoren!$A$3:$A$6,Korrekturfaktoren!$C$3:$C$6)
+_xlfn.XLOOKUP($A87,Kostenanteile!$B$3:$B$127,Kostenanteile!$K$3:$K$127)*_xlfn.XLOOKUP(C$1,Korrekturfaktoren!$A$3:$A$6,Korrekturfaktoren!$D$3:$D$6)
+_xlfn.XLOOKUP($A87,Kostenanteile!$B$3:$B$127,Kostenanteile!$L$3:$L$127)*_xlfn.XLOOKUP(C$1,Korrekturfaktoren!$A$3:$A$6,Korrekturfaktoren!$E$3:$E$6)</f>
        <v>1.308859945845392</v>
      </c>
      <c r="D87" s="51">
        <f>_xlfn.XLOOKUP($A87,Kostenanteile!$B$3:$B$127,Kostenanteile!$I$3:$I$127)*_xlfn.XLOOKUP(D$1,Korrekturfaktoren!$A$3:$A$6,Korrekturfaktoren!$B$3:$B$6)
+_xlfn.XLOOKUP($A87,Kostenanteile!$B$3:$B$127,Kostenanteile!$J$3:$J$127)*_xlfn.XLOOKUP(D$1,Korrekturfaktoren!$A$3:$A$6,Korrekturfaktoren!$C$3:$C$6)
+_xlfn.XLOOKUP($A87,Kostenanteile!$B$3:$B$127,Kostenanteile!$K$3:$K$127)*_xlfn.XLOOKUP(D$1,Korrekturfaktoren!$A$3:$A$6,Korrekturfaktoren!$D$3:$D$6)
+_xlfn.XLOOKUP($A87,Kostenanteile!$B$3:$B$127,Kostenanteile!$L$3:$L$127)*_xlfn.XLOOKUP(D$1,Korrekturfaktoren!$A$3:$A$6,Korrekturfaktoren!$E$3:$E$6)</f>
        <v>1.3565045835919269</v>
      </c>
      <c r="E87" s="51">
        <f>_xlfn.XLOOKUP($A87,Kostenanteile!$B$3:$B$127,Kostenanteile!$I$3:$I$127)*_xlfn.XLOOKUP(E$1,Korrekturfaktoren!$A$3:$A$6,Korrekturfaktoren!$B$3:$B$6)
+_xlfn.XLOOKUP($A87,Kostenanteile!$B$3:$B$127,Kostenanteile!$J$3:$J$127)*_xlfn.XLOOKUP(E$1,Korrekturfaktoren!$A$3:$A$6,Korrekturfaktoren!$C$3:$C$6)
+_xlfn.XLOOKUP($A87,Kostenanteile!$B$3:$B$127,Kostenanteile!$K$3:$K$127)*_xlfn.XLOOKUP(E$1,Korrekturfaktoren!$A$3:$A$6,Korrekturfaktoren!$D$3:$D$6)
+_xlfn.XLOOKUP($A87,Kostenanteile!$B$3:$B$127,Kostenanteile!$L$3:$L$127)*_xlfn.XLOOKUP(E$1,Korrekturfaktoren!$A$3:$A$6,Korrekturfaktoren!$E$3:$E$6)</f>
        <v>1.2516963128544047</v>
      </c>
    </row>
    <row r="88" spans="1:5">
      <c r="A88" s="51">
        <f>Konsolidiert!C88</f>
        <v>3331</v>
      </c>
      <c r="B88" s="51" t="e">
        <f>_xlfn.XLOOKUP($A88,Kostenanteile!$B$3:$B$127,Kostenanteile!$I$3:$I$127)*_xlfn.XLOOKUP(B$1,Korrekturfaktoren!$A$3:$A$6,Korrekturfaktoren!$B$3:$B$6)
+_xlfn.XLOOKUP($A88,Kostenanteile!$B$3:$B$127,Kostenanteile!$J$3:$J$127)*_xlfn.XLOOKUP(B$1,Korrekturfaktoren!$A$3:$A$6,Korrekturfaktoren!$C$3:$C$6)
+_xlfn.XLOOKUP($A88,Kostenanteile!$B$3:$B$127,Kostenanteile!$K$3:$K$127)*_xlfn.XLOOKUP(B$1,Korrekturfaktoren!$A$3:$A$6,Korrekturfaktoren!$D$3:$D$6)
+_xlfn.XLOOKUP($A88,Kostenanteile!$B$3:$B$127,Kostenanteile!$L$3:$L$127)*_xlfn.XLOOKUP(B$1,Korrekturfaktoren!$A$3:$A$6,Korrekturfaktoren!$E$3:$E$6)</f>
        <v>#N/A</v>
      </c>
      <c r="C88" s="51" t="e">
        <f>_xlfn.XLOOKUP($A88,Kostenanteile!$B$3:$B$127,Kostenanteile!$I$3:$I$127)*_xlfn.XLOOKUP(C$1,Korrekturfaktoren!$A$3:$A$6,Korrekturfaktoren!$B$3:$B$6)
+_xlfn.XLOOKUP($A88,Kostenanteile!$B$3:$B$127,Kostenanteile!$J$3:$J$127)*_xlfn.XLOOKUP(C$1,Korrekturfaktoren!$A$3:$A$6,Korrekturfaktoren!$C$3:$C$6)
+_xlfn.XLOOKUP($A88,Kostenanteile!$B$3:$B$127,Kostenanteile!$K$3:$K$127)*_xlfn.XLOOKUP(C$1,Korrekturfaktoren!$A$3:$A$6,Korrekturfaktoren!$D$3:$D$6)
+_xlfn.XLOOKUP($A88,Kostenanteile!$B$3:$B$127,Kostenanteile!$L$3:$L$127)*_xlfn.XLOOKUP(C$1,Korrekturfaktoren!$A$3:$A$6,Korrekturfaktoren!$E$3:$E$6)</f>
        <v>#N/A</v>
      </c>
      <c r="D88" s="51" t="e">
        <f>_xlfn.XLOOKUP($A88,Kostenanteile!$B$3:$B$127,Kostenanteile!$I$3:$I$127)*_xlfn.XLOOKUP(D$1,Korrekturfaktoren!$A$3:$A$6,Korrekturfaktoren!$B$3:$B$6)
+_xlfn.XLOOKUP($A88,Kostenanteile!$B$3:$B$127,Kostenanteile!$J$3:$J$127)*_xlfn.XLOOKUP(D$1,Korrekturfaktoren!$A$3:$A$6,Korrekturfaktoren!$C$3:$C$6)
+_xlfn.XLOOKUP($A88,Kostenanteile!$B$3:$B$127,Kostenanteile!$K$3:$K$127)*_xlfn.XLOOKUP(D$1,Korrekturfaktoren!$A$3:$A$6,Korrekturfaktoren!$D$3:$D$6)
+_xlfn.XLOOKUP($A88,Kostenanteile!$B$3:$B$127,Kostenanteile!$L$3:$L$127)*_xlfn.XLOOKUP(D$1,Korrekturfaktoren!$A$3:$A$6,Korrekturfaktoren!$E$3:$E$6)</f>
        <v>#N/A</v>
      </c>
      <c r="E88" s="51" t="e">
        <f>_xlfn.XLOOKUP($A88,Kostenanteile!$B$3:$B$127,Kostenanteile!$I$3:$I$127)*_xlfn.XLOOKUP(E$1,Korrekturfaktoren!$A$3:$A$6,Korrekturfaktoren!$B$3:$B$6)
+_xlfn.XLOOKUP($A88,Kostenanteile!$B$3:$B$127,Kostenanteile!$J$3:$J$127)*_xlfn.XLOOKUP(E$1,Korrekturfaktoren!$A$3:$A$6,Korrekturfaktoren!$C$3:$C$6)
+_xlfn.XLOOKUP($A88,Kostenanteile!$B$3:$B$127,Kostenanteile!$K$3:$K$127)*_xlfn.XLOOKUP(E$1,Korrekturfaktoren!$A$3:$A$6,Korrekturfaktoren!$D$3:$D$6)
+_xlfn.XLOOKUP($A88,Kostenanteile!$B$3:$B$127,Kostenanteile!$L$3:$L$127)*_xlfn.XLOOKUP(E$1,Korrekturfaktoren!$A$3:$A$6,Korrekturfaktoren!$E$3:$E$6)</f>
        <v>#N/A</v>
      </c>
    </row>
    <row r="89" spans="1:5">
      <c r="A89" s="51">
        <f>Konsolidiert!C89</f>
        <v>3332</v>
      </c>
      <c r="B89" s="51" t="e">
        <f>_xlfn.XLOOKUP($A89,Kostenanteile!$B$3:$B$127,Kostenanteile!$I$3:$I$127)*_xlfn.XLOOKUP(B$1,Korrekturfaktoren!$A$3:$A$6,Korrekturfaktoren!$B$3:$B$6)
+_xlfn.XLOOKUP($A89,Kostenanteile!$B$3:$B$127,Kostenanteile!$J$3:$J$127)*_xlfn.XLOOKUP(B$1,Korrekturfaktoren!$A$3:$A$6,Korrekturfaktoren!$C$3:$C$6)
+_xlfn.XLOOKUP($A89,Kostenanteile!$B$3:$B$127,Kostenanteile!$K$3:$K$127)*_xlfn.XLOOKUP(B$1,Korrekturfaktoren!$A$3:$A$6,Korrekturfaktoren!$D$3:$D$6)
+_xlfn.XLOOKUP($A89,Kostenanteile!$B$3:$B$127,Kostenanteile!$L$3:$L$127)*_xlfn.XLOOKUP(B$1,Korrekturfaktoren!$A$3:$A$6,Korrekturfaktoren!$E$3:$E$6)</f>
        <v>#N/A</v>
      </c>
      <c r="C89" s="51" t="e">
        <f>_xlfn.XLOOKUP($A89,Kostenanteile!$B$3:$B$127,Kostenanteile!$I$3:$I$127)*_xlfn.XLOOKUP(C$1,Korrekturfaktoren!$A$3:$A$6,Korrekturfaktoren!$B$3:$B$6)
+_xlfn.XLOOKUP($A89,Kostenanteile!$B$3:$B$127,Kostenanteile!$J$3:$J$127)*_xlfn.XLOOKUP(C$1,Korrekturfaktoren!$A$3:$A$6,Korrekturfaktoren!$C$3:$C$6)
+_xlfn.XLOOKUP($A89,Kostenanteile!$B$3:$B$127,Kostenanteile!$K$3:$K$127)*_xlfn.XLOOKUP(C$1,Korrekturfaktoren!$A$3:$A$6,Korrekturfaktoren!$D$3:$D$6)
+_xlfn.XLOOKUP($A89,Kostenanteile!$B$3:$B$127,Kostenanteile!$L$3:$L$127)*_xlfn.XLOOKUP(C$1,Korrekturfaktoren!$A$3:$A$6,Korrekturfaktoren!$E$3:$E$6)</f>
        <v>#N/A</v>
      </c>
      <c r="D89" s="51" t="e">
        <f>_xlfn.XLOOKUP($A89,Kostenanteile!$B$3:$B$127,Kostenanteile!$I$3:$I$127)*_xlfn.XLOOKUP(D$1,Korrekturfaktoren!$A$3:$A$6,Korrekturfaktoren!$B$3:$B$6)
+_xlfn.XLOOKUP($A89,Kostenanteile!$B$3:$B$127,Kostenanteile!$J$3:$J$127)*_xlfn.XLOOKUP(D$1,Korrekturfaktoren!$A$3:$A$6,Korrekturfaktoren!$C$3:$C$6)
+_xlfn.XLOOKUP($A89,Kostenanteile!$B$3:$B$127,Kostenanteile!$K$3:$K$127)*_xlfn.XLOOKUP(D$1,Korrekturfaktoren!$A$3:$A$6,Korrekturfaktoren!$D$3:$D$6)
+_xlfn.XLOOKUP($A89,Kostenanteile!$B$3:$B$127,Kostenanteile!$L$3:$L$127)*_xlfn.XLOOKUP(D$1,Korrekturfaktoren!$A$3:$A$6,Korrekturfaktoren!$E$3:$E$6)</f>
        <v>#N/A</v>
      </c>
      <c r="E89" s="51" t="e">
        <f>_xlfn.XLOOKUP($A89,Kostenanteile!$B$3:$B$127,Kostenanteile!$I$3:$I$127)*_xlfn.XLOOKUP(E$1,Korrekturfaktoren!$A$3:$A$6,Korrekturfaktoren!$B$3:$B$6)
+_xlfn.XLOOKUP($A89,Kostenanteile!$B$3:$B$127,Kostenanteile!$J$3:$J$127)*_xlfn.XLOOKUP(E$1,Korrekturfaktoren!$A$3:$A$6,Korrekturfaktoren!$C$3:$C$6)
+_xlfn.XLOOKUP($A89,Kostenanteile!$B$3:$B$127,Kostenanteile!$K$3:$K$127)*_xlfn.XLOOKUP(E$1,Korrekturfaktoren!$A$3:$A$6,Korrekturfaktoren!$D$3:$D$6)
+_xlfn.XLOOKUP($A89,Kostenanteile!$B$3:$B$127,Kostenanteile!$L$3:$L$127)*_xlfn.XLOOKUP(E$1,Korrekturfaktoren!$A$3:$A$6,Korrekturfaktoren!$E$3:$E$6)</f>
        <v>#N/A</v>
      </c>
    </row>
    <row r="90" spans="1:5">
      <c r="A90" s="51">
        <f>Konsolidiert!C90</f>
        <v>3333</v>
      </c>
      <c r="B90" s="51" t="e">
        <f>_xlfn.XLOOKUP($A90,Kostenanteile!$B$3:$B$127,Kostenanteile!$I$3:$I$127)*_xlfn.XLOOKUP(B$1,Korrekturfaktoren!$A$3:$A$6,Korrekturfaktoren!$B$3:$B$6)
+_xlfn.XLOOKUP($A90,Kostenanteile!$B$3:$B$127,Kostenanteile!$J$3:$J$127)*_xlfn.XLOOKUP(B$1,Korrekturfaktoren!$A$3:$A$6,Korrekturfaktoren!$C$3:$C$6)
+_xlfn.XLOOKUP($A90,Kostenanteile!$B$3:$B$127,Kostenanteile!$K$3:$K$127)*_xlfn.XLOOKUP(B$1,Korrekturfaktoren!$A$3:$A$6,Korrekturfaktoren!$D$3:$D$6)
+_xlfn.XLOOKUP($A90,Kostenanteile!$B$3:$B$127,Kostenanteile!$L$3:$L$127)*_xlfn.XLOOKUP(B$1,Korrekturfaktoren!$A$3:$A$6,Korrekturfaktoren!$E$3:$E$6)</f>
        <v>#N/A</v>
      </c>
      <c r="C90" s="51" t="e">
        <f>_xlfn.XLOOKUP($A90,Kostenanteile!$B$3:$B$127,Kostenanteile!$I$3:$I$127)*_xlfn.XLOOKUP(C$1,Korrekturfaktoren!$A$3:$A$6,Korrekturfaktoren!$B$3:$B$6)
+_xlfn.XLOOKUP($A90,Kostenanteile!$B$3:$B$127,Kostenanteile!$J$3:$J$127)*_xlfn.XLOOKUP(C$1,Korrekturfaktoren!$A$3:$A$6,Korrekturfaktoren!$C$3:$C$6)
+_xlfn.XLOOKUP($A90,Kostenanteile!$B$3:$B$127,Kostenanteile!$K$3:$K$127)*_xlfn.XLOOKUP(C$1,Korrekturfaktoren!$A$3:$A$6,Korrekturfaktoren!$D$3:$D$6)
+_xlfn.XLOOKUP($A90,Kostenanteile!$B$3:$B$127,Kostenanteile!$L$3:$L$127)*_xlfn.XLOOKUP(C$1,Korrekturfaktoren!$A$3:$A$6,Korrekturfaktoren!$E$3:$E$6)</f>
        <v>#N/A</v>
      </c>
      <c r="D90" s="51" t="e">
        <f>_xlfn.XLOOKUP($A90,Kostenanteile!$B$3:$B$127,Kostenanteile!$I$3:$I$127)*_xlfn.XLOOKUP(D$1,Korrekturfaktoren!$A$3:$A$6,Korrekturfaktoren!$B$3:$B$6)
+_xlfn.XLOOKUP($A90,Kostenanteile!$B$3:$B$127,Kostenanteile!$J$3:$J$127)*_xlfn.XLOOKUP(D$1,Korrekturfaktoren!$A$3:$A$6,Korrekturfaktoren!$C$3:$C$6)
+_xlfn.XLOOKUP($A90,Kostenanteile!$B$3:$B$127,Kostenanteile!$K$3:$K$127)*_xlfn.XLOOKUP(D$1,Korrekturfaktoren!$A$3:$A$6,Korrekturfaktoren!$D$3:$D$6)
+_xlfn.XLOOKUP($A90,Kostenanteile!$B$3:$B$127,Kostenanteile!$L$3:$L$127)*_xlfn.XLOOKUP(D$1,Korrekturfaktoren!$A$3:$A$6,Korrekturfaktoren!$E$3:$E$6)</f>
        <v>#N/A</v>
      </c>
      <c r="E90" s="51" t="e">
        <f>_xlfn.XLOOKUP($A90,Kostenanteile!$B$3:$B$127,Kostenanteile!$I$3:$I$127)*_xlfn.XLOOKUP(E$1,Korrekturfaktoren!$A$3:$A$6,Korrekturfaktoren!$B$3:$B$6)
+_xlfn.XLOOKUP($A90,Kostenanteile!$B$3:$B$127,Kostenanteile!$J$3:$J$127)*_xlfn.XLOOKUP(E$1,Korrekturfaktoren!$A$3:$A$6,Korrekturfaktoren!$C$3:$C$6)
+_xlfn.XLOOKUP($A90,Kostenanteile!$B$3:$B$127,Kostenanteile!$K$3:$K$127)*_xlfn.XLOOKUP(E$1,Korrekturfaktoren!$A$3:$A$6,Korrekturfaktoren!$D$3:$D$6)
+_xlfn.XLOOKUP($A90,Kostenanteile!$B$3:$B$127,Kostenanteile!$L$3:$L$127)*_xlfn.XLOOKUP(E$1,Korrekturfaktoren!$A$3:$A$6,Korrekturfaktoren!$E$3:$E$6)</f>
        <v>#N/A</v>
      </c>
    </row>
    <row r="91" spans="1:5">
      <c r="A91" s="51">
        <f>Konsolidiert!C91</f>
        <v>3334</v>
      </c>
      <c r="B91" s="51">
        <f>_xlfn.XLOOKUP($A91,Kostenanteile!$B$3:$B$127,Kostenanteile!$I$3:$I$127)*_xlfn.XLOOKUP(B$1,Korrekturfaktoren!$A$3:$A$6,Korrekturfaktoren!$B$3:$B$6)
+_xlfn.XLOOKUP($A91,Kostenanteile!$B$3:$B$127,Kostenanteile!$J$3:$J$127)*_xlfn.XLOOKUP(B$1,Korrekturfaktoren!$A$3:$A$6,Korrekturfaktoren!$C$3:$C$6)
+_xlfn.XLOOKUP($A91,Kostenanteile!$B$3:$B$127,Kostenanteile!$K$3:$K$127)*_xlfn.XLOOKUP(B$1,Korrekturfaktoren!$A$3:$A$6,Korrekturfaktoren!$D$3:$D$6)
+_xlfn.XLOOKUP($A91,Kostenanteile!$B$3:$B$127,Kostenanteile!$L$3:$L$127)*_xlfn.XLOOKUP(B$1,Korrekturfaktoren!$A$3:$A$6,Korrekturfaktoren!$E$3:$E$6)</f>
        <v>1.2817029578970642</v>
      </c>
      <c r="C91" s="51">
        <f>_xlfn.XLOOKUP($A91,Kostenanteile!$B$3:$B$127,Kostenanteile!$I$3:$I$127)*_xlfn.XLOOKUP(C$1,Korrekturfaktoren!$A$3:$A$6,Korrekturfaktoren!$B$3:$B$6)
+_xlfn.XLOOKUP($A91,Kostenanteile!$B$3:$B$127,Kostenanteile!$J$3:$J$127)*_xlfn.XLOOKUP(C$1,Korrekturfaktoren!$A$3:$A$6,Korrekturfaktoren!$C$3:$C$6)
+_xlfn.XLOOKUP($A91,Kostenanteile!$B$3:$B$127,Kostenanteile!$K$3:$K$127)*_xlfn.XLOOKUP(C$1,Korrekturfaktoren!$A$3:$A$6,Korrekturfaktoren!$D$3:$D$6)
+_xlfn.XLOOKUP($A91,Kostenanteile!$B$3:$B$127,Kostenanteile!$L$3:$L$127)*_xlfn.XLOOKUP(C$1,Korrekturfaktoren!$A$3:$A$6,Korrekturfaktoren!$E$3:$E$6)</f>
        <v>1.308859945845392</v>
      </c>
      <c r="D91" s="51">
        <f>_xlfn.XLOOKUP($A91,Kostenanteile!$B$3:$B$127,Kostenanteile!$I$3:$I$127)*_xlfn.XLOOKUP(D$1,Korrekturfaktoren!$A$3:$A$6,Korrekturfaktoren!$B$3:$B$6)
+_xlfn.XLOOKUP($A91,Kostenanteile!$B$3:$B$127,Kostenanteile!$J$3:$J$127)*_xlfn.XLOOKUP(D$1,Korrekturfaktoren!$A$3:$A$6,Korrekturfaktoren!$C$3:$C$6)
+_xlfn.XLOOKUP($A91,Kostenanteile!$B$3:$B$127,Kostenanteile!$K$3:$K$127)*_xlfn.XLOOKUP(D$1,Korrekturfaktoren!$A$3:$A$6,Korrekturfaktoren!$D$3:$D$6)
+_xlfn.XLOOKUP($A91,Kostenanteile!$B$3:$B$127,Kostenanteile!$L$3:$L$127)*_xlfn.XLOOKUP(D$1,Korrekturfaktoren!$A$3:$A$6,Korrekturfaktoren!$E$3:$E$6)</f>
        <v>1.3565045835919269</v>
      </c>
      <c r="E91" s="51">
        <f>_xlfn.XLOOKUP($A91,Kostenanteile!$B$3:$B$127,Kostenanteile!$I$3:$I$127)*_xlfn.XLOOKUP(E$1,Korrekturfaktoren!$A$3:$A$6,Korrekturfaktoren!$B$3:$B$6)
+_xlfn.XLOOKUP($A91,Kostenanteile!$B$3:$B$127,Kostenanteile!$J$3:$J$127)*_xlfn.XLOOKUP(E$1,Korrekturfaktoren!$A$3:$A$6,Korrekturfaktoren!$C$3:$C$6)
+_xlfn.XLOOKUP($A91,Kostenanteile!$B$3:$B$127,Kostenanteile!$K$3:$K$127)*_xlfn.XLOOKUP(E$1,Korrekturfaktoren!$A$3:$A$6,Korrekturfaktoren!$D$3:$D$6)
+_xlfn.XLOOKUP($A91,Kostenanteile!$B$3:$B$127,Kostenanteile!$L$3:$L$127)*_xlfn.XLOOKUP(E$1,Korrekturfaktoren!$A$3:$A$6,Korrekturfaktoren!$E$3:$E$6)</f>
        <v>1.2516963128544047</v>
      </c>
    </row>
    <row r="92" spans="1:5">
      <c r="A92" s="51">
        <f>Konsolidiert!C92</f>
        <v>3335</v>
      </c>
      <c r="B92" s="51">
        <f>_xlfn.XLOOKUP($A92,Kostenanteile!$B$3:$B$127,Kostenanteile!$I$3:$I$127)*_xlfn.XLOOKUP(B$1,Korrekturfaktoren!$A$3:$A$6,Korrekturfaktoren!$B$3:$B$6)
+_xlfn.XLOOKUP($A92,Kostenanteile!$B$3:$B$127,Kostenanteile!$J$3:$J$127)*_xlfn.XLOOKUP(B$1,Korrekturfaktoren!$A$3:$A$6,Korrekturfaktoren!$C$3:$C$6)
+_xlfn.XLOOKUP($A92,Kostenanteile!$B$3:$B$127,Kostenanteile!$K$3:$K$127)*_xlfn.XLOOKUP(B$1,Korrekturfaktoren!$A$3:$A$6,Korrekturfaktoren!$D$3:$D$6)
+_xlfn.XLOOKUP($A92,Kostenanteile!$B$3:$B$127,Kostenanteile!$L$3:$L$127)*_xlfn.XLOOKUP(B$1,Korrekturfaktoren!$A$3:$A$6,Korrekturfaktoren!$E$3:$E$6)</f>
        <v>1.3550455506789165</v>
      </c>
      <c r="C92" s="51">
        <f>_xlfn.XLOOKUP($A92,Kostenanteile!$B$3:$B$127,Kostenanteile!$I$3:$I$127)*_xlfn.XLOOKUP(C$1,Korrekturfaktoren!$A$3:$A$6,Korrekturfaktoren!$B$3:$B$6)
+_xlfn.XLOOKUP($A92,Kostenanteile!$B$3:$B$127,Kostenanteile!$J$3:$J$127)*_xlfn.XLOOKUP(C$1,Korrekturfaktoren!$A$3:$A$6,Korrekturfaktoren!$C$3:$C$6)
+_xlfn.XLOOKUP($A92,Kostenanteile!$B$3:$B$127,Kostenanteile!$K$3:$K$127)*_xlfn.XLOOKUP(C$1,Korrekturfaktoren!$A$3:$A$6,Korrekturfaktoren!$D$3:$D$6)
+_xlfn.XLOOKUP($A92,Kostenanteile!$B$3:$B$127,Kostenanteile!$L$3:$L$127)*_xlfn.XLOOKUP(C$1,Korrekturfaktoren!$A$3:$A$6,Korrekturfaktoren!$E$3:$E$6)</f>
        <v>1.3750627449239627</v>
      </c>
      <c r="D92" s="51">
        <f>_xlfn.XLOOKUP($A92,Kostenanteile!$B$3:$B$127,Kostenanteile!$I$3:$I$127)*_xlfn.XLOOKUP(D$1,Korrekturfaktoren!$A$3:$A$6,Korrekturfaktoren!$B$3:$B$6)
+_xlfn.XLOOKUP($A92,Kostenanteile!$B$3:$B$127,Kostenanteile!$J$3:$J$127)*_xlfn.XLOOKUP(D$1,Korrekturfaktoren!$A$3:$A$6,Korrekturfaktoren!$C$3:$C$6)
+_xlfn.XLOOKUP($A92,Kostenanteile!$B$3:$B$127,Kostenanteile!$K$3:$K$127)*_xlfn.XLOOKUP(D$1,Korrekturfaktoren!$A$3:$A$6,Korrekturfaktoren!$D$3:$D$6)
+_xlfn.XLOOKUP($A92,Kostenanteile!$B$3:$B$127,Kostenanteile!$L$3:$L$127)*_xlfn.XLOOKUP(D$1,Korrekturfaktoren!$A$3:$A$6,Korrekturfaktoren!$E$3:$E$6)</f>
        <v>1.4384397483739888</v>
      </c>
      <c r="E92" s="51">
        <f>_xlfn.XLOOKUP($A92,Kostenanteile!$B$3:$B$127,Kostenanteile!$I$3:$I$127)*_xlfn.XLOOKUP(E$1,Korrekturfaktoren!$A$3:$A$6,Korrekturfaktoren!$B$3:$B$6)
+_xlfn.XLOOKUP($A92,Kostenanteile!$B$3:$B$127,Kostenanteile!$J$3:$J$127)*_xlfn.XLOOKUP(E$1,Korrekturfaktoren!$A$3:$A$6,Korrekturfaktoren!$C$3:$C$6)
+_xlfn.XLOOKUP($A92,Kostenanteile!$B$3:$B$127,Kostenanteile!$K$3:$K$127)*_xlfn.XLOOKUP(E$1,Korrekturfaktoren!$A$3:$A$6,Korrekturfaktoren!$D$3:$D$6)
+_xlfn.XLOOKUP($A92,Kostenanteile!$B$3:$B$127,Kostenanteile!$L$3:$L$127)*_xlfn.XLOOKUP(E$1,Korrekturfaktoren!$A$3:$A$6,Korrekturfaktoren!$E$3:$E$6)</f>
        <v>1.2846490899593193</v>
      </c>
    </row>
    <row r="93" spans="1:5">
      <c r="A93" s="51">
        <f>Konsolidiert!C93</f>
        <v>3339</v>
      </c>
      <c r="B93" s="51">
        <f>_xlfn.XLOOKUP($A93,Kostenanteile!$B$3:$B$127,Kostenanteile!$I$3:$I$127)*_xlfn.XLOOKUP(B$1,Korrekturfaktoren!$A$3:$A$6,Korrekturfaktoren!$B$3:$B$6)
+_xlfn.XLOOKUP($A93,Kostenanteile!$B$3:$B$127,Kostenanteile!$J$3:$J$127)*_xlfn.XLOOKUP(B$1,Korrekturfaktoren!$A$3:$A$6,Korrekturfaktoren!$C$3:$C$6)
+_xlfn.XLOOKUP($A93,Kostenanteile!$B$3:$B$127,Kostenanteile!$K$3:$K$127)*_xlfn.XLOOKUP(B$1,Korrekturfaktoren!$A$3:$A$6,Korrekturfaktoren!$D$3:$D$6)
+_xlfn.XLOOKUP($A93,Kostenanteile!$B$3:$B$127,Kostenanteile!$L$3:$L$127)*_xlfn.XLOOKUP(B$1,Korrekturfaktoren!$A$3:$A$6,Korrekturfaktoren!$E$3:$E$6)</f>
        <v>1.3550455506789165</v>
      </c>
      <c r="C93" s="51">
        <f>_xlfn.XLOOKUP($A93,Kostenanteile!$B$3:$B$127,Kostenanteile!$I$3:$I$127)*_xlfn.XLOOKUP(C$1,Korrekturfaktoren!$A$3:$A$6,Korrekturfaktoren!$B$3:$B$6)
+_xlfn.XLOOKUP($A93,Kostenanteile!$B$3:$B$127,Kostenanteile!$J$3:$J$127)*_xlfn.XLOOKUP(C$1,Korrekturfaktoren!$A$3:$A$6,Korrekturfaktoren!$C$3:$C$6)
+_xlfn.XLOOKUP($A93,Kostenanteile!$B$3:$B$127,Kostenanteile!$K$3:$K$127)*_xlfn.XLOOKUP(C$1,Korrekturfaktoren!$A$3:$A$6,Korrekturfaktoren!$D$3:$D$6)
+_xlfn.XLOOKUP($A93,Kostenanteile!$B$3:$B$127,Kostenanteile!$L$3:$L$127)*_xlfn.XLOOKUP(C$1,Korrekturfaktoren!$A$3:$A$6,Korrekturfaktoren!$E$3:$E$6)</f>
        <v>1.3750627449239627</v>
      </c>
      <c r="D93" s="51">
        <f>_xlfn.XLOOKUP($A93,Kostenanteile!$B$3:$B$127,Kostenanteile!$I$3:$I$127)*_xlfn.XLOOKUP(D$1,Korrekturfaktoren!$A$3:$A$6,Korrekturfaktoren!$B$3:$B$6)
+_xlfn.XLOOKUP($A93,Kostenanteile!$B$3:$B$127,Kostenanteile!$J$3:$J$127)*_xlfn.XLOOKUP(D$1,Korrekturfaktoren!$A$3:$A$6,Korrekturfaktoren!$C$3:$C$6)
+_xlfn.XLOOKUP($A93,Kostenanteile!$B$3:$B$127,Kostenanteile!$K$3:$K$127)*_xlfn.XLOOKUP(D$1,Korrekturfaktoren!$A$3:$A$6,Korrekturfaktoren!$D$3:$D$6)
+_xlfn.XLOOKUP($A93,Kostenanteile!$B$3:$B$127,Kostenanteile!$L$3:$L$127)*_xlfn.XLOOKUP(D$1,Korrekturfaktoren!$A$3:$A$6,Korrekturfaktoren!$E$3:$E$6)</f>
        <v>1.4384397483739888</v>
      </c>
      <c r="E93" s="51">
        <f>_xlfn.XLOOKUP($A93,Kostenanteile!$B$3:$B$127,Kostenanteile!$I$3:$I$127)*_xlfn.XLOOKUP(E$1,Korrekturfaktoren!$A$3:$A$6,Korrekturfaktoren!$B$3:$B$6)
+_xlfn.XLOOKUP($A93,Kostenanteile!$B$3:$B$127,Kostenanteile!$J$3:$J$127)*_xlfn.XLOOKUP(E$1,Korrekturfaktoren!$A$3:$A$6,Korrekturfaktoren!$C$3:$C$6)
+_xlfn.XLOOKUP($A93,Kostenanteile!$B$3:$B$127,Kostenanteile!$K$3:$K$127)*_xlfn.XLOOKUP(E$1,Korrekturfaktoren!$A$3:$A$6,Korrekturfaktoren!$D$3:$D$6)
+_xlfn.XLOOKUP($A93,Kostenanteile!$B$3:$B$127,Kostenanteile!$L$3:$L$127)*_xlfn.XLOOKUP(E$1,Korrekturfaktoren!$A$3:$A$6,Korrekturfaktoren!$E$3:$E$6)</f>
        <v>1.2846490899593193</v>
      </c>
    </row>
    <row r="94" spans="1:5">
      <c r="A94" s="51">
        <f>Konsolidiert!C94</f>
        <v>3349</v>
      </c>
      <c r="B94" s="51">
        <f>_xlfn.XLOOKUP($A94,Kostenanteile!$B$3:$B$127,Kostenanteile!$I$3:$I$127)*_xlfn.XLOOKUP(B$1,Korrekturfaktoren!$A$3:$A$6,Korrekturfaktoren!$B$3:$B$6)
+_xlfn.XLOOKUP($A94,Kostenanteile!$B$3:$B$127,Kostenanteile!$J$3:$J$127)*_xlfn.XLOOKUP(B$1,Korrekturfaktoren!$A$3:$A$6,Korrekturfaktoren!$C$3:$C$6)
+_xlfn.XLOOKUP($A94,Kostenanteile!$B$3:$B$127,Kostenanteile!$K$3:$K$127)*_xlfn.XLOOKUP(B$1,Korrekturfaktoren!$A$3:$A$6,Korrekturfaktoren!$D$3:$D$6)
+_xlfn.XLOOKUP($A94,Kostenanteile!$B$3:$B$127,Kostenanteile!$L$3:$L$127)*_xlfn.XLOOKUP(B$1,Korrekturfaktoren!$A$3:$A$6,Korrekturfaktoren!$E$3:$E$6)</f>
        <v>1.2817029578970642</v>
      </c>
      <c r="C94" s="51">
        <f>_xlfn.XLOOKUP($A94,Kostenanteile!$B$3:$B$127,Kostenanteile!$I$3:$I$127)*_xlfn.XLOOKUP(C$1,Korrekturfaktoren!$A$3:$A$6,Korrekturfaktoren!$B$3:$B$6)
+_xlfn.XLOOKUP($A94,Kostenanteile!$B$3:$B$127,Kostenanteile!$J$3:$J$127)*_xlfn.XLOOKUP(C$1,Korrekturfaktoren!$A$3:$A$6,Korrekturfaktoren!$C$3:$C$6)
+_xlfn.XLOOKUP($A94,Kostenanteile!$B$3:$B$127,Kostenanteile!$K$3:$K$127)*_xlfn.XLOOKUP(C$1,Korrekturfaktoren!$A$3:$A$6,Korrekturfaktoren!$D$3:$D$6)
+_xlfn.XLOOKUP($A94,Kostenanteile!$B$3:$B$127,Kostenanteile!$L$3:$L$127)*_xlfn.XLOOKUP(C$1,Korrekturfaktoren!$A$3:$A$6,Korrekturfaktoren!$E$3:$E$6)</f>
        <v>1.308859945845392</v>
      </c>
      <c r="D94" s="51">
        <f>_xlfn.XLOOKUP($A94,Kostenanteile!$B$3:$B$127,Kostenanteile!$I$3:$I$127)*_xlfn.XLOOKUP(D$1,Korrekturfaktoren!$A$3:$A$6,Korrekturfaktoren!$B$3:$B$6)
+_xlfn.XLOOKUP($A94,Kostenanteile!$B$3:$B$127,Kostenanteile!$J$3:$J$127)*_xlfn.XLOOKUP(D$1,Korrekturfaktoren!$A$3:$A$6,Korrekturfaktoren!$C$3:$C$6)
+_xlfn.XLOOKUP($A94,Kostenanteile!$B$3:$B$127,Kostenanteile!$K$3:$K$127)*_xlfn.XLOOKUP(D$1,Korrekturfaktoren!$A$3:$A$6,Korrekturfaktoren!$D$3:$D$6)
+_xlfn.XLOOKUP($A94,Kostenanteile!$B$3:$B$127,Kostenanteile!$L$3:$L$127)*_xlfn.XLOOKUP(D$1,Korrekturfaktoren!$A$3:$A$6,Korrekturfaktoren!$E$3:$E$6)</f>
        <v>1.3565045835919269</v>
      </c>
      <c r="E94" s="51">
        <f>_xlfn.XLOOKUP($A94,Kostenanteile!$B$3:$B$127,Kostenanteile!$I$3:$I$127)*_xlfn.XLOOKUP(E$1,Korrekturfaktoren!$A$3:$A$6,Korrekturfaktoren!$B$3:$B$6)
+_xlfn.XLOOKUP($A94,Kostenanteile!$B$3:$B$127,Kostenanteile!$J$3:$J$127)*_xlfn.XLOOKUP(E$1,Korrekturfaktoren!$A$3:$A$6,Korrekturfaktoren!$C$3:$C$6)
+_xlfn.XLOOKUP($A94,Kostenanteile!$B$3:$B$127,Kostenanteile!$K$3:$K$127)*_xlfn.XLOOKUP(E$1,Korrekturfaktoren!$A$3:$A$6,Korrekturfaktoren!$D$3:$D$6)
+_xlfn.XLOOKUP($A94,Kostenanteile!$B$3:$B$127,Kostenanteile!$L$3:$L$127)*_xlfn.XLOOKUP(E$1,Korrekturfaktoren!$A$3:$A$6,Korrekturfaktoren!$E$3:$E$6)</f>
        <v>1.2516963128544047</v>
      </c>
    </row>
    <row r="95" spans="1:5">
      <c r="A95" s="51">
        <f>Konsolidiert!C95</f>
        <v>3349.1</v>
      </c>
      <c r="B95" s="51" t="e">
        <f>_xlfn.XLOOKUP($A95,Kostenanteile!$B$3:$B$127,Kostenanteile!$I$3:$I$127)*_xlfn.XLOOKUP(B$1,Korrekturfaktoren!$A$3:$A$6,Korrekturfaktoren!$B$3:$B$6)
+_xlfn.XLOOKUP($A95,Kostenanteile!$B$3:$B$127,Kostenanteile!$J$3:$J$127)*_xlfn.XLOOKUP(B$1,Korrekturfaktoren!$A$3:$A$6,Korrekturfaktoren!$C$3:$C$6)
+_xlfn.XLOOKUP($A95,Kostenanteile!$B$3:$B$127,Kostenanteile!$K$3:$K$127)*_xlfn.XLOOKUP(B$1,Korrekturfaktoren!$A$3:$A$6,Korrekturfaktoren!$D$3:$D$6)
+_xlfn.XLOOKUP($A95,Kostenanteile!$B$3:$B$127,Kostenanteile!$L$3:$L$127)*_xlfn.XLOOKUP(B$1,Korrekturfaktoren!$A$3:$A$6,Korrekturfaktoren!$E$3:$E$6)</f>
        <v>#N/A</v>
      </c>
      <c r="C95" s="51" t="e">
        <f>_xlfn.XLOOKUP($A95,Kostenanteile!$B$3:$B$127,Kostenanteile!$I$3:$I$127)*_xlfn.XLOOKUP(C$1,Korrekturfaktoren!$A$3:$A$6,Korrekturfaktoren!$B$3:$B$6)
+_xlfn.XLOOKUP($A95,Kostenanteile!$B$3:$B$127,Kostenanteile!$J$3:$J$127)*_xlfn.XLOOKUP(C$1,Korrekturfaktoren!$A$3:$A$6,Korrekturfaktoren!$C$3:$C$6)
+_xlfn.XLOOKUP($A95,Kostenanteile!$B$3:$B$127,Kostenanteile!$K$3:$K$127)*_xlfn.XLOOKUP(C$1,Korrekturfaktoren!$A$3:$A$6,Korrekturfaktoren!$D$3:$D$6)
+_xlfn.XLOOKUP($A95,Kostenanteile!$B$3:$B$127,Kostenanteile!$L$3:$L$127)*_xlfn.XLOOKUP(C$1,Korrekturfaktoren!$A$3:$A$6,Korrekturfaktoren!$E$3:$E$6)</f>
        <v>#N/A</v>
      </c>
      <c r="D95" s="51" t="e">
        <f>_xlfn.XLOOKUP($A95,Kostenanteile!$B$3:$B$127,Kostenanteile!$I$3:$I$127)*_xlfn.XLOOKUP(D$1,Korrekturfaktoren!$A$3:$A$6,Korrekturfaktoren!$B$3:$B$6)
+_xlfn.XLOOKUP($A95,Kostenanteile!$B$3:$B$127,Kostenanteile!$J$3:$J$127)*_xlfn.XLOOKUP(D$1,Korrekturfaktoren!$A$3:$A$6,Korrekturfaktoren!$C$3:$C$6)
+_xlfn.XLOOKUP($A95,Kostenanteile!$B$3:$B$127,Kostenanteile!$K$3:$K$127)*_xlfn.XLOOKUP(D$1,Korrekturfaktoren!$A$3:$A$6,Korrekturfaktoren!$D$3:$D$6)
+_xlfn.XLOOKUP($A95,Kostenanteile!$B$3:$B$127,Kostenanteile!$L$3:$L$127)*_xlfn.XLOOKUP(D$1,Korrekturfaktoren!$A$3:$A$6,Korrekturfaktoren!$E$3:$E$6)</f>
        <v>#N/A</v>
      </c>
      <c r="E95" s="51" t="e">
        <f>_xlfn.XLOOKUP($A95,Kostenanteile!$B$3:$B$127,Kostenanteile!$I$3:$I$127)*_xlfn.XLOOKUP(E$1,Korrekturfaktoren!$A$3:$A$6,Korrekturfaktoren!$B$3:$B$6)
+_xlfn.XLOOKUP($A95,Kostenanteile!$B$3:$B$127,Kostenanteile!$J$3:$J$127)*_xlfn.XLOOKUP(E$1,Korrekturfaktoren!$A$3:$A$6,Korrekturfaktoren!$C$3:$C$6)
+_xlfn.XLOOKUP($A95,Kostenanteile!$B$3:$B$127,Kostenanteile!$K$3:$K$127)*_xlfn.XLOOKUP(E$1,Korrekturfaktoren!$A$3:$A$6,Korrekturfaktoren!$D$3:$D$6)
+_xlfn.XLOOKUP($A95,Kostenanteile!$B$3:$B$127,Kostenanteile!$L$3:$L$127)*_xlfn.XLOOKUP(E$1,Korrekturfaktoren!$A$3:$A$6,Korrekturfaktoren!$E$3:$E$6)</f>
        <v>#N/A</v>
      </c>
    </row>
    <row r="96" spans="1:5">
      <c r="A96" s="51">
        <f>Konsolidiert!C96</f>
        <v>3375</v>
      </c>
      <c r="B96" s="51">
        <f>_xlfn.XLOOKUP($A96,Kostenanteile!$B$3:$B$127,Kostenanteile!$I$3:$I$127)*_xlfn.XLOOKUP(B$1,Korrekturfaktoren!$A$3:$A$6,Korrekturfaktoren!$B$3:$B$6)
+_xlfn.XLOOKUP($A96,Kostenanteile!$B$3:$B$127,Kostenanteile!$J$3:$J$127)*_xlfn.XLOOKUP(B$1,Korrekturfaktoren!$A$3:$A$6,Korrekturfaktoren!$C$3:$C$6)
+_xlfn.XLOOKUP($A96,Kostenanteile!$B$3:$B$127,Kostenanteile!$K$3:$K$127)*_xlfn.XLOOKUP(B$1,Korrekturfaktoren!$A$3:$A$6,Korrekturfaktoren!$D$3:$D$6)
+_xlfn.XLOOKUP($A96,Kostenanteile!$B$3:$B$127,Kostenanteile!$L$3:$L$127)*_xlfn.XLOOKUP(B$1,Korrekturfaktoren!$A$3:$A$6,Korrekturfaktoren!$E$3:$E$6)</f>
        <v>1.2817029578970642</v>
      </c>
      <c r="C96" s="51">
        <f>_xlfn.XLOOKUP($A96,Kostenanteile!$B$3:$B$127,Kostenanteile!$I$3:$I$127)*_xlfn.XLOOKUP(C$1,Korrekturfaktoren!$A$3:$A$6,Korrekturfaktoren!$B$3:$B$6)
+_xlfn.XLOOKUP($A96,Kostenanteile!$B$3:$B$127,Kostenanteile!$J$3:$J$127)*_xlfn.XLOOKUP(C$1,Korrekturfaktoren!$A$3:$A$6,Korrekturfaktoren!$C$3:$C$6)
+_xlfn.XLOOKUP($A96,Kostenanteile!$B$3:$B$127,Kostenanteile!$K$3:$K$127)*_xlfn.XLOOKUP(C$1,Korrekturfaktoren!$A$3:$A$6,Korrekturfaktoren!$D$3:$D$6)
+_xlfn.XLOOKUP($A96,Kostenanteile!$B$3:$B$127,Kostenanteile!$L$3:$L$127)*_xlfn.XLOOKUP(C$1,Korrekturfaktoren!$A$3:$A$6,Korrekturfaktoren!$E$3:$E$6)</f>
        <v>1.308859945845392</v>
      </c>
      <c r="D96" s="51">
        <f>_xlfn.XLOOKUP($A96,Kostenanteile!$B$3:$B$127,Kostenanteile!$I$3:$I$127)*_xlfn.XLOOKUP(D$1,Korrekturfaktoren!$A$3:$A$6,Korrekturfaktoren!$B$3:$B$6)
+_xlfn.XLOOKUP($A96,Kostenanteile!$B$3:$B$127,Kostenanteile!$J$3:$J$127)*_xlfn.XLOOKUP(D$1,Korrekturfaktoren!$A$3:$A$6,Korrekturfaktoren!$C$3:$C$6)
+_xlfn.XLOOKUP($A96,Kostenanteile!$B$3:$B$127,Kostenanteile!$K$3:$K$127)*_xlfn.XLOOKUP(D$1,Korrekturfaktoren!$A$3:$A$6,Korrekturfaktoren!$D$3:$D$6)
+_xlfn.XLOOKUP($A96,Kostenanteile!$B$3:$B$127,Kostenanteile!$L$3:$L$127)*_xlfn.XLOOKUP(D$1,Korrekturfaktoren!$A$3:$A$6,Korrekturfaktoren!$E$3:$E$6)</f>
        <v>1.3565045835919269</v>
      </c>
      <c r="E96" s="51">
        <f>_xlfn.XLOOKUP($A96,Kostenanteile!$B$3:$B$127,Kostenanteile!$I$3:$I$127)*_xlfn.XLOOKUP(E$1,Korrekturfaktoren!$A$3:$A$6,Korrekturfaktoren!$B$3:$B$6)
+_xlfn.XLOOKUP($A96,Kostenanteile!$B$3:$B$127,Kostenanteile!$J$3:$J$127)*_xlfn.XLOOKUP(E$1,Korrekturfaktoren!$A$3:$A$6,Korrekturfaktoren!$C$3:$C$6)
+_xlfn.XLOOKUP($A96,Kostenanteile!$B$3:$B$127,Kostenanteile!$K$3:$K$127)*_xlfn.XLOOKUP(E$1,Korrekturfaktoren!$A$3:$A$6,Korrekturfaktoren!$D$3:$D$6)
+_xlfn.XLOOKUP($A96,Kostenanteile!$B$3:$B$127,Kostenanteile!$L$3:$L$127)*_xlfn.XLOOKUP(E$1,Korrekturfaktoren!$A$3:$A$6,Korrekturfaktoren!$E$3:$E$6)</f>
        <v>1.2516963128544047</v>
      </c>
    </row>
    <row r="97" spans="1:5">
      <c r="A97" s="51">
        <f>Konsolidiert!C97</f>
        <v>3396</v>
      </c>
      <c r="B97" s="51">
        <f>_xlfn.XLOOKUP($A97,Kostenanteile!$B$3:$B$127,Kostenanteile!$I$3:$I$127)*_xlfn.XLOOKUP(B$1,Korrekturfaktoren!$A$3:$A$6,Korrekturfaktoren!$B$3:$B$6)
+_xlfn.XLOOKUP($A97,Kostenanteile!$B$3:$B$127,Kostenanteile!$J$3:$J$127)*_xlfn.XLOOKUP(B$1,Korrekturfaktoren!$A$3:$A$6,Korrekturfaktoren!$C$3:$C$6)
+_xlfn.XLOOKUP($A97,Kostenanteile!$B$3:$B$127,Kostenanteile!$K$3:$K$127)*_xlfn.XLOOKUP(B$1,Korrekturfaktoren!$A$3:$A$6,Korrekturfaktoren!$D$3:$D$6)
+_xlfn.XLOOKUP($A97,Kostenanteile!$B$3:$B$127,Kostenanteile!$L$3:$L$127)*_xlfn.XLOOKUP(B$1,Korrekturfaktoren!$A$3:$A$6,Korrekturfaktoren!$E$3:$E$6)</f>
        <v>1.1874356167841076</v>
      </c>
      <c r="C97" s="51">
        <f>_xlfn.XLOOKUP($A97,Kostenanteile!$B$3:$B$127,Kostenanteile!$I$3:$I$127)*_xlfn.XLOOKUP(C$1,Korrekturfaktoren!$A$3:$A$6,Korrekturfaktoren!$B$3:$B$6)
+_xlfn.XLOOKUP($A97,Kostenanteile!$B$3:$B$127,Kostenanteile!$J$3:$J$127)*_xlfn.XLOOKUP(C$1,Korrekturfaktoren!$A$3:$A$6,Korrekturfaktoren!$C$3:$C$6)
+_xlfn.XLOOKUP($A97,Kostenanteile!$B$3:$B$127,Kostenanteile!$K$3:$K$127)*_xlfn.XLOOKUP(C$1,Korrekturfaktoren!$A$3:$A$6,Korrekturfaktoren!$D$3:$D$6)
+_xlfn.XLOOKUP($A97,Kostenanteile!$B$3:$B$127,Kostenanteile!$L$3:$L$127)*_xlfn.XLOOKUP(C$1,Korrekturfaktoren!$A$3:$A$6,Korrekturfaktoren!$E$3:$E$6)</f>
        <v>1.2267715152516632</v>
      </c>
      <c r="D97" s="51">
        <f>_xlfn.XLOOKUP($A97,Kostenanteile!$B$3:$B$127,Kostenanteile!$I$3:$I$127)*_xlfn.XLOOKUP(D$1,Korrekturfaktoren!$A$3:$A$6,Korrekturfaktoren!$B$3:$B$6)
+_xlfn.XLOOKUP($A97,Kostenanteile!$B$3:$B$127,Kostenanteile!$J$3:$J$127)*_xlfn.XLOOKUP(D$1,Korrekturfaktoren!$A$3:$A$6,Korrekturfaktoren!$C$3:$C$6)
+_xlfn.XLOOKUP($A97,Kostenanteile!$B$3:$B$127,Kostenanteile!$K$3:$K$127)*_xlfn.XLOOKUP(D$1,Korrekturfaktoren!$A$3:$A$6,Korrekturfaktoren!$D$3:$D$6)
+_xlfn.XLOOKUP($A97,Kostenanteile!$B$3:$B$127,Kostenanteile!$L$3:$L$127)*_xlfn.XLOOKUP(D$1,Korrekturfaktoren!$A$3:$A$6,Korrekturfaktoren!$E$3:$E$6)</f>
        <v>1.2614258602407746</v>
      </c>
      <c r="E97" s="51">
        <f>_xlfn.XLOOKUP($A97,Kostenanteile!$B$3:$B$127,Kostenanteile!$I$3:$I$127)*_xlfn.XLOOKUP(E$1,Korrekturfaktoren!$A$3:$A$6,Korrekturfaktoren!$B$3:$B$6)
+_xlfn.XLOOKUP($A97,Kostenanteile!$B$3:$B$127,Kostenanteile!$J$3:$J$127)*_xlfn.XLOOKUP(E$1,Korrekturfaktoren!$A$3:$A$6,Korrekturfaktoren!$C$3:$C$6)
+_xlfn.XLOOKUP($A97,Kostenanteile!$B$3:$B$127,Kostenanteile!$K$3:$K$127)*_xlfn.XLOOKUP(E$1,Korrekturfaktoren!$A$3:$A$6,Korrekturfaktoren!$D$3:$D$6)
+_xlfn.XLOOKUP($A97,Kostenanteile!$B$3:$B$127,Kostenanteile!$L$3:$L$127)*_xlfn.XLOOKUP(E$1,Korrekturfaktoren!$A$3:$A$6,Korrekturfaktoren!$E$3:$E$6)</f>
        <v>1.2108179205820835</v>
      </c>
    </row>
    <row r="98" spans="1:5">
      <c r="A98" s="51">
        <f>Konsolidiert!C98</f>
        <v>3396.1</v>
      </c>
      <c r="B98" s="51" t="e">
        <f>_xlfn.XLOOKUP($A98,Kostenanteile!$B$3:$B$127,Kostenanteile!$I$3:$I$127)*_xlfn.XLOOKUP(B$1,Korrekturfaktoren!$A$3:$A$6,Korrekturfaktoren!$B$3:$B$6)
+_xlfn.XLOOKUP($A98,Kostenanteile!$B$3:$B$127,Kostenanteile!$J$3:$J$127)*_xlfn.XLOOKUP(B$1,Korrekturfaktoren!$A$3:$A$6,Korrekturfaktoren!$C$3:$C$6)
+_xlfn.XLOOKUP($A98,Kostenanteile!$B$3:$B$127,Kostenanteile!$K$3:$K$127)*_xlfn.XLOOKUP(B$1,Korrekturfaktoren!$A$3:$A$6,Korrekturfaktoren!$D$3:$D$6)
+_xlfn.XLOOKUP($A98,Kostenanteile!$B$3:$B$127,Kostenanteile!$L$3:$L$127)*_xlfn.XLOOKUP(B$1,Korrekturfaktoren!$A$3:$A$6,Korrekturfaktoren!$E$3:$E$6)</f>
        <v>#N/A</v>
      </c>
      <c r="C98" s="51" t="e">
        <f>_xlfn.XLOOKUP($A98,Kostenanteile!$B$3:$B$127,Kostenanteile!$I$3:$I$127)*_xlfn.XLOOKUP(C$1,Korrekturfaktoren!$A$3:$A$6,Korrekturfaktoren!$B$3:$B$6)
+_xlfn.XLOOKUP($A98,Kostenanteile!$B$3:$B$127,Kostenanteile!$J$3:$J$127)*_xlfn.XLOOKUP(C$1,Korrekturfaktoren!$A$3:$A$6,Korrekturfaktoren!$C$3:$C$6)
+_xlfn.XLOOKUP($A98,Kostenanteile!$B$3:$B$127,Kostenanteile!$K$3:$K$127)*_xlfn.XLOOKUP(C$1,Korrekturfaktoren!$A$3:$A$6,Korrekturfaktoren!$D$3:$D$6)
+_xlfn.XLOOKUP($A98,Kostenanteile!$B$3:$B$127,Kostenanteile!$L$3:$L$127)*_xlfn.XLOOKUP(C$1,Korrekturfaktoren!$A$3:$A$6,Korrekturfaktoren!$E$3:$E$6)</f>
        <v>#N/A</v>
      </c>
      <c r="D98" s="51" t="e">
        <f>_xlfn.XLOOKUP($A98,Kostenanteile!$B$3:$B$127,Kostenanteile!$I$3:$I$127)*_xlfn.XLOOKUP(D$1,Korrekturfaktoren!$A$3:$A$6,Korrekturfaktoren!$B$3:$B$6)
+_xlfn.XLOOKUP($A98,Kostenanteile!$B$3:$B$127,Kostenanteile!$J$3:$J$127)*_xlfn.XLOOKUP(D$1,Korrekturfaktoren!$A$3:$A$6,Korrekturfaktoren!$C$3:$C$6)
+_xlfn.XLOOKUP($A98,Kostenanteile!$B$3:$B$127,Kostenanteile!$K$3:$K$127)*_xlfn.XLOOKUP(D$1,Korrekturfaktoren!$A$3:$A$6,Korrekturfaktoren!$D$3:$D$6)
+_xlfn.XLOOKUP($A98,Kostenanteile!$B$3:$B$127,Kostenanteile!$L$3:$L$127)*_xlfn.XLOOKUP(D$1,Korrekturfaktoren!$A$3:$A$6,Korrekturfaktoren!$E$3:$E$6)</f>
        <v>#N/A</v>
      </c>
      <c r="E98" s="51" t="e">
        <f>_xlfn.XLOOKUP($A98,Kostenanteile!$B$3:$B$127,Kostenanteile!$I$3:$I$127)*_xlfn.XLOOKUP(E$1,Korrekturfaktoren!$A$3:$A$6,Korrekturfaktoren!$B$3:$B$6)
+_xlfn.XLOOKUP($A98,Kostenanteile!$B$3:$B$127,Kostenanteile!$J$3:$J$127)*_xlfn.XLOOKUP(E$1,Korrekturfaktoren!$A$3:$A$6,Korrekturfaktoren!$C$3:$C$6)
+_xlfn.XLOOKUP($A98,Kostenanteile!$B$3:$B$127,Kostenanteile!$K$3:$K$127)*_xlfn.XLOOKUP(E$1,Korrekturfaktoren!$A$3:$A$6,Korrekturfaktoren!$D$3:$D$6)
+_xlfn.XLOOKUP($A98,Kostenanteile!$B$3:$B$127,Kostenanteile!$L$3:$L$127)*_xlfn.XLOOKUP(E$1,Korrekturfaktoren!$A$3:$A$6,Korrekturfaktoren!$E$3:$E$6)</f>
        <v>#N/A</v>
      </c>
    </row>
    <row r="99" spans="1:5">
      <c r="A99" s="51">
        <f>Konsolidiert!C99</f>
        <v>3446</v>
      </c>
      <c r="B99" s="51">
        <f>_xlfn.XLOOKUP($A99,Kostenanteile!$B$3:$B$127,Kostenanteile!$I$3:$I$127)*_xlfn.XLOOKUP(B$1,Korrekturfaktoren!$A$3:$A$6,Korrekturfaktoren!$B$3:$B$6)
+_xlfn.XLOOKUP($A99,Kostenanteile!$B$3:$B$127,Kostenanteile!$J$3:$J$127)*_xlfn.XLOOKUP(B$1,Korrekturfaktoren!$A$3:$A$6,Korrekturfaktoren!$C$3:$C$6)
+_xlfn.XLOOKUP($A99,Kostenanteile!$B$3:$B$127,Kostenanteile!$K$3:$K$127)*_xlfn.XLOOKUP(B$1,Korrekturfaktoren!$A$3:$A$6,Korrekturfaktoren!$D$3:$D$6)
+_xlfn.XLOOKUP($A99,Kostenanteile!$B$3:$B$127,Kostenanteile!$L$3:$L$127)*_xlfn.XLOOKUP(B$1,Korrekturfaktoren!$A$3:$A$6,Korrekturfaktoren!$E$3:$E$6)</f>
        <v>1.4493128917918732</v>
      </c>
      <c r="C99" s="51">
        <f>_xlfn.XLOOKUP($A99,Kostenanteile!$B$3:$B$127,Kostenanteile!$I$3:$I$127)*_xlfn.XLOOKUP(C$1,Korrekturfaktoren!$A$3:$A$6,Korrekturfaktoren!$B$3:$B$6)
+_xlfn.XLOOKUP($A99,Kostenanteile!$B$3:$B$127,Kostenanteile!$J$3:$J$127)*_xlfn.XLOOKUP(C$1,Korrekturfaktoren!$A$3:$A$6,Korrekturfaktoren!$C$3:$C$6)
+_xlfn.XLOOKUP($A99,Kostenanteile!$B$3:$B$127,Kostenanteile!$K$3:$K$127)*_xlfn.XLOOKUP(C$1,Korrekturfaktoren!$A$3:$A$6,Korrekturfaktoren!$D$3:$D$6)
+_xlfn.XLOOKUP($A99,Kostenanteile!$B$3:$B$127,Kostenanteile!$L$3:$L$127)*_xlfn.XLOOKUP(C$1,Korrekturfaktoren!$A$3:$A$6,Korrekturfaktoren!$E$3:$E$6)</f>
        <v>1.4571511755176916</v>
      </c>
      <c r="D99" s="51">
        <f>_xlfn.XLOOKUP($A99,Kostenanteile!$B$3:$B$127,Kostenanteile!$I$3:$I$127)*_xlfn.XLOOKUP(D$1,Korrekturfaktoren!$A$3:$A$6,Korrekturfaktoren!$B$3:$B$6)
+_xlfn.XLOOKUP($A99,Kostenanteile!$B$3:$B$127,Kostenanteile!$J$3:$J$127)*_xlfn.XLOOKUP(D$1,Korrekturfaktoren!$A$3:$A$6,Korrekturfaktoren!$C$3:$C$6)
+_xlfn.XLOOKUP($A99,Kostenanteile!$B$3:$B$127,Kostenanteile!$K$3:$K$127)*_xlfn.XLOOKUP(D$1,Korrekturfaktoren!$A$3:$A$6,Korrekturfaktoren!$D$3:$D$6)
+_xlfn.XLOOKUP($A99,Kostenanteile!$B$3:$B$127,Kostenanteile!$L$3:$L$127)*_xlfn.XLOOKUP(D$1,Korrekturfaktoren!$A$3:$A$6,Korrekturfaktoren!$E$3:$E$6)</f>
        <v>1.5335184717251411</v>
      </c>
      <c r="E99" s="51">
        <f>_xlfn.XLOOKUP($A99,Kostenanteile!$B$3:$B$127,Kostenanteile!$I$3:$I$127)*_xlfn.XLOOKUP(E$1,Korrekturfaktoren!$A$3:$A$6,Korrekturfaktoren!$B$3:$B$6)
+_xlfn.XLOOKUP($A99,Kostenanteile!$B$3:$B$127,Kostenanteile!$J$3:$J$127)*_xlfn.XLOOKUP(E$1,Korrekturfaktoren!$A$3:$A$6,Korrekturfaktoren!$C$3:$C$6)
+_xlfn.XLOOKUP($A99,Kostenanteile!$B$3:$B$127,Kostenanteile!$K$3:$K$127)*_xlfn.XLOOKUP(E$1,Korrekturfaktoren!$A$3:$A$6,Korrekturfaktoren!$D$3:$D$6)
+_xlfn.XLOOKUP($A99,Kostenanteile!$B$3:$B$127,Kostenanteile!$L$3:$L$127)*_xlfn.XLOOKUP(E$1,Korrekturfaktoren!$A$3:$A$6,Korrekturfaktoren!$E$3:$E$6)</f>
        <v>1.3255274822316403</v>
      </c>
    </row>
    <row r="100" spans="1:5">
      <c r="A100" s="51">
        <f>Konsolidiert!C100</f>
        <v>3454</v>
      </c>
      <c r="B100" s="51">
        <f>_xlfn.XLOOKUP($A100,Kostenanteile!$B$3:$B$127,Kostenanteile!$I$3:$I$127)*_xlfn.XLOOKUP(B$1,Korrekturfaktoren!$A$3:$A$6,Korrekturfaktoren!$B$3:$B$6)
+_xlfn.XLOOKUP($A100,Kostenanteile!$B$3:$B$127,Kostenanteile!$J$3:$J$127)*_xlfn.XLOOKUP(B$1,Korrekturfaktoren!$A$3:$A$6,Korrekturfaktoren!$C$3:$C$6)
+_xlfn.XLOOKUP($A100,Kostenanteile!$B$3:$B$127,Kostenanteile!$K$3:$K$127)*_xlfn.XLOOKUP(B$1,Korrekturfaktoren!$A$3:$A$6,Korrekturfaktoren!$D$3:$D$6)
+_xlfn.XLOOKUP($A100,Kostenanteile!$B$3:$B$127,Kostenanteile!$L$3:$L$127)*_xlfn.XLOOKUP(B$1,Korrekturfaktoren!$A$3:$A$6,Korrekturfaktoren!$E$3:$E$6)</f>
        <v>1.1874356167841076</v>
      </c>
      <c r="C100" s="51">
        <f>_xlfn.XLOOKUP($A100,Kostenanteile!$B$3:$B$127,Kostenanteile!$I$3:$I$127)*_xlfn.XLOOKUP(C$1,Korrekturfaktoren!$A$3:$A$6,Korrekturfaktoren!$B$3:$B$6)
+_xlfn.XLOOKUP($A100,Kostenanteile!$B$3:$B$127,Kostenanteile!$J$3:$J$127)*_xlfn.XLOOKUP(C$1,Korrekturfaktoren!$A$3:$A$6,Korrekturfaktoren!$C$3:$C$6)
+_xlfn.XLOOKUP($A100,Kostenanteile!$B$3:$B$127,Kostenanteile!$K$3:$K$127)*_xlfn.XLOOKUP(C$1,Korrekturfaktoren!$A$3:$A$6,Korrekturfaktoren!$D$3:$D$6)
+_xlfn.XLOOKUP($A100,Kostenanteile!$B$3:$B$127,Kostenanteile!$L$3:$L$127)*_xlfn.XLOOKUP(C$1,Korrekturfaktoren!$A$3:$A$6,Korrekturfaktoren!$E$3:$E$6)</f>
        <v>1.2267715152516632</v>
      </c>
      <c r="D100" s="51">
        <f>_xlfn.XLOOKUP($A100,Kostenanteile!$B$3:$B$127,Kostenanteile!$I$3:$I$127)*_xlfn.XLOOKUP(D$1,Korrekturfaktoren!$A$3:$A$6,Korrekturfaktoren!$B$3:$B$6)
+_xlfn.XLOOKUP($A100,Kostenanteile!$B$3:$B$127,Kostenanteile!$J$3:$J$127)*_xlfn.XLOOKUP(D$1,Korrekturfaktoren!$A$3:$A$6,Korrekturfaktoren!$C$3:$C$6)
+_xlfn.XLOOKUP($A100,Kostenanteile!$B$3:$B$127,Kostenanteile!$K$3:$K$127)*_xlfn.XLOOKUP(D$1,Korrekturfaktoren!$A$3:$A$6,Korrekturfaktoren!$D$3:$D$6)
+_xlfn.XLOOKUP($A100,Kostenanteile!$B$3:$B$127,Kostenanteile!$L$3:$L$127)*_xlfn.XLOOKUP(D$1,Korrekturfaktoren!$A$3:$A$6,Korrekturfaktoren!$E$3:$E$6)</f>
        <v>1.2614258602407746</v>
      </c>
      <c r="E100" s="51">
        <f>_xlfn.XLOOKUP($A100,Kostenanteile!$B$3:$B$127,Kostenanteile!$I$3:$I$127)*_xlfn.XLOOKUP(E$1,Korrekturfaktoren!$A$3:$A$6,Korrekturfaktoren!$B$3:$B$6)
+_xlfn.XLOOKUP($A100,Kostenanteile!$B$3:$B$127,Kostenanteile!$J$3:$J$127)*_xlfn.XLOOKUP(E$1,Korrekturfaktoren!$A$3:$A$6,Korrekturfaktoren!$C$3:$C$6)
+_xlfn.XLOOKUP($A100,Kostenanteile!$B$3:$B$127,Kostenanteile!$K$3:$K$127)*_xlfn.XLOOKUP(E$1,Korrekturfaktoren!$A$3:$A$6,Korrekturfaktoren!$D$3:$D$6)
+_xlfn.XLOOKUP($A100,Kostenanteile!$B$3:$B$127,Kostenanteile!$L$3:$L$127)*_xlfn.XLOOKUP(E$1,Korrekturfaktoren!$A$3:$A$6,Korrekturfaktoren!$E$3:$E$6)</f>
        <v>1.2108179205820835</v>
      </c>
    </row>
    <row r="101" spans="1:5">
      <c r="A101" s="209">
        <f>Konsolidiert!C101</f>
        <v>3455</v>
      </c>
      <c r="B101" s="209" t="e">
        <f>_xlfn.XLOOKUP($A101,Kostenanteile!$B$3:$B$127,Kostenanteile!$I$3:$I$127)*_xlfn.XLOOKUP(B$1,Korrekturfaktoren!$A$3:$A$6,Korrekturfaktoren!$B$3:$B$6)
+_xlfn.XLOOKUP($A101,Kostenanteile!$B$3:$B$127,Kostenanteile!$J$3:$J$127)*_xlfn.XLOOKUP(B$1,Korrekturfaktoren!$A$3:$A$6,Korrekturfaktoren!$C$3:$C$6)
+_xlfn.XLOOKUP($A101,Kostenanteile!$B$3:$B$127,Kostenanteile!$K$3:$K$127)*_xlfn.XLOOKUP(B$1,Korrekturfaktoren!$A$3:$A$6,Korrekturfaktoren!$D$3:$D$6)
+_xlfn.XLOOKUP($A101,Kostenanteile!$B$3:$B$127,Kostenanteile!$L$3:$L$127)*_xlfn.XLOOKUP(B$1,Korrekturfaktoren!$A$3:$A$6,Korrekturfaktoren!$E$3:$E$6)</f>
        <v>#N/A</v>
      </c>
      <c r="C101" s="209" t="e">
        <f>_xlfn.XLOOKUP($A101,Kostenanteile!$B$3:$B$127,Kostenanteile!$I$3:$I$127)*_xlfn.XLOOKUP(C$1,Korrekturfaktoren!$A$3:$A$6,Korrekturfaktoren!$B$3:$B$6)
+_xlfn.XLOOKUP($A101,Kostenanteile!$B$3:$B$127,Kostenanteile!$J$3:$J$127)*_xlfn.XLOOKUP(C$1,Korrekturfaktoren!$A$3:$A$6,Korrekturfaktoren!$C$3:$C$6)
+_xlfn.XLOOKUP($A101,Kostenanteile!$B$3:$B$127,Kostenanteile!$K$3:$K$127)*_xlfn.XLOOKUP(C$1,Korrekturfaktoren!$A$3:$A$6,Korrekturfaktoren!$D$3:$D$6)
+_xlfn.XLOOKUP($A101,Kostenanteile!$B$3:$B$127,Kostenanteile!$L$3:$L$127)*_xlfn.XLOOKUP(C$1,Korrekturfaktoren!$A$3:$A$6,Korrekturfaktoren!$E$3:$E$6)</f>
        <v>#N/A</v>
      </c>
      <c r="D101" s="209" t="e">
        <f>_xlfn.XLOOKUP($A101,Kostenanteile!$B$3:$B$127,Kostenanteile!$I$3:$I$127)*_xlfn.XLOOKUP(D$1,Korrekturfaktoren!$A$3:$A$6,Korrekturfaktoren!$B$3:$B$6)
+_xlfn.XLOOKUP($A101,Kostenanteile!$B$3:$B$127,Kostenanteile!$J$3:$J$127)*_xlfn.XLOOKUP(D$1,Korrekturfaktoren!$A$3:$A$6,Korrekturfaktoren!$C$3:$C$6)
+_xlfn.XLOOKUP($A101,Kostenanteile!$B$3:$B$127,Kostenanteile!$K$3:$K$127)*_xlfn.XLOOKUP(D$1,Korrekturfaktoren!$A$3:$A$6,Korrekturfaktoren!$D$3:$D$6)
+_xlfn.XLOOKUP($A101,Kostenanteile!$B$3:$B$127,Kostenanteile!$L$3:$L$127)*_xlfn.XLOOKUP(D$1,Korrekturfaktoren!$A$3:$A$6,Korrekturfaktoren!$E$3:$E$6)</f>
        <v>#N/A</v>
      </c>
      <c r="E101" s="209" t="e">
        <f>_xlfn.XLOOKUP($A101,Kostenanteile!$B$3:$B$127,Kostenanteile!$I$3:$I$127)*_xlfn.XLOOKUP(E$1,Korrekturfaktoren!$A$3:$A$6,Korrekturfaktoren!$B$3:$B$6)
+_xlfn.XLOOKUP($A101,Kostenanteile!$B$3:$B$127,Kostenanteile!$J$3:$J$127)*_xlfn.XLOOKUP(E$1,Korrekturfaktoren!$A$3:$A$6,Korrekturfaktoren!$C$3:$C$6)
+_xlfn.XLOOKUP($A101,Kostenanteile!$B$3:$B$127,Kostenanteile!$K$3:$K$127)*_xlfn.XLOOKUP(E$1,Korrekturfaktoren!$A$3:$A$6,Korrekturfaktoren!$D$3:$D$6)
+_xlfn.XLOOKUP($A101,Kostenanteile!$B$3:$B$127,Kostenanteile!$L$3:$L$127)*_xlfn.XLOOKUP(E$1,Korrekturfaktoren!$A$3:$A$6,Korrekturfaktoren!$E$3:$E$6)</f>
        <v>#N/A</v>
      </c>
    </row>
    <row r="102" spans="1:5">
      <c r="A102" s="51">
        <f>Konsolidiert!C102</f>
        <v>3460</v>
      </c>
      <c r="B102" s="51">
        <f>_xlfn.XLOOKUP($A102,Kostenanteile!$B$3:$B$127,Kostenanteile!$I$3:$I$127)*_xlfn.XLOOKUP(B$1,Korrekturfaktoren!$A$3:$A$6,Korrekturfaktoren!$B$3:$B$6)
+_xlfn.XLOOKUP($A102,Kostenanteile!$B$3:$B$127,Kostenanteile!$J$3:$J$127)*_xlfn.XLOOKUP(B$1,Korrekturfaktoren!$A$3:$A$6,Korrekturfaktoren!$C$3:$C$6)
+_xlfn.XLOOKUP($A102,Kostenanteile!$B$3:$B$127,Kostenanteile!$K$3:$K$127)*_xlfn.XLOOKUP(B$1,Korrekturfaktoren!$A$3:$A$6,Korrekturfaktoren!$D$3:$D$6)
+_xlfn.XLOOKUP($A102,Kostenanteile!$B$3:$B$127,Kostenanteile!$L$3:$L$127)*_xlfn.XLOOKUP(B$1,Korrekturfaktoren!$A$3:$A$6,Korrekturfaktoren!$E$3:$E$6)</f>
        <v>1.1874356167841076</v>
      </c>
      <c r="C102" s="51">
        <f>_xlfn.XLOOKUP($A102,Kostenanteile!$B$3:$B$127,Kostenanteile!$I$3:$I$127)*_xlfn.XLOOKUP(C$1,Korrekturfaktoren!$A$3:$A$6,Korrekturfaktoren!$B$3:$B$6)
+_xlfn.XLOOKUP($A102,Kostenanteile!$B$3:$B$127,Kostenanteile!$J$3:$J$127)*_xlfn.XLOOKUP(C$1,Korrekturfaktoren!$A$3:$A$6,Korrekturfaktoren!$C$3:$C$6)
+_xlfn.XLOOKUP($A102,Kostenanteile!$B$3:$B$127,Kostenanteile!$K$3:$K$127)*_xlfn.XLOOKUP(C$1,Korrekturfaktoren!$A$3:$A$6,Korrekturfaktoren!$D$3:$D$6)
+_xlfn.XLOOKUP($A102,Kostenanteile!$B$3:$B$127,Kostenanteile!$L$3:$L$127)*_xlfn.XLOOKUP(C$1,Korrekturfaktoren!$A$3:$A$6,Korrekturfaktoren!$E$3:$E$6)</f>
        <v>1.2267715152516632</v>
      </c>
      <c r="D102" s="51">
        <f>_xlfn.XLOOKUP($A102,Kostenanteile!$B$3:$B$127,Kostenanteile!$I$3:$I$127)*_xlfn.XLOOKUP(D$1,Korrekturfaktoren!$A$3:$A$6,Korrekturfaktoren!$B$3:$B$6)
+_xlfn.XLOOKUP($A102,Kostenanteile!$B$3:$B$127,Kostenanteile!$J$3:$J$127)*_xlfn.XLOOKUP(D$1,Korrekturfaktoren!$A$3:$A$6,Korrekturfaktoren!$C$3:$C$6)
+_xlfn.XLOOKUP($A102,Kostenanteile!$B$3:$B$127,Kostenanteile!$K$3:$K$127)*_xlfn.XLOOKUP(D$1,Korrekturfaktoren!$A$3:$A$6,Korrekturfaktoren!$D$3:$D$6)
+_xlfn.XLOOKUP($A102,Kostenanteile!$B$3:$B$127,Kostenanteile!$L$3:$L$127)*_xlfn.XLOOKUP(D$1,Korrekturfaktoren!$A$3:$A$6,Korrekturfaktoren!$E$3:$E$6)</f>
        <v>1.2614258602407746</v>
      </c>
      <c r="E102" s="51">
        <f>_xlfn.XLOOKUP($A102,Kostenanteile!$B$3:$B$127,Kostenanteile!$I$3:$I$127)*_xlfn.XLOOKUP(E$1,Korrekturfaktoren!$A$3:$A$6,Korrekturfaktoren!$B$3:$B$6)
+_xlfn.XLOOKUP($A102,Kostenanteile!$B$3:$B$127,Kostenanteile!$J$3:$J$127)*_xlfn.XLOOKUP(E$1,Korrekturfaktoren!$A$3:$A$6,Korrekturfaktoren!$C$3:$C$6)
+_xlfn.XLOOKUP($A102,Kostenanteile!$B$3:$B$127,Kostenanteile!$K$3:$K$127)*_xlfn.XLOOKUP(E$1,Korrekturfaktoren!$A$3:$A$6,Korrekturfaktoren!$D$3:$D$6)
+_xlfn.XLOOKUP($A102,Kostenanteile!$B$3:$B$127,Kostenanteile!$L$3:$L$127)*_xlfn.XLOOKUP(E$1,Korrekturfaktoren!$A$3:$A$6,Korrekturfaktoren!$E$3:$E$6)</f>
        <v>1.2108179205820835</v>
      </c>
    </row>
    <row r="103" spans="1:5">
      <c r="A103" s="51">
        <f>Konsolidiert!C103</f>
        <v>3460.1</v>
      </c>
      <c r="B103" s="51" t="e">
        <f>_xlfn.XLOOKUP($A103,Kostenanteile!$B$3:$B$127,Kostenanteile!$I$3:$I$127)*_xlfn.XLOOKUP(B$1,Korrekturfaktoren!$A$3:$A$6,Korrekturfaktoren!$B$3:$B$6)
+_xlfn.XLOOKUP($A103,Kostenanteile!$B$3:$B$127,Kostenanteile!$J$3:$J$127)*_xlfn.XLOOKUP(B$1,Korrekturfaktoren!$A$3:$A$6,Korrekturfaktoren!$C$3:$C$6)
+_xlfn.XLOOKUP($A103,Kostenanteile!$B$3:$B$127,Kostenanteile!$K$3:$K$127)*_xlfn.XLOOKUP(B$1,Korrekturfaktoren!$A$3:$A$6,Korrekturfaktoren!$D$3:$D$6)
+_xlfn.XLOOKUP($A103,Kostenanteile!$B$3:$B$127,Kostenanteile!$L$3:$L$127)*_xlfn.XLOOKUP(B$1,Korrekturfaktoren!$A$3:$A$6,Korrekturfaktoren!$E$3:$E$6)</f>
        <v>#N/A</v>
      </c>
      <c r="C103" s="51" t="e">
        <f>_xlfn.XLOOKUP($A103,Kostenanteile!$B$3:$B$127,Kostenanteile!$I$3:$I$127)*_xlfn.XLOOKUP(C$1,Korrekturfaktoren!$A$3:$A$6,Korrekturfaktoren!$B$3:$B$6)
+_xlfn.XLOOKUP($A103,Kostenanteile!$B$3:$B$127,Kostenanteile!$J$3:$J$127)*_xlfn.XLOOKUP(C$1,Korrekturfaktoren!$A$3:$A$6,Korrekturfaktoren!$C$3:$C$6)
+_xlfn.XLOOKUP($A103,Kostenanteile!$B$3:$B$127,Kostenanteile!$K$3:$K$127)*_xlfn.XLOOKUP(C$1,Korrekturfaktoren!$A$3:$A$6,Korrekturfaktoren!$D$3:$D$6)
+_xlfn.XLOOKUP($A103,Kostenanteile!$B$3:$B$127,Kostenanteile!$L$3:$L$127)*_xlfn.XLOOKUP(C$1,Korrekturfaktoren!$A$3:$A$6,Korrekturfaktoren!$E$3:$E$6)</f>
        <v>#N/A</v>
      </c>
      <c r="D103" s="51" t="e">
        <f>_xlfn.XLOOKUP($A103,Kostenanteile!$B$3:$B$127,Kostenanteile!$I$3:$I$127)*_xlfn.XLOOKUP(D$1,Korrekturfaktoren!$A$3:$A$6,Korrekturfaktoren!$B$3:$B$6)
+_xlfn.XLOOKUP($A103,Kostenanteile!$B$3:$B$127,Kostenanteile!$J$3:$J$127)*_xlfn.XLOOKUP(D$1,Korrekturfaktoren!$A$3:$A$6,Korrekturfaktoren!$C$3:$C$6)
+_xlfn.XLOOKUP($A103,Kostenanteile!$B$3:$B$127,Kostenanteile!$K$3:$K$127)*_xlfn.XLOOKUP(D$1,Korrekturfaktoren!$A$3:$A$6,Korrekturfaktoren!$D$3:$D$6)
+_xlfn.XLOOKUP($A103,Kostenanteile!$B$3:$B$127,Kostenanteile!$L$3:$L$127)*_xlfn.XLOOKUP(D$1,Korrekturfaktoren!$A$3:$A$6,Korrekturfaktoren!$E$3:$E$6)</f>
        <v>#N/A</v>
      </c>
      <c r="E103" s="51" t="e">
        <f>_xlfn.XLOOKUP($A103,Kostenanteile!$B$3:$B$127,Kostenanteile!$I$3:$I$127)*_xlfn.XLOOKUP(E$1,Korrekturfaktoren!$A$3:$A$6,Korrekturfaktoren!$B$3:$B$6)
+_xlfn.XLOOKUP($A103,Kostenanteile!$B$3:$B$127,Kostenanteile!$J$3:$J$127)*_xlfn.XLOOKUP(E$1,Korrekturfaktoren!$A$3:$A$6,Korrekturfaktoren!$C$3:$C$6)
+_xlfn.XLOOKUP($A103,Kostenanteile!$B$3:$B$127,Kostenanteile!$K$3:$K$127)*_xlfn.XLOOKUP(E$1,Korrekturfaktoren!$A$3:$A$6,Korrekturfaktoren!$D$3:$D$6)
+_xlfn.XLOOKUP($A103,Kostenanteile!$B$3:$B$127,Kostenanteile!$L$3:$L$127)*_xlfn.XLOOKUP(E$1,Korrekturfaktoren!$A$3:$A$6,Korrekturfaktoren!$E$3:$E$6)</f>
        <v>#N/A</v>
      </c>
    </row>
    <row r="104" spans="1:5">
      <c r="A104" s="51">
        <f>Konsolidiert!C104</f>
        <v>3469</v>
      </c>
      <c r="B104" s="51">
        <f>_xlfn.XLOOKUP($A104,Kostenanteile!$B$3:$B$127,Kostenanteile!$I$3:$I$127)*_xlfn.XLOOKUP(B$1,Korrekturfaktoren!$A$3:$A$6,Korrekturfaktoren!$B$3:$B$6)
+_xlfn.XLOOKUP($A104,Kostenanteile!$B$3:$B$127,Kostenanteile!$J$3:$J$127)*_xlfn.XLOOKUP(B$1,Korrekturfaktoren!$A$3:$A$6,Korrekturfaktoren!$C$3:$C$6)
+_xlfn.XLOOKUP($A104,Kostenanteile!$B$3:$B$127,Kostenanteile!$K$3:$K$127)*_xlfn.XLOOKUP(B$1,Korrekturfaktoren!$A$3:$A$6,Korrekturfaktoren!$D$3:$D$6)
+_xlfn.XLOOKUP($A104,Kostenanteile!$B$3:$B$127,Kostenanteile!$L$3:$L$127)*_xlfn.XLOOKUP(B$1,Korrekturfaktoren!$A$3:$A$6,Korrekturfaktoren!$E$3:$E$6)</f>
        <v>1.3759702990100213</v>
      </c>
      <c r="C104" s="51">
        <f>_xlfn.XLOOKUP($A104,Kostenanteile!$B$3:$B$127,Kostenanteile!$I$3:$I$127)*_xlfn.XLOOKUP(C$1,Korrekturfaktoren!$A$3:$A$6,Korrekturfaktoren!$B$3:$B$6)
+_xlfn.XLOOKUP($A104,Kostenanteile!$B$3:$B$127,Kostenanteile!$J$3:$J$127)*_xlfn.XLOOKUP(C$1,Korrekturfaktoren!$A$3:$A$6,Korrekturfaktoren!$C$3:$C$6)
+_xlfn.XLOOKUP($A104,Kostenanteile!$B$3:$B$127,Kostenanteile!$K$3:$K$127)*_xlfn.XLOOKUP(C$1,Korrekturfaktoren!$A$3:$A$6,Korrekturfaktoren!$D$3:$D$6)
+_xlfn.XLOOKUP($A104,Kostenanteile!$B$3:$B$127,Kostenanteile!$L$3:$L$127)*_xlfn.XLOOKUP(C$1,Korrekturfaktoren!$A$3:$A$6,Korrekturfaktoren!$E$3:$E$6)</f>
        <v>1.3909483764391206</v>
      </c>
      <c r="D104" s="51">
        <f>_xlfn.XLOOKUP($A104,Kostenanteile!$B$3:$B$127,Kostenanteile!$I$3:$I$127)*_xlfn.XLOOKUP(D$1,Korrekturfaktoren!$A$3:$A$6,Korrekturfaktoren!$B$3:$B$6)
+_xlfn.XLOOKUP($A104,Kostenanteile!$B$3:$B$127,Kostenanteile!$J$3:$J$127)*_xlfn.XLOOKUP(D$1,Korrekturfaktoren!$A$3:$A$6,Korrekturfaktoren!$C$3:$C$6)
+_xlfn.XLOOKUP($A104,Kostenanteile!$B$3:$B$127,Kostenanteile!$K$3:$K$127)*_xlfn.XLOOKUP(D$1,Korrekturfaktoren!$A$3:$A$6,Korrekturfaktoren!$D$3:$D$6)
+_xlfn.XLOOKUP($A104,Kostenanteile!$B$3:$B$127,Kostenanteile!$L$3:$L$127)*_xlfn.XLOOKUP(D$1,Korrekturfaktoren!$A$3:$A$6,Korrekturfaktoren!$E$3:$E$6)</f>
        <v>1.4515833069430792</v>
      </c>
      <c r="E104" s="51">
        <f>_xlfn.XLOOKUP($A104,Kostenanteile!$B$3:$B$127,Kostenanteile!$I$3:$I$127)*_xlfn.XLOOKUP(E$1,Korrekturfaktoren!$A$3:$A$6,Korrekturfaktoren!$B$3:$B$6)
+_xlfn.XLOOKUP($A104,Kostenanteile!$B$3:$B$127,Kostenanteile!$J$3:$J$127)*_xlfn.XLOOKUP(E$1,Korrekturfaktoren!$A$3:$A$6,Korrekturfaktoren!$C$3:$C$6)
+_xlfn.XLOOKUP($A104,Kostenanteile!$B$3:$B$127,Kostenanteile!$K$3:$K$127)*_xlfn.XLOOKUP(E$1,Korrekturfaktoren!$A$3:$A$6,Korrekturfaktoren!$D$3:$D$6)
+_xlfn.XLOOKUP($A104,Kostenanteile!$B$3:$B$127,Kostenanteile!$L$3:$L$127)*_xlfn.XLOOKUP(E$1,Korrekturfaktoren!$A$3:$A$6,Korrekturfaktoren!$E$3:$E$6)</f>
        <v>1.2925747051267256</v>
      </c>
    </row>
    <row r="105" spans="1:5">
      <c r="A105" s="51">
        <f>Konsolidiert!C105</f>
        <v>3478</v>
      </c>
      <c r="B105" s="51">
        <f>_xlfn.XLOOKUP($A105,Kostenanteile!$B$3:$B$127,Kostenanteile!$I$3:$I$127)*_xlfn.XLOOKUP(B$1,Korrekturfaktoren!$A$3:$A$6,Korrekturfaktoren!$B$3:$B$6)
+_xlfn.XLOOKUP($A105,Kostenanteile!$B$3:$B$127,Kostenanteile!$J$3:$J$127)*_xlfn.XLOOKUP(B$1,Korrekturfaktoren!$A$3:$A$6,Korrekturfaktoren!$C$3:$C$6)
+_xlfn.XLOOKUP($A105,Kostenanteile!$B$3:$B$127,Kostenanteile!$K$3:$K$127)*_xlfn.XLOOKUP(B$1,Korrekturfaktoren!$A$3:$A$6,Korrekturfaktoren!$D$3:$D$6)
+_xlfn.XLOOKUP($A105,Kostenanteile!$B$3:$B$127,Kostenanteile!$L$3:$L$127)*_xlfn.XLOOKUP(B$1,Korrekturfaktoren!$A$3:$A$6,Korrekturfaktoren!$E$3:$E$6)</f>
        <v>1.4493128917918732</v>
      </c>
      <c r="C105" s="51">
        <f>_xlfn.XLOOKUP($A105,Kostenanteile!$B$3:$B$127,Kostenanteile!$I$3:$I$127)*_xlfn.XLOOKUP(C$1,Korrekturfaktoren!$A$3:$A$6,Korrekturfaktoren!$B$3:$B$6)
+_xlfn.XLOOKUP($A105,Kostenanteile!$B$3:$B$127,Kostenanteile!$J$3:$J$127)*_xlfn.XLOOKUP(C$1,Korrekturfaktoren!$A$3:$A$6,Korrekturfaktoren!$C$3:$C$6)
+_xlfn.XLOOKUP($A105,Kostenanteile!$B$3:$B$127,Kostenanteile!$K$3:$K$127)*_xlfn.XLOOKUP(C$1,Korrekturfaktoren!$A$3:$A$6,Korrekturfaktoren!$D$3:$D$6)
+_xlfn.XLOOKUP($A105,Kostenanteile!$B$3:$B$127,Kostenanteile!$L$3:$L$127)*_xlfn.XLOOKUP(C$1,Korrekturfaktoren!$A$3:$A$6,Korrekturfaktoren!$E$3:$E$6)</f>
        <v>1.4571511755176916</v>
      </c>
      <c r="D105" s="51">
        <f>_xlfn.XLOOKUP($A105,Kostenanteile!$B$3:$B$127,Kostenanteile!$I$3:$I$127)*_xlfn.XLOOKUP(D$1,Korrekturfaktoren!$A$3:$A$6,Korrekturfaktoren!$B$3:$B$6)
+_xlfn.XLOOKUP($A105,Kostenanteile!$B$3:$B$127,Kostenanteile!$J$3:$J$127)*_xlfn.XLOOKUP(D$1,Korrekturfaktoren!$A$3:$A$6,Korrekturfaktoren!$C$3:$C$6)
+_xlfn.XLOOKUP($A105,Kostenanteile!$B$3:$B$127,Kostenanteile!$K$3:$K$127)*_xlfn.XLOOKUP(D$1,Korrekturfaktoren!$A$3:$A$6,Korrekturfaktoren!$D$3:$D$6)
+_xlfn.XLOOKUP($A105,Kostenanteile!$B$3:$B$127,Kostenanteile!$L$3:$L$127)*_xlfn.XLOOKUP(D$1,Korrekturfaktoren!$A$3:$A$6,Korrekturfaktoren!$E$3:$E$6)</f>
        <v>1.5335184717251411</v>
      </c>
      <c r="E105" s="51">
        <f>_xlfn.XLOOKUP($A105,Kostenanteile!$B$3:$B$127,Kostenanteile!$I$3:$I$127)*_xlfn.XLOOKUP(E$1,Korrekturfaktoren!$A$3:$A$6,Korrekturfaktoren!$B$3:$B$6)
+_xlfn.XLOOKUP($A105,Kostenanteile!$B$3:$B$127,Kostenanteile!$J$3:$J$127)*_xlfn.XLOOKUP(E$1,Korrekturfaktoren!$A$3:$A$6,Korrekturfaktoren!$C$3:$C$6)
+_xlfn.XLOOKUP($A105,Kostenanteile!$B$3:$B$127,Kostenanteile!$K$3:$K$127)*_xlfn.XLOOKUP(E$1,Korrekturfaktoren!$A$3:$A$6,Korrekturfaktoren!$D$3:$D$6)
+_xlfn.XLOOKUP($A105,Kostenanteile!$B$3:$B$127,Kostenanteile!$L$3:$L$127)*_xlfn.XLOOKUP(E$1,Korrekturfaktoren!$A$3:$A$6,Korrekturfaktoren!$E$3:$E$6)</f>
        <v>1.3255274822316403</v>
      </c>
    </row>
    <row r="106" spans="1:5">
      <c r="A106" s="51">
        <f>Konsolidiert!C106</f>
        <v>3501</v>
      </c>
      <c r="B106" s="51">
        <f>_xlfn.XLOOKUP($A106,Kostenanteile!$B$3:$B$127,Kostenanteile!$I$3:$I$127)*_xlfn.XLOOKUP(B$1,Korrekturfaktoren!$A$3:$A$6,Korrekturfaktoren!$B$3:$B$6)
+_xlfn.XLOOKUP($A106,Kostenanteile!$B$3:$B$127,Kostenanteile!$J$3:$J$127)*_xlfn.XLOOKUP(B$1,Korrekturfaktoren!$A$3:$A$6,Korrekturfaktoren!$C$3:$C$6)
+_xlfn.XLOOKUP($A106,Kostenanteile!$B$3:$B$127,Kostenanteile!$K$3:$K$127)*_xlfn.XLOOKUP(B$1,Korrekturfaktoren!$A$3:$A$6,Korrekturfaktoren!$D$3:$D$6)
+_xlfn.XLOOKUP($A106,Kostenanteile!$B$3:$B$127,Kostenanteile!$L$3:$L$127)*_xlfn.XLOOKUP(B$1,Korrekturfaktoren!$A$3:$A$6,Korrekturfaktoren!$E$3:$E$6)</f>
        <v>1.5226554845737255</v>
      </c>
      <c r="C106" s="51">
        <f>_xlfn.XLOOKUP($A106,Kostenanteile!$B$3:$B$127,Kostenanteile!$I$3:$I$127)*_xlfn.XLOOKUP(C$1,Korrekturfaktoren!$A$3:$A$6,Korrekturfaktoren!$B$3:$B$6)
+_xlfn.XLOOKUP($A106,Kostenanteile!$B$3:$B$127,Kostenanteile!$J$3:$J$127)*_xlfn.XLOOKUP(C$1,Korrekturfaktoren!$A$3:$A$6,Korrekturfaktoren!$C$3:$C$6)
+_xlfn.XLOOKUP($A106,Kostenanteile!$B$3:$B$127,Kostenanteile!$K$3:$K$127)*_xlfn.XLOOKUP(C$1,Korrekturfaktoren!$A$3:$A$6,Korrekturfaktoren!$D$3:$D$6)
+_xlfn.XLOOKUP($A106,Kostenanteile!$B$3:$B$127,Kostenanteile!$L$3:$L$127)*_xlfn.XLOOKUP(C$1,Korrekturfaktoren!$A$3:$A$6,Korrekturfaktoren!$E$3:$E$6)</f>
        <v>1.5233539745962621</v>
      </c>
      <c r="D106" s="51">
        <f>_xlfn.XLOOKUP($A106,Kostenanteile!$B$3:$B$127,Kostenanteile!$I$3:$I$127)*_xlfn.XLOOKUP(D$1,Korrekturfaktoren!$A$3:$A$6,Korrekturfaktoren!$B$3:$B$6)
+_xlfn.XLOOKUP($A106,Kostenanteile!$B$3:$B$127,Kostenanteile!$J$3:$J$127)*_xlfn.XLOOKUP(D$1,Korrekturfaktoren!$A$3:$A$6,Korrekturfaktoren!$C$3:$C$6)
+_xlfn.XLOOKUP($A106,Kostenanteile!$B$3:$B$127,Kostenanteile!$K$3:$K$127)*_xlfn.XLOOKUP(D$1,Korrekturfaktoren!$A$3:$A$6,Korrekturfaktoren!$D$3:$D$6)
+_xlfn.XLOOKUP($A106,Kostenanteile!$B$3:$B$127,Kostenanteile!$L$3:$L$127)*_xlfn.XLOOKUP(D$1,Korrekturfaktoren!$A$3:$A$6,Korrekturfaktoren!$E$3:$E$6)</f>
        <v>1.6154536365072032</v>
      </c>
      <c r="E106" s="51">
        <f>_xlfn.XLOOKUP($A106,Kostenanteile!$B$3:$B$127,Kostenanteile!$I$3:$I$127)*_xlfn.XLOOKUP(E$1,Korrekturfaktoren!$A$3:$A$6,Korrekturfaktoren!$B$3:$B$6)
+_xlfn.XLOOKUP($A106,Kostenanteile!$B$3:$B$127,Kostenanteile!$J$3:$J$127)*_xlfn.XLOOKUP(E$1,Korrekturfaktoren!$A$3:$A$6,Korrekturfaktoren!$C$3:$C$6)
+_xlfn.XLOOKUP($A106,Kostenanteile!$B$3:$B$127,Kostenanteile!$K$3:$K$127)*_xlfn.XLOOKUP(E$1,Korrekturfaktoren!$A$3:$A$6,Korrekturfaktoren!$D$3:$D$6)
+_xlfn.XLOOKUP($A106,Kostenanteile!$B$3:$B$127,Kostenanteile!$L$3:$L$127)*_xlfn.XLOOKUP(E$1,Korrekturfaktoren!$A$3:$A$6,Korrekturfaktoren!$E$3:$E$6)</f>
        <v>1.358480259336555</v>
      </c>
    </row>
    <row r="107" spans="1:5">
      <c r="A107" s="51">
        <f>Konsolidiert!C107</f>
        <v>6001.03</v>
      </c>
      <c r="B107" s="51">
        <f>_xlfn.XLOOKUP($A107,Kostenanteile!$B$3:$B$127,Kostenanteile!$I$3:$I$127)*_xlfn.XLOOKUP(B$1,Korrekturfaktoren!$A$3:$A$6,Korrekturfaktoren!$B$3:$B$6)
+_xlfn.XLOOKUP($A107,Kostenanteile!$B$3:$B$127,Kostenanteile!$J$3:$J$127)*_xlfn.XLOOKUP(B$1,Korrekturfaktoren!$A$3:$A$6,Korrekturfaktoren!$C$3:$C$6)
+_xlfn.XLOOKUP($A107,Kostenanteile!$B$3:$B$127,Kostenanteile!$K$3:$K$127)*_xlfn.XLOOKUP(B$1,Korrekturfaktoren!$A$3:$A$6,Korrekturfaktoren!$D$3:$D$6)
+_xlfn.XLOOKUP($A107,Kostenanteile!$B$3:$B$127,Kostenanteile!$L$3:$L$127)*_xlfn.XLOOKUP(B$1,Korrekturfaktoren!$A$3:$A$6,Korrekturfaktoren!$E$3:$E$6)</f>
        <v>1.3131254049347163</v>
      </c>
      <c r="C107" s="51">
        <f>_xlfn.XLOOKUP($A107,Kostenanteile!$B$3:$B$127,Kostenanteile!$I$3:$I$127)*_xlfn.XLOOKUP(C$1,Korrekturfaktoren!$A$3:$A$6,Korrekturfaktoren!$B$3:$B$6)
+_xlfn.XLOOKUP($A107,Kostenanteile!$B$3:$B$127,Kostenanteile!$J$3:$J$127)*_xlfn.XLOOKUP(C$1,Korrekturfaktoren!$A$3:$A$6,Korrekturfaktoren!$C$3:$C$6)
+_xlfn.XLOOKUP($A107,Kostenanteile!$B$3:$B$127,Kostenanteile!$K$3:$K$127)*_xlfn.XLOOKUP(C$1,Korrekturfaktoren!$A$3:$A$6,Korrekturfaktoren!$D$3:$D$6)
+_xlfn.XLOOKUP($A107,Kostenanteile!$B$3:$B$127,Kostenanteile!$L$3:$L$127)*_xlfn.XLOOKUP(C$1,Korrekturfaktoren!$A$3:$A$6,Korrekturfaktoren!$E$3:$E$6)</f>
        <v>1.3362227560433013</v>
      </c>
      <c r="D107" s="51">
        <f>_xlfn.XLOOKUP($A107,Kostenanteile!$B$3:$B$127,Kostenanteile!$I$3:$I$127)*_xlfn.XLOOKUP(D$1,Korrekturfaktoren!$A$3:$A$6,Korrekturfaktoren!$B$3:$B$6)
+_xlfn.XLOOKUP($A107,Kostenanteile!$B$3:$B$127,Kostenanteile!$J$3:$J$127)*_xlfn.XLOOKUP(D$1,Korrekturfaktoren!$A$3:$A$6,Korrekturfaktoren!$C$3:$C$6)
+_xlfn.XLOOKUP($A107,Kostenanteile!$B$3:$B$127,Kostenanteile!$K$3:$K$127)*_xlfn.XLOOKUP(D$1,Korrekturfaktoren!$A$3:$A$6,Korrekturfaktoren!$D$3:$D$6)
+_xlfn.XLOOKUP($A107,Kostenanteile!$B$3:$B$127,Kostenanteile!$L$3:$L$127)*_xlfn.XLOOKUP(D$1,Korrekturfaktoren!$A$3:$A$6,Korrekturfaktoren!$E$3:$E$6)</f>
        <v>1.3881974913756441</v>
      </c>
      <c r="E107" s="51">
        <f>_xlfn.XLOOKUP($A107,Kostenanteile!$B$3:$B$127,Kostenanteile!$I$3:$I$127)*_xlfn.XLOOKUP(E$1,Korrekturfaktoren!$A$3:$A$6,Korrekturfaktoren!$B$3:$B$6)
+_xlfn.XLOOKUP($A107,Kostenanteile!$B$3:$B$127,Kostenanteile!$J$3:$J$127)*_xlfn.XLOOKUP(E$1,Korrekturfaktoren!$A$3:$A$6,Korrekturfaktoren!$C$3:$C$6)
+_xlfn.XLOOKUP($A107,Kostenanteile!$B$3:$B$127,Kostenanteile!$K$3:$K$127)*_xlfn.XLOOKUP(E$1,Korrekturfaktoren!$A$3:$A$6,Korrekturfaktoren!$D$3:$D$6)
+_xlfn.XLOOKUP($A107,Kostenanteile!$B$3:$B$127,Kostenanteile!$L$3:$L$127)*_xlfn.XLOOKUP(E$1,Korrekturfaktoren!$A$3:$A$6,Korrekturfaktoren!$E$3:$E$6)</f>
        <v>1.2653224436118449</v>
      </c>
    </row>
    <row r="108" spans="1:5">
      <c r="A108" s="51">
        <f>Konsolidiert!C108</f>
        <v>6002.04</v>
      </c>
      <c r="B108" s="51">
        <f>_xlfn.XLOOKUP($A108,Kostenanteile!$B$3:$B$127,Kostenanteile!$I$3:$I$127)*_xlfn.XLOOKUP(B$1,Korrekturfaktoren!$A$3:$A$6,Korrekturfaktoren!$B$3:$B$6)
+_xlfn.XLOOKUP($A108,Kostenanteile!$B$3:$B$127,Kostenanteile!$J$3:$J$127)*_xlfn.XLOOKUP(B$1,Korrekturfaktoren!$A$3:$A$6,Korrekturfaktoren!$C$3:$C$6)
+_xlfn.XLOOKUP($A108,Kostenanteile!$B$3:$B$127,Kostenanteile!$K$3:$K$127)*_xlfn.XLOOKUP(B$1,Korrekturfaktoren!$A$3:$A$6,Korrekturfaktoren!$D$3:$D$6)
+_xlfn.XLOOKUP($A108,Kostenanteile!$B$3:$B$127,Kostenanteile!$L$3:$L$127)*_xlfn.XLOOKUP(B$1,Korrekturfaktoren!$A$3:$A$6,Korrekturfaktoren!$E$3:$E$6)</f>
        <v>1.5226554845737255</v>
      </c>
      <c r="C108" s="51">
        <f>_xlfn.XLOOKUP($A108,Kostenanteile!$B$3:$B$127,Kostenanteile!$I$3:$I$127)*_xlfn.XLOOKUP(C$1,Korrekturfaktoren!$A$3:$A$6,Korrekturfaktoren!$B$3:$B$6)
+_xlfn.XLOOKUP($A108,Kostenanteile!$B$3:$B$127,Kostenanteile!$J$3:$J$127)*_xlfn.XLOOKUP(C$1,Korrekturfaktoren!$A$3:$A$6,Korrekturfaktoren!$C$3:$C$6)
+_xlfn.XLOOKUP($A108,Kostenanteile!$B$3:$B$127,Kostenanteile!$K$3:$K$127)*_xlfn.XLOOKUP(C$1,Korrekturfaktoren!$A$3:$A$6,Korrekturfaktoren!$D$3:$D$6)
+_xlfn.XLOOKUP($A108,Kostenanteile!$B$3:$B$127,Kostenanteile!$L$3:$L$127)*_xlfn.XLOOKUP(C$1,Korrekturfaktoren!$A$3:$A$6,Korrekturfaktoren!$E$3:$E$6)</f>
        <v>1.5233539745962621</v>
      </c>
      <c r="D108" s="51">
        <f>_xlfn.XLOOKUP($A108,Kostenanteile!$B$3:$B$127,Kostenanteile!$I$3:$I$127)*_xlfn.XLOOKUP(D$1,Korrekturfaktoren!$A$3:$A$6,Korrekturfaktoren!$B$3:$B$6)
+_xlfn.XLOOKUP($A108,Kostenanteile!$B$3:$B$127,Kostenanteile!$J$3:$J$127)*_xlfn.XLOOKUP(D$1,Korrekturfaktoren!$A$3:$A$6,Korrekturfaktoren!$C$3:$C$6)
+_xlfn.XLOOKUP($A108,Kostenanteile!$B$3:$B$127,Kostenanteile!$K$3:$K$127)*_xlfn.XLOOKUP(D$1,Korrekturfaktoren!$A$3:$A$6,Korrekturfaktoren!$D$3:$D$6)
+_xlfn.XLOOKUP($A108,Kostenanteile!$B$3:$B$127,Kostenanteile!$L$3:$L$127)*_xlfn.XLOOKUP(D$1,Korrekturfaktoren!$A$3:$A$6,Korrekturfaktoren!$E$3:$E$6)</f>
        <v>1.6154536365072032</v>
      </c>
      <c r="E108" s="51">
        <f>_xlfn.XLOOKUP($A108,Kostenanteile!$B$3:$B$127,Kostenanteile!$I$3:$I$127)*_xlfn.XLOOKUP(E$1,Korrekturfaktoren!$A$3:$A$6,Korrekturfaktoren!$B$3:$B$6)
+_xlfn.XLOOKUP($A108,Kostenanteile!$B$3:$B$127,Kostenanteile!$J$3:$J$127)*_xlfn.XLOOKUP(E$1,Korrekturfaktoren!$A$3:$A$6,Korrekturfaktoren!$C$3:$C$6)
+_xlfn.XLOOKUP($A108,Kostenanteile!$B$3:$B$127,Kostenanteile!$K$3:$K$127)*_xlfn.XLOOKUP(E$1,Korrekturfaktoren!$A$3:$A$6,Korrekturfaktoren!$D$3:$D$6)
+_xlfn.XLOOKUP($A108,Kostenanteile!$B$3:$B$127,Kostenanteile!$L$3:$L$127)*_xlfn.XLOOKUP(E$1,Korrekturfaktoren!$A$3:$A$6,Korrekturfaktoren!$E$3:$E$6)</f>
        <v>1.358480259336555</v>
      </c>
    </row>
    <row r="109" spans="1:5">
      <c r="A109" s="51">
        <f>Konsolidiert!C109</f>
        <v>6008.09</v>
      </c>
      <c r="B109" s="51" t="e">
        <f>_xlfn.XLOOKUP($A109,Kostenanteile!$B$3:$B$127,Kostenanteile!$I$3:$I$127)*_xlfn.XLOOKUP(B$1,Korrekturfaktoren!$A$3:$A$6,Korrekturfaktoren!$B$3:$B$6)
+_xlfn.XLOOKUP($A109,Kostenanteile!$B$3:$B$127,Kostenanteile!$J$3:$J$127)*_xlfn.XLOOKUP(B$1,Korrekturfaktoren!$A$3:$A$6,Korrekturfaktoren!$C$3:$C$6)
+_xlfn.XLOOKUP($A109,Kostenanteile!$B$3:$B$127,Kostenanteile!$K$3:$K$127)*_xlfn.XLOOKUP(B$1,Korrekturfaktoren!$A$3:$A$6,Korrekturfaktoren!$D$3:$D$6)
+_xlfn.XLOOKUP($A109,Kostenanteile!$B$3:$B$127,Kostenanteile!$L$3:$L$127)*_xlfn.XLOOKUP(B$1,Korrekturfaktoren!$A$3:$A$6,Korrekturfaktoren!$E$3:$E$6)</f>
        <v>#N/A</v>
      </c>
      <c r="C109" s="51" t="e">
        <f>_xlfn.XLOOKUP($A109,Kostenanteile!$B$3:$B$127,Kostenanteile!$I$3:$I$127)*_xlfn.XLOOKUP(C$1,Korrekturfaktoren!$A$3:$A$6,Korrekturfaktoren!$B$3:$B$6)
+_xlfn.XLOOKUP($A109,Kostenanteile!$B$3:$B$127,Kostenanteile!$J$3:$J$127)*_xlfn.XLOOKUP(C$1,Korrekturfaktoren!$A$3:$A$6,Korrekturfaktoren!$C$3:$C$6)
+_xlfn.XLOOKUP($A109,Kostenanteile!$B$3:$B$127,Kostenanteile!$K$3:$K$127)*_xlfn.XLOOKUP(C$1,Korrekturfaktoren!$A$3:$A$6,Korrekturfaktoren!$D$3:$D$6)
+_xlfn.XLOOKUP($A109,Kostenanteile!$B$3:$B$127,Kostenanteile!$L$3:$L$127)*_xlfn.XLOOKUP(C$1,Korrekturfaktoren!$A$3:$A$6,Korrekturfaktoren!$E$3:$E$6)</f>
        <v>#N/A</v>
      </c>
      <c r="D109" s="51" t="e">
        <f>_xlfn.XLOOKUP($A109,Kostenanteile!$B$3:$B$127,Kostenanteile!$I$3:$I$127)*_xlfn.XLOOKUP(D$1,Korrekturfaktoren!$A$3:$A$6,Korrekturfaktoren!$B$3:$B$6)
+_xlfn.XLOOKUP($A109,Kostenanteile!$B$3:$B$127,Kostenanteile!$J$3:$J$127)*_xlfn.XLOOKUP(D$1,Korrekturfaktoren!$A$3:$A$6,Korrekturfaktoren!$C$3:$C$6)
+_xlfn.XLOOKUP($A109,Kostenanteile!$B$3:$B$127,Kostenanteile!$K$3:$K$127)*_xlfn.XLOOKUP(D$1,Korrekturfaktoren!$A$3:$A$6,Korrekturfaktoren!$D$3:$D$6)
+_xlfn.XLOOKUP($A109,Kostenanteile!$B$3:$B$127,Kostenanteile!$L$3:$L$127)*_xlfn.XLOOKUP(D$1,Korrekturfaktoren!$A$3:$A$6,Korrekturfaktoren!$E$3:$E$6)</f>
        <v>#N/A</v>
      </c>
      <c r="E109" s="51" t="e">
        <f>_xlfn.XLOOKUP($A109,Kostenanteile!$B$3:$B$127,Kostenanteile!$I$3:$I$127)*_xlfn.XLOOKUP(E$1,Korrekturfaktoren!$A$3:$A$6,Korrekturfaktoren!$B$3:$B$6)
+_xlfn.XLOOKUP($A109,Kostenanteile!$B$3:$B$127,Kostenanteile!$J$3:$J$127)*_xlfn.XLOOKUP(E$1,Korrekturfaktoren!$A$3:$A$6,Korrekturfaktoren!$C$3:$C$6)
+_xlfn.XLOOKUP($A109,Kostenanteile!$B$3:$B$127,Kostenanteile!$K$3:$K$127)*_xlfn.XLOOKUP(E$1,Korrekturfaktoren!$A$3:$A$6,Korrekturfaktoren!$D$3:$D$6)
+_xlfn.XLOOKUP($A109,Kostenanteile!$B$3:$B$127,Kostenanteile!$L$3:$L$127)*_xlfn.XLOOKUP(E$1,Korrekturfaktoren!$A$3:$A$6,Korrekturfaktoren!$E$3:$E$6)</f>
        <v>#N/A</v>
      </c>
    </row>
    <row r="110" spans="1:5">
      <c r="A110" s="51">
        <f>Konsolidiert!C110</f>
        <v>6101.3</v>
      </c>
      <c r="B110" s="51">
        <f>_xlfn.XLOOKUP($A110,Kostenanteile!$B$3:$B$127,Kostenanteile!$I$3:$I$127)*_xlfn.XLOOKUP(B$1,Korrekturfaktoren!$A$3:$A$6,Korrekturfaktoren!$B$3:$B$6)
+_xlfn.XLOOKUP($A110,Kostenanteile!$B$3:$B$127,Kostenanteile!$J$3:$J$127)*_xlfn.XLOOKUP(B$1,Korrekturfaktoren!$A$3:$A$6,Korrekturfaktoren!$C$3:$C$6)
+_xlfn.XLOOKUP($A110,Kostenanteile!$B$3:$B$127,Kostenanteile!$K$3:$K$127)*_xlfn.XLOOKUP(B$1,Korrekturfaktoren!$A$3:$A$6,Korrekturfaktoren!$D$3:$D$6)
+_xlfn.XLOOKUP($A110,Kostenanteile!$B$3:$B$127,Kostenanteile!$L$3:$L$127)*_xlfn.XLOOKUP(B$1,Korrekturfaktoren!$A$3:$A$6,Korrekturfaktoren!$E$3:$E$6)</f>
        <v>1.5226554845737255</v>
      </c>
      <c r="C110" s="51">
        <f>_xlfn.XLOOKUP($A110,Kostenanteile!$B$3:$B$127,Kostenanteile!$I$3:$I$127)*_xlfn.XLOOKUP(C$1,Korrekturfaktoren!$A$3:$A$6,Korrekturfaktoren!$B$3:$B$6)
+_xlfn.XLOOKUP($A110,Kostenanteile!$B$3:$B$127,Kostenanteile!$J$3:$J$127)*_xlfn.XLOOKUP(C$1,Korrekturfaktoren!$A$3:$A$6,Korrekturfaktoren!$C$3:$C$6)
+_xlfn.XLOOKUP($A110,Kostenanteile!$B$3:$B$127,Kostenanteile!$K$3:$K$127)*_xlfn.XLOOKUP(C$1,Korrekturfaktoren!$A$3:$A$6,Korrekturfaktoren!$D$3:$D$6)
+_xlfn.XLOOKUP($A110,Kostenanteile!$B$3:$B$127,Kostenanteile!$L$3:$L$127)*_xlfn.XLOOKUP(C$1,Korrekturfaktoren!$A$3:$A$6,Korrekturfaktoren!$E$3:$E$6)</f>
        <v>1.5233539745962621</v>
      </c>
      <c r="D110" s="51">
        <f>_xlfn.XLOOKUP($A110,Kostenanteile!$B$3:$B$127,Kostenanteile!$I$3:$I$127)*_xlfn.XLOOKUP(D$1,Korrekturfaktoren!$A$3:$A$6,Korrekturfaktoren!$B$3:$B$6)
+_xlfn.XLOOKUP($A110,Kostenanteile!$B$3:$B$127,Kostenanteile!$J$3:$J$127)*_xlfn.XLOOKUP(D$1,Korrekturfaktoren!$A$3:$A$6,Korrekturfaktoren!$C$3:$C$6)
+_xlfn.XLOOKUP($A110,Kostenanteile!$B$3:$B$127,Kostenanteile!$K$3:$K$127)*_xlfn.XLOOKUP(D$1,Korrekturfaktoren!$A$3:$A$6,Korrekturfaktoren!$D$3:$D$6)
+_xlfn.XLOOKUP($A110,Kostenanteile!$B$3:$B$127,Kostenanteile!$L$3:$L$127)*_xlfn.XLOOKUP(D$1,Korrekturfaktoren!$A$3:$A$6,Korrekturfaktoren!$E$3:$E$6)</f>
        <v>1.615453636507203</v>
      </c>
      <c r="E110" s="51">
        <f>_xlfn.XLOOKUP($A110,Kostenanteile!$B$3:$B$127,Kostenanteile!$I$3:$I$127)*_xlfn.XLOOKUP(E$1,Korrekturfaktoren!$A$3:$A$6,Korrekturfaktoren!$B$3:$B$6)
+_xlfn.XLOOKUP($A110,Kostenanteile!$B$3:$B$127,Kostenanteile!$J$3:$J$127)*_xlfn.XLOOKUP(E$1,Korrekturfaktoren!$A$3:$A$6,Korrekturfaktoren!$C$3:$C$6)
+_xlfn.XLOOKUP($A110,Kostenanteile!$B$3:$B$127,Kostenanteile!$K$3:$K$127)*_xlfn.XLOOKUP(E$1,Korrekturfaktoren!$A$3:$A$6,Korrekturfaktoren!$D$3:$D$6)
+_xlfn.XLOOKUP($A110,Kostenanteile!$B$3:$B$127,Kostenanteile!$L$3:$L$127)*_xlfn.XLOOKUP(E$1,Korrekturfaktoren!$A$3:$A$6,Korrekturfaktoren!$E$3:$E$6)</f>
        <v>1.358480259336555</v>
      </c>
    </row>
    <row r="111" spans="1:5">
      <c r="A111" s="51">
        <f>Konsolidiert!C111</f>
        <v>6106.34</v>
      </c>
      <c r="B111" s="51">
        <f>_xlfn.XLOOKUP($A111,Kostenanteile!$B$3:$B$127,Kostenanteile!$I$3:$I$127)*_xlfn.XLOOKUP(B$1,Korrekturfaktoren!$A$3:$A$6,Korrekturfaktoren!$B$3:$B$6)
+_xlfn.XLOOKUP($A111,Kostenanteile!$B$3:$B$127,Kostenanteile!$J$3:$J$127)*_xlfn.XLOOKUP(B$1,Korrekturfaktoren!$A$3:$A$6,Korrekturfaktoren!$C$3:$C$6)
+_xlfn.XLOOKUP($A111,Kostenanteile!$B$3:$B$127,Kostenanteile!$K$3:$K$127)*_xlfn.XLOOKUP(B$1,Korrekturfaktoren!$A$3:$A$6,Korrekturfaktoren!$D$3:$D$6)
+_xlfn.XLOOKUP($A111,Kostenanteile!$B$3:$B$127,Kostenanteile!$L$3:$L$127)*_xlfn.XLOOKUP(B$1,Korrekturfaktoren!$A$3:$A$6,Korrekturfaktoren!$E$3:$E$6)</f>
        <v>1.5226554845737255</v>
      </c>
      <c r="C111" s="51">
        <f>_xlfn.XLOOKUP($A111,Kostenanteile!$B$3:$B$127,Kostenanteile!$I$3:$I$127)*_xlfn.XLOOKUP(C$1,Korrekturfaktoren!$A$3:$A$6,Korrekturfaktoren!$B$3:$B$6)
+_xlfn.XLOOKUP($A111,Kostenanteile!$B$3:$B$127,Kostenanteile!$J$3:$J$127)*_xlfn.XLOOKUP(C$1,Korrekturfaktoren!$A$3:$A$6,Korrekturfaktoren!$C$3:$C$6)
+_xlfn.XLOOKUP($A111,Kostenanteile!$B$3:$B$127,Kostenanteile!$K$3:$K$127)*_xlfn.XLOOKUP(C$1,Korrekturfaktoren!$A$3:$A$6,Korrekturfaktoren!$D$3:$D$6)
+_xlfn.XLOOKUP($A111,Kostenanteile!$B$3:$B$127,Kostenanteile!$L$3:$L$127)*_xlfn.XLOOKUP(C$1,Korrekturfaktoren!$A$3:$A$6,Korrekturfaktoren!$E$3:$E$6)</f>
        <v>1.5233539745962621</v>
      </c>
      <c r="D111" s="51">
        <f>_xlfn.XLOOKUP($A111,Kostenanteile!$B$3:$B$127,Kostenanteile!$I$3:$I$127)*_xlfn.XLOOKUP(D$1,Korrekturfaktoren!$A$3:$A$6,Korrekturfaktoren!$B$3:$B$6)
+_xlfn.XLOOKUP($A111,Kostenanteile!$B$3:$B$127,Kostenanteile!$J$3:$J$127)*_xlfn.XLOOKUP(D$1,Korrekturfaktoren!$A$3:$A$6,Korrekturfaktoren!$C$3:$C$6)
+_xlfn.XLOOKUP($A111,Kostenanteile!$B$3:$B$127,Kostenanteile!$K$3:$K$127)*_xlfn.XLOOKUP(D$1,Korrekturfaktoren!$A$3:$A$6,Korrekturfaktoren!$D$3:$D$6)
+_xlfn.XLOOKUP($A111,Kostenanteile!$B$3:$B$127,Kostenanteile!$L$3:$L$127)*_xlfn.XLOOKUP(D$1,Korrekturfaktoren!$A$3:$A$6,Korrekturfaktoren!$E$3:$E$6)</f>
        <v>1.615453636507203</v>
      </c>
      <c r="E111" s="51">
        <f>_xlfn.XLOOKUP($A111,Kostenanteile!$B$3:$B$127,Kostenanteile!$I$3:$I$127)*_xlfn.XLOOKUP(E$1,Korrekturfaktoren!$A$3:$A$6,Korrekturfaktoren!$B$3:$B$6)
+_xlfn.XLOOKUP($A111,Kostenanteile!$B$3:$B$127,Kostenanteile!$J$3:$J$127)*_xlfn.XLOOKUP(E$1,Korrekturfaktoren!$A$3:$A$6,Korrekturfaktoren!$C$3:$C$6)
+_xlfn.XLOOKUP($A111,Kostenanteile!$B$3:$B$127,Kostenanteile!$K$3:$K$127)*_xlfn.XLOOKUP(E$1,Korrekturfaktoren!$A$3:$A$6,Korrekturfaktoren!$D$3:$D$6)
+_xlfn.XLOOKUP($A111,Kostenanteile!$B$3:$B$127,Kostenanteile!$L$3:$L$127)*_xlfn.XLOOKUP(E$1,Korrekturfaktoren!$A$3:$A$6,Korrekturfaktoren!$E$3:$E$6)</f>
        <v>1.358480259336555</v>
      </c>
    </row>
    <row r="112" spans="1:5">
      <c r="A112" s="51">
        <f>Konsolidiert!C112</f>
        <v>6107.35</v>
      </c>
      <c r="B112" s="51" t="e">
        <f>_xlfn.XLOOKUP($A112,Kostenanteile!$B$3:$B$127,Kostenanteile!$I$3:$I$127)*_xlfn.XLOOKUP(B$1,Korrekturfaktoren!$A$3:$A$6,Korrekturfaktoren!$B$3:$B$6)
+_xlfn.XLOOKUP($A112,Kostenanteile!$B$3:$B$127,Kostenanteile!$J$3:$J$127)*_xlfn.XLOOKUP(B$1,Korrekturfaktoren!$A$3:$A$6,Korrekturfaktoren!$C$3:$C$6)
+_xlfn.XLOOKUP($A112,Kostenanteile!$B$3:$B$127,Kostenanteile!$K$3:$K$127)*_xlfn.XLOOKUP(B$1,Korrekturfaktoren!$A$3:$A$6,Korrekturfaktoren!$D$3:$D$6)
+_xlfn.XLOOKUP($A112,Kostenanteile!$B$3:$B$127,Kostenanteile!$L$3:$L$127)*_xlfn.XLOOKUP(B$1,Korrekturfaktoren!$A$3:$A$6,Korrekturfaktoren!$E$3:$E$6)</f>
        <v>#N/A</v>
      </c>
      <c r="C112" s="51" t="e">
        <f>_xlfn.XLOOKUP($A112,Kostenanteile!$B$3:$B$127,Kostenanteile!$I$3:$I$127)*_xlfn.XLOOKUP(C$1,Korrekturfaktoren!$A$3:$A$6,Korrekturfaktoren!$B$3:$B$6)
+_xlfn.XLOOKUP($A112,Kostenanteile!$B$3:$B$127,Kostenanteile!$J$3:$J$127)*_xlfn.XLOOKUP(C$1,Korrekturfaktoren!$A$3:$A$6,Korrekturfaktoren!$C$3:$C$6)
+_xlfn.XLOOKUP($A112,Kostenanteile!$B$3:$B$127,Kostenanteile!$K$3:$K$127)*_xlfn.XLOOKUP(C$1,Korrekturfaktoren!$A$3:$A$6,Korrekturfaktoren!$D$3:$D$6)
+_xlfn.XLOOKUP($A112,Kostenanteile!$B$3:$B$127,Kostenanteile!$L$3:$L$127)*_xlfn.XLOOKUP(C$1,Korrekturfaktoren!$A$3:$A$6,Korrekturfaktoren!$E$3:$E$6)</f>
        <v>#N/A</v>
      </c>
      <c r="D112" s="51" t="e">
        <f>_xlfn.XLOOKUP($A112,Kostenanteile!$B$3:$B$127,Kostenanteile!$I$3:$I$127)*_xlfn.XLOOKUP(D$1,Korrekturfaktoren!$A$3:$A$6,Korrekturfaktoren!$B$3:$B$6)
+_xlfn.XLOOKUP($A112,Kostenanteile!$B$3:$B$127,Kostenanteile!$J$3:$J$127)*_xlfn.XLOOKUP(D$1,Korrekturfaktoren!$A$3:$A$6,Korrekturfaktoren!$C$3:$C$6)
+_xlfn.XLOOKUP($A112,Kostenanteile!$B$3:$B$127,Kostenanteile!$K$3:$K$127)*_xlfn.XLOOKUP(D$1,Korrekturfaktoren!$A$3:$A$6,Korrekturfaktoren!$D$3:$D$6)
+_xlfn.XLOOKUP($A112,Kostenanteile!$B$3:$B$127,Kostenanteile!$L$3:$L$127)*_xlfn.XLOOKUP(D$1,Korrekturfaktoren!$A$3:$A$6,Korrekturfaktoren!$E$3:$E$6)</f>
        <v>#N/A</v>
      </c>
      <c r="E112" s="51" t="e">
        <f>_xlfn.XLOOKUP($A112,Kostenanteile!$B$3:$B$127,Kostenanteile!$I$3:$I$127)*_xlfn.XLOOKUP(E$1,Korrekturfaktoren!$A$3:$A$6,Korrekturfaktoren!$B$3:$B$6)
+_xlfn.XLOOKUP($A112,Kostenanteile!$B$3:$B$127,Kostenanteile!$J$3:$J$127)*_xlfn.XLOOKUP(E$1,Korrekturfaktoren!$A$3:$A$6,Korrekturfaktoren!$C$3:$C$6)
+_xlfn.XLOOKUP($A112,Kostenanteile!$B$3:$B$127,Kostenanteile!$K$3:$K$127)*_xlfn.XLOOKUP(E$1,Korrekturfaktoren!$A$3:$A$6,Korrekturfaktoren!$D$3:$D$6)
+_xlfn.XLOOKUP($A112,Kostenanteile!$B$3:$B$127,Kostenanteile!$L$3:$L$127)*_xlfn.XLOOKUP(E$1,Korrekturfaktoren!$A$3:$A$6,Korrekturfaktoren!$E$3:$E$6)</f>
        <v>#N/A</v>
      </c>
    </row>
    <row r="113" spans="1:5">
      <c r="A113" s="51">
        <f>Konsolidiert!C113</f>
        <v>6241.55</v>
      </c>
      <c r="B113" s="51" t="e">
        <f>_xlfn.XLOOKUP($A113,Kostenanteile!$B$3:$B$127,Kostenanteile!$I$3:$I$127)*_xlfn.XLOOKUP(B$1,Korrekturfaktoren!$A$3:$A$6,Korrekturfaktoren!$B$3:$B$6)
+_xlfn.XLOOKUP($A113,Kostenanteile!$B$3:$B$127,Kostenanteile!$J$3:$J$127)*_xlfn.XLOOKUP(B$1,Korrekturfaktoren!$A$3:$A$6,Korrekturfaktoren!$C$3:$C$6)
+_xlfn.XLOOKUP($A113,Kostenanteile!$B$3:$B$127,Kostenanteile!$K$3:$K$127)*_xlfn.XLOOKUP(B$1,Korrekturfaktoren!$A$3:$A$6,Korrekturfaktoren!$D$3:$D$6)
+_xlfn.XLOOKUP($A113,Kostenanteile!$B$3:$B$127,Kostenanteile!$L$3:$L$127)*_xlfn.XLOOKUP(B$1,Korrekturfaktoren!$A$3:$A$6,Korrekturfaktoren!$E$3:$E$6)</f>
        <v>#N/A</v>
      </c>
      <c r="C113" s="51" t="e">
        <f>_xlfn.XLOOKUP($A113,Kostenanteile!$B$3:$B$127,Kostenanteile!$I$3:$I$127)*_xlfn.XLOOKUP(C$1,Korrekturfaktoren!$A$3:$A$6,Korrekturfaktoren!$B$3:$B$6)
+_xlfn.XLOOKUP($A113,Kostenanteile!$B$3:$B$127,Kostenanteile!$J$3:$J$127)*_xlfn.XLOOKUP(C$1,Korrekturfaktoren!$A$3:$A$6,Korrekturfaktoren!$C$3:$C$6)
+_xlfn.XLOOKUP($A113,Kostenanteile!$B$3:$B$127,Kostenanteile!$K$3:$K$127)*_xlfn.XLOOKUP(C$1,Korrekturfaktoren!$A$3:$A$6,Korrekturfaktoren!$D$3:$D$6)
+_xlfn.XLOOKUP($A113,Kostenanteile!$B$3:$B$127,Kostenanteile!$L$3:$L$127)*_xlfn.XLOOKUP(C$1,Korrekturfaktoren!$A$3:$A$6,Korrekturfaktoren!$E$3:$E$6)</f>
        <v>#N/A</v>
      </c>
      <c r="D113" s="51" t="e">
        <f>_xlfn.XLOOKUP($A113,Kostenanteile!$B$3:$B$127,Kostenanteile!$I$3:$I$127)*_xlfn.XLOOKUP(D$1,Korrekturfaktoren!$A$3:$A$6,Korrekturfaktoren!$B$3:$B$6)
+_xlfn.XLOOKUP($A113,Kostenanteile!$B$3:$B$127,Kostenanteile!$J$3:$J$127)*_xlfn.XLOOKUP(D$1,Korrekturfaktoren!$A$3:$A$6,Korrekturfaktoren!$C$3:$C$6)
+_xlfn.XLOOKUP($A113,Kostenanteile!$B$3:$B$127,Kostenanteile!$K$3:$K$127)*_xlfn.XLOOKUP(D$1,Korrekturfaktoren!$A$3:$A$6,Korrekturfaktoren!$D$3:$D$6)
+_xlfn.XLOOKUP($A113,Kostenanteile!$B$3:$B$127,Kostenanteile!$L$3:$L$127)*_xlfn.XLOOKUP(D$1,Korrekturfaktoren!$A$3:$A$6,Korrekturfaktoren!$E$3:$E$6)</f>
        <v>#N/A</v>
      </c>
      <c r="E113" s="51" t="e">
        <f>_xlfn.XLOOKUP($A113,Kostenanteile!$B$3:$B$127,Kostenanteile!$I$3:$I$127)*_xlfn.XLOOKUP(E$1,Korrekturfaktoren!$A$3:$A$6,Korrekturfaktoren!$B$3:$B$6)
+_xlfn.XLOOKUP($A113,Kostenanteile!$B$3:$B$127,Kostenanteile!$J$3:$J$127)*_xlfn.XLOOKUP(E$1,Korrekturfaktoren!$A$3:$A$6,Korrekturfaktoren!$C$3:$C$6)
+_xlfn.XLOOKUP($A113,Kostenanteile!$B$3:$B$127,Kostenanteile!$K$3:$K$127)*_xlfn.XLOOKUP(E$1,Korrekturfaktoren!$A$3:$A$6,Korrekturfaktoren!$D$3:$D$6)
+_xlfn.XLOOKUP($A113,Kostenanteile!$B$3:$B$127,Kostenanteile!$L$3:$L$127)*_xlfn.XLOOKUP(E$1,Korrekturfaktoren!$A$3:$A$6,Korrekturfaktoren!$E$3:$E$6)</f>
        <v>#N/A</v>
      </c>
    </row>
    <row r="114" spans="1:5">
      <c r="A114" s="51">
        <f>Konsolidiert!C114</f>
        <v>6241.6</v>
      </c>
      <c r="B114" s="51" t="e">
        <f>_xlfn.XLOOKUP($A114,Kostenanteile!$B$3:$B$127,Kostenanteile!$I$3:$I$127)*_xlfn.XLOOKUP(B$1,Korrekturfaktoren!$A$3:$A$6,Korrekturfaktoren!$B$3:$B$6)
+_xlfn.XLOOKUP($A114,Kostenanteile!$B$3:$B$127,Kostenanteile!$J$3:$J$127)*_xlfn.XLOOKUP(B$1,Korrekturfaktoren!$A$3:$A$6,Korrekturfaktoren!$C$3:$C$6)
+_xlfn.XLOOKUP($A114,Kostenanteile!$B$3:$B$127,Kostenanteile!$K$3:$K$127)*_xlfn.XLOOKUP(B$1,Korrekturfaktoren!$A$3:$A$6,Korrekturfaktoren!$D$3:$D$6)
+_xlfn.XLOOKUP($A114,Kostenanteile!$B$3:$B$127,Kostenanteile!$L$3:$L$127)*_xlfn.XLOOKUP(B$1,Korrekturfaktoren!$A$3:$A$6,Korrekturfaktoren!$E$3:$E$6)</f>
        <v>#N/A</v>
      </c>
      <c r="C114" s="51" t="e">
        <f>_xlfn.XLOOKUP($A114,Kostenanteile!$B$3:$B$127,Kostenanteile!$I$3:$I$127)*_xlfn.XLOOKUP(C$1,Korrekturfaktoren!$A$3:$A$6,Korrekturfaktoren!$B$3:$B$6)
+_xlfn.XLOOKUP($A114,Kostenanteile!$B$3:$B$127,Kostenanteile!$J$3:$J$127)*_xlfn.XLOOKUP(C$1,Korrekturfaktoren!$A$3:$A$6,Korrekturfaktoren!$C$3:$C$6)
+_xlfn.XLOOKUP($A114,Kostenanteile!$B$3:$B$127,Kostenanteile!$K$3:$K$127)*_xlfn.XLOOKUP(C$1,Korrekturfaktoren!$A$3:$A$6,Korrekturfaktoren!$D$3:$D$6)
+_xlfn.XLOOKUP($A114,Kostenanteile!$B$3:$B$127,Kostenanteile!$L$3:$L$127)*_xlfn.XLOOKUP(C$1,Korrekturfaktoren!$A$3:$A$6,Korrekturfaktoren!$E$3:$E$6)</f>
        <v>#N/A</v>
      </c>
      <c r="D114" s="51" t="e">
        <f>_xlfn.XLOOKUP($A114,Kostenanteile!$B$3:$B$127,Kostenanteile!$I$3:$I$127)*_xlfn.XLOOKUP(D$1,Korrekturfaktoren!$A$3:$A$6,Korrekturfaktoren!$B$3:$B$6)
+_xlfn.XLOOKUP($A114,Kostenanteile!$B$3:$B$127,Kostenanteile!$J$3:$J$127)*_xlfn.XLOOKUP(D$1,Korrekturfaktoren!$A$3:$A$6,Korrekturfaktoren!$C$3:$C$6)
+_xlfn.XLOOKUP($A114,Kostenanteile!$B$3:$B$127,Kostenanteile!$K$3:$K$127)*_xlfn.XLOOKUP(D$1,Korrekturfaktoren!$A$3:$A$6,Korrekturfaktoren!$D$3:$D$6)
+_xlfn.XLOOKUP($A114,Kostenanteile!$B$3:$B$127,Kostenanteile!$L$3:$L$127)*_xlfn.XLOOKUP(D$1,Korrekturfaktoren!$A$3:$A$6,Korrekturfaktoren!$E$3:$E$6)</f>
        <v>#N/A</v>
      </c>
      <c r="E114" s="51" t="e">
        <f>_xlfn.XLOOKUP($A114,Kostenanteile!$B$3:$B$127,Kostenanteile!$I$3:$I$127)*_xlfn.XLOOKUP(E$1,Korrekturfaktoren!$A$3:$A$6,Korrekturfaktoren!$B$3:$B$6)
+_xlfn.XLOOKUP($A114,Kostenanteile!$B$3:$B$127,Kostenanteile!$J$3:$J$127)*_xlfn.XLOOKUP(E$1,Korrekturfaktoren!$A$3:$A$6,Korrekturfaktoren!$C$3:$C$6)
+_xlfn.XLOOKUP($A114,Kostenanteile!$B$3:$B$127,Kostenanteile!$K$3:$K$127)*_xlfn.XLOOKUP(E$1,Korrekturfaktoren!$A$3:$A$6,Korrekturfaktoren!$D$3:$D$6)
+_xlfn.XLOOKUP($A114,Kostenanteile!$B$3:$B$127,Kostenanteile!$L$3:$L$127)*_xlfn.XLOOKUP(E$1,Korrekturfaktoren!$A$3:$A$6,Korrekturfaktoren!$E$3:$E$6)</f>
        <v>#N/A</v>
      </c>
    </row>
    <row r="115" spans="1:5">
      <c r="A115" s="51">
        <f>Konsolidiert!C115</f>
        <v>6299.6</v>
      </c>
      <c r="B115" s="51" t="e">
        <f>_xlfn.XLOOKUP($A115,Kostenanteile!$B$3:$B$127,Kostenanteile!$I$3:$I$127)*_xlfn.XLOOKUP(B$1,Korrekturfaktoren!$A$3:$A$6,Korrekturfaktoren!$B$3:$B$6)
+_xlfn.XLOOKUP($A115,Kostenanteile!$B$3:$B$127,Kostenanteile!$J$3:$J$127)*_xlfn.XLOOKUP(B$1,Korrekturfaktoren!$A$3:$A$6,Korrekturfaktoren!$C$3:$C$6)
+_xlfn.XLOOKUP($A115,Kostenanteile!$B$3:$B$127,Kostenanteile!$K$3:$K$127)*_xlfn.XLOOKUP(B$1,Korrekturfaktoren!$A$3:$A$6,Korrekturfaktoren!$D$3:$D$6)
+_xlfn.XLOOKUP($A115,Kostenanteile!$B$3:$B$127,Kostenanteile!$L$3:$L$127)*_xlfn.XLOOKUP(B$1,Korrekturfaktoren!$A$3:$A$6,Korrekturfaktoren!$E$3:$E$6)</f>
        <v>#N/A</v>
      </c>
      <c r="C115" s="51" t="e">
        <f>_xlfn.XLOOKUP($A115,Kostenanteile!$B$3:$B$127,Kostenanteile!$I$3:$I$127)*_xlfn.XLOOKUP(C$1,Korrekturfaktoren!$A$3:$A$6,Korrekturfaktoren!$B$3:$B$6)
+_xlfn.XLOOKUP($A115,Kostenanteile!$B$3:$B$127,Kostenanteile!$J$3:$J$127)*_xlfn.XLOOKUP(C$1,Korrekturfaktoren!$A$3:$A$6,Korrekturfaktoren!$C$3:$C$6)
+_xlfn.XLOOKUP($A115,Kostenanteile!$B$3:$B$127,Kostenanteile!$K$3:$K$127)*_xlfn.XLOOKUP(C$1,Korrekturfaktoren!$A$3:$A$6,Korrekturfaktoren!$D$3:$D$6)
+_xlfn.XLOOKUP($A115,Kostenanteile!$B$3:$B$127,Kostenanteile!$L$3:$L$127)*_xlfn.XLOOKUP(C$1,Korrekturfaktoren!$A$3:$A$6,Korrekturfaktoren!$E$3:$E$6)</f>
        <v>#N/A</v>
      </c>
      <c r="D115" s="51" t="e">
        <f>_xlfn.XLOOKUP($A115,Kostenanteile!$B$3:$B$127,Kostenanteile!$I$3:$I$127)*_xlfn.XLOOKUP(D$1,Korrekturfaktoren!$A$3:$A$6,Korrekturfaktoren!$B$3:$B$6)
+_xlfn.XLOOKUP($A115,Kostenanteile!$B$3:$B$127,Kostenanteile!$J$3:$J$127)*_xlfn.XLOOKUP(D$1,Korrekturfaktoren!$A$3:$A$6,Korrekturfaktoren!$C$3:$C$6)
+_xlfn.XLOOKUP($A115,Kostenanteile!$B$3:$B$127,Kostenanteile!$K$3:$K$127)*_xlfn.XLOOKUP(D$1,Korrekturfaktoren!$A$3:$A$6,Korrekturfaktoren!$D$3:$D$6)
+_xlfn.XLOOKUP($A115,Kostenanteile!$B$3:$B$127,Kostenanteile!$L$3:$L$127)*_xlfn.XLOOKUP(D$1,Korrekturfaktoren!$A$3:$A$6,Korrekturfaktoren!$E$3:$E$6)</f>
        <v>#N/A</v>
      </c>
      <c r="E115" s="51" t="e">
        <f>_xlfn.XLOOKUP($A115,Kostenanteile!$B$3:$B$127,Kostenanteile!$I$3:$I$127)*_xlfn.XLOOKUP(E$1,Korrekturfaktoren!$A$3:$A$6,Korrekturfaktoren!$B$3:$B$6)
+_xlfn.XLOOKUP($A115,Kostenanteile!$B$3:$B$127,Kostenanteile!$J$3:$J$127)*_xlfn.XLOOKUP(E$1,Korrekturfaktoren!$A$3:$A$6,Korrekturfaktoren!$C$3:$C$6)
+_xlfn.XLOOKUP($A115,Kostenanteile!$B$3:$B$127,Kostenanteile!$K$3:$K$127)*_xlfn.XLOOKUP(E$1,Korrekturfaktoren!$A$3:$A$6,Korrekturfaktoren!$D$3:$D$6)
+_xlfn.XLOOKUP($A115,Kostenanteile!$B$3:$B$127,Kostenanteile!$L$3:$L$127)*_xlfn.XLOOKUP(E$1,Korrekturfaktoren!$A$3:$A$6,Korrekturfaktoren!$E$3:$E$6)</f>
        <v>#N/A</v>
      </c>
    </row>
    <row r="116" spans="1:5">
      <c r="A116" s="51">
        <f>Konsolidiert!C116</f>
        <v>6299.61</v>
      </c>
      <c r="B116" s="51" t="e">
        <f>_xlfn.XLOOKUP($A116,Kostenanteile!$B$3:$B$127,Kostenanteile!$I$3:$I$127)*_xlfn.XLOOKUP(B$1,Korrekturfaktoren!$A$3:$A$6,Korrekturfaktoren!$B$3:$B$6)
+_xlfn.XLOOKUP($A116,Kostenanteile!$B$3:$B$127,Kostenanteile!$J$3:$J$127)*_xlfn.XLOOKUP(B$1,Korrekturfaktoren!$A$3:$A$6,Korrekturfaktoren!$C$3:$C$6)
+_xlfn.XLOOKUP($A116,Kostenanteile!$B$3:$B$127,Kostenanteile!$K$3:$K$127)*_xlfn.XLOOKUP(B$1,Korrekturfaktoren!$A$3:$A$6,Korrekturfaktoren!$D$3:$D$6)
+_xlfn.XLOOKUP($A116,Kostenanteile!$B$3:$B$127,Kostenanteile!$L$3:$L$127)*_xlfn.XLOOKUP(B$1,Korrekturfaktoren!$A$3:$A$6,Korrekturfaktoren!$E$3:$E$6)</f>
        <v>#N/A</v>
      </c>
      <c r="C116" s="51" t="e">
        <f>_xlfn.XLOOKUP($A116,Kostenanteile!$B$3:$B$127,Kostenanteile!$I$3:$I$127)*_xlfn.XLOOKUP(C$1,Korrekturfaktoren!$A$3:$A$6,Korrekturfaktoren!$B$3:$B$6)
+_xlfn.XLOOKUP($A116,Kostenanteile!$B$3:$B$127,Kostenanteile!$J$3:$J$127)*_xlfn.XLOOKUP(C$1,Korrekturfaktoren!$A$3:$A$6,Korrekturfaktoren!$C$3:$C$6)
+_xlfn.XLOOKUP($A116,Kostenanteile!$B$3:$B$127,Kostenanteile!$K$3:$K$127)*_xlfn.XLOOKUP(C$1,Korrekturfaktoren!$A$3:$A$6,Korrekturfaktoren!$D$3:$D$6)
+_xlfn.XLOOKUP($A116,Kostenanteile!$B$3:$B$127,Kostenanteile!$L$3:$L$127)*_xlfn.XLOOKUP(C$1,Korrekturfaktoren!$A$3:$A$6,Korrekturfaktoren!$E$3:$E$6)</f>
        <v>#N/A</v>
      </c>
      <c r="D116" s="51" t="e">
        <f>_xlfn.XLOOKUP($A116,Kostenanteile!$B$3:$B$127,Kostenanteile!$I$3:$I$127)*_xlfn.XLOOKUP(D$1,Korrekturfaktoren!$A$3:$A$6,Korrekturfaktoren!$B$3:$B$6)
+_xlfn.XLOOKUP($A116,Kostenanteile!$B$3:$B$127,Kostenanteile!$J$3:$J$127)*_xlfn.XLOOKUP(D$1,Korrekturfaktoren!$A$3:$A$6,Korrekturfaktoren!$C$3:$C$6)
+_xlfn.XLOOKUP($A116,Kostenanteile!$B$3:$B$127,Kostenanteile!$K$3:$K$127)*_xlfn.XLOOKUP(D$1,Korrekturfaktoren!$A$3:$A$6,Korrekturfaktoren!$D$3:$D$6)
+_xlfn.XLOOKUP($A116,Kostenanteile!$B$3:$B$127,Kostenanteile!$L$3:$L$127)*_xlfn.XLOOKUP(D$1,Korrekturfaktoren!$A$3:$A$6,Korrekturfaktoren!$E$3:$E$6)</f>
        <v>#N/A</v>
      </c>
      <c r="E116" s="51" t="e">
        <f>_xlfn.XLOOKUP($A116,Kostenanteile!$B$3:$B$127,Kostenanteile!$I$3:$I$127)*_xlfn.XLOOKUP(E$1,Korrekturfaktoren!$A$3:$A$6,Korrekturfaktoren!$B$3:$B$6)
+_xlfn.XLOOKUP($A116,Kostenanteile!$B$3:$B$127,Kostenanteile!$J$3:$J$127)*_xlfn.XLOOKUP(E$1,Korrekturfaktoren!$A$3:$A$6,Korrekturfaktoren!$C$3:$C$6)
+_xlfn.XLOOKUP($A116,Kostenanteile!$B$3:$B$127,Kostenanteile!$K$3:$K$127)*_xlfn.XLOOKUP(E$1,Korrekturfaktoren!$A$3:$A$6,Korrekturfaktoren!$D$3:$D$6)
+_xlfn.XLOOKUP($A116,Kostenanteile!$B$3:$B$127,Kostenanteile!$L$3:$L$127)*_xlfn.XLOOKUP(E$1,Korrekturfaktoren!$A$3:$A$6,Korrekturfaktoren!$E$3:$E$6)</f>
        <v>#N/A</v>
      </c>
    </row>
    <row r="117" spans="1:5">
      <c r="A117" s="51">
        <f>Konsolidiert!C117</f>
        <v>6299.62</v>
      </c>
      <c r="B117" s="51" t="e">
        <f>_xlfn.XLOOKUP($A117,Kostenanteile!$B$3:$B$127,Kostenanteile!$I$3:$I$127)*_xlfn.XLOOKUP(B$1,Korrekturfaktoren!$A$3:$A$6,Korrekturfaktoren!$B$3:$B$6)
+_xlfn.XLOOKUP($A117,Kostenanteile!$B$3:$B$127,Kostenanteile!$J$3:$J$127)*_xlfn.XLOOKUP(B$1,Korrekturfaktoren!$A$3:$A$6,Korrekturfaktoren!$C$3:$C$6)
+_xlfn.XLOOKUP($A117,Kostenanteile!$B$3:$B$127,Kostenanteile!$K$3:$K$127)*_xlfn.XLOOKUP(B$1,Korrekturfaktoren!$A$3:$A$6,Korrekturfaktoren!$D$3:$D$6)
+_xlfn.XLOOKUP($A117,Kostenanteile!$B$3:$B$127,Kostenanteile!$L$3:$L$127)*_xlfn.XLOOKUP(B$1,Korrekturfaktoren!$A$3:$A$6,Korrekturfaktoren!$E$3:$E$6)</f>
        <v>#N/A</v>
      </c>
      <c r="C117" s="51" t="e">
        <f>_xlfn.XLOOKUP($A117,Kostenanteile!$B$3:$B$127,Kostenanteile!$I$3:$I$127)*_xlfn.XLOOKUP(C$1,Korrekturfaktoren!$A$3:$A$6,Korrekturfaktoren!$B$3:$B$6)
+_xlfn.XLOOKUP($A117,Kostenanteile!$B$3:$B$127,Kostenanteile!$J$3:$J$127)*_xlfn.XLOOKUP(C$1,Korrekturfaktoren!$A$3:$A$6,Korrekturfaktoren!$C$3:$C$6)
+_xlfn.XLOOKUP($A117,Kostenanteile!$B$3:$B$127,Kostenanteile!$K$3:$K$127)*_xlfn.XLOOKUP(C$1,Korrekturfaktoren!$A$3:$A$6,Korrekturfaktoren!$D$3:$D$6)
+_xlfn.XLOOKUP($A117,Kostenanteile!$B$3:$B$127,Kostenanteile!$L$3:$L$127)*_xlfn.XLOOKUP(C$1,Korrekturfaktoren!$A$3:$A$6,Korrekturfaktoren!$E$3:$E$6)</f>
        <v>#N/A</v>
      </c>
      <c r="D117" s="51" t="e">
        <f>_xlfn.XLOOKUP($A117,Kostenanteile!$B$3:$B$127,Kostenanteile!$I$3:$I$127)*_xlfn.XLOOKUP(D$1,Korrekturfaktoren!$A$3:$A$6,Korrekturfaktoren!$B$3:$B$6)
+_xlfn.XLOOKUP($A117,Kostenanteile!$B$3:$B$127,Kostenanteile!$J$3:$J$127)*_xlfn.XLOOKUP(D$1,Korrekturfaktoren!$A$3:$A$6,Korrekturfaktoren!$C$3:$C$6)
+_xlfn.XLOOKUP($A117,Kostenanteile!$B$3:$B$127,Kostenanteile!$K$3:$K$127)*_xlfn.XLOOKUP(D$1,Korrekturfaktoren!$A$3:$A$6,Korrekturfaktoren!$D$3:$D$6)
+_xlfn.XLOOKUP($A117,Kostenanteile!$B$3:$B$127,Kostenanteile!$L$3:$L$127)*_xlfn.XLOOKUP(D$1,Korrekturfaktoren!$A$3:$A$6,Korrekturfaktoren!$E$3:$E$6)</f>
        <v>#N/A</v>
      </c>
      <c r="E117" s="51" t="e">
        <f>_xlfn.XLOOKUP($A117,Kostenanteile!$B$3:$B$127,Kostenanteile!$I$3:$I$127)*_xlfn.XLOOKUP(E$1,Korrekturfaktoren!$A$3:$A$6,Korrekturfaktoren!$B$3:$B$6)
+_xlfn.XLOOKUP($A117,Kostenanteile!$B$3:$B$127,Kostenanteile!$J$3:$J$127)*_xlfn.XLOOKUP(E$1,Korrekturfaktoren!$A$3:$A$6,Korrekturfaktoren!$C$3:$C$6)
+_xlfn.XLOOKUP($A117,Kostenanteile!$B$3:$B$127,Kostenanteile!$K$3:$K$127)*_xlfn.XLOOKUP(E$1,Korrekturfaktoren!$A$3:$A$6,Korrekturfaktoren!$D$3:$D$6)
+_xlfn.XLOOKUP($A117,Kostenanteile!$B$3:$B$127,Kostenanteile!$L$3:$L$127)*_xlfn.XLOOKUP(E$1,Korrekturfaktoren!$A$3:$A$6,Korrekturfaktoren!$E$3:$E$6)</f>
        <v>#N/A</v>
      </c>
    </row>
    <row r="118" spans="1:5">
      <c r="A118" s="51">
        <f>Konsolidiert!C118</f>
        <v>6305.33</v>
      </c>
      <c r="B118" s="51" t="e">
        <f>_xlfn.XLOOKUP($A118,Kostenanteile!$B$3:$B$127,Kostenanteile!$I$3:$I$127)*_xlfn.XLOOKUP(B$1,Korrekturfaktoren!$A$3:$A$6,Korrekturfaktoren!$B$3:$B$6)
+_xlfn.XLOOKUP($A118,Kostenanteile!$B$3:$B$127,Kostenanteile!$J$3:$J$127)*_xlfn.XLOOKUP(B$1,Korrekturfaktoren!$A$3:$A$6,Korrekturfaktoren!$C$3:$C$6)
+_xlfn.XLOOKUP($A118,Kostenanteile!$B$3:$B$127,Kostenanteile!$K$3:$K$127)*_xlfn.XLOOKUP(B$1,Korrekturfaktoren!$A$3:$A$6,Korrekturfaktoren!$D$3:$D$6)
+_xlfn.XLOOKUP($A118,Kostenanteile!$B$3:$B$127,Kostenanteile!$L$3:$L$127)*_xlfn.XLOOKUP(B$1,Korrekturfaktoren!$A$3:$A$6,Korrekturfaktoren!$E$3:$E$6)</f>
        <v>#N/A</v>
      </c>
      <c r="C118" s="51" t="e">
        <f>_xlfn.XLOOKUP($A118,Kostenanteile!$B$3:$B$127,Kostenanteile!$I$3:$I$127)*_xlfn.XLOOKUP(C$1,Korrekturfaktoren!$A$3:$A$6,Korrekturfaktoren!$B$3:$B$6)
+_xlfn.XLOOKUP($A118,Kostenanteile!$B$3:$B$127,Kostenanteile!$J$3:$J$127)*_xlfn.XLOOKUP(C$1,Korrekturfaktoren!$A$3:$A$6,Korrekturfaktoren!$C$3:$C$6)
+_xlfn.XLOOKUP($A118,Kostenanteile!$B$3:$B$127,Kostenanteile!$K$3:$K$127)*_xlfn.XLOOKUP(C$1,Korrekturfaktoren!$A$3:$A$6,Korrekturfaktoren!$D$3:$D$6)
+_xlfn.XLOOKUP($A118,Kostenanteile!$B$3:$B$127,Kostenanteile!$L$3:$L$127)*_xlfn.XLOOKUP(C$1,Korrekturfaktoren!$A$3:$A$6,Korrekturfaktoren!$E$3:$E$6)</f>
        <v>#N/A</v>
      </c>
      <c r="D118" s="51" t="e">
        <f>_xlfn.XLOOKUP($A118,Kostenanteile!$B$3:$B$127,Kostenanteile!$I$3:$I$127)*_xlfn.XLOOKUP(D$1,Korrekturfaktoren!$A$3:$A$6,Korrekturfaktoren!$B$3:$B$6)
+_xlfn.XLOOKUP($A118,Kostenanteile!$B$3:$B$127,Kostenanteile!$J$3:$J$127)*_xlfn.XLOOKUP(D$1,Korrekturfaktoren!$A$3:$A$6,Korrekturfaktoren!$C$3:$C$6)
+_xlfn.XLOOKUP($A118,Kostenanteile!$B$3:$B$127,Kostenanteile!$K$3:$K$127)*_xlfn.XLOOKUP(D$1,Korrekturfaktoren!$A$3:$A$6,Korrekturfaktoren!$D$3:$D$6)
+_xlfn.XLOOKUP($A118,Kostenanteile!$B$3:$B$127,Kostenanteile!$L$3:$L$127)*_xlfn.XLOOKUP(D$1,Korrekturfaktoren!$A$3:$A$6,Korrekturfaktoren!$E$3:$E$6)</f>
        <v>#N/A</v>
      </c>
      <c r="E118" s="51" t="e">
        <f>_xlfn.XLOOKUP($A118,Kostenanteile!$B$3:$B$127,Kostenanteile!$I$3:$I$127)*_xlfn.XLOOKUP(E$1,Korrekturfaktoren!$A$3:$A$6,Korrekturfaktoren!$B$3:$B$6)
+_xlfn.XLOOKUP($A118,Kostenanteile!$B$3:$B$127,Kostenanteile!$J$3:$J$127)*_xlfn.XLOOKUP(E$1,Korrekturfaktoren!$A$3:$A$6,Korrekturfaktoren!$C$3:$C$6)
+_xlfn.XLOOKUP($A118,Kostenanteile!$B$3:$B$127,Kostenanteile!$K$3:$K$127)*_xlfn.XLOOKUP(E$1,Korrekturfaktoren!$A$3:$A$6,Korrekturfaktoren!$D$3:$D$6)
+_xlfn.XLOOKUP($A118,Kostenanteile!$B$3:$B$127,Kostenanteile!$L$3:$L$127)*_xlfn.XLOOKUP(E$1,Korrekturfaktoren!$A$3:$A$6,Korrekturfaktoren!$E$3:$E$6)</f>
        <v>#N/A</v>
      </c>
    </row>
    <row r="119" spans="1:5">
      <c r="A119" s="51">
        <f>Konsolidiert!C119</f>
        <v>6306.33</v>
      </c>
      <c r="B119" s="51" t="e">
        <f>_xlfn.XLOOKUP($A119,Kostenanteile!$B$3:$B$127,Kostenanteile!$I$3:$I$127)*_xlfn.XLOOKUP(B$1,Korrekturfaktoren!$A$3:$A$6,Korrekturfaktoren!$B$3:$B$6)
+_xlfn.XLOOKUP($A119,Kostenanteile!$B$3:$B$127,Kostenanteile!$J$3:$J$127)*_xlfn.XLOOKUP(B$1,Korrekturfaktoren!$A$3:$A$6,Korrekturfaktoren!$C$3:$C$6)
+_xlfn.XLOOKUP($A119,Kostenanteile!$B$3:$B$127,Kostenanteile!$K$3:$K$127)*_xlfn.XLOOKUP(B$1,Korrekturfaktoren!$A$3:$A$6,Korrekturfaktoren!$D$3:$D$6)
+_xlfn.XLOOKUP($A119,Kostenanteile!$B$3:$B$127,Kostenanteile!$L$3:$L$127)*_xlfn.XLOOKUP(B$1,Korrekturfaktoren!$A$3:$A$6,Korrekturfaktoren!$E$3:$E$6)</f>
        <v>#N/A</v>
      </c>
      <c r="C119" s="51" t="e">
        <f>_xlfn.XLOOKUP($A119,Kostenanteile!$B$3:$B$127,Kostenanteile!$I$3:$I$127)*_xlfn.XLOOKUP(C$1,Korrekturfaktoren!$A$3:$A$6,Korrekturfaktoren!$B$3:$B$6)
+_xlfn.XLOOKUP($A119,Kostenanteile!$B$3:$B$127,Kostenanteile!$J$3:$J$127)*_xlfn.XLOOKUP(C$1,Korrekturfaktoren!$A$3:$A$6,Korrekturfaktoren!$C$3:$C$6)
+_xlfn.XLOOKUP($A119,Kostenanteile!$B$3:$B$127,Kostenanteile!$K$3:$K$127)*_xlfn.XLOOKUP(C$1,Korrekturfaktoren!$A$3:$A$6,Korrekturfaktoren!$D$3:$D$6)
+_xlfn.XLOOKUP($A119,Kostenanteile!$B$3:$B$127,Kostenanteile!$L$3:$L$127)*_xlfn.XLOOKUP(C$1,Korrekturfaktoren!$A$3:$A$6,Korrekturfaktoren!$E$3:$E$6)</f>
        <v>#N/A</v>
      </c>
      <c r="D119" s="51" t="e">
        <f>_xlfn.XLOOKUP($A119,Kostenanteile!$B$3:$B$127,Kostenanteile!$I$3:$I$127)*_xlfn.XLOOKUP(D$1,Korrekturfaktoren!$A$3:$A$6,Korrekturfaktoren!$B$3:$B$6)
+_xlfn.XLOOKUP($A119,Kostenanteile!$B$3:$B$127,Kostenanteile!$J$3:$J$127)*_xlfn.XLOOKUP(D$1,Korrekturfaktoren!$A$3:$A$6,Korrekturfaktoren!$C$3:$C$6)
+_xlfn.XLOOKUP($A119,Kostenanteile!$B$3:$B$127,Kostenanteile!$K$3:$K$127)*_xlfn.XLOOKUP(D$1,Korrekturfaktoren!$A$3:$A$6,Korrekturfaktoren!$D$3:$D$6)
+_xlfn.XLOOKUP($A119,Kostenanteile!$B$3:$B$127,Kostenanteile!$L$3:$L$127)*_xlfn.XLOOKUP(D$1,Korrekturfaktoren!$A$3:$A$6,Korrekturfaktoren!$E$3:$E$6)</f>
        <v>#N/A</v>
      </c>
      <c r="E119" s="51" t="e">
        <f>_xlfn.XLOOKUP($A119,Kostenanteile!$B$3:$B$127,Kostenanteile!$I$3:$I$127)*_xlfn.XLOOKUP(E$1,Korrekturfaktoren!$A$3:$A$6,Korrekturfaktoren!$B$3:$B$6)
+_xlfn.XLOOKUP($A119,Kostenanteile!$B$3:$B$127,Kostenanteile!$J$3:$J$127)*_xlfn.XLOOKUP(E$1,Korrekturfaktoren!$A$3:$A$6,Korrekturfaktoren!$C$3:$C$6)
+_xlfn.XLOOKUP($A119,Kostenanteile!$B$3:$B$127,Kostenanteile!$K$3:$K$127)*_xlfn.XLOOKUP(E$1,Korrekturfaktoren!$A$3:$A$6,Korrekturfaktoren!$D$3:$D$6)
+_xlfn.XLOOKUP($A119,Kostenanteile!$B$3:$B$127,Kostenanteile!$L$3:$L$127)*_xlfn.XLOOKUP(E$1,Korrekturfaktoren!$A$3:$A$6,Korrekturfaktoren!$E$3:$E$6)</f>
        <v>#N/A</v>
      </c>
    </row>
    <row r="120" spans="1:5">
      <c r="A120" s="51">
        <f>Konsolidiert!C120</f>
        <v>6310.34</v>
      </c>
      <c r="B120" s="51" t="e">
        <f>_xlfn.XLOOKUP($A120,Kostenanteile!$B$3:$B$127,Kostenanteile!$I$3:$I$127)*_xlfn.XLOOKUP(B$1,Korrekturfaktoren!$A$3:$A$6,Korrekturfaktoren!$B$3:$B$6)
+_xlfn.XLOOKUP($A120,Kostenanteile!$B$3:$B$127,Kostenanteile!$J$3:$J$127)*_xlfn.XLOOKUP(B$1,Korrekturfaktoren!$A$3:$A$6,Korrekturfaktoren!$C$3:$C$6)
+_xlfn.XLOOKUP($A120,Kostenanteile!$B$3:$B$127,Kostenanteile!$K$3:$K$127)*_xlfn.XLOOKUP(B$1,Korrekturfaktoren!$A$3:$A$6,Korrekturfaktoren!$D$3:$D$6)
+_xlfn.XLOOKUP($A120,Kostenanteile!$B$3:$B$127,Kostenanteile!$L$3:$L$127)*_xlfn.XLOOKUP(B$1,Korrekturfaktoren!$A$3:$A$6,Korrekturfaktoren!$E$3:$E$6)</f>
        <v>#N/A</v>
      </c>
      <c r="C120" s="51" t="e">
        <f>_xlfn.XLOOKUP($A120,Kostenanteile!$B$3:$B$127,Kostenanteile!$I$3:$I$127)*_xlfn.XLOOKUP(C$1,Korrekturfaktoren!$A$3:$A$6,Korrekturfaktoren!$B$3:$B$6)
+_xlfn.XLOOKUP($A120,Kostenanteile!$B$3:$B$127,Kostenanteile!$J$3:$J$127)*_xlfn.XLOOKUP(C$1,Korrekturfaktoren!$A$3:$A$6,Korrekturfaktoren!$C$3:$C$6)
+_xlfn.XLOOKUP($A120,Kostenanteile!$B$3:$B$127,Kostenanteile!$K$3:$K$127)*_xlfn.XLOOKUP(C$1,Korrekturfaktoren!$A$3:$A$6,Korrekturfaktoren!$D$3:$D$6)
+_xlfn.XLOOKUP($A120,Kostenanteile!$B$3:$B$127,Kostenanteile!$L$3:$L$127)*_xlfn.XLOOKUP(C$1,Korrekturfaktoren!$A$3:$A$6,Korrekturfaktoren!$E$3:$E$6)</f>
        <v>#N/A</v>
      </c>
      <c r="D120" s="51" t="e">
        <f>_xlfn.XLOOKUP($A120,Kostenanteile!$B$3:$B$127,Kostenanteile!$I$3:$I$127)*_xlfn.XLOOKUP(D$1,Korrekturfaktoren!$A$3:$A$6,Korrekturfaktoren!$B$3:$B$6)
+_xlfn.XLOOKUP($A120,Kostenanteile!$B$3:$B$127,Kostenanteile!$J$3:$J$127)*_xlfn.XLOOKUP(D$1,Korrekturfaktoren!$A$3:$A$6,Korrekturfaktoren!$C$3:$C$6)
+_xlfn.XLOOKUP($A120,Kostenanteile!$B$3:$B$127,Kostenanteile!$K$3:$K$127)*_xlfn.XLOOKUP(D$1,Korrekturfaktoren!$A$3:$A$6,Korrekturfaktoren!$D$3:$D$6)
+_xlfn.XLOOKUP($A120,Kostenanteile!$B$3:$B$127,Kostenanteile!$L$3:$L$127)*_xlfn.XLOOKUP(D$1,Korrekturfaktoren!$A$3:$A$6,Korrekturfaktoren!$E$3:$E$6)</f>
        <v>#N/A</v>
      </c>
      <c r="E120" s="51" t="e">
        <f>_xlfn.XLOOKUP($A120,Kostenanteile!$B$3:$B$127,Kostenanteile!$I$3:$I$127)*_xlfn.XLOOKUP(E$1,Korrekturfaktoren!$A$3:$A$6,Korrekturfaktoren!$B$3:$B$6)
+_xlfn.XLOOKUP($A120,Kostenanteile!$B$3:$B$127,Kostenanteile!$J$3:$J$127)*_xlfn.XLOOKUP(E$1,Korrekturfaktoren!$A$3:$A$6,Korrekturfaktoren!$C$3:$C$6)
+_xlfn.XLOOKUP($A120,Kostenanteile!$B$3:$B$127,Kostenanteile!$K$3:$K$127)*_xlfn.XLOOKUP(E$1,Korrekturfaktoren!$A$3:$A$6,Korrekturfaktoren!$D$3:$D$6)
+_xlfn.XLOOKUP($A120,Kostenanteile!$B$3:$B$127,Kostenanteile!$L$3:$L$127)*_xlfn.XLOOKUP(E$1,Korrekturfaktoren!$A$3:$A$6,Korrekturfaktoren!$E$3:$E$6)</f>
        <v>#N/A</v>
      </c>
    </row>
    <row r="121" spans="1:5">
      <c r="A121" s="51">
        <f>Konsolidiert!C121</f>
        <v>6311.36</v>
      </c>
      <c r="B121" s="51" t="e">
        <f>_xlfn.XLOOKUP($A121,Kostenanteile!$B$3:$B$127,Kostenanteile!$I$3:$I$127)*_xlfn.XLOOKUP(B$1,Korrekturfaktoren!$A$3:$A$6,Korrekturfaktoren!$B$3:$B$6)
+_xlfn.XLOOKUP($A121,Kostenanteile!$B$3:$B$127,Kostenanteile!$J$3:$J$127)*_xlfn.XLOOKUP(B$1,Korrekturfaktoren!$A$3:$A$6,Korrekturfaktoren!$C$3:$C$6)
+_xlfn.XLOOKUP($A121,Kostenanteile!$B$3:$B$127,Kostenanteile!$K$3:$K$127)*_xlfn.XLOOKUP(B$1,Korrekturfaktoren!$A$3:$A$6,Korrekturfaktoren!$D$3:$D$6)
+_xlfn.XLOOKUP($A121,Kostenanteile!$B$3:$B$127,Kostenanteile!$L$3:$L$127)*_xlfn.XLOOKUP(B$1,Korrekturfaktoren!$A$3:$A$6,Korrekturfaktoren!$E$3:$E$6)</f>
        <v>#N/A</v>
      </c>
      <c r="C121" s="51" t="e">
        <f>_xlfn.XLOOKUP($A121,Kostenanteile!$B$3:$B$127,Kostenanteile!$I$3:$I$127)*_xlfn.XLOOKUP(C$1,Korrekturfaktoren!$A$3:$A$6,Korrekturfaktoren!$B$3:$B$6)
+_xlfn.XLOOKUP($A121,Kostenanteile!$B$3:$B$127,Kostenanteile!$J$3:$J$127)*_xlfn.XLOOKUP(C$1,Korrekturfaktoren!$A$3:$A$6,Korrekturfaktoren!$C$3:$C$6)
+_xlfn.XLOOKUP($A121,Kostenanteile!$B$3:$B$127,Kostenanteile!$K$3:$K$127)*_xlfn.XLOOKUP(C$1,Korrekturfaktoren!$A$3:$A$6,Korrekturfaktoren!$D$3:$D$6)
+_xlfn.XLOOKUP($A121,Kostenanteile!$B$3:$B$127,Kostenanteile!$L$3:$L$127)*_xlfn.XLOOKUP(C$1,Korrekturfaktoren!$A$3:$A$6,Korrekturfaktoren!$E$3:$E$6)</f>
        <v>#N/A</v>
      </c>
      <c r="D121" s="51" t="e">
        <f>_xlfn.XLOOKUP($A121,Kostenanteile!$B$3:$B$127,Kostenanteile!$I$3:$I$127)*_xlfn.XLOOKUP(D$1,Korrekturfaktoren!$A$3:$A$6,Korrekturfaktoren!$B$3:$B$6)
+_xlfn.XLOOKUP($A121,Kostenanteile!$B$3:$B$127,Kostenanteile!$J$3:$J$127)*_xlfn.XLOOKUP(D$1,Korrekturfaktoren!$A$3:$A$6,Korrekturfaktoren!$C$3:$C$6)
+_xlfn.XLOOKUP($A121,Kostenanteile!$B$3:$B$127,Kostenanteile!$K$3:$K$127)*_xlfn.XLOOKUP(D$1,Korrekturfaktoren!$A$3:$A$6,Korrekturfaktoren!$D$3:$D$6)
+_xlfn.XLOOKUP($A121,Kostenanteile!$B$3:$B$127,Kostenanteile!$L$3:$L$127)*_xlfn.XLOOKUP(D$1,Korrekturfaktoren!$A$3:$A$6,Korrekturfaktoren!$E$3:$E$6)</f>
        <v>#N/A</v>
      </c>
      <c r="E121" s="51" t="e">
        <f>_xlfn.XLOOKUP($A121,Kostenanteile!$B$3:$B$127,Kostenanteile!$I$3:$I$127)*_xlfn.XLOOKUP(E$1,Korrekturfaktoren!$A$3:$A$6,Korrekturfaktoren!$B$3:$B$6)
+_xlfn.XLOOKUP($A121,Kostenanteile!$B$3:$B$127,Kostenanteile!$J$3:$J$127)*_xlfn.XLOOKUP(E$1,Korrekturfaktoren!$A$3:$A$6,Korrekturfaktoren!$C$3:$C$6)
+_xlfn.XLOOKUP($A121,Kostenanteile!$B$3:$B$127,Kostenanteile!$K$3:$K$127)*_xlfn.XLOOKUP(E$1,Korrekturfaktoren!$A$3:$A$6,Korrekturfaktoren!$D$3:$D$6)
+_xlfn.XLOOKUP($A121,Kostenanteile!$B$3:$B$127,Kostenanteile!$L$3:$L$127)*_xlfn.XLOOKUP(E$1,Korrekturfaktoren!$A$3:$A$6,Korrekturfaktoren!$E$3:$E$6)</f>
        <v>#N/A</v>
      </c>
    </row>
    <row r="122" spans="1:5">
      <c r="A122" s="51">
        <f>Konsolidiert!C122</f>
        <v>6400.5</v>
      </c>
      <c r="B122" s="51" t="e">
        <f>_xlfn.XLOOKUP($A122,Kostenanteile!$B$3:$B$127,Kostenanteile!$I$3:$I$127)*_xlfn.XLOOKUP(B$1,Korrekturfaktoren!$A$3:$A$6,Korrekturfaktoren!$B$3:$B$6)
+_xlfn.XLOOKUP($A122,Kostenanteile!$B$3:$B$127,Kostenanteile!$J$3:$J$127)*_xlfn.XLOOKUP(B$1,Korrekturfaktoren!$A$3:$A$6,Korrekturfaktoren!$C$3:$C$6)
+_xlfn.XLOOKUP($A122,Kostenanteile!$B$3:$B$127,Kostenanteile!$K$3:$K$127)*_xlfn.XLOOKUP(B$1,Korrekturfaktoren!$A$3:$A$6,Korrekturfaktoren!$D$3:$D$6)
+_xlfn.XLOOKUP($A122,Kostenanteile!$B$3:$B$127,Kostenanteile!$L$3:$L$127)*_xlfn.XLOOKUP(B$1,Korrekturfaktoren!$A$3:$A$6,Korrekturfaktoren!$E$3:$E$6)</f>
        <v>#N/A</v>
      </c>
      <c r="C122" s="51" t="e">
        <f>_xlfn.XLOOKUP($A122,Kostenanteile!$B$3:$B$127,Kostenanteile!$I$3:$I$127)*_xlfn.XLOOKUP(C$1,Korrekturfaktoren!$A$3:$A$6,Korrekturfaktoren!$B$3:$B$6)
+_xlfn.XLOOKUP($A122,Kostenanteile!$B$3:$B$127,Kostenanteile!$J$3:$J$127)*_xlfn.XLOOKUP(C$1,Korrekturfaktoren!$A$3:$A$6,Korrekturfaktoren!$C$3:$C$6)
+_xlfn.XLOOKUP($A122,Kostenanteile!$B$3:$B$127,Kostenanteile!$K$3:$K$127)*_xlfn.XLOOKUP(C$1,Korrekturfaktoren!$A$3:$A$6,Korrekturfaktoren!$D$3:$D$6)
+_xlfn.XLOOKUP($A122,Kostenanteile!$B$3:$B$127,Kostenanteile!$L$3:$L$127)*_xlfn.XLOOKUP(C$1,Korrekturfaktoren!$A$3:$A$6,Korrekturfaktoren!$E$3:$E$6)</f>
        <v>#N/A</v>
      </c>
      <c r="D122" s="51" t="e">
        <f>_xlfn.XLOOKUP($A122,Kostenanteile!$B$3:$B$127,Kostenanteile!$I$3:$I$127)*_xlfn.XLOOKUP(D$1,Korrekturfaktoren!$A$3:$A$6,Korrekturfaktoren!$B$3:$B$6)
+_xlfn.XLOOKUP($A122,Kostenanteile!$B$3:$B$127,Kostenanteile!$J$3:$J$127)*_xlfn.XLOOKUP(D$1,Korrekturfaktoren!$A$3:$A$6,Korrekturfaktoren!$C$3:$C$6)
+_xlfn.XLOOKUP($A122,Kostenanteile!$B$3:$B$127,Kostenanteile!$K$3:$K$127)*_xlfn.XLOOKUP(D$1,Korrekturfaktoren!$A$3:$A$6,Korrekturfaktoren!$D$3:$D$6)
+_xlfn.XLOOKUP($A122,Kostenanteile!$B$3:$B$127,Kostenanteile!$L$3:$L$127)*_xlfn.XLOOKUP(D$1,Korrekturfaktoren!$A$3:$A$6,Korrekturfaktoren!$E$3:$E$6)</f>
        <v>#N/A</v>
      </c>
      <c r="E122" s="51" t="e">
        <f>_xlfn.XLOOKUP($A122,Kostenanteile!$B$3:$B$127,Kostenanteile!$I$3:$I$127)*_xlfn.XLOOKUP(E$1,Korrekturfaktoren!$A$3:$A$6,Korrekturfaktoren!$B$3:$B$6)
+_xlfn.XLOOKUP($A122,Kostenanteile!$B$3:$B$127,Kostenanteile!$J$3:$J$127)*_xlfn.XLOOKUP(E$1,Korrekturfaktoren!$A$3:$A$6,Korrekturfaktoren!$C$3:$C$6)
+_xlfn.XLOOKUP($A122,Kostenanteile!$B$3:$B$127,Kostenanteile!$K$3:$K$127)*_xlfn.XLOOKUP(E$1,Korrekturfaktoren!$A$3:$A$6,Korrekturfaktoren!$D$3:$D$6)
+_xlfn.XLOOKUP($A122,Kostenanteile!$B$3:$B$127,Kostenanteile!$L$3:$L$127)*_xlfn.XLOOKUP(E$1,Korrekturfaktoren!$A$3:$A$6,Korrekturfaktoren!$E$3:$E$6)</f>
        <v>#N/A</v>
      </c>
    </row>
    <row r="123" spans="1:5">
      <c r="A123" s="51">
        <f>Konsolidiert!C123</f>
        <v>6400.58</v>
      </c>
      <c r="B123" s="51" t="e">
        <f>_xlfn.XLOOKUP($A123,Kostenanteile!$B$3:$B$127,Kostenanteile!$I$3:$I$127)*_xlfn.XLOOKUP(B$1,Korrekturfaktoren!$A$3:$A$6,Korrekturfaktoren!$B$3:$B$6)
+_xlfn.XLOOKUP($A123,Kostenanteile!$B$3:$B$127,Kostenanteile!$J$3:$J$127)*_xlfn.XLOOKUP(B$1,Korrekturfaktoren!$A$3:$A$6,Korrekturfaktoren!$C$3:$C$6)
+_xlfn.XLOOKUP($A123,Kostenanteile!$B$3:$B$127,Kostenanteile!$K$3:$K$127)*_xlfn.XLOOKUP(B$1,Korrekturfaktoren!$A$3:$A$6,Korrekturfaktoren!$D$3:$D$6)
+_xlfn.XLOOKUP($A123,Kostenanteile!$B$3:$B$127,Kostenanteile!$L$3:$L$127)*_xlfn.XLOOKUP(B$1,Korrekturfaktoren!$A$3:$A$6,Korrekturfaktoren!$E$3:$E$6)</f>
        <v>#N/A</v>
      </c>
      <c r="C123" s="51" t="e">
        <f>_xlfn.XLOOKUP($A123,Kostenanteile!$B$3:$B$127,Kostenanteile!$I$3:$I$127)*_xlfn.XLOOKUP(C$1,Korrekturfaktoren!$A$3:$A$6,Korrekturfaktoren!$B$3:$B$6)
+_xlfn.XLOOKUP($A123,Kostenanteile!$B$3:$B$127,Kostenanteile!$J$3:$J$127)*_xlfn.XLOOKUP(C$1,Korrekturfaktoren!$A$3:$A$6,Korrekturfaktoren!$C$3:$C$6)
+_xlfn.XLOOKUP($A123,Kostenanteile!$B$3:$B$127,Kostenanteile!$K$3:$K$127)*_xlfn.XLOOKUP(C$1,Korrekturfaktoren!$A$3:$A$6,Korrekturfaktoren!$D$3:$D$6)
+_xlfn.XLOOKUP($A123,Kostenanteile!$B$3:$B$127,Kostenanteile!$L$3:$L$127)*_xlfn.XLOOKUP(C$1,Korrekturfaktoren!$A$3:$A$6,Korrekturfaktoren!$E$3:$E$6)</f>
        <v>#N/A</v>
      </c>
      <c r="D123" s="51" t="e">
        <f>_xlfn.XLOOKUP($A123,Kostenanteile!$B$3:$B$127,Kostenanteile!$I$3:$I$127)*_xlfn.XLOOKUP(D$1,Korrekturfaktoren!$A$3:$A$6,Korrekturfaktoren!$B$3:$B$6)
+_xlfn.XLOOKUP($A123,Kostenanteile!$B$3:$B$127,Kostenanteile!$J$3:$J$127)*_xlfn.XLOOKUP(D$1,Korrekturfaktoren!$A$3:$A$6,Korrekturfaktoren!$C$3:$C$6)
+_xlfn.XLOOKUP($A123,Kostenanteile!$B$3:$B$127,Kostenanteile!$K$3:$K$127)*_xlfn.XLOOKUP(D$1,Korrekturfaktoren!$A$3:$A$6,Korrekturfaktoren!$D$3:$D$6)
+_xlfn.XLOOKUP($A123,Kostenanteile!$B$3:$B$127,Kostenanteile!$L$3:$L$127)*_xlfn.XLOOKUP(D$1,Korrekturfaktoren!$A$3:$A$6,Korrekturfaktoren!$E$3:$E$6)</f>
        <v>#N/A</v>
      </c>
      <c r="E123" s="51" t="e">
        <f>_xlfn.XLOOKUP($A123,Kostenanteile!$B$3:$B$127,Kostenanteile!$I$3:$I$127)*_xlfn.XLOOKUP(E$1,Korrekturfaktoren!$A$3:$A$6,Korrekturfaktoren!$B$3:$B$6)
+_xlfn.XLOOKUP($A123,Kostenanteile!$B$3:$B$127,Kostenanteile!$J$3:$J$127)*_xlfn.XLOOKUP(E$1,Korrekturfaktoren!$A$3:$A$6,Korrekturfaktoren!$C$3:$C$6)
+_xlfn.XLOOKUP($A123,Kostenanteile!$B$3:$B$127,Kostenanteile!$K$3:$K$127)*_xlfn.XLOOKUP(E$1,Korrekturfaktoren!$A$3:$A$6,Korrekturfaktoren!$D$3:$D$6)
+_xlfn.XLOOKUP($A123,Kostenanteile!$B$3:$B$127,Kostenanteile!$L$3:$L$127)*_xlfn.XLOOKUP(E$1,Korrekturfaktoren!$A$3:$A$6,Korrekturfaktoren!$E$3:$E$6)</f>
        <v>#N/A</v>
      </c>
    </row>
    <row r="124" spans="1:5">
      <c r="A124" s="51">
        <f>Konsolidiert!C124</f>
        <v>6402.54</v>
      </c>
      <c r="B124" s="51">
        <f>_xlfn.XLOOKUP($A124,Kostenanteile!$B$3:$B$127,Kostenanteile!$I$3:$I$127)*_xlfn.XLOOKUP(B$1,Korrekturfaktoren!$A$3:$A$6,Korrekturfaktoren!$B$3:$B$6)
+_xlfn.XLOOKUP($A124,Kostenanteile!$B$3:$B$127,Kostenanteile!$J$3:$J$127)*_xlfn.XLOOKUP(B$1,Korrekturfaktoren!$A$3:$A$6,Korrekturfaktoren!$C$3:$C$6)
+_xlfn.XLOOKUP($A124,Kostenanteile!$B$3:$B$127,Kostenanteile!$K$3:$K$127)*_xlfn.XLOOKUP(B$1,Korrekturfaktoren!$A$3:$A$6,Korrekturfaktoren!$D$3:$D$6)
+_xlfn.XLOOKUP($A124,Kostenanteile!$B$3:$B$127,Kostenanteile!$L$3:$L$127)*_xlfn.XLOOKUP(B$1,Korrekturfaktoren!$A$3:$A$6,Korrekturfaktoren!$E$3:$E$6)</f>
        <v>1.3759702990100213</v>
      </c>
      <c r="C124" s="51">
        <f>_xlfn.XLOOKUP($A124,Kostenanteile!$B$3:$B$127,Kostenanteile!$I$3:$I$127)*_xlfn.XLOOKUP(C$1,Korrekturfaktoren!$A$3:$A$6,Korrekturfaktoren!$B$3:$B$6)
+_xlfn.XLOOKUP($A124,Kostenanteile!$B$3:$B$127,Kostenanteile!$J$3:$J$127)*_xlfn.XLOOKUP(C$1,Korrekturfaktoren!$A$3:$A$6,Korrekturfaktoren!$C$3:$C$6)
+_xlfn.XLOOKUP($A124,Kostenanteile!$B$3:$B$127,Kostenanteile!$K$3:$K$127)*_xlfn.XLOOKUP(C$1,Korrekturfaktoren!$A$3:$A$6,Korrekturfaktoren!$D$3:$D$6)
+_xlfn.XLOOKUP($A124,Kostenanteile!$B$3:$B$127,Kostenanteile!$L$3:$L$127)*_xlfn.XLOOKUP(C$1,Korrekturfaktoren!$A$3:$A$6,Korrekturfaktoren!$E$3:$E$6)</f>
        <v>1.3909483764391206</v>
      </c>
      <c r="D124" s="51">
        <f>_xlfn.XLOOKUP($A124,Kostenanteile!$B$3:$B$127,Kostenanteile!$I$3:$I$127)*_xlfn.XLOOKUP(D$1,Korrekturfaktoren!$A$3:$A$6,Korrekturfaktoren!$B$3:$B$6)
+_xlfn.XLOOKUP($A124,Kostenanteile!$B$3:$B$127,Kostenanteile!$J$3:$J$127)*_xlfn.XLOOKUP(D$1,Korrekturfaktoren!$A$3:$A$6,Korrekturfaktoren!$C$3:$C$6)
+_xlfn.XLOOKUP($A124,Kostenanteile!$B$3:$B$127,Kostenanteile!$K$3:$K$127)*_xlfn.XLOOKUP(D$1,Korrekturfaktoren!$A$3:$A$6,Korrekturfaktoren!$D$3:$D$6)
+_xlfn.XLOOKUP($A124,Kostenanteile!$B$3:$B$127,Kostenanteile!$L$3:$L$127)*_xlfn.XLOOKUP(D$1,Korrekturfaktoren!$A$3:$A$6,Korrekturfaktoren!$E$3:$E$6)</f>
        <v>1.4515833069430792</v>
      </c>
      <c r="E124" s="51">
        <f>_xlfn.XLOOKUP($A124,Kostenanteile!$B$3:$B$127,Kostenanteile!$I$3:$I$127)*_xlfn.XLOOKUP(E$1,Korrekturfaktoren!$A$3:$A$6,Korrekturfaktoren!$B$3:$B$6)
+_xlfn.XLOOKUP($A124,Kostenanteile!$B$3:$B$127,Kostenanteile!$J$3:$J$127)*_xlfn.XLOOKUP(E$1,Korrekturfaktoren!$A$3:$A$6,Korrekturfaktoren!$C$3:$C$6)
+_xlfn.XLOOKUP($A124,Kostenanteile!$B$3:$B$127,Kostenanteile!$K$3:$K$127)*_xlfn.XLOOKUP(E$1,Korrekturfaktoren!$A$3:$A$6,Korrekturfaktoren!$D$3:$D$6)
+_xlfn.XLOOKUP($A124,Kostenanteile!$B$3:$B$127,Kostenanteile!$L$3:$L$127)*_xlfn.XLOOKUP(E$1,Korrekturfaktoren!$A$3:$A$6,Korrekturfaktoren!$E$3:$E$6)</f>
        <v>1.2925747051267256</v>
      </c>
    </row>
    <row r="125" spans="1:5">
      <c r="A125" s="51">
        <f>Konsolidiert!C125</f>
        <v>6700.9</v>
      </c>
      <c r="B125" s="51">
        <f>_xlfn.XLOOKUP($A125,Kostenanteile!$B$3:$B$127,Kostenanteile!$I$3:$I$127)*_xlfn.XLOOKUP(B$1,Korrekturfaktoren!$A$3:$A$6,Korrekturfaktoren!$B$3:$B$6)
+_xlfn.XLOOKUP($A125,Kostenanteile!$B$3:$B$127,Kostenanteile!$J$3:$J$127)*_xlfn.XLOOKUP(B$1,Korrekturfaktoren!$A$3:$A$6,Korrekturfaktoren!$C$3:$C$6)
+_xlfn.XLOOKUP($A125,Kostenanteile!$B$3:$B$127,Kostenanteile!$K$3:$K$127)*_xlfn.XLOOKUP(B$1,Korrekturfaktoren!$A$3:$A$6,Korrekturfaktoren!$D$3:$D$6)
+_xlfn.XLOOKUP($A125,Kostenanteile!$B$3:$B$127,Kostenanteile!$L$3:$L$127)*_xlfn.XLOOKUP(B$1,Korrekturfaktoren!$A$3:$A$6,Korrekturfaktoren!$E$3:$E$6)</f>
        <v>1.3759702990100213</v>
      </c>
      <c r="C125" s="51">
        <f>_xlfn.XLOOKUP($A125,Kostenanteile!$B$3:$B$127,Kostenanteile!$I$3:$I$127)*_xlfn.XLOOKUP(C$1,Korrekturfaktoren!$A$3:$A$6,Korrekturfaktoren!$B$3:$B$6)
+_xlfn.XLOOKUP($A125,Kostenanteile!$B$3:$B$127,Kostenanteile!$J$3:$J$127)*_xlfn.XLOOKUP(C$1,Korrekturfaktoren!$A$3:$A$6,Korrekturfaktoren!$C$3:$C$6)
+_xlfn.XLOOKUP($A125,Kostenanteile!$B$3:$B$127,Kostenanteile!$K$3:$K$127)*_xlfn.XLOOKUP(C$1,Korrekturfaktoren!$A$3:$A$6,Korrekturfaktoren!$D$3:$D$6)
+_xlfn.XLOOKUP($A125,Kostenanteile!$B$3:$B$127,Kostenanteile!$L$3:$L$127)*_xlfn.XLOOKUP(C$1,Korrekturfaktoren!$A$3:$A$6,Korrekturfaktoren!$E$3:$E$6)</f>
        <v>1.3909483764391206</v>
      </c>
      <c r="D125" s="51">
        <f>_xlfn.XLOOKUP($A125,Kostenanteile!$B$3:$B$127,Kostenanteile!$I$3:$I$127)*_xlfn.XLOOKUP(D$1,Korrekturfaktoren!$A$3:$A$6,Korrekturfaktoren!$B$3:$B$6)
+_xlfn.XLOOKUP($A125,Kostenanteile!$B$3:$B$127,Kostenanteile!$J$3:$J$127)*_xlfn.XLOOKUP(D$1,Korrekturfaktoren!$A$3:$A$6,Korrekturfaktoren!$C$3:$C$6)
+_xlfn.XLOOKUP($A125,Kostenanteile!$B$3:$B$127,Kostenanteile!$K$3:$K$127)*_xlfn.XLOOKUP(D$1,Korrekturfaktoren!$A$3:$A$6,Korrekturfaktoren!$D$3:$D$6)
+_xlfn.XLOOKUP($A125,Kostenanteile!$B$3:$B$127,Kostenanteile!$L$3:$L$127)*_xlfn.XLOOKUP(D$1,Korrekturfaktoren!$A$3:$A$6,Korrekturfaktoren!$E$3:$E$6)</f>
        <v>1.4515833069430792</v>
      </c>
      <c r="E125" s="51">
        <f>_xlfn.XLOOKUP($A125,Kostenanteile!$B$3:$B$127,Kostenanteile!$I$3:$I$127)*_xlfn.XLOOKUP(E$1,Korrekturfaktoren!$A$3:$A$6,Korrekturfaktoren!$B$3:$B$6)
+_xlfn.XLOOKUP($A125,Kostenanteile!$B$3:$B$127,Kostenanteile!$J$3:$J$127)*_xlfn.XLOOKUP(E$1,Korrekturfaktoren!$A$3:$A$6,Korrekturfaktoren!$C$3:$C$6)
+_xlfn.XLOOKUP($A125,Kostenanteile!$B$3:$B$127,Kostenanteile!$K$3:$K$127)*_xlfn.XLOOKUP(E$1,Korrekturfaktoren!$A$3:$A$6,Korrekturfaktoren!$D$3:$D$6)
+_xlfn.XLOOKUP($A125,Kostenanteile!$B$3:$B$127,Kostenanteile!$L$3:$L$127)*_xlfn.XLOOKUP(E$1,Korrekturfaktoren!$A$3:$A$6,Korrekturfaktoren!$E$3:$E$6)</f>
        <v>1.2925747051267256</v>
      </c>
    </row>
    <row r="126" spans="1:5">
      <c r="A126" s="51">
        <f>Konsolidiert!C126</f>
        <v>6702.63</v>
      </c>
      <c r="B126" s="51">
        <f>_xlfn.XLOOKUP($A126,Kostenanteile!$B$3:$B$127,Kostenanteile!$I$3:$I$127)*_xlfn.XLOOKUP(B$1,Korrekturfaktoren!$A$3:$A$6,Korrekturfaktoren!$B$3:$B$6)
+_xlfn.XLOOKUP($A126,Kostenanteile!$B$3:$B$127,Kostenanteile!$J$3:$J$127)*_xlfn.XLOOKUP(B$1,Korrekturfaktoren!$A$3:$A$6,Korrekturfaktoren!$C$3:$C$6)
+_xlfn.XLOOKUP($A126,Kostenanteile!$B$3:$B$127,Kostenanteile!$K$3:$K$127)*_xlfn.XLOOKUP(B$1,Korrekturfaktoren!$A$3:$A$6,Korrekturfaktoren!$D$3:$D$6)
+_xlfn.XLOOKUP($A126,Kostenanteile!$B$3:$B$127,Kostenanteile!$L$3:$L$127)*_xlfn.XLOOKUP(B$1,Korrekturfaktoren!$A$3:$A$6,Korrekturfaktoren!$E$3:$E$6)</f>
        <v>1.29917557271398</v>
      </c>
      <c r="C126" s="51">
        <f>_xlfn.XLOOKUP($A126,Kostenanteile!$B$3:$B$127,Kostenanteile!$I$3:$I$127)*_xlfn.XLOOKUP(C$1,Korrekturfaktoren!$A$3:$A$6,Korrekturfaktoren!$B$3:$B$6)
+_xlfn.XLOOKUP($A126,Kostenanteile!$B$3:$B$127,Kostenanteile!$J$3:$J$127)*_xlfn.XLOOKUP(C$1,Korrekturfaktoren!$A$3:$A$6,Korrekturfaktoren!$C$3:$C$6)
+_xlfn.XLOOKUP($A126,Kostenanteile!$B$3:$B$127,Kostenanteile!$K$3:$K$127)*_xlfn.XLOOKUP(C$1,Korrekturfaktoren!$A$3:$A$6,Korrekturfaktoren!$D$3:$D$6)
+_xlfn.XLOOKUP($A126,Kostenanteile!$B$3:$B$127,Kostenanteile!$L$3:$L$127)*_xlfn.XLOOKUP(C$1,Korrekturfaktoren!$A$3:$A$6,Korrekturfaktoren!$E$3:$E$6)</f>
        <v>1.3256323350331962</v>
      </c>
      <c r="D126" s="51">
        <f>_xlfn.XLOOKUP($A126,Kostenanteile!$B$3:$B$127,Kostenanteile!$I$3:$I$127)*_xlfn.XLOOKUP(D$1,Korrekturfaktoren!$A$3:$A$6,Korrekturfaktoren!$B$3:$B$6)
+_xlfn.XLOOKUP($A126,Kostenanteile!$B$3:$B$127,Kostenanteile!$J$3:$J$127)*_xlfn.XLOOKUP(D$1,Korrekturfaktoren!$A$3:$A$6,Korrekturfaktoren!$C$3:$C$6)
+_xlfn.XLOOKUP($A126,Kostenanteile!$B$3:$B$127,Kostenanteile!$K$3:$K$127)*_xlfn.XLOOKUP(D$1,Korrekturfaktoren!$A$3:$A$6,Korrekturfaktoren!$D$3:$D$6)
+_xlfn.XLOOKUP($A126,Kostenanteile!$B$3:$B$127,Kostenanteile!$L$3:$L$127)*_xlfn.XLOOKUP(D$1,Korrekturfaktoren!$A$3:$A$6,Korrekturfaktoren!$E$3:$E$6)</f>
        <v>1.3794351189962508</v>
      </c>
      <c r="E126" s="51">
        <f>_xlfn.XLOOKUP($A126,Kostenanteile!$B$3:$B$127,Kostenanteile!$I$3:$I$127)*_xlfn.XLOOKUP(E$1,Korrekturfaktoren!$A$3:$A$6,Korrekturfaktoren!$B$3:$B$6)
+_xlfn.XLOOKUP($A126,Kostenanteile!$B$3:$B$127,Kostenanteile!$J$3:$J$127)*_xlfn.XLOOKUP(E$1,Korrekturfaktoren!$A$3:$A$6,Korrekturfaktoren!$C$3:$C$6)
+_xlfn.XLOOKUP($A126,Kostenanteile!$B$3:$B$127,Kostenanteile!$K$3:$K$127)*_xlfn.XLOOKUP(E$1,Korrekturfaktoren!$A$3:$A$6,Korrekturfaktoren!$D$3:$D$6)
+_xlfn.XLOOKUP($A126,Kostenanteile!$B$3:$B$127,Kostenanteile!$L$3:$L$127)*_xlfn.XLOOKUP(E$1,Korrekturfaktoren!$A$3:$A$6,Korrekturfaktoren!$E$3:$E$6)</f>
        <v>1.2600387001669073</v>
      </c>
    </row>
  </sheetData>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5C42C-BC53-4941-8E18-FE27379950F2}">
  <sheetPr>
    <tabColor rgb="FF7030A0"/>
  </sheetPr>
  <dimension ref="A1:I25"/>
  <sheetViews>
    <sheetView workbookViewId="0">
      <selection activeCell="D32" sqref="D32:D34"/>
    </sheetView>
  </sheetViews>
  <sheetFormatPr baseColWidth="10" defaultRowHeight="14.25"/>
  <cols>
    <col min="1" max="1" width="9.875" customWidth="1"/>
    <col min="2" max="2" width="28.75" bestFit="1" customWidth="1"/>
    <col min="3" max="3" width="20.125" customWidth="1"/>
    <col min="4" max="4" width="17.25" customWidth="1"/>
    <col min="5" max="5" width="6.25" style="224" customWidth="1"/>
    <col min="6" max="6" width="6.625" style="224" customWidth="1"/>
    <col min="7" max="8" width="6.375" style="224" customWidth="1"/>
    <col min="9" max="9" width="6.75" style="224" customWidth="1"/>
  </cols>
  <sheetData>
    <row r="1" spans="1:9">
      <c r="A1" t="s">
        <v>3127</v>
      </c>
      <c r="B1" t="s">
        <v>2889</v>
      </c>
      <c r="C1" t="s">
        <v>3140</v>
      </c>
      <c r="D1" t="s">
        <v>2892</v>
      </c>
      <c r="E1" s="224" t="s">
        <v>930</v>
      </c>
      <c r="F1" s="224" t="s">
        <v>603</v>
      </c>
      <c r="G1" s="224" t="s">
        <v>941</v>
      </c>
      <c r="H1" s="224" t="s">
        <v>630</v>
      </c>
      <c r="I1" s="224" t="s">
        <v>1047</v>
      </c>
    </row>
    <row r="2" spans="1:9">
      <c r="A2">
        <v>1</v>
      </c>
      <c r="B2" t="s">
        <v>2890</v>
      </c>
      <c r="C2" t="str">
        <f>Tabelle7[[#This Row],[Nummer]]&amp;IF(Tabelle7[[#This Row],[Harmonisierungsgüte]]="Nur vergleichbare","a","b")</f>
        <v>1a</v>
      </c>
      <c r="D2" s="210">
        <v>42</v>
      </c>
      <c r="E2" s="224">
        <v>59.412576796298232</v>
      </c>
      <c r="F2" s="224">
        <v>50.339631580198848</v>
      </c>
      <c r="G2" s="224">
        <v>62.600431077728693</v>
      </c>
      <c r="H2" s="224">
        <v>56.07267387694835</v>
      </c>
      <c r="I2" s="224">
        <v>57.106328332793552</v>
      </c>
    </row>
    <row r="3" spans="1:9">
      <c r="A3">
        <v>1</v>
      </c>
      <c r="B3" t="s">
        <v>2891</v>
      </c>
      <c r="C3" t="str">
        <f>Tabelle7[[#This Row],[Nummer]]&amp;IF(Tabelle7[[#This Row],[Harmonisierungsgüte]]="Nur vergleichbare","a","b")</f>
        <v>1b</v>
      </c>
      <c r="D3" s="210">
        <v>58</v>
      </c>
      <c r="E3" s="224">
        <v>56.767202153197324</v>
      </c>
      <c r="F3" s="224">
        <v>49.077902957429849</v>
      </c>
      <c r="G3" s="224">
        <v>65.232057787286578</v>
      </c>
      <c r="H3" s="224">
        <v>73.380695059855256</v>
      </c>
      <c r="I3" s="224">
        <v>61.11446448944227</v>
      </c>
    </row>
    <row r="4" spans="1:9">
      <c r="A4">
        <v>2</v>
      </c>
      <c r="B4" t="s">
        <v>2890</v>
      </c>
      <c r="C4" t="str">
        <f>Tabelle7[[#This Row],[Nummer]]&amp;IF(Tabelle7[[#This Row],[Harmonisierungsgüte]]="Nur vergleichbare","a","b")</f>
        <v>2a</v>
      </c>
      <c r="D4" s="210">
        <v>45</v>
      </c>
      <c r="E4" s="224">
        <v>19.261116670049777</v>
      </c>
      <c r="G4" s="224">
        <v>72.157750214198757</v>
      </c>
      <c r="H4" s="224">
        <v>61.186881134095401</v>
      </c>
      <c r="I4" s="224">
        <v>50.868582672781336</v>
      </c>
    </row>
    <row r="5" spans="1:9">
      <c r="A5">
        <v>2</v>
      </c>
      <c r="B5" t="s">
        <v>2891</v>
      </c>
      <c r="C5" t="str">
        <f>Tabelle7[[#This Row],[Nummer]]&amp;IF(Tabelle7[[#This Row],[Harmonisierungsgüte]]="Nur vergleichbare","a","b")</f>
        <v>2b</v>
      </c>
      <c r="D5" s="210">
        <v>58</v>
      </c>
      <c r="E5" s="224">
        <v>21.957057836290815</v>
      </c>
      <c r="G5" s="224">
        <v>73.079590649180929</v>
      </c>
      <c r="H5" s="224">
        <v>77.738907001420245</v>
      </c>
      <c r="I5" s="224">
        <v>57.591851828964018</v>
      </c>
    </row>
    <row r="6" spans="1:9">
      <c r="A6">
        <v>3</v>
      </c>
      <c r="B6" t="s">
        <v>2890</v>
      </c>
      <c r="C6" t="str">
        <f>Tabelle7[[#This Row],[Nummer]]&amp;IF(Tabelle7[[#This Row],[Harmonisierungsgüte]]="Nur vergleichbare","a","b")</f>
        <v>3a</v>
      </c>
      <c r="D6" s="210">
        <v>45</v>
      </c>
      <c r="E6" s="224">
        <v>57.848942390003536</v>
      </c>
      <c r="G6" s="224">
        <v>65.352378670179149</v>
      </c>
      <c r="H6" s="224">
        <v>57.488681741872085</v>
      </c>
      <c r="I6" s="224">
        <v>60.230000934018243</v>
      </c>
    </row>
    <row r="7" spans="1:9">
      <c r="A7">
        <v>3</v>
      </c>
      <c r="B7" t="s">
        <v>2891</v>
      </c>
      <c r="C7" t="str">
        <f>Tabelle7[[#This Row],[Nummer]]&amp;IF(Tabelle7[[#This Row],[Harmonisierungsgüte]]="Nur vergleichbare","a","b")</f>
        <v>3b</v>
      </c>
      <c r="D7" s="210">
        <v>58</v>
      </c>
      <c r="E7" s="224">
        <v>56.919298800679329</v>
      </c>
      <c r="G7" s="224">
        <v>66.067508874852024</v>
      </c>
      <c r="H7" s="224">
        <v>73.60164197344659</v>
      </c>
      <c r="I7" s="224">
        <v>65.529483216325971</v>
      </c>
    </row>
    <row r="8" spans="1:9">
      <c r="A8">
        <v>4</v>
      </c>
      <c r="B8" t="s">
        <v>2890</v>
      </c>
      <c r="C8" t="str">
        <f>Tabelle7[[#This Row],[Nummer]]&amp;IF(Tabelle7[[#This Row],[Harmonisierungsgüte]]="Nur vergleichbare","a","b")</f>
        <v>4a</v>
      </c>
      <c r="D8" s="210">
        <v>45</v>
      </c>
      <c r="E8" s="224">
        <v>57.452592707914008</v>
      </c>
      <c r="G8" s="224">
        <v>63.095888380653015</v>
      </c>
      <c r="H8" s="224">
        <v>56.932963762569678</v>
      </c>
      <c r="I8" s="224">
        <v>59.160481617045562</v>
      </c>
    </row>
    <row r="9" spans="1:9">
      <c r="A9">
        <v>4</v>
      </c>
      <c r="B9" t="s">
        <v>2891</v>
      </c>
      <c r="C9" t="str">
        <f>Tabelle7[[#This Row],[Nummer]]&amp;IF(Tabelle7[[#This Row],[Harmonisierungsgüte]]="Nur vergleichbare","a","b")</f>
        <v>4b</v>
      </c>
      <c r="D9" s="210">
        <v>58</v>
      </c>
      <c r="E9" s="224">
        <v>56.400242281917457</v>
      </c>
      <c r="G9" s="224">
        <v>63.857856582866347</v>
      </c>
      <c r="H9" s="224">
        <v>72.846570389586887</v>
      </c>
      <c r="I9" s="224">
        <v>64.36822308479023</v>
      </c>
    </row>
    <row r="10" spans="1:9">
      <c r="A10">
        <v>5</v>
      </c>
      <c r="B10" t="s">
        <v>2890</v>
      </c>
      <c r="C10" t="str">
        <f>Tabelle7[[#This Row],[Nummer]]&amp;IF(Tabelle7[[#This Row],[Harmonisierungsgüte]]="Nur vergleichbare","a","b")</f>
        <v>5a</v>
      </c>
      <c r="D10" s="210">
        <v>45</v>
      </c>
      <c r="E10" s="224">
        <v>59.210460344441771</v>
      </c>
      <c r="G10" s="224">
        <v>69.024980161150111</v>
      </c>
      <c r="H10" s="224">
        <v>59.189574381080504</v>
      </c>
      <c r="I10" s="224">
        <v>62.475004962224141</v>
      </c>
    </row>
    <row r="11" spans="1:9">
      <c r="A11">
        <v>5</v>
      </c>
      <c r="B11" t="s">
        <v>2891</v>
      </c>
      <c r="C11" t="str">
        <f>Tabelle7[[#This Row],[Nummer]]&amp;IF(Tabelle7[[#This Row],[Harmonisierungsgüte]]="Nur vergleichbare","a","b")</f>
        <v>5b</v>
      </c>
      <c r="D11" s="210">
        <v>58</v>
      </c>
      <c r="E11" s="224">
        <v>58.630654146014585</v>
      </c>
      <c r="G11" s="224">
        <v>70.405481873274027</v>
      </c>
      <c r="H11" s="224">
        <v>76.387087817405998</v>
      </c>
      <c r="I11" s="224">
        <v>68.474407945564892</v>
      </c>
    </row>
    <row r="12" spans="1:9">
      <c r="A12">
        <v>6</v>
      </c>
      <c r="B12" t="s">
        <v>2890</v>
      </c>
      <c r="C12" t="str">
        <f>Tabelle7[[#This Row],[Nummer]]&amp;IF(Tabelle7[[#This Row],[Harmonisierungsgüte]]="Nur vergleichbare","a","b")</f>
        <v>6a</v>
      </c>
      <c r="D12" s="210">
        <v>45</v>
      </c>
      <c r="E12" s="224">
        <v>60.593602644875176</v>
      </c>
      <c r="G12" s="224">
        <v>66.763426930501055</v>
      </c>
      <c r="H12" s="224">
        <v>59.175536278437107</v>
      </c>
      <c r="I12" s="224">
        <v>62.177521951271117</v>
      </c>
    </row>
    <row r="13" spans="1:9">
      <c r="A13">
        <v>6</v>
      </c>
      <c r="B13" t="s">
        <v>2891</v>
      </c>
      <c r="C13" t="str">
        <f>Tabelle7[[#This Row],[Nummer]]&amp;IF(Tabelle7[[#This Row],[Harmonisierungsgüte]]="Nur vergleichbare","a","b")</f>
        <v>6b</v>
      </c>
      <c r="D13" s="210">
        <v>58</v>
      </c>
      <c r="E13" s="224">
        <v>59.577883245498391</v>
      </c>
      <c r="G13" s="224">
        <v>67.611923489600045</v>
      </c>
      <c r="H13" s="224">
        <v>75.646229606776927</v>
      </c>
      <c r="I13" s="224">
        <v>67.612012113958471</v>
      </c>
    </row>
    <row r="14" spans="1:9">
      <c r="A14">
        <v>7</v>
      </c>
      <c r="B14" t="s">
        <v>2890</v>
      </c>
      <c r="C14" t="str">
        <f>Tabelle7[[#This Row],[Nummer]]&amp;IF(Tabelle7[[#This Row],[Harmonisierungsgüte]]="Nur vergleichbare","a","b")</f>
        <v>7a</v>
      </c>
      <c r="D14" s="210">
        <v>45</v>
      </c>
      <c r="E14" s="224">
        <v>58.364419978593368</v>
      </c>
      <c r="G14" s="224">
        <v>67.329570073129872</v>
      </c>
      <c r="H14" s="224">
        <v>60.02092125118466</v>
      </c>
      <c r="I14" s="224">
        <v>61.904970434302633</v>
      </c>
    </row>
    <row r="15" spans="1:9">
      <c r="A15">
        <v>7</v>
      </c>
      <c r="B15" t="s">
        <v>2891</v>
      </c>
      <c r="C15" t="str">
        <f>Tabelle7[[#This Row],[Nummer]]&amp;IF(Tabelle7[[#This Row],[Harmonisierungsgüte]]="Nur vergleichbare","a","b")</f>
        <v>7b</v>
      </c>
      <c r="D15" s="210">
        <v>58</v>
      </c>
      <c r="E15" s="224">
        <v>57.647761193949187</v>
      </c>
      <c r="G15" s="224">
        <v>68.44114497599638</v>
      </c>
      <c r="H15" s="224">
        <v>77.547353361437004</v>
      </c>
      <c r="I15" s="224">
        <v>67.878753177127535</v>
      </c>
    </row>
    <row r="16" spans="1:9">
      <c r="A16">
        <v>8</v>
      </c>
      <c r="B16" t="s">
        <v>2890</v>
      </c>
      <c r="C16" t="str">
        <f>Tabelle7[[#This Row],[Nummer]]&amp;IF(Tabelle7[[#This Row],[Harmonisierungsgüte]]="Nur vergleichbare","a","b")</f>
        <v>8a</v>
      </c>
      <c r="D16" s="210">
        <v>45</v>
      </c>
      <c r="E16" s="224">
        <v>56.949290397983205</v>
      </c>
      <c r="G16" s="224">
        <v>61.316186586951069</v>
      </c>
      <c r="H16" s="224">
        <v>54.401758557807561</v>
      </c>
      <c r="I16" s="224">
        <v>57.555745180913945</v>
      </c>
    </row>
    <row r="17" spans="1:9">
      <c r="A17">
        <v>8</v>
      </c>
      <c r="B17" t="s">
        <v>2891</v>
      </c>
      <c r="C17" t="str">
        <f>Tabelle7[[#This Row],[Nummer]]&amp;IF(Tabelle7[[#This Row],[Harmonisierungsgüte]]="Nur vergleichbare","a","b")</f>
        <v>8b</v>
      </c>
      <c r="D17" s="210">
        <v>58</v>
      </c>
      <c r="E17" s="224">
        <v>55.886643112445441</v>
      </c>
      <c r="G17" s="224">
        <v>62.022970598576805</v>
      </c>
      <c r="H17" s="224">
        <v>69.214036758273579</v>
      </c>
      <c r="I17" s="224">
        <v>62.374550156431937</v>
      </c>
    </row>
    <row r="18" spans="1:9">
      <c r="A18">
        <v>9</v>
      </c>
      <c r="B18" t="s">
        <v>2890</v>
      </c>
      <c r="C18" t="str">
        <f>Tabelle7[[#This Row],[Nummer]]&amp;IF(Tabelle7[[#This Row],[Harmonisierungsgüte]]="Nur vergleichbare","a","b")</f>
        <v>9a</v>
      </c>
      <c r="D18" s="210">
        <v>45</v>
      </c>
      <c r="E18" s="224">
        <v>62.70768222319046</v>
      </c>
      <c r="G18" s="224">
        <v>64.322878330040453</v>
      </c>
      <c r="H18" s="224">
        <v>57.2113399044961</v>
      </c>
      <c r="I18" s="224">
        <v>61.413966819242354</v>
      </c>
    </row>
    <row r="19" spans="1:9">
      <c r="A19">
        <v>9</v>
      </c>
      <c r="B19" t="s">
        <v>2891</v>
      </c>
      <c r="C19" t="str">
        <f>Tabelle7[[#This Row],[Nummer]]&amp;IF(Tabelle7[[#This Row],[Harmonisierungsgüte]]="Nur vergleichbare","a","b")</f>
        <v>9b</v>
      </c>
      <c r="D19" s="210">
        <v>58</v>
      </c>
      <c r="E19" s="224">
        <v>61.344850819229393</v>
      </c>
      <c r="G19" s="224">
        <v>65.232057787286578</v>
      </c>
      <c r="H19" s="224">
        <v>73.380695059855256</v>
      </c>
      <c r="I19" s="224">
        <v>66.652534555457095</v>
      </c>
    </row>
    <row r="20" spans="1:9">
      <c r="A20">
        <v>10</v>
      </c>
      <c r="B20" t="s">
        <v>2890</v>
      </c>
      <c r="C20" t="str">
        <f>Tabelle7[[#This Row],[Nummer]]&amp;IF(Tabelle7[[#This Row],[Harmonisierungsgüte]]="Nur vergleichbare","a","b")</f>
        <v>10a</v>
      </c>
      <c r="D20" s="210">
        <v>45</v>
      </c>
      <c r="E20" s="224">
        <v>53.524360341550164</v>
      </c>
      <c r="G20" s="224">
        <v>64.322878330040453</v>
      </c>
      <c r="H20" s="224">
        <v>57.2113399044961</v>
      </c>
      <c r="I20" s="224">
        <v>58.352859525362227</v>
      </c>
    </row>
    <row r="21" spans="1:9">
      <c r="A21">
        <v>10</v>
      </c>
      <c r="B21" t="s">
        <v>2891</v>
      </c>
      <c r="C21" t="str">
        <f>Tabelle7[[#This Row],[Nummer]]&amp;IF(Tabelle7[[#This Row],[Harmonisierungsgüte]]="Nur vergleichbare","a","b")</f>
        <v>10b</v>
      </c>
      <c r="D21" s="210">
        <v>58</v>
      </c>
      <c r="E21" s="224">
        <v>53.021853244625632</v>
      </c>
      <c r="G21" s="224">
        <v>65.232057787286578</v>
      </c>
      <c r="H21" s="224">
        <v>73.380695059855256</v>
      </c>
      <c r="I21" s="224">
        <v>63.878202030589144</v>
      </c>
    </row>
    <row r="22" spans="1:9">
      <c r="A22">
        <v>11</v>
      </c>
      <c r="B22" t="s">
        <v>2890</v>
      </c>
      <c r="C22" t="str">
        <f>Tabelle7[[#This Row],[Nummer]]&amp;IF(Tabelle7[[#This Row],[Harmonisierungsgüte]]="Nur vergleichbare","a","b")</f>
        <v>11a</v>
      </c>
      <c r="D22" s="210">
        <v>45</v>
      </c>
      <c r="E22" s="224">
        <v>57.608348168598056</v>
      </c>
      <c r="G22" s="224">
        <v>63.967463641852831</v>
      </c>
      <c r="H22" s="224">
        <v>56.979037442670375</v>
      </c>
      <c r="I22" s="224">
        <v>59.51828308437377</v>
      </c>
    </row>
    <row r="23" spans="1:9">
      <c r="A23">
        <v>11</v>
      </c>
      <c r="B23" t="s">
        <v>2891</v>
      </c>
      <c r="C23" t="str">
        <f>Tabelle7[[#This Row],[Nummer]]&amp;IF(Tabelle7[[#This Row],[Harmonisierungsgüte]]="Nur vergleichbare","a","b")</f>
        <v>11b</v>
      </c>
      <c r="D23" s="210">
        <v>58</v>
      </c>
      <c r="E23" s="224">
        <v>56.700433598313275</v>
      </c>
      <c r="G23" s="224">
        <v>64.871700229091871</v>
      </c>
      <c r="H23" s="224">
        <v>73.049639964893231</v>
      </c>
      <c r="I23" s="224">
        <v>64.873924597432776</v>
      </c>
    </row>
    <row r="24" spans="1:9">
      <c r="A24">
        <v>12</v>
      </c>
      <c r="B24" t="s">
        <v>2890</v>
      </c>
      <c r="C24" t="str">
        <f>Tabelle7[[#This Row],[Nummer]]&amp;IF(Tabelle7[[#This Row],[Harmonisierungsgüte]]="Nur vergleichbare","a","b")</f>
        <v>12a</v>
      </c>
      <c r="D24" s="210">
        <v>45</v>
      </c>
      <c r="E24" s="224">
        <v>40.443666798220782</v>
      </c>
      <c r="G24" s="224">
        <v>44.327789214113686</v>
      </c>
      <c r="H24" s="224">
        <v>43.766949166968345</v>
      </c>
      <c r="I24" s="224">
        <v>42.846135059767612</v>
      </c>
    </row>
    <row r="25" spans="1:9">
      <c r="A25">
        <v>12</v>
      </c>
      <c r="B25" t="s">
        <v>2891</v>
      </c>
      <c r="C25" t="str">
        <f>Tabelle7[[#This Row],[Nummer]]&amp;IF(Tabelle7[[#This Row],[Harmonisierungsgüte]]="Nur vergleichbare","a","b")</f>
        <v>12b</v>
      </c>
      <c r="D25" s="210">
        <v>58</v>
      </c>
      <c r="E25" s="224">
        <v>40.095321226942467</v>
      </c>
      <c r="G25" s="224">
        <v>45.322683820745382</v>
      </c>
      <c r="H25" s="224">
        <v>56.591693630929036</v>
      </c>
      <c r="I25" s="224">
        <v>47.336566226205633</v>
      </c>
    </row>
  </sheetData>
  <pageMargins left="0.7" right="0.7" top="0.78740157499999996" bottom="0.78740157499999996"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82EEC-7166-4F2B-A6D2-51CA7D0663A3}">
  <sheetPr>
    <tabColor theme="5" tint="0.39997558519241921"/>
  </sheetPr>
  <dimension ref="A1:B5"/>
  <sheetViews>
    <sheetView workbookViewId="0">
      <selection activeCell="C30" sqref="C30"/>
    </sheetView>
  </sheetViews>
  <sheetFormatPr baseColWidth="10" defaultRowHeight="14.25"/>
  <cols>
    <col min="2" max="2" width="18.75" customWidth="1"/>
  </cols>
  <sheetData>
    <row r="1" spans="1:2">
      <c r="A1" t="s">
        <v>599</v>
      </c>
      <c r="B1" t="s">
        <v>3016</v>
      </c>
    </row>
    <row r="2" spans="1:2">
      <c r="A2" t="s">
        <v>930</v>
      </c>
      <c r="B2" s="51">
        <f>_xlfn.XLOOKUP(A2,Korrekturfaktoren!$A$3:$A$6,Korrekturfaktoren!$F$3:$F$6)*Parameter!$B$12+_xlfn.XLOOKUP(A2,Korrekturfaktoren!$A$3:$A$6,Korrekturfaktoren!$G$3:$G$6)*Parameter!$B$13</f>
        <v>1.4261673568284094</v>
      </c>
    </row>
    <row r="3" spans="1:2">
      <c r="A3" t="s">
        <v>603</v>
      </c>
      <c r="B3" s="51">
        <f>_xlfn.XLOOKUP(A3,Korrekturfaktoren!$A$3:$A$6,Korrekturfaktoren!$F$3:$F$6)*Parameter!$B$12+_xlfn.XLOOKUP(A3,Korrekturfaktoren!$A$3:$A$6,Korrekturfaktoren!$G$3:$G$6)*Parameter!$B$13</f>
        <v>1.465044540716304</v>
      </c>
    </row>
    <row r="4" spans="1:2">
      <c r="A4" t="s">
        <v>941</v>
      </c>
      <c r="B4" s="51">
        <f>_xlfn.XLOOKUP(A4,Korrekturfaktoren!$A$3:$A$6,Korrekturfaktoren!$F$3:$F$6)*Parameter!$B$12+_xlfn.XLOOKUP(A4,Korrekturfaktoren!$A$3:$A$6,Korrekturfaktoren!$G$3:$G$6)*Parameter!$B$13</f>
        <v>1.6533297783947503</v>
      </c>
    </row>
    <row r="5" spans="1:2">
      <c r="A5" t="s">
        <v>630</v>
      </c>
      <c r="B5" s="51">
        <f>_xlfn.XLOOKUP(A5,Korrekturfaktoren!$A$3:$A$6,Korrekturfaktoren!$F$3:$F$6)*Parameter!$B$12+_xlfn.XLOOKUP(A5,Korrekturfaktoren!$A$3:$A$6,Korrekturfaktoren!$G$3:$G$6)*Parameter!$B$13</f>
        <v>1.3320482868464865</v>
      </c>
    </row>
  </sheetData>
  <pageMargins left="0.7" right="0.7" top="0.78740157499999996" bottom="0.78740157499999996"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9E0A7-F525-4C14-97DC-BDC1F09E6E96}">
  <sheetPr>
    <tabColor theme="9" tint="0.39997558519241921"/>
  </sheetPr>
  <dimension ref="A1:AD127"/>
  <sheetViews>
    <sheetView zoomScale="85" zoomScaleNormal="85" workbookViewId="0">
      <pane ySplit="1" topLeftCell="A2" activePane="bottomLeft" state="frozen"/>
      <selection pane="bottomLeft" activeCell="G46" sqref="G46"/>
    </sheetView>
  </sheetViews>
  <sheetFormatPr baseColWidth="10" defaultRowHeight="14.25"/>
  <cols>
    <col min="2" max="2" width="19.25" customWidth="1"/>
    <col min="3" max="3" width="15.25" style="223" customWidth="1"/>
    <col min="4" max="4" width="13.875" style="218" customWidth="1"/>
    <col min="5" max="5" width="15.25" style="218" customWidth="1"/>
    <col min="6" max="6" width="15.25" style="214" customWidth="1"/>
    <col min="7" max="7" width="20.625" style="215" customWidth="1"/>
    <col min="10" max="10" width="11.75" bestFit="1" customWidth="1"/>
    <col min="13" max="13" width="12" style="318" bestFit="1" customWidth="1"/>
    <col min="14" max="14" width="9.5" customWidth="1"/>
    <col min="15" max="18" width="12" customWidth="1"/>
    <col min="20" max="20" width="23.25" bestFit="1" customWidth="1"/>
    <col min="21" max="21" width="24.375" bestFit="1" customWidth="1"/>
    <col min="22" max="22" width="21.25" bestFit="1" customWidth="1"/>
    <col min="23" max="23" width="19" customWidth="1"/>
  </cols>
  <sheetData>
    <row r="1" spans="1:30">
      <c r="A1" t="s">
        <v>0</v>
      </c>
      <c r="B1" t="s">
        <v>2</v>
      </c>
      <c r="C1" s="223" t="s">
        <v>2996</v>
      </c>
      <c r="D1" s="218" t="s">
        <v>2868</v>
      </c>
      <c r="E1" s="218" t="s">
        <v>2870</v>
      </c>
      <c r="F1" s="214" t="s">
        <v>2869</v>
      </c>
      <c r="G1" s="215" t="s">
        <v>2933</v>
      </c>
      <c r="H1" t="s">
        <v>2846</v>
      </c>
      <c r="I1" t="s">
        <v>2847</v>
      </c>
      <c r="J1" t="s">
        <v>2848</v>
      </c>
      <c r="K1" t="s">
        <v>2849</v>
      </c>
      <c r="L1" t="s">
        <v>2850</v>
      </c>
      <c r="M1" s="318" t="s">
        <v>2853</v>
      </c>
      <c r="N1" t="s">
        <v>2893</v>
      </c>
      <c r="O1" t="s">
        <v>2894</v>
      </c>
      <c r="P1" t="s">
        <v>2895</v>
      </c>
      <c r="Q1" t="s">
        <v>2896</v>
      </c>
      <c r="R1" t="s">
        <v>2897</v>
      </c>
      <c r="S1" t="s">
        <v>2886</v>
      </c>
      <c r="T1" t="s">
        <v>2887</v>
      </c>
      <c r="U1" t="s">
        <v>2854</v>
      </c>
      <c r="V1" t="s">
        <v>2888</v>
      </c>
      <c r="X1" t="s">
        <v>2938</v>
      </c>
      <c r="Y1" t="s">
        <v>2939</v>
      </c>
      <c r="Z1" t="s">
        <v>2940</v>
      </c>
      <c r="AA1" t="s">
        <v>2941</v>
      </c>
      <c r="AB1" t="s">
        <v>2942</v>
      </c>
      <c r="AC1" t="s">
        <v>3150</v>
      </c>
      <c r="AD1" t="s">
        <v>3151</v>
      </c>
    </row>
    <row r="2" spans="1:30">
      <c r="A2" s="51">
        <f>Konsolidiert!C2</f>
        <v>1006</v>
      </c>
      <c r="B2" s="51" t="str">
        <f>Konsolidiert!D2</f>
        <v>Vitamin D</v>
      </c>
      <c r="C2" s="223">
        <f>_xlfn.XLOOKUP(A2,Volumenanteile!$A$2:$A$106,Volumenanteile!$D$2:$D$106)</f>
        <v>3.5550407578796413E-2</v>
      </c>
      <c r="D2" s="219">
        <v>1</v>
      </c>
      <c r="E2" s="220">
        <v>24.295597484276726</v>
      </c>
      <c r="F2" s="216">
        <v>1</v>
      </c>
      <c r="G2" s="217">
        <v>32.282703419811327</v>
      </c>
      <c r="H2">
        <f>Preiskorrektur!G2/Preiskorrektur!G2*100</f>
        <v>100</v>
      </c>
      <c r="I2" s="210">
        <f>IF(Preiskorrektur!L2="","",Preiskorrektur!L2/Preiskorrektur!G2*100)</f>
        <v>24.656547101465769</v>
      </c>
      <c r="J2" s="210">
        <f>IF(AND(Preiskorrektur!Q2&lt;&gt;"",Preiskorrektur!V2&lt;&gt;""),(Preiskorrektur!Q2*Parameter!$B$9+Preiskorrektur!V2*(1-Parameter!$B$9))/Preiskorrektur!G2*100,"")</f>
        <v>54.360128606239769</v>
      </c>
      <c r="K2" s="210">
        <f>IF(Preiskorrektur!Z2="","",Preiskorrektur!Z2/Preiskorrektur!G2*100)</f>
        <v>54.494374995065918</v>
      </c>
      <c r="L2" s="210">
        <f>IF(Preiskorrektur!AD2="","",Preiskorrektur!AD2/Preiskorrektur!G2*100)</f>
        <v>23.462791237802254</v>
      </c>
      <c r="M2" s="319">
        <f>IFERROR(AVERAGE(I2,K2:L2),"")</f>
        <v>34.204571111444643</v>
      </c>
      <c r="N2" s="210">
        <f t="shared" ref="N2:N33" si="0">IF(I2&lt;&gt;"",I2*$C2,"")</f>
        <v>0.87655029894289938</v>
      </c>
      <c r="O2" s="210">
        <f t="shared" ref="O2:O33" si="1">IF(J2&lt;&gt;"",J2*$C2,"")</f>
        <v>1.9325247279876139</v>
      </c>
      <c r="P2" s="210">
        <f t="shared" ref="P2:P33" si="2">IF(K2&lt;&gt;"",K2*$C2,"")</f>
        <v>1.9372972418263652</v>
      </c>
      <c r="Q2" s="210">
        <f t="shared" ref="Q2:Q33" si="3">IF(L2&lt;&gt;"",L2*$C2,"")</f>
        <v>0.83411179144008329</v>
      </c>
      <c r="R2" s="210">
        <f t="shared" ref="R2:R33" si="4">IF(M2&lt;&gt;"",M2*$C2,"")</f>
        <v>1.2159864440697825</v>
      </c>
      <c r="S2" s="210">
        <f>_xlfn.XLOOKUP(A2,Vergleichbarkeit!$A$2:$A$126,Vergleichbarkeit!$J$2:$J$126)</f>
        <v>1</v>
      </c>
      <c r="T2">
        <f>_xlfn.XLOOKUP(A2,Vergleichbarkeit!$A$2:$A$126,Vergleichbarkeit!$L$2:$L$126)</f>
        <v>1</v>
      </c>
      <c r="U2" s="210">
        <f>IF(S2=1,M2,"")</f>
        <v>34.204571111444643</v>
      </c>
      <c r="V2" s="210">
        <f>IF(T2=1,M2,"")</f>
        <v>34.204571111444643</v>
      </c>
      <c r="X2" t="str">
        <f>_xlfn.XLOOKUP($A2,CHE!$B$3:$B$127,CHE!M$3:M$127)</f>
        <v>Ja</v>
      </c>
      <c r="Y2" t="str">
        <f>_xlfn.XLOOKUP($A2,CHE!$B$3:$B$127,CHE!N$3:N$127)</f>
        <v>Nein</v>
      </c>
      <c r="Z2" t="str">
        <f>_xlfn.XLOOKUP($A2,CHE!$B$3:$B$127,CHE!O$3:O$127)</f>
        <v>Nein</v>
      </c>
      <c r="AA2" t="str">
        <f>_xlfn.XLOOKUP($A2,CHE!$B$3:$B$127,CHE!P$3:P$127)</f>
        <v>Nein</v>
      </c>
      <c r="AB2" t="str">
        <f>_xlfn.XLOOKUP($A2,CHE!$B$3:$B$127,CHE!Q$3:Q$127)</f>
        <v>Nein</v>
      </c>
      <c r="AC2" t="b">
        <f>AND(F2=1,S2=1)</f>
        <v>1</v>
      </c>
      <c r="AD2" t="b">
        <f>AND(D2=1,S2=1)</f>
        <v>1</v>
      </c>
    </row>
    <row r="3" spans="1:30">
      <c r="A3" s="51">
        <f>Konsolidiert!C3</f>
        <v>1013</v>
      </c>
      <c r="B3" s="51" t="str">
        <f>Konsolidiert!D3</f>
        <v>ABO-Blutgruppen und RH1 (D) - Antigen Bestimmung inkl. Ausschluss schwaches RH1 (D) - Antigen wenn RH1 (D) negativ</v>
      </c>
      <c r="C3" s="223">
        <f>_xlfn.XLOOKUP(A3,Volumenanteile!$A$2:$A$106,Volumenanteile!$D$2:$D$106)</f>
        <v>4.1350478868878906E-3</v>
      </c>
      <c r="D3" s="219"/>
      <c r="E3" s="219"/>
      <c r="F3" s="216"/>
      <c r="G3" s="217"/>
      <c r="H3">
        <f>Preiskorrektur!G3/Preiskorrektur!G3*100</f>
        <v>100</v>
      </c>
      <c r="I3" s="210">
        <f>IF(Preiskorrektur!L3="","",Preiskorrektur!L3/Preiskorrektur!G3*100)</f>
        <v>48.67652814767137</v>
      </c>
      <c r="J3" s="210">
        <f>IF(AND(Preiskorrektur!Q3&lt;&gt;"",Preiskorrektur!V3&lt;&gt;""),(Preiskorrektur!Q3*Parameter!$B$9+Preiskorrektur!V3*(1-Parameter!$B$9))/Preiskorrektur!G3*100,"")</f>
        <v>91.65140985571685</v>
      </c>
      <c r="K3" s="210">
        <f>IF(Preiskorrektur!Z3="","",Preiskorrektur!Z3/Preiskorrektur!G3*100)</f>
        <v>71.748373357346622</v>
      </c>
      <c r="L3" s="210">
        <f>IF(Preiskorrektur!AD3="","",Preiskorrektur!AD3/Preiskorrektur!G3*100)</f>
        <v>44.793411218447993</v>
      </c>
      <c r="M3" s="319">
        <f t="shared" ref="M3:M66" si="5">IFERROR(AVERAGE(I3,K3:L3),"")</f>
        <v>55.072770907821997</v>
      </c>
      <c r="N3" s="210">
        <f t="shared" si="0"/>
        <v>0.20127977485806742</v>
      </c>
      <c r="O3" s="210">
        <f t="shared" si="1"/>
        <v>0.37898296865417797</v>
      </c>
      <c r="P3" s="210">
        <f t="shared" si="2"/>
        <v>0.29668295963893959</v>
      </c>
      <c r="Q3" s="210">
        <f t="shared" si="3"/>
        <v>0.1852229004053437</v>
      </c>
      <c r="R3" s="210">
        <f t="shared" si="4"/>
        <v>0.22772854496745024</v>
      </c>
      <c r="S3" s="210">
        <f>_xlfn.XLOOKUP(A3,Vergleichbarkeit!$A$2:$A$126,Vergleichbarkeit!$J$2:$J$126)</f>
        <v>1</v>
      </c>
      <c r="T3">
        <f>_xlfn.XLOOKUP(A3,Vergleichbarkeit!$A$2:$A$126,Vergleichbarkeit!$L$2:$L$126)</f>
        <v>1</v>
      </c>
      <c r="U3" s="210">
        <f t="shared" ref="U3:U66" si="6">IF(S3=1,M3,"")</f>
        <v>55.072770907821997</v>
      </c>
      <c r="V3" s="210">
        <f t="shared" ref="V3:V66" si="7">IF(T3=1,M3,"")</f>
        <v>55.072770907821997</v>
      </c>
      <c r="X3" t="str">
        <f>_xlfn.XLOOKUP($A3,CHE!$B$3:$B$127,CHE!M$3:M$127)</f>
        <v>Nein</v>
      </c>
      <c r="Y3" t="str">
        <f>_xlfn.XLOOKUP($A3,CHE!$B$3:$B$127,CHE!N$3:N$127)</f>
        <v>Ja</v>
      </c>
      <c r="Z3" t="str">
        <f>_xlfn.XLOOKUP($A3,CHE!$B$3:$B$127,CHE!O$3:O$127)</f>
        <v>Nein</v>
      </c>
      <c r="AA3" t="str">
        <f>_xlfn.XLOOKUP($A3,CHE!$B$3:$B$127,CHE!P$3:P$127)</f>
        <v>Nein</v>
      </c>
      <c r="AB3" t="str">
        <f>_xlfn.XLOOKUP($A3,CHE!$B$3:$B$127,CHE!Q$3:Q$127)</f>
        <v>Nein</v>
      </c>
      <c r="AC3" t="b">
        <f t="shared" ref="AC3:AC66" si="8">AND(F3=1,S3=1)</f>
        <v>0</v>
      </c>
      <c r="AD3" t="b">
        <f t="shared" ref="AD3:AD66" si="9">AND(D3=1,S3=1)</f>
        <v>0</v>
      </c>
    </row>
    <row r="4" spans="1:30">
      <c r="A4" s="51">
        <f>Konsolidiert!C4</f>
        <v>1019</v>
      </c>
      <c r="B4" s="51" t="str">
        <f>Konsolidiert!D4</f>
        <v xml:space="preserve">Aktivierte partielle Thromboplastinzeit (APTT) </v>
      </c>
      <c r="C4" s="223">
        <f>_xlfn.XLOOKUP(A4,Volumenanteile!$A$2:$A$106,Volumenanteile!$D$2:$D$106)</f>
        <v>6.2353158580734083E-3</v>
      </c>
      <c r="D4" s="219"/>
      <c r="E4" s="219"/>
      <c r="F4" s="216"/>
      <c r="G4" s="217"/>
      <c r="H4">
        <f>Preiskorrektur!G4/Preiskorrektur!G4*100</f>
        <v>100</v>
      </c>
      <c r="I4" s="210">
        <f>IF(Preiskorrektur!L4="","",Preiskorrektur!L4/Preiskorrektur!G4*100)</f>
        <v>50.392836970727174</v>
      </c>
      <c r="J4" s="210">
        <f>IF(AND(Preiskorrektur!Q4&lt;&gt;"",Preiskorrektur!V4&lt;&gt;""),(Preiskorrektur!Q4*Parameter!$B$9+Preiskorrektur!V4*(1-Parameter!$B$9))/Preiskorrektur!G4*100,"")</f>
        <v>22.632049851012976</v>
      </c>
      <c r="K4" s="210">
        <f>IF(Preiskorrektur!Z4="","",Preiskorrektur!Z4/Preiskorrektur!G4*100)</f>
        <v>63.429698120257683</v>
      </c>
      <c r="L4" s="210">
        <f>IF(Preiskorrektur!AD4="","",Preiskorrektur!AD4/Preiskorrektur!G4*100)</f>
        <v>60.567153874140601</v>
      </c>
      <c r="M4" s="319">
        <f t="shared" si="5"/>
        <v>58.129896321708486</v>
      </c>
      <c r="N4" s="210">
        <f t="shared" si="0"/>
        <v>0.31421525549688306</v>
      </c>
      <c r="O4" s="210">
        <f t="shared" si="1"/>
        <v>0.14111797933672912</v>
      </c>
      <c r="P4" s="210">
        <f t="shared" si="2"/>
        <v>0.39550420256205177</v>
      </c>
      <c r="Q4" s="210">
        <f t="shared" si="3"/>
        <v>0.37765533502980114</v>
      </c>
      <c r="R4" s="210">
        <f t="shared" si="4"/>
        <v>0.36245826436291201</v>
      </c>
      <c r="S4" s="210">
        <f>_xlfn.XLOOKUP(A4,Vergleichbarkeit!$A$2:$A$126,Vergleichbarkeit!$J$2:$J$126)</f>
        <v>1</v>
      </c>
      <c r="T4">
        <f>_xlfn.XLOOKUP(A4,Vergleichbarkeit!$A$2:$A$126,Vergleichbarkeit!$L$2:$L$126)</f>
        <v>1</v>
      </c>
      <c r="U4" s="210">
        <f t="shared" si="6"/>
        <v>58.129896321708486</v>
      </c>
      <c r="V4" s="210">
        <f t="shared" si="7"/>
        <v>58.129896321708486</v>
      </c>
      <c r="X4" t="str">
        <f>_xlfn.XLOOKUP($A4,CHE!$B$3:$B$127,CHE!M$3:M$127)</f>
        <v>Nein</v>
      </c>
      <c r="Y4" t="str">
        <f>_xlfn.XLOOKUP($A4,CHE!$B$3:$B$127,CHE!N$3:N$127)</f>
        <v>Ja</v>
      </c>
      <c r="Z4" t="str">
        <f>_xlfn.XLOOKUP($A4,CHE!$B$3:$B$127,CHE!O$3:O$127)</f>
        <v>Nein</v>
      </c>
      <c r="AA4" t="str">
        <f>_xlfn.XLOOKUP($A4,CHE!$B$3:$B$127,CHE!P$3:P$127)</f>
        <v>Nein</v>
      </c>
      <c r="AB4" t="str">
        <f>_xlfn.XLOOKUP($A4,CHE!$B$3:$B$127,CHE!Q$3:Q$127)</f>
        <v>Nein</v>
      </c>
      <c r="AC4" t="b">
        <f t="shared" si="8"/>
        <v>0</v>
      </c>
      <c r="AD4" t="b">
        <f t="shared" si="9"/>
        <v>0</v>
      </c>
    </row>
    <row r="5" spans="1:30">
      <c r="A5" s="51">
        <f>Konsolidiert!C5</f>
        <v>1020</v>
      </c>
      <c r="B5" s="51" t="str">
        <f>Konsolidiert!D5</f>
        <v>Alanin-Aminotransferase (ALAT)</v>
      </c>
      <c r="C5" s="223">
        <f>_xlfn.XLOOKUP(A5,Volumenanteile!$A$2:$A$106,Volumenanteile!$D$2:$D$106)</f>
        <v>3.9342100513151117E-2</v>
      </c>
      <c r="D5" s="219"/>
      <c r="E5" s="219"/>
      <c r="F5" s="216">
        <v>1</v>
      </c>
      <c r="G5" s="217">
        <v>69.822972222222234</v>
      </c>
      <c r="H5">
        <f>Preiskorrektur!G5/Preiskorrektur!G5*100</f>
        <v>100</v>
      </c>
      <c r="I5" s="210">
        <f>IF(Preiskorrektur!L5="","",Preiskorrektur!L5/Preiskorrektur!G5*100)</f>
        <v>93.108318272811104</v>
      </c>
      <c r="J5" s="210">
        <f>IF(AND(Preiskorrektur!Q5&lt;&gt;"",Preiskorrektur!V5&lt;&gt;""),(Preiskorrektur!Q5*Parameter!$B$9+Preiskorrektur!V5*(1-Parameter!$B$9))/Preiskorrektur!G5*100,"")</f>
        <v>33.415064404394911</v>
      </c>
      <c r="K5" s="210">
        <f>IF(Preiskorrektur!Z5="","",Preiskorrektur!Z5/Preiskorrektur!G5*100)</f>
        <v>62.498380305519355</v>
      </c>
      <c r="L5" s="210">
        <f>IF(Preiskorrektur!AD5="","",Preiskorrektur!AD5/Preiskorrektur!G5*100)</f>
        <v>76.334598866216524</v>
      </c>
      <c r="M5" s="319">
        <f t="shared" si="5"/>
        <v>77.313765814848992</v>
      </c>
      <c r="N5" s="210">
        <f t="shared" si="0"/>
        <v>3.6630768160993994</v>
      </c>
      <c r="O5" s="210">
        <f t="shared" si="1"/>
        <v>1.3146188224511226</v>
      </c>
      <c r="P5" s="210">
        <f t="shared" si="2"/>
        <v>2.4588175598888866</v>
      </c>
      <c r="Q5" s="210">
        <f t="shared" si="3"/>
        <v>3.0031634612257618</v>
      </c>
      <c r="R5" s="210">
        <f t="shared" si="4"/>
        <v>3.0416859457380157</v>
      </c>
      <c r="S5" s="210">
        <f>_xlfn.XLOOKUP(A5,Vergleichbarkeit!$A$2:$A$126,Vergleichbarkeit!$J$2:$J$126)</f>
        <v>1</v>
      </c>
      <c r="T5">
        <f>_xlfn.XLOOKUP(A5,Vergleichbarkeit!$A$2:$A$126,Vergleichbarkeit!$L$2:$L$126)</f>
        <v>1</v>
      </c>
      <c r="U5" s="210">
        <f t="shared" si="6"/>
        <v>77.313765814848992</v>
      </c>
      <c r="V5" s="210">
        <f t="shared" si="7"/>
        <v>77.313765814848992</v>
      </c>
      <c r="X5" t="str">
        <f>_xlfn.XLOOKUP($A5,CHE!$B$3:$B$127,CHE!M$3:M$127)</f>
        <v>Ja</v>
      </c>
      <c r="Y5" t="str">
        <f>_xlfn.XLOOKUP($A5,CHE!$B$3:$B$127,CHE!N$3:N$127)</f>
        <v>Nein</v>
      </c>
      <c r="Z5" t="str">
        <f>_xlfn.XLOOKUP($A5,CHE!$B$3:$B$127,CHE!O$3:O$127)</f>
        <v>Nein</v>
      </c>
      <c r="AA5" t="str">
        <f>_xlfn.XLOOKUP($A5,CHE!$B$3:$B$127,CHE!P$3:P$127)</f>
        <v>Nein</v>
      </c>
      <c r="AB5" t="str">
        <f>_xlfn.XLOOKUP($A5,CHE!$B$3:$B$127,CHE!Q$3:Q$127)</f>
        <v>Nein</v>
      </c>
      <c r="AC5" t="b">
        <f t="shared" si="8"/>
        <v>1</v>
      </c>
      <c r="AD5" t="b">
        <f t="shared" si="9"/>
        <v>0</v>
      </c>
    </row>
    <row r="6" spans="1:30">
      <c r="A6" s="51">
        <f>Konsolidiert!C6</f>
        <v>1022</v>
      </c>
      <c r="B6" s="51" t="str">
        <f>Konsolidiert!D6</f>
        <v xml:space="preserve">Albumin
</v>
      </c>
      <c r="C6" s="223">
        <f>_xlfn.XLOOKUP(A6,Volumenanteile!$A$2:$A$106,Volumenanteile!$D$2:$D$106)</f>
        <v>7.252817081604585E-3</v>
      </c>
      <c r="D6" s="219"/>
      <c r="E6" s="219"/>
      <c r="F6" s="216"/>
      <c r="G6" s="217"/>
      <c r="H6">
        <f>Preiskorrektur!G6/Preiskorrektur!G6*100</f>
        <v>100</v>
      </c>
      <c r="I6" s="210">
        <f>IF(Preiskorrektur!L6="","",Preiskorrektur!L6/Preiskorrektur!G6*100)</f>
        <v>37.764263196484002</v>
      </c>
      <c r="J6" s="210">
        <f>IF(AND(Preiskorrektur!Q6&lt;&gt;"",Preiskorrektur!V6&lt;&gt;""),(Preiskorrektur!Q6*Parameter!$B$9+Preiskorrektur!V6*(1-Parameter!$B$9))/Preiskorrektur!G6*100,"")</f>
        <v>52.531650732217749</v>
      </c>
      <c r="K6" s="210">
        <f>IF(Preiskorrektur!Z6="","",Preiskorrektur!Z6/Preiskorrektur!G6*100)</f>
        <v>26.838246489895457</v>
      </c>
      <c r="L6" s="210">
        <f>IF(Preiskorrektur!AD6="","",Preiskorrektur!AD6/Preiskorrektur!G6*100)</f>
        <v>29.265710137420886</v>
      </c>
      <c r="M6" s="319">
        <f t="shared" si="5"/>
        <v>31.289406607933447</v>
      </c>
      <c r="N6" s="210">
        <f t="shared" si="0"/>
        <v>0.27389729318567052</v>
      </c>
      <c r="O6" s="210">
        <f t="shared" si="1"/>
        <v>0.38100245375551489</v>
      </c>
      <c r="P6" s="210">
        <f t="shared" si="2"/>
        <v>0.19465289258222807</v>
      </c>
      <c r="Q6" s="210">
        <f t="shared" si="3"/>
        <v>0.21225884238997467</v>
      </c>
      <c r="R6" s="210">
        <f t="shared" si="4"/>
        <v>0.22693634271929108</v>
      </c>
      <c r="S6" s="210">
        <f>_xlfn.XLOOKUP(A6,Vergleichbarkeit!$A$2:$A$126,Vergleichbarkeit!$J$2:$J$126)</f>
        <v>1</v>
      </c>
      <c r="T6">
        <f>_xlfn.XLOOKUP(A6,Vergleichbarkeit!$A$2:$A$126,Vergleichbarkeit!$L$2:$L$126)</f>
        <v>1</v>
      </c>
      <c r="U6" s="210">
        <f t="shared" si="6"/>
        <v>31.289406607933447</v>
      </c>
      <c r="V6" s="210">
        <f t="shared" si="7"/>
        <v>31.289406607933447</v>
      </c>
      <c r="X6" t="str">
        <f>_xlfn.XLOOKUP($A6,CHE!$B$3:$B$127,CHE!M$3:M$127)</f>
        <v>Ja</v>
      </c>
      <c r="Y6" t="str">
        <f>_xlfn.XLOOKUP($A6,CHE!$B$3:$B$127,CHE!N$3:N$127)</f>
        <v>Nein</v>
      </c>
      <c r="Z6" t="str">
        <f>_xlfn.XLOOKUP($A6,CHE!$B$3:$B$127,CHE!O$3:O$127)</f>
        <v>Ja</v>
      </c>
      <c r="AA6" t="str">
        <f>_xlfn.XLOOKUP($A6,CHE!$B$3:$B$127,CHE!P$3:P$127)</f>
        <v>Nein</v>
      </c>
      <c r="AB6" t="str">
        <f>_xlfn.XLOOKUP($A6,CHE!$B$3:$B$127,CHE!Q$3:Q$127)</f>
        <v>Nein</v>
      </c>
      <c r="AC6" t="b">
        <f t="shared" si="8"/>
        <v>0</v>
      </c>
      <c r="AD6" t="b">
        <f t="shared" si="9"/>
        <v>0</v>
      </c>
    </row>
    <row r="7" spans="1:30">
      <c r="A7" s="51">
        <f>Konsolidiert!C7</f>
        <v>1027</v>
      </c>
      <c r="B7" s="51" t="str">
        <f>Konsolidiert!D7</f>
        <v>Alkalische Phosphatase</v>
      </c>
      <c r="C7" s="223">
        <f>_xlfn.XLOOKUP(A7,Volumenanteile!$A$2:$A$106,Volumenanteile!$D$2:$D$106)</f>
        <v>2.941820621318493E-2</v>
      </c>
      <c r="D7" s="219"/>
      <c r="E7" s="219"/>
      <c r="F7" s="216"/>
      <c r="G7" s="217"/>
      <c r="H7">
        <f>Preiskorrektur!G7/Preiskorrektur!G7*100</f>
        <v>100</v>
      </c>
      <c r="I7" s="210">
        <f>IF(Preiskorrektur!L7="","",Preiskorrektur!L7/Preiskorrektur!G7*100)</f>
        <v>93.108318272811104</v>
      </c>
      <c r="J7" s="210">
        <f>IF(AND(Preiskorrektur!Q7&lt;&gt;"",Preiskorrektur!V7&lt;&gt;""),(Preiskorrektur!Q7*Parameter!$B$9+Preiskorrektur!V7*(1-Parameter!$B$9))/Preiskorrektur!G7*100,"")</f>
        <v>33.415064404394911</v>
      </c>
      <c r="K7" s="210">
        <f>IF(Preiskorrektur!Z7="","",Preiskorrektur!Z7/Preiskorrektur!G7*100)</f>
        <v>56.863724220958858</v>
      </c>
      <c r="L7" s="210">
        <f>IF(Preiskorrektur!AD7="","",Preiskorrektur!AD7/Preiskorrektur!G7*100)</f>
        <v>74.267394573032334</v>
      </c>
      <c r="M7" s="319">
        <f t="shared" si="5"/>
        <v>74.746479022267422</v>
      </c>
      <c r="N7" s="210">
        <f t="shared" si="0"/>
        <v>2.7390797071124116</v>
      </c>
      <c r="O7" s="210">
        <f t="shared" si="1"/>
        <v>0.98301125527534494</v>
      </c>
      <c r="P7" s="210">
        <f t="shared" si="2"/>
        <v>1.6728287651818463</v>
      </c>
      <c r="Q7" s="210">
        <f t="shared" si="3"/>
        <v>2.1848135284654364</v>
      </c>
      <c r="R7" s="210">
        <f t="shared" si="4"/>
        <v>2.1989073335865648</v>
      </c>
      <c r="S7" s="210">
        <f>_xlfn.XLOOKUP(A7,Vergleichbarkeit!$A$2:$A$126,Vergleichbarkeit!$J$2:$J$126)</f>
        <v>1</v>
      </c>
      <c r="T7">
        <f>_xlfn.XLOOKUP(A7,Vergleichbarkeit!$A$2:$A$126,Vergleichbarkeit!$L$2:$L$126)</f>
        <v>1</v>
      </c>
      <c r="U7" s="210">
        <f t="shared" si="6"/>
        <v>74.746479022267422</v>
      </c>
      <c r="V7" s="210">
        <f t="shared" si="7"/>
        <v>74.746479022267422</v>
      </c>
      <c r="X7" t="str">
        <f>_xlfn.XLOOKUP($A7,CHE!$B$3:$B$127,CHE!M$3:M$127)</f>
        <v>Ja</v>
      </c>
      <c r="Y7" t="str">
        <f>_xlfn.XLOOKUP($A7,CHE!$B$3:$B$127,CHE!N$3:N$127)</f>
        <v>Nein</v>
      </c>
      <c r="Z7" t="str">
        <f>_xlfn.XLOOKUP($A7,CHE!$B$3:$B$127,CHE!O$3:O$127)</f>
        <v>Nein</v>
      </c>
      <c r="AA7" t="str">
        <f>_xlfn.XLOOKUP($A7,CHE!$B$3:$B$127,CHE!P$3:P$127)</f>
        <v>Nein</v>
      </c>
      <c r="AB7" t="str">
        <f>_xlfn.XLOOKUP($A7,CHE!$B$3:$B$127,CHE!Q$3:Q$127)</f>
        <v>Nein</v>
      </c>
      <c r="AC7" t="b">
        <f t="shared" si="8"/>
        <v>0</v>
      </c>
      <c r="AD7" t="b">
        <f t="shared" si="9"/>
        <v>0</v>
      </c>
    </row>
    <row r="8" spans="1:30">
      <c r="A8" s="51">
        <f>Konsolidiert!C8</f>
        <v>1065</v>
      </c>
      <c r="B8" s="51" t="str">
        <f>Konsolidiert!D8</f>
        <v>Antidepressiva der SL/ALT inkl. Metaboliten</v>
      </c>
      <c r="C8" s="223">
        <f>_xlfn.XLOOKUP(A8,Volumenanteile!$A$2:$A$106,Volumenanteile!$D$2:$D$106)</f>
        <v>4.4316096527888981E-4</v>
      </c>
      <c r="D8" s="219"/>
      <c r="E8" s="219"/>
      <c r="F8" s="216"/>
      <c r="G8" s="217"/>
      <c r="H8">
        <f>Preiskorrektur!G8/Preiskorrektur!G8*100</f>
        <v>100</v>
      </c>
      <c r="I8" s="210" t="str">
        <f>IF(Preiskorrektur!L8="","",Preiskorrektur!L8/Preiskorrektur!G8*100)</f>
        <v/>
      </c>
      <c r="J8" s="210" t="str">
        <f>IF(AND(Preiskorrektur!Q8&lt;&gt;"",Preiskorrektur!V8&lt;&gt;""),(Preiskorrektur!Q8*Parameter!$B$9+Preiskorrektur!V8*(1-Parameter!$B$9))/Preiskorrektur!G8*100,"")</f>
        <v/>
      </c>
      <c r="K8" s="210" t="str">
        <f>IF(Preiskorrektur!Z8="","",Preiskorrektur!Z8/Preiskorrektur!G8*100)</f>
        <v/>
      </c>
      <c r="L8" s="210" t="str">
        <f>IF(Preiskorrektur!AD8="","",Preiskorrektur!AD8/Preiskorrektur!G8*100)</f>
        <v/>
      </c>
      <c r="M8" s="319" t="str">
        <f t="shared" si="5"/>
        <v/>
      </c>
      <c r="N8" s="210" t="str">
        <f t="shared" si="0"/>
        <v/>
      </c>
      <c r="O8" s="210" t="str">
        <f t="shared" si="1"/>
        <v/>
      </c>
      <c r="P8" s="210" t="str">
        <f t="shared" si="2"/>
        <v/>
      </c>
      <c r="Q8" s="210" t="str">
        <f t="shared" si="3"/>
        <v/>
      </c>
      <c r="R8" s="210" t="str">
        <f t="shared" si="4"/>
        <v/>
      </c>
      <c r="S8" s="210">
        <f>_xlfn.XLOOKUP(A8,Vergleichbarkeit!$A$2:$A$126,Vergleichbarkeit!$J$2:$J$126)</f>
        <v>0</v>
      </c>
      <c r="T8">
        <f>_xlfn.XLOOKUP(A8,Vergleichbarkeit!$A$2:$A$126,Vergleichbarkeit!$L$2:$L$126)</f>
        <v>0</v>
      </c>
      <c r="U8" s="210" t="str">
        <f t="shared" si="6"/>
        <v/>
      </c>
      <c r="V8" s="210" t="str">
        <f t="shared" si="7"/>
        <v/>
      </c>
      <c r="X8" t="str">
        <f>_xlfn.XLOOKUP($A8,CHE!$B$3:$B$127,CHE!M$3:M$127)</f>
        <v>Ja</v>
      </c>
      <c r="Y8" t="str">
        <f>_xlfn.XLOOKUP($A8,CHE!$B$3:$B$127,CHE!N$3:N$127)</f>
        <v>Nein</v>
      </c>
      <c r="Z8" t="str">
        <f>_xlfn.XLOOKUP($A8,CHE!$B$3:$B$127,CHE!O$3:O$127)</f>
        <v>Nein</v>
      </c>
      <c r="AA8" t="str">
        <f>_xlfn.XLOOKUP($A8,CHE!$B$3:$B$127,CHE!P$3:P$127)</f>
        <v>Nein</v>
      </c>
      <c r="AB8" t="str">
        <f>_xlfn.XLOOKUP($A8,CHE!$B$3:$B$127,CHE!Q$3:Q$127)</f>
        <v>Nein</v>
      </c>
      <c r="AC8" t="b">
        <f t="shared" si="8"/>
        <v>0</v>
      </c>
      <c r="AD8" t="b">
        <f t="shared" si="9"/>
        <v>0</v>
      </c>
    </row>
    <row r="9" spans="1:30">
      <c r="A9" s="51">
        <f>Konsolidiert!C9</f>
        <v>1069</v>
      </c>
      <c r="B9" s="51" t="str">
        <f>Konsolidiert!D9</f>
        <v>Antiepileptika der SL/ALT inkl. Metaboliten</v>
      </c>
      <c r="C9" s="223">
        <f>_xlfn.XLOOKUP(A9,Volumenanteile!$A$2:$A$106,Volumenanteile!$D$2:$D$106)</f>
        <v>7.0585564222379663E-4</v>
      </c>
      <c r="D9" s="219"/>
      <c r="E9" s="219"/>
      <c r="F9" s="216"/>
      <c r="G9" s="217"/>
      <c r="H9">
        <f>Preiskorrektur!G9/Preiskorrektur!G9*100</f>
        <v>100</v>
      </c>
      <c r="I9" s="210">
        <f>IF(Preiskorrektur!L9="","",Preiskorrektur!L9/Preiskorrektur!G9*100)</f>
        <v>21.533098136698051</v>
      </c>
      <c r="J9" s="210" t="str">
        <f>IF(AND(Preiskorrektur!Q9&lt;&gt;"",Preiskorrektur!V9&lt;&gt;""),(Preiskorrektur!Q9*Parameter!$B$9+Preiskorrektur!V9*(1-Parameter!$B$9))/Preiskorrektur!G9*100,"")</f>
        <v/>
      </c>
      <c r="K9" s="210">
        <f>IF(Preiskorrektur!Z9="","",Preiskorrektur!Z9/Preiskorrektur!G9*100)</f>
        <v>70.797291551878047</v>
      </c>
      <c r="L9" s="210" t="str">
        <f>IF(Preiskorrektur!AD9="","",Preiskorrektur!AD9/Preiskorrektur!G9*100)</f>
        <v/>
      </c>
      <c r="M9" s="319">
        <f t="shared" si="5"/>
        <v>46.165194844288052</v>
      </c>
      <c r="N9" s="210">
        <f t="shared" si="0"/>
        <v>1.5199258814347041E-2</v>
      </c>
      <c r="O9" s="210" t="str">
        <f t="shared" si="1"/>
        <v/>
      </c>
      <c r="P9" s="210">
        <f t="shared" si="2"/>
        <v>4.9972667696056253E-2</v>
      </c>
      <c r="Q9" s="210" t="str">
        <f t="shared" si="3"/>
        <v/>
      </c>
      <c r="R9" s="210">
        <f t="shared" si="4"/>
        <v>3.2585963255201647E-2</v>
      </c>
      <c r="S9" s="210">
        <f>_xlfn.XLOOKUP(A9,Vergleichbarkeit!$A$2:$A$126,Vergleichbarkeit!$J$2:$J$126)</f>
        <v>0</v>
      </c>
      <c r="T9">
        <f>_xlfn.XLOOKUP(A9,Vergleichbarkeit!$A$2:$A$126,Vergleichbarkeit!$L$2:$L$126)</f>
        <v>0</v>
      </c>
      <c r="U9" s="210" t="str">
        <f t="shared" si="6"/>
        <v/>
      </c>
      <c r="V9" s="210" t="str">
        <f t="shared" si="7"/>
        <v/>
      </c>
      <c r="X9" t="str">
        <f>_xlfn.XLOOKUP($A9,CHE!$B$3:$B$127,CHE!M$3:M$127)</f>
        <v>Ja</v>
      </c>
      <c r="Y9" t="str">
        <f>_xlfn.XLOOKUP($A9,CHE!$B$3:$B$127,CHE!N$3:N$127)</f>
        <v>Nein</v>
      </c>
      <c r="Z9" t="str">
        <f>_xlfn.XLOOKUP($A9,CHE!$B$3:$B$127,CHE!O$3:O$127)</f>
        <v>Nein</v>
      </c>
      <c r="AA9" t="str">
        <f>_xlfn.XLOOKUP($A9,CHE!$B$3:$B$127,CHE!P$3:P$127)</f>
        <v>Nein</v>
      </c>
      <c r="AB9" t="str">
        <f>_xlfn.XLOOKUP($A9,CHE!$B$3:$B$127,CHE!Q$3:Q$127)</f>
        <v>Nein</v>
      </c>
      <c r="AC9" t="b">
        <f t="shared" si="8"/>
        <v>0</v>
      </c>
      <c r="AD9" t="b">
        <f t="shared" si="9"/>
        <v>0</v>
      </c>
    </row>
    <row r="10" spans="1:30">
      <c r="A10" s="51">
        <f>Konsolidiert!C10</f>
        <v>1093</v>
      </c>
      <c r="B10" s="51" t="str">
        <f>Konsolidiert!D10</f>
        <v>Aspartat-Aminotransferase (ASAT)</v>
      </c>
      <c r="C10" s="223">
        <f>_xlfn.XLOOKUP(A10,Volumenanteile!$A$2:$A$106,Volumenanteile!$D$2:$D$106)</f>
        <v>3.5780380756369259E-2</v>
      </c>
      <c r="D10" s="219"/>
      <c r="E10" s="219"/>
      <c r="F10" s="216">
        <v>1</v>
      </c>
      <c r="G10" s="217">
        <v>68.164111111111126</v>
      </c>
      <c r="H10">
        <f>Preiskorrektur!G10/Preiskorrektur!G10*100</f>
        <v>100</v>
      </c>
      <c r="I10" s="210">
        <f>IF(Preiskorrektur!L10="","",Preiskorrektur!L10/Preiskorrektur!G10*100)</f>
        <v>93.108318272811104</v>
      </c>
      <c r="J10" s="210">
        <f>IF(AND(Preiskorrektur!Q10&lt;&gt;"",Preiskorrektur!V10&lt;&gt;""),(Preiskorrektur!Q10*Parameter!$B$9+Preiskorrektur!V10*(1-Parameter!$B$9))/Preiskorrektur!G10*100,"")</f>
        <v>33.415064404394911</v>
      </c>
      <c r="K10" s="210">
        <f>IF(Preiskorrektur!Z10="","",Preiskorrektur!Z10/Preiskorrektur!G10*100)</f>
        <v>62.498380305519355</v>
      </c>
      <c r="L10" s="210">
        <f>IF(Preiskorrektur!AD10="","",Preiskorrektur!AD10/Preiskorrektur!G10*100)</f>
        <v>74.275284883885902</v>
      </c>
      <c r="M10" s="319">
        <f t="shared" si="5"/>
        <v>76.627327820738785</v>
      </c>
      <c r="N10" s="210">
        <f t="shared" si="0"/>
        <v>3.3314510793863947</v>
      </c>
      <c r="O10" s="210">
        <f t="shared" si="1"/>
        <v>1.195603727387851</v>
      </c>
      <c r="P10" s="210">
        <f t="shared" si="2"/>
        <v>2.2362158439878521</v>
      </c>
      <c r="Q10" s="210">
        <f t="shared" si="3"/>
        <v>2.6575979739332358</v>
      </c>
      <c r="R10" s="210">
        <f t="shared" si="4"/>
        <v>2.7417549657691609</v>
      </c>
      <c r="S10" s="210">
        <f>_xlfn.XLOOKUP(A10,Vergleichbarkeit!$A$2:$A$126,Vergleichbarkeit!$J$2:$J$126)</f>
        <v>1</v>
      </c>
      <c r="T10">
        <f>_xlfn.XLOOKUP(A10,Vergleichbarkeit!$A$2:$A$126,Vergleichbarkeit!$L$2:$L$126)</f>
        <v>1</v>
      </c>
      <c r="U10" s="210">
        <f t="shared" si="6"/>
        <v>76.627327820738785</v>
      </c>
      <c r="V10" s="210">
        <f t="shared" si="7"/>
        <v>76.627327820738785</v>
      </c>
      <c r="X10" t="str">
        <f>_xlfn.XLOOKUP($A10,CHE!$B$3:$B$127,CHE!M$3:M$127)</f>
        <v>Ja</v>
      </c>
      <c r="Y10" t="str">
        <f>_xlfn.XLOOKUP($A10,CHE!$B$3:$B$127,CHE!N$3:N$127)</f>
        <v>Nein</v>
      </c>
      <c r="Z10" t="str">
        <f>_xlfn.XLOOKUP($A10,CHE!$B$3:$B$127,CHE!O$3:O$127)</f>
        <v>Nein</v>
      </c>
      <c r="AA10" t="str">
        <f>_xlfn.XLOOKUP($A10,CHE!$B$3:$B$127,CHE!P$3:P$127)</f>
        <v>Nein</v>
      </c>
      <c r="AB10" t="str">
        <f>_xlfn.XLOOKUP($A10,CHE!$B$3:$B$127,CHE!Q$3:Q$127)</f>
        <v>Nein</v>
      </c>
      <c r="AC10" t="b">
        <f t="shared" si="8"/>
        <v>1</v>
      </c>
      <c r="AD10" t="b">
        <f t="shared" si="9"/>
        <v>0</v>
      </c>
    </row>
    <row r="11" spans="1:30">
      <c r="A11" s="51">
        <f>Konsolidiert!C11</f>
        <v>1191.0999999999999</v>
      </c>
      <c r="B11" s="51" t="str">
        <f>Konsolidiert!D11</f>
        <v>Autoantikörper gegen Zellkerne (Antinukleäre Antikörper, ANA)</v>
      </c>
      <c r="C11" s="223">
        <f>_xlfn.XLOOKUP(A11,Volumenanteile!$A$2:$A$106,Volumenanteile!$D$2:$D$106)</f>
        <v>2.9685452818770698E-3</v>
      </c>
      <c r="D11" s="219"/>
      <c r="E11" s="219"/>
      <c r="F11" s="216"/>
      <c r="G11" s="217"/>
      <c r="H11">
        <f>Preiskorrektur!G11/Preiskorrektur!G11*100</f>
        <v>100</v>
      </c>
      <c r="I11" s="210">
        <f>IF(Preiskorrektur!L11="","",Preiskorrektur!L11/Preiskorrektur!G11*100)</f>
        <v>20.76045869731092</v>
      </c>
      <c r="J11" s="210">
        <f>IF(AND(Preiskorrektur!Q11&lt;&gt;"",Preiskorrektur!V11&lt;&gt;""),(Preiskorrektur!Q11*Parameter!$B$9+Preiskorrektur!V11*(1-Parameter!$B$9))/Preiskorrektur!G11*100,"")</f>
        <v>45.535158977327733</v>
      </c>
      <c r="K11" s="210">
        <f>IF(Preiskorrektur!Z11="","",Preiskorrektur!Z11/Preiskorrektur!G11*100)</f>
        <v>36.092678695820453</v>
      </c>
      <c r="L11" s="210">
        <f>IF(Preiskorrektur!AD11="","",Preiskorrektur!AD11/Preiskorrektur!G11*100)</f>
        <v>28.466037835875042</v>
      </c>
      <c r="M11" s="319">
        <f t="shared" si="5"/>
        <v>28.439725076335474</v>
      </c>
      <c r="N11" s="210">
        <f t="shared" si="0"/>
        <v>6.1628361715506112E-2</v>
      </c>
      <c r="O11" s="210">
        <f t="shared" si="1"/>
        <v>0.13517318134166853</v>
      </c>
      <c r="P11" s="210">
        <f t="shared" si="2"/>
        <v>0.10714275105278284</v>
      </c>
      <c r="Q11" s="210">
        <f t="shared" si="3"/>
        <v>8.4502722311421016E-2</v>
      </c>
      <c r="R11" s="210">
        <f t="shared" si="4"/>
        <v>8.4424611693236659E-2</v>
      </c>
      <c r="S11" s="210">
        <f>_xlfn.XLOOKUP(A11,Vergleichbarkeit!$A$2:$A$126,Vergleichbarkeit!$J$2:$J$126)</f>
        <v>1</v>
      </c>
      <c r="T11">
        <f>_xlfn.XLOOKUP(A11,Vergleichbarkeit!$A$2:$A$126,Vergleichbarkeit!$L$2:$L$126)</f>
        <v>1</v>
      </c>
      <c r="U11" s="210">
        <f t="shared" si="6"/>
        <v>28.439725076335474</v>
      </c>
      <c r="V11" s="210">
        <f t="shared" si="7"/>
        <v>28.439725076335474</v>
      </c>
      <c r="X11" t="str">
        <f>_xlfn.XLOOKUP($A11,CHE!$B$3:$B$127,CHE!M$3:M$127)</f>
        <v>Nein</v>
      </c>
      <c r="Y11" t="str">
        <f>_xlfn.XLOOKUP($A11,CHE!$B$3:$B$127,CHE!N$3:N$127)</f>
        <v>Nein</v>
      </c>
      <c r="Z11" t="str">
        <f>_xlfn.XLOOKUP($A11,CHE!$B$3:$B$127,CHE!O$3:O$127)</f>
        <v>Ja</v>
      </c>
      <c r="AA11" t="str">
        <f>_xlfn.XLOOKUP($A11,CHE!$B$3:$B$127,CHE!P$3:P$127)</f>
        <v>Nein</v>
      </c>
      <c r="AB11" t="str">
        <f>_xlfn.XLOOKUP($A11,CHE!$B$3:$B$127,CHE!Q$3:Q$127)</f>
        <v>Nein</v>
      </c>
      <c r="AC11" t="b">
        <f t="shared" si="8"/>
        <v>0</v>
      </c>
      <c r="AD11" t="b">
        <f t="shared" si="9"/>
        <v>0</v>
      </c>
    </row>
    <row r="12" spans="1:30">
      <c r="A12" s="51">
        <f>Konsolidiert!C12</f>
        <v>1194</v>
      </c>
      <c r="B12" s="51" t="str">
        <f>Konsolidiert!D12</f>
        <v>Autoantikörper, seltene</v>
      </c>
      <c r="C12" s="223">
        <f>_xlfn.XLOOKUP(A12,Volumenanteile!$A$2:$A$106,Volumenanteile!$D$2:$D$106)</f>
        <v>1.048879130919551E-3</v>
      </c>
      <c r="D12" s="219"/>
      <c r="E12" s="219"/>
      <c r="F12" s="216"/>
      <c r="G12" s="217"/>
      <c r="H12">
        <f>Preiskorrektur!G12/Preiskorrektur!G12*100</f>
        <v>100</v>
      </c>
      <c r="I12" s="210" t="str">
        <f>IF(Preiskorrektur!L12="","",Preiskorrektur!L12/Preiskorrektur!G12*100)</f>
        <v/>
      </c>
      <c r="J12" s="210">
        <f>IF(AND(Preiskorrektur!Q12&lt;&gt;"",Preiskorrektur!V12&lt;&gt;""),(Preiskorrektur!Q12*Parameter!$B$9+Preiskorrektur!V12*(1-Parameter!$B$9))/Preiskorrektur!G12*100,"")</f>
        <v>42.616564599675279</v>
      </c>
      <c r="K12" s="210">
        <f>IF(Preiskorrektur!Z12="","",Preiskorrektur!Z12/Preiskorrektur!G12*100)</f>
        <v>21.409929732055215</v>
      </c>
      <c r="L12" s="210" t="str">
        <f>IF(Preiskorrektur!AD12="","",Preiskorrektur!AD12/Preiskorrektur!G12*100)</f>
        <v/>
      </c>
      <c r="M12" s="319">
        <f t="shared" si="5"/>
        <v>21.409929732055215</v>
      </c>
      <c r="N12" s="210" t="str">
        <f t="shared" si="0"/>
        <v/>
      </c>
      <c r="O12" s="210">
        <f t="shared" si="1"/>
        <v>4.4699625240084306E-2</v>
      </c>
      <c r="P12" s="210">
        <f t="shared" si="2"/>
        <v>2.245642849040673E-2</v>
      </c>
      <c r="Q12" s="210" t="str">
        <f t="shared" si="3"/>
        <v/>
      </c>
      <c r="R12" s="210">
        <f t="shared" si="4"/>
        <v>2.245642849040673E-2</v>
      </c>
      <c r="S12" s="210">
        <f>_xlfn.XLOOKUP(A12,Vergleichbarkeit!$A$2:$A$126,Vergleichbarkeit!$J$2:$J$126)</f>
        <v>0</v>
      </c>
      <c r="T12">
        <f>_xlfn.XLOOKUP(A12,Vergleichbarkeit!$A$2:$A$126,Vergleichbarkeit!$L$2:$L$126)</f>
        <v>0</v>
      </c>
      <c r="U12" s="210" t="str">
        <f t="shared" si="6"/>
        <v/>
      </c>
      <c r="V12" s="210" t="str">
        <f t="shared" si="7"/>
        <v/>
      </c>
      <c r="X12" t="str">
        <f>_xlfn.XLOOKUP($A12,CHE!$B$3:$B$127,CHE!M$3:M$127)</f>
        <v>Nein</v>
      </c>
      <c r="Y12" t="str">
        <f>_xlfn.XLOOKUP($A12,CHE!$B$3:$B$127,CHE!N$3:N$127)</f>
        <v>Nein</v>
      </c>
      <c r="Z12" t="str">
        <f>_xlfn.XLOOKUP($A12,CHE!$B$3:$B$127,CHE!O$3:O$127)</f>
        <v>Ja</v>
      </c>
      <c r="AA12" t="str">
        <f>_xlfn.XLOOKUP($A12,CHE!$B$3:$B$127,CHE!P$3:P$127)</f>
        <v>Nein</v>
      </c>
      <c r="AB12" t="str">
        <f>_xlfn.XLOOKUP($A12,CHE!$B$3:$B$127,CHE!Q$3:Q$127)</f>
        <v>Nein</v>
      </c>
      <c r="AC12" t="b">
        <f t="shared" si="8"/>
        <v>0</v>
      </c>
      <c r="AD12" t="b">
        <f t="shared" si="9"/>
        <v>0</v>
      </c>
    </row>
    <row r="13" spans="1:30">
      <c r="A13" s="51">
        <f>Konsolidiert!C13</f>
        <v>1207</v>
      </c>
      <c r="B13" s="51" t="str">
        <f>Konsolidiert!D13</f>
        <v>Bilirubin, gesamt</v>
      </c>
      <c r="C13" s="223">
        <f>_xlfn.XLOOKUP(A13,Volumenanteile!$A$2:$A$106,Volumenanteile!$D$2:$D$106)</f>
        <v>2.2691093543474969E-2</v>
      </c>
      <c r="D13" s="219"/>
      <c r="E13" s="219"/>
      <c r="F13" s="216"/>
      <c r="G13" s="217"/>
      <c r="H13">
        <f>Preiskorrektur!G13/Preiskorrektur!G13*100</f>
        <v>100</v>
      </c>
      <c r="I13" s="210">
        <f>IF(Preiskorrektur!L13="","",Preiskorrektur!L13/Preiskorrektur!G13*100)</f>
        <v>83.487867543251284</v>
      </c>
      <c r="J13" s="210">
        <f>IF(AND(Preiskorrektur!Q13&lt;&gt;"",Preiskorrektur!V13&lt;&gt;""),(Preiskorrektur!Q13*Parameter!$B$9+Preiskorrektur!V13*(1-Parameter!$B$9))/Preiskorrektur!G13*100,"")</f>
        <v>31.16526004621528</v>
      </c>
      <c r="K13" s="210">
        <f>IF(Preiskorrektur!Z13="","",Preiskorrektur!Z13/Preiskorrektur!G13*100)</f>
        <v>58.185854149532844</v>
      </c>
      <c r="L13" s="210">
        <f>IF(Preiskorrektur!AD13="","",Preiskorrektur!AD13/Preiskorrektur!G13*100)</f>
        <v>62.037532015027139</v>
      </c>
      <c r="M13" s="319">
        <f t="shared" si="5"/>
        <v>67.903751235937079</v>
      </c>
      <c r="N13" s="210">
        <f t="shared" si="0"/>
        <v>1.8944310121691625</v>
      </c>
      <c r="O13" s="210">
        <f t="shared" si="1"/>
        <v>0.70717383101539399</v>
      </c>
      <c r="P13" s="210">
        <f t="shared" si="2"/>
        <v>1.320300659414041</v>
      </c>
      <c r="Q13" s="210">
        <f t="shared" si="3"/>
        <v>1.4076994421593041</v>
      </c>
      <c r="R13" s="210">
        <f t="shared" si="4"/>
        <v>1.5408103712475023</v>
      </c>
      <c r="S13" s="210">
        <f>_xlfn.XLOOKUP(A13,Vergleichbarkeit!$A$2:$A$126,Vergleichbarkeit!$J$2:$J$126)</f>
        <v>0</v>
      </c>
      <c r="T13">
        <f>_xlfn.XLOOKUP(A13,Vergleichbarkeit!$A$2:$A$126,Vergleichbarkeit!$L$2:$L$126)</f>
        <v>1</v>
      </c>
      <c r="U13" s="210" t="str">
        <f t="shared" si="6"/>
        <v/>
      </c>
      <c r="V13" s="210">
        <f t="shared" si="7"/>
        <v>67.903751235937079</v>
      </c>
      <c r="X13" t="str">
        <f>_xlfn.XLOOKUP($A13,CHE!$B$3:$B$127,CHE!M$3:M$127)</f>
        <v>Ja</v>
      </c>
      <c r="Y13" t="str">
        <f>_xlfn.XLOOKUP($A13,CHE!$B$3:$B$127,CHE!N$3:N$127)</f>
        <v>Nein</v>
      </c>
      <c r="Z13" t="str">
        <f>_xlfn.XLOOKUP($A13,CHE!$B$3:$B$127,CHE!O$3:O$127)</f>
        <v>Nein</v>
      </c>
      <c r="AA13" t="str">
        <f>_xlfn.XLOOKUP($A13,CHE!$B$3:$B$127,CHE!P$3:P$127)</f>
        <v>Nein</v>
      </c>
      <c r="AB13" t="str">
        <f>_xlfn.XLOOKUP($A13,CHE!$B$3:$B$127,CHE!Q$3:Q$127)</f>
        <v>Nein</v>
      </c>
      <c r="AC13" t="b">
        <f t="shared" si="8"/>
        <v>0</v>
      </c>
      <c r="AD13" t="b">
        <f t="shared" si="9"/>
        <v>0</v>
      </c>
    </row>
    <row r="14" spans="1:30">
      <c r="A14" s="51">
        <f>Konsolidiert!C14</f>
        <v>1212</v>
      </c>
      <c r="B14" s="51" t="str">
        <f>Konsolidiert!D14</f>
        <v>Blutgase: pH, pCO2, pO2, Bikarbonat inkl. abgeleitete Werte</v>
      </c>
      <c r="C14" s="223">
        <f>_xlfn.XLOOKUP(A14,Volumenanteile!$A$2:$A$106,Volumenanteile!$D$2:$D$106)</f>
        <v>3.4479067574455621E-3</v>
      </c>
      <c r="D14" s="219"/>
      <c r="E14" s="219"/>
      <c r="F14" s="216">
        <v>1</v>
      </c>
      <c r="G14" s="217">
        <v>30.683130341880343</v>
      </c>
      <c r="H14">
        <f>Preiskorrektur!G14/Preiskorrektur!G14*100</f>
        <v>100</v>
      </c>
      <c r="I14" s="210">
        <f>IF(Preiskorrektur!L14="","",Preiskorrektur!L14/Preiskorrektur!G14*100)</f>
        <v>38.849732780931475</v>
      </c>
      <c r="J14" s="210">
        <f>IF(AND(Preiskorrektur!Q14&lt;&gt;"",Preiskorrektur!V14&lt;&gt;""),(Preiskorrektur!Q14*Parameter!$B$9+Preiskorrektur!V14*(1-Parameter!$B$9))/Preiskorrektur!G14*100,"")</f>
        <v>68.899121299441006</v>
      </c>
      <c r="K14" s="210">
        <f>IF(Preiskorrektur!Z14="","",Preiskorrektur!Z14/Preiskorrektur!G14*100)</f>
        <v>121.73211651020421</v>
      </c>
      <c r="L14" s="210">
        <f>IF(Preiskorrektur!AD14="","",Preiskorrektur!AD14/Preiskorrektur!G14*100)</f>
        <v>33.015032250504049</v>
      </c>
      <c r="M14" s="319">
        <f t="shared" si="5"/>
        <v>64.532293847213239</v>
      </c>
      <c r="N14" s="210">
        <f t="shared" si="0"/>
        <v>0.13395025618032799</v>
      </c>
      <c r="O14" s="210">
        <f t="shared" si="1"/>
        <v>0.2375577459104041</v>
      </c>
      <c r="P14" s="210">
        <f t="shared" si="2"/>
        <v>0.41972098711368355</v>
      </c>
      <c r="Q14" s="210">
        <f t="shared" si="3"/>
        <v>0.11383275279379608</v>
      </c>
      <c r="R14" s="210">
        <f t="shared" si="4"/>
        <v>0.22250133202926919</v>
      </c>
      <c r="S14" s="210">
        <f>_xlfn.XLOOKUP(A14,Vergleichbarkeit!$A$2:$A$126,Vergleichbarkeit!$J$2:$J$126)</f>
        <v>1</v>
      </c>
      <c r="T14">
        <f>_xlfn.XLOOKUP(A14,Vergleichbarkeit!$A$2:$A$126,Vergleichbarkeit!$L$2:$L$126)</f>
        <v>1</v>
      </c>
      <c r="U14" s="210">
        <f t="shared" si="6"/>
        <v>64.532293847213239</v>
      </c>
      <c r="V14" s="210">
        <f t="shared" si="7"/>
        <v>64.532293847213239</v>
      </c>
      <c r="X14" t="str">
        <f>_xlfn.XLOOKUP($A14,CHE!$B$3:$B$127,CHE!M$3:M$127)</f>
        <v>Ja</v>
      </c>
      <c r="Y14" t="str">
        <f>_xlfn.XLOOKUP($A14,CHE!$B$3:$B$127,CHE!N$3:N$127)</f>
        <v>Nein</v>
      </c>
      <c r="Z14" t="str">
        <f>_xlfn.XLOOKUP($A14,CHE!$B$3:$B$127,CHE!O$3:O$127)</f>
        <v>Nein</v>
      </c>
      <c r="AA14" t="str">
        <f>_xlfn.XLOOKUP($A14,CHE!$B$3:$B$127,CHE!P$3:P$127)</f>
        <v>Nein</v>
      </c>
      <c r="AB14" t="str">
        <f>_xlfn.XLOOKUP($A14,CHE!$B$3:$B$127,CHE!Q$3:Q$127)</f>
        <v>Nein</v>
      </c>
      <c r="AC14" t="b">
        <f t="shared" si="8"/>
        <v>1</v>
      </c>
      <c r="AD14" t="b">
        <f t="shared" si="9"/>
        <v>0</v>
      </c>
    </row>
    <row r="15" spans="1:30">
      <c r="A15" s="51">
        <f>Konsolidiert!C15</f>
        <v>1223</v>
      </c>
      <c r="B15" s="51" t="str">
        <f>Konsolidiert!D15</f>
        <v xml:space="preserve">Calcium, total
</v>
      </c>
      <c r="C15" s="223">
        <f>_xlfn.XLOOKUP(A15,Volumenanteile!$A$2:$A$106,Volumenanteile!$D$2:$D$106)</f>
        <v>2.9378789071580449E-2</v>
      </c>
      <c r="D15" s="219"/>
      <c r="E15" s="219"/>
      <c r="F15" s="216">
        <v>1</v>
      </c>
      <c r="G15" s="217">
        <v>47.059412202380962</v>
      </c>
      <c r="H15">
        <f>Preiskorrektur!G15/Preiskorrektur!G15*100</f>
        <v>100</v>
      </c>
      <c r="I15" s="210">
        <f>IF(Preiskorrektur!L15="","",Preiskorrektur!L15/Preiskorrektur!G15*100)</f>
        <v>86.663003978117857</v>
      </c>
      <c r="J15" s="210">
        <f>IF(AND(Preiskorrektur!Q15&lt;&gt;"",Preiskorrektur!V15&lt;&gt;""),(Preiskorrektur!Q15*Parameter!$B$9+Preiskorrektur!V15*(1-Parameter!$B$9))/Preiskorrektur!G15*100,"")</f>
        <v>32.315833118495398</v>
      </c>
      <c r="K15" s="210">
        <f>IF(Preiskorrektur!Z15="","",Preiskorrektur!Z15/Preiskorrektur!G15*100)</f>
        <v>60.387627512989951</v>
      </c>
      <c r="L15" s="210">
        <f>IF(Preiskorrektur!AD15="","",Preiskorrektur!AD15/Preiskorrektur!G15*100)</f>
        <v>68.438604265598656</v>
      </c>
      <c r="M15" s="319">
        <f t="shared" si="5"/>
        <v>71.829745252235497</v>
      </c>
      <c r="N15" s="210">
        <f t="shared" si="0"/>
        <v>2.5460541141826618</v>
      </c>
      <c r="O15" s="210">
        <f t="shared" si="1"/>
        <v>0.94940004486067009</v>
      </c>
      <c r="P15" s="210">
        <f t="shared" si="2"/>
        <v>1.7741153712373001</v>
      </c>
      <c r="Q15" s="210">
        <f t="shared" si="3"/>
        <v>2.0106433190723889</v>
      </c>
      <c r="R15" s="210">
        <f t="shared" si="4"/>
        <v>2.1102709348307838</v>
      </c>
      <c r="S15" s="210">
        <f>_xlfn.XLOOKUP(A15,Vergleichbarkeit!$A$2:$A$126,Vergleichbarkeit!$J$2:$J$126)</f>
        <v>1</v>
      </c>
      <c r="T15">
        <f>_xlfn.XLOOKUP(A15,Vergleichbarkeit!$A$2:$A$126,Vergleichbarkeit!$L$2:$L$126)</f>
        <v>1</v>
      </c>
      <c r="U15" s="210">
        <f t="shared" si="6"/>
        <v>71.829745252235497</v>
      </c>
      <c r="V15" s="210">
        <f t="shared" si="7"/>
        <v>71.829745252235497</v>
      </c>
      <c r="X15" t="str">
        <f>_xlfn.XLOOKUP($A15,CHE!$B$3:$B$127,CHE!M$3:M$127)</f>
        <v>Ja</v>
      </c>
      <c r="Y15" t="str">
        <f>_xlfn.XLOOKUP($A15,CHE!$B$3:$B$127,CHE!N$3:N$127)</f>
        <v>Nein</v>
      </c>
      <c r="Z15" t="str">
        <f>_xlfn.XLOOKUP($A15,CHE!$B$3:$B$127,CHE!O$3:O$127)</f>
        <v>Nein</v>
      </c>
      <c r="AA15" t="str">
        <f>_xlfn.XLOOKUP($A15,CHE!$B$3:$B$127,CHE!P$3:P$127)</f>
        <v>Nein</v>
      </c>
      <c r="AB15" t="str">
        <f>_xlfn.XLOOKUP($A15,CHE!$B$3:$B$127,CHE!Q$3:Q$127)</f>
        <v>Nein</v>
      </c>
      <c r="AC15" t="b">
        <f t="shared" si="8"/>
        <v>1</v>
      </c>
      <c r="AD15" t="b">
        <f t="shared" si="9"/>
        <v>0</v>
      </c>
    </row>
    <row r="16" spans="1:30">
      <c r="A16" s="51">
        <f>Konsolidiert!C16</f>
        <v>1224.0999999999999</v>
      </c>
      <c r="B16" s="51" t="str">
        <f>Konsolidiert!D16</f>
        <v>Calprotectin</v>
      </c>
      <c r="C16" s="223">
        <f>_xlfn.XLOOKUP(A16,Volumenanteile!$A$2:$A$106,Volumenanteile!$D$2:$D$106)</f>
        <v>2.2292669796607442E-3</v>
      </c>
      <c r="D16" s="219"/>
      <c r="E16" s="219"/>
      <c r="F16" s="216">
        <v>1</v>
      </c>
      <c r="G16" s="217">
        <v>62.448333333333338</v>
      </c>
      <c r="H16">
        <f>Preiskorrektur!G16/Preiskorrektur!G16*100</f>
        <v>100</v>
      </c>
      <c r="I16" s="210">
        <f>IF(Preiskorrektur!L16="","",Preiskorrektur!L16/Preiskorrektur!G16*100)</f>
        <v>49.202027593492218</v>
      </c>
      <c r="J16" s="210">
        <f>IF(AND(Preiskorrektur!Q16&lt;&gt;"",Preiskorrektur!V16&lt;&gt;""),(Preiskorrektur!Q16*Parameter!$B$9+Preiskorrektur!V16*(1-Parameter!$B$9))/Preiskorrektur!G16*100,"")</f>
        <v>49.726532855464562</v>
      </c>
      <c r="K16" s="210">
        <f>IF(Preiskorrektur!Z16="","",Preiskorrektur!Z16/Preiskorrektur!G16*100)</f>
        <v>89.968563416742057</v>
      </c>
      <c r="L16" s="210">
        <f>IF(Preiskorrektur!AD16="","",Preiskorrektur!AD16/Preiskorrektur!G16*100)</f>
        <v>117.14657256298105</v>
      </c>
      <c r="M16" s="319">
        <f t="shared" si="5"/>
        <v>85.439054524405108</v>
      </c>
      <c r="N16" s="210">
        <f t="shared" si="0"/>
        <v>0.10968445544652899</v>
      </c>
      <c r="O16" s="210">
        <f t="shared" si="1"/>
        <v>0.11085371770770225</v>
      </c>
      <c r="P16" s="210">
        <f t="shared" si="2"/>
        <v>0.20056394763245669</v>
      </c>
      <c r="Q16" s="210">
        <f t="shared" si="3"/>
        <v>0.26115098599508496</v>
      </c>
      <c r="R16" s="210">
        <f t="shared" si="4"/>
        <v>0.19046646302469022</v>
      </c>
      <c r="S16" s="210">
        <f>_xlfn.XLOOKUP(A16,Vergleichbarkeit!$A$2:$A$126,Vergleichbarkeit!$J$2:$J$126)</f>
        <v>1</v>
      </c>
      <c r="T16">
        <f>_xlfn.XLOOKUP(A16,Vergleichbarkeit!$A$2:$A$126,Vergleichbarkeit!$L$2:$L$126)</f>
        <v>1</v>
      </c>
      <c r="U16" s="210">
        <f t="shared" si="6"/>
        <v>85.439054524405108</v>
      </c>
      <c r="V16" s="210">
        <f t="shared" si="7"/>
        <v>85.439054524405108</v>
      </c>
      <c r="X16" t="str">
        <f>_xlfn.XLOOKUP($A16,CHE!$B$3:$B$127,CHE!M$3:M$127)</f>
        <v>Ja</v>
      </c>
      <c r="Y16" t="str">
        <f>_xlfn.XLOOKUP($A16,CHE!$B$3:$B$127,CHE!N$3:N$127)</f>
        <v>Nein</v>
      </c>
      <c r="Z16" t="str">
        <f>_xlfn.XLOOKUP($A16,CHE!$B$3:$B$127,CHE!O$3:O$127)</f>
        <v>Nein</v>
      </c>
      <c r="AA16" t="str">
        <f>_xlfn.XLOOKUP($A16,CHE!$B$3:$B$127,CHE!P$3:P$127)</f>
        <v>Nein</v>
      </c>
      <c r="AB16" t="str">
        <f>_xlfn.XLOOKUP($A16,CHE!$B$3:$B$127,CHE!Q$3:Q$127)</f>
        <v>Nein</v>
      </c>
      <c r="AC16" t="b">
        <f t="shared" si="8"/>
        <v>1</v>
      </c>
      <c r="AD16" t="b">
        <f t="shared" si="9"/>
        <v>0</v>
      </c>
    </row>
    <row r="17" spans="1:30">
      <c r="A17" s="51">
        <f>Konsolidiert!C17</f>
        <v>1230</v>
      </c>
      <c r="B17" s="51" t="str">
        <f>Konsolidiert!D17</f>
        <v>Cholesterin</v>
      </c>
      <c r="C17" s="223">
        <f>_xlfn.XLOOKUP(A17,Volumenanteile!$A$2:$A$106,Volumenanteile!$D$2:$D$106)</f>
        <v>1.532345417168785E-2</v>
      </c>
      <c r="D17" s="219"/>
      <c r="E17" s="219"/>
      <c r="F17" s="216"/>
      <c r="G17" s="217"/>
      <c r="H17">
        <f>Preiskorrektur!G17/Preiskorrektur!G17*100</f>
        <v>100</v>
      </c>
      <c r="I17" s="210">
        <f>IF(Preiskorrektur!L17="","",Preiskorrektur!L17/Preiskorrektur!G17*100)</f>
        <v>91.359593190800283</v>
      </c>
      <c r="J17" s="210">
        <f>IF(AND(Preiskorrektur!Q17&lt;&gt;"",Preiskorrektur!V17&lt;&gt;""),(Preiskorrektur!Q17*Parameter!$B$9+Preiskorrektur!V17*(1-Parameter!$B$9))/Preiskorrektur!G17*100,"")</f>
        <v>33.415064404394911</v>
      </c>
      <c r="K17" s="210">
        <f>IF(Preiskorrektur!Z17="","",Preiskorrektur!Z17/Preiskorrektur!G17*100)</f>
        <v>56.863724220958858</v>
      </c>
      <c r="L17" s="210">
        <f>IF(Preiskorrektur!AD17="","",Preiskorrektur!AD17/Preiskorrektur!G17*100)</f>
        <v>72.41401198893476</v>
      </c>
      <c r="M17" s="319">
        <f t="shared" si="5"/>
        <v>73.545776466897962</v>
      </c>
      <c r="N17" s="210">
        <f t="shared" si="0"/>
        <v>1.3999445394032735</v>
      </c>
      <c r="O17" s="210">
        <f t="shared" si="1"/>
        <v>0.51203420804474342</v>
      </c>
      <c r="P17" s="210">
        <f t="shared" si="2"/>
        <v>0.87134867213135947</v>
      </c>
      <c r="Q17" s="210">
        <f t="shared" si="3"/>
        <v>1.1096327941004964</v>
      </c>
      <c r="R17" s="210">
        <f t="shared" si="4"/>
        <v>1.1269753352117098</v>
      </c>
      <c r="S17" s="210">
        <f>_xlfn.XLOOKUP(A17,Vergleichbarkeit!$A$2:$A$126,Vergleichbarkeit!$J$2:$J$126)</f>
        <v>1</v>
      </c>
      <c r="T17">
        <f>_xlfn.XLOOKUP(A17,Vergleichbarkeit!$A$2:$A$126,Vergleichbarkeit!$L$2:$L$126)</f>
        <v>1</v>
      </c>
      <c r="U17" s="210">
        <f t="shared" si="6"/>
        <v>73.545776466897962</v>
      </c>
      <c r="V17" s="210">
        <f t="shared" si="7"/>
        <v>73.545776466897962</v>
      </c>
      <c r="X17" t="str">
        <f>_xlfn.XLOOKUP($A17,CHE!$B$3:$B$127,CHE!M$3:M$127)</f>
        <v>Ja</v>
      </c>
      <c r="Y17" t="str">
        <f>_xlfn.XLOOKUP($A17,CHE!$B$3:$B$127,CHE!N$3:N$127)</f>
        <v>Nein</v>
      </c>
      <c r="Z17" t="str">
        <f>_xlfn.XLOOKUP($A17,CHE!$B$3:$B$127,CHE!O$3:O$127)</f>
        <v>Nein</v>
      </c>
      <c r="AA17" t="str">
        <f>_xlfn.XLOOKUP($A17,CHE!$B$3:$B$127,CHE!P$3:P$127)</f>
        <v>Nein</v>
      </c>
      <c r="AB17" t="str">
        <f>_xlfn.XLOOKUP($A17,CHE!$B$3:$B$127,CHE!Q$3:Q$127)</f>
        <v>Nein</v>
      </c>
      <c r="AC17" t="b">
        <f t="shared" si="8"/>
        <v>0</v>
      </c>
      <c r="AD17" t="b">
        <f t="shared" si="9"/>
        <v>0</v>
      </c>
    </row>
    <row r="18" spans="1:30">
      <c r="A18" s="51">
        <f>Konsolidiert!C18</f>
        <v>1245</v>
      </c>
      <c r="B18" s="51" t="str">
        <f>Konsolidiert!D18</f>
        <v>C-reaktives Protein (CRP)</v>
      </c>
      <c r="C18" s="223">
        <f>_xlfn.XLOOKUP(A18,Volumenanteile!$A$2:$A$106,Volumenanteile!$D$2:$D$106)</f>
        <v>3.8969465510238471E-2</v>
      </c>
      <c r="D18" s="219">
        <v>1</v>
      </c>
      <c r="E18" s="220">
        <v>40.400000000000006</v>
      </c>
      <c r="F18" s="216">
        <v>1</v>
      </c>
      <c r="G18" s="217">
        <v>26.296718750000004</v>
      </c>
      <c r="H18">
        <f>Preiskorrektur!G18/Preiskorrektur!G18*100</f>
        <v>100</v>
      </c>
      <c r="I18" s="210">
        <f>IF(Preiskorrektur!L18="","",Preiskorrektur!L18/Preiskorrektur!G18*100)</f>
        <v>45.153199664791188</v>
      </c>
      <c r="J18" s="210">
        <f>IF(AND(Preiskorrektur!Q18&lt;&gt;"",Preiskorrektur!V18&lt;&gt;""),(Preiskorrektur!Q18*Parameter!$B$9+Preiskorrektur!V18*(1-Parameter!$B$9))/Preiskorrektur!G18*100,"")</f>
        <v>59.360150213104021</v>
      </c>
      <c r="K18" s="210">
        <f>IF(Preiskorrektur!Z18="","",Preiskorrektur!Z18/Preiskorrektur!G18*100)</f>
        <v>34.425804356326303</v>
      </c>
      <c r="L18" s="210">
        <f>IF(Preiskorrektur!AD18="","",Preiskorrektur!AD18/Preiskorrektur!G18*100)</f>
        <v>56.468875153196564</v>
      </c>
      <c r="M18" s="319">
        <f t="shared" si="5"/>
        <v>45.349293058104685</v>
      </c>
      <c r="N18" s="210">
        <f t="shared" si="0"/>
        <v>1.7595960570139915</v>
      </c>
      <c r="O18" s="210">
        <f t="shared" si="1"/>
        <v>2.3132333264121319</v>
      </c>
      <c r="P18" s="210">
        <f t="shared" si="2"/>
        <v>1.3415551955260752</v>
      </c>
      <c r="Q18" s="210">
        <f t="shared" si="3"/>
        <v>2.2005618826844557</v>
      </c>
      <c r="R18" s="210">
        <f t="shared" si="4"/>
        <v>1.7672377117415075</v>
      </c>
      <c r="S18" s="210">
        <f>_xlfn.XLOOKUP(A18,Vergleichbarkeit!$A$2:$A$126,Vergleichbarkeit!$J$2:$J$126)</f>
        <v>1</v>
      </c>
      <c r="T18">
        <f>_xlfn.XLOOKUP(A18,Vergleichbarkeit!$A$2:$A$126,Vergleichbarkeit!$L$2:$L$126)</f>
        <v>1</v>
      </c>
      <c r="U18" s="210">
        <f t="shared" si="6"/>
        <v>45.349293058104685</v>
      </c>
      <c r="V18" s="210">
        <f t="shared" si="7"/>
        <v>45.349293058104685</v>
      </c>
      <c r="X18" t="str">
        <f>_xlfn.XLOOKUP($A18,CHE!$B$3:$B$127,CHE!M$3:M$127)</f>
        <v>Ja</v>
      </c>
      <c r="Y18" t="str">
        <f>_xlfn.XLOOKUP($A18,CHE!$B$3:$B$127,CHE!N$3:N$127)</f>
        <v>Ja</v>
      </c>
      <c r="Z18" t="str">
        <f>_xlfn.XLOOKUP($A18,CHE!$B$3:$B$127,CHE!O$3:O$127)</f>
        <v>Ja</v>
      </c>
      <c r="AA18" t="str">
        <f>_xlfn.XLOOKUP($A18,CHE!$B$3:$B$127,CHE!P$3:P$127)</f>
        <v>Nein</v>
      </c>
      <c r="AB18" t="str">
        <f>_xlfn.XLOOKUP($A18,CHE!$B$3:$B$127,CHE!Q$3:Q$127)</f>
        <v>Ja</v>
      </c>
      <c r="AC18" t="b">
        <f t="shared" si="8"/>
        <v>1</v>
      </c>
      <c r="AD18" t="b">
        <f t="shared" si="9"/>
        <v>1</v>
      </c>
    </row>
    <row r="19" spans="1:30">
      <c r="A19" s="51">
        <f>Konsolidiert!C19</f>
        <v>1260</v>
      </c>
      <c r="B19" s="51" t="str">
        <f>Konsolidiert!D19</f>
        <v>D-Dimere</v>
      </c>
      <c r="C19" s="223">
        <f>_xlfn.XLOOKUP(A19,Volumenanteile!$A$2:$A$106,Volumenanteile!$D$2:$D$106)</f>
        <v>1.8752539254440639E-3</v>
      </c>
      <c r="D19" s="219"/>
      <c r="E19" s="219"/>
      <c r="F19" s="216"/>
      <c r="G19" s="217"/>
      <c r="H19">
        <f>Preiskorrektur!G19/Preiskorrektur!G19*100</f>
        <v>100</v>
      </c>
      <c r="I19" s="210">
        <f>IF(Preiskorrektur!L19="","",Preiskorrektur!L19/Preiskorrektur!G19*100)</f>
        <v>40.393024585903724</v>
      </c>
      <c r="J19" s="210">
        <f>IF(AND(Preiskorrektur!Q19&lt;&gt;"",Preiskorrektur!V19&lt;&gt;""),(Preiskorrektur!Q19*Parameter!$B$9+Preiskorrektur!V19*(1-Parameter!$B$9))/Preiskorrektur!G19*100,"")</f>
        <v>75.430752930167841</v>
      </c>
      <c r="K19" s="210">
        <f>IF(Preiskorrektur!Z19="","",Preiskorrektur!Z19/Preiskorrektur!G19*100)</f>
        <v>67.693794638722451</v>
      </c>
      <c r="L19" s="210">
        <f>IF(Preiskorrektur!AD19="","",Preiskorrektur!AD19/Preiskorrektur!G19*100)</f>
        <v>28.678948208160293</v>
      </c>
      <c r="M19" s="319">
        <f t="shared" si="5"/>
        <v>45.588589144262151</v>
      </c>
      <c r="N19" s="210">
        <f t="shared" si="0"/>
        <v>7.5747177915274549E-2</v>
      </c>
      <c r="O19" s="210">
        <f t="shared" si="1"/>
        <v>0.14145181553149858</v>
      </c>
      <c r="P19" s="210">
        <f t="shared" si="2"/>
        <v>0.1269430541244686</v>
      </c>
      <c r="Q19" s="210">
        <f t="shared" si="3"/>
        <v>5.3780310204959596E-2</v>
      </c>
      <c r="R19" s="210">
        <f t="shared" si="4"/>
        <v>8.5490180748234237E-2</v>
      </c>
      <c r="S19" s="210">
        <f>_xlfn.XLOOKUP(A19,Vergleichbarkeit!$A$2:$A$126,Vergleichbarkeit!$J$2:$J$126)</f>
        <v>1</v>
      </c>
      <c r="T19">
        <f>_xlfn.XLOOKUP(A19,Vergleichbarkeit!$A$2:$A$126,Vergleichbarkeit!$L$2:$L$126)</f>
        <v>1</v>
      </c>
      <c r="U19" s="210">
        <f t="shared" si="6"/>
        <v>45.588589144262151</v>
      </c>
      <c r="V19" s="210">
        <f t="shared" si="7"/>
        <v>45.588589144262151</v>
      </c>
      <c r="X19" t="str">
        <f>_xlfn.XLOOKUP($A19,CHE!$B$3:$B$127,CHE!M$3:M$127)</f>
        <v>Nein</v>
      </c>
      <c r="Y19" t="str">
        <f>_xlfn.XLOOKUP($A19,CHE!$B$3:$B$127,CHE!N$3:N$127)</f>
        <v>Ja</v>
      </c>
      <c r="Z19" t="str">
        <f>_xlfn.XLOOKUP($A19,CHE!$B$3:$B$127,CHE!O$3:O$127)</f>
        <v>Nein</v>
      </c>
      <c r="AA19" t="str">
        <f>_xlfn.XLOOKUP($A19,CHE!$B$3:$B$127,CHE!P$3:P$127)</f>
        <v>Nein</v>
      </c>
      <c r="AB19" t="str">
        <f>_xlfn.XLOOKUP($A19,CHE!$B$3:$B$127,CHE!Q$3:Q$127)</f>
        <v>Nein</v>
      </c>
      <c r="AC19" t="b">
        <f t="shared" si="8"/>
        <v>0</v>
      </c>
      <c r="AD19" t="b">
        <f t="shared" si="9"/>
        <v>0</v>
      </c>
    </row>
    <row r="20" spans="1:30">
      <c r="A20" s="51">
        <f>Konsolidiert!C20</f>
        <v>1266</v>
      </c>
      <c r="B20" s="51" t="str">
        <f>Konsolidiert!D20</f>
        <v xml:space="preserve">Differentialblutbild, Ausstrich </v>
      </c>
      <c r="C20" s="223">
        <f>_xlfn.XLOOKUP(A20,Volumenanteile!$A$2:$A$106,Volumenanteile!$D$2:$D$106)</f>
        <v>6.1689529740874592E-3</v>
      </c>
      <c r="D20" s="219"/>
      <c r="E20" s="219"/>
      <c r="F20" s="216">
        <v>1</v>
      </c>
      <c r="G20" s="217">
        <v>7.2430168269230784</v>
      </c>
      <c r="H20">
        <f>Preiskorrektur!G20/Preiskorrektur!G20*100</f>
        <v>100</v>
      </c>
      <c r="I20" s="210">
        <f>IF(Preiskorrektur!L20="","",Preiskorrektur!L20/Preiskorrektur!G20*100)</f>
        <v>21.151881054271449</v>
      </c>
      <c r="J20" s="210">
        <f>IF(AND(Preiskorrektur!Q20&lt;&gt;"",Preiskorrektur!V20&lt;&gt;""),(Preiskorrektur!Q20*Parameter!$B$9+Preiskorrektur!V20*(1-Parameter!$B$9))/Preiskorrektur!G20*100,"")</f>
        <v>16.937258244259269</v>
      </c>
      <c r="K20" s="210">
        <f>IF(Preiskorrektur!Z20="","",Preiskorrektur!Z20/Preiskorrektur!G20*100)</f>
        <v>162.00577693246498</v>
      </c>
      <c r="L20" s="210">
        <f>IF(Preiskorrektur!AD20="","",Preiskorrektur!AD20/Preiskorrektur!G20*100)</f>
        <v>26.336087403933401</v>
      </c>
      <c r="M20" s="319">
        <f t="shared" si="5"/>
        <v>69.831248463556605</v>
      </c>
      <c r="N20" s="210">
        <f t="shared" si="0"/>
        <v>0.13048495953729203</v>
      </c>
      <c r="O20" s="210">
        <f t="shared" si="1"/>
        <v>0.10448514961881056</v>
      </c>
      <c r="P20" s="210">
        <f t="shared" si="2"/>
        <v>0.99940601942687934</v>
      </c>
      <c r="Q20" s="210">
        <f t="shared" si="3"/>
        <v>0.16246608471632223</v>
      </c>
      <c r="R20" s="210">
        <f t="shared" si="4"/>
        <v>0.43078568789349786</v>
      </c>
      <c r="S20" s="210">
        <f>_xlfn.XLOOKUP(A20,Vergleichbarkeit!$A$2:$A$126,Vergleichbarkeit!$J$2:$J$126)</f>
        <v>1</v>
      </c>
      <c r="T20">
        <f>_xlfn.XLOOKUP(A20,Vergleichbarkeit!$A$2:$A$126,Vergleichbarkeit!$L$2:$L$126)</f>
        <v>1</v>
      </c>
      <c r="U20" s="210">
        <f t="shared" si="6"/>
        <v>69.831248463556605</v>
      </c>
      <c r="V20" s="210">
        <f t="shared" si="7"/>
        <v>69.831248463556605</v>
      </c>
      <c r="X20" t="str">
        <f>_xlfn.XLOOKUP($A20,CHE!$B$3:$B$127,CHE!M$3:M$127)</f>
        <v>Nein</v>
      </c>
      <c r="Y20" t="str">
        <f>_xlfn.XLOOKUP($A20,CHE!$B$3:$B$127,CHE!N$3:N$127)</f>
        <v>Ja</v>
      </c>
      <c r="Z20" t="str">
        <f>_xlfn.XLOOKUP($A20,CHE!$B$3:$B$127,CHE!O$3:O$127)</f>
        <v>Nein</v>
      </c>
      <c r="AA20" t="str">
        <f>_xlfn.XLOOKUP($A20,CHE!$B$3:$B$127,CHE!P$3:P$127)</f>
        <v>Nein</v>
      </c>
      <c r="AB20" t="str">
        <f>_xlfn.XLOOKUP($A20,CHE!$B$3:$B$127,CHE!Q$3:Q$127)</f>
        <v>Nein</v>
      </c>
      <c r="AC20" t="b">
        <f t="shared" si="8"/>
        <v>1</v>
      </c>
      <c r="AD20" t="b">
        <f t="shared" si="9"/>
        <v>0</v>
      </c>
    </row>
    <row r="21" spans="1:30">
      <c r="A21" s="51">
        <f>Konsolidiert!C21</f>
        <v>1288</v>
      </c>
      <c r="B21" s="51" t="str">
        <f>Konsolidiert!D21</f>
        <v xml:space="preserve">Erythrozyten-Alloantikörper, Suchtest </v>
      </c>
      <c r="C21" s="223">
        <f>_xlfn.XLOOKUP(A21,Volumenanteile!$A$2:$A$106,Volumenanteile!$D$2:$D$106)</f>
        <v>5.2470575582762788E-3</v>
      </c>
      <c r="D21" s="219"/>
      <c r="E21" s="219"/>
      <c r="F21" s="216"/>
      <c r="G21" s="217"/>
      <c r="H21">
        <f>Preiskorrektur!G21/Preiskorrektur!G21*100</f>
        <v>100</v>
      </c>
      <c r="I21" s="210" t="str">
        <f>IF(Preiskorrektur!L21="","",Preiskorrektur!L21/Preiskorrektur!G21*100)</f>
        <v/>
      </c>
      <c r="J21" s="210">
        <f>IF(AND(Preiskorrektur!Q21&lt;&gt;"",Preiskorrektur!V21&lt;&gt;""),(Preiskorrektur!Q21*Parameter!$B$9+Preiskorrektur!V21*(1-Parameter!$B$9))/Preiskorrektur!G21*100,"")</f>
        <v>38.40401360090064</v>
      </c>
      <c r="K21" s="210">
        <f>IF(Preiskorrektur!Z21="","",Preiskorrektur!Z21/Preiskorrektur!G21*100)</f>
        <v>26.81972858369824</v>
      </c>
      <c r="L21" s="210" t="str">
        <f>IF(Preiskorrektur!AD21="","",Preiskorrektur!AD21/Preiskorrektur!G21*100)</f>
        <v/>
      </c>
      <c r="M21" s="319">
        <f t="shared" si="5"/>
        <v>26.81972858369824</v>
      </c>
      <c r="N21" s="210" t="str">
        <f t="shared" si="0"/>
        <v/>
      </c>
      <c r="O21" s="210">
        <f t="shared" si="1"/>
        <v>0.20150806983275071</v>
      </c>
      <c r="P21" s="210">
        <f t="shared" si="2"/>
        <v>0.14072465957601221</v>
      </c>
      <c r="Q21" s="210" t="str">
        <f t="shared" si="3"/>
        <v/>
      </c>
      <c r="R21" s="210">
        <f t="shared" si="4"/>
        <v>0.14072465957601221</v>
      </c>
      <c r="S21" s="210">
        <f>_xlfn.XLOOKUP(A21,Vergleichbarkeit!$A$2:$A$126,Vergleichbarkeit!$J$2:$J$126)</f>
        <v>0</v>
      </c>
      <c r="T21">
        <f>_xlfn.XLOOKUP(A21,Vergleichbarkeit!$A$2:$A$126,Vergleichbarkeit!$L$2:$L$126)</f>
        <v>0</v>
      </c>
      <c r="U21" s="210" t="str">
        <f t="shared" si="6"/>
        <v/>
      </c>
      <c r="V21" s="210" t="str">
        <f t="shared" si="7"/>
        <v/>
      </c>
      <c r="X21" t="str">
        <f>_xlfn.XLOOKUP($A21,CHE!$B$3:$B$127,CHE!M$3:M$127)</f>
        <v>Nein</v>
      </c>
      <c r="Y21" t="str">
        <f>_xlfn.XLOOKUP($A21,CHE!$B$3:$B$127,CHE!N$3:N$127)</f>
        <v>Ja</v>
      </c>
      <c r="Z21" t="str">
        <f>_xlfn.XLOOKUP($A21,CHE!$B$3:$B$127,CHE!O$3:O$127)</f>
        <v>Nein</v>
      </c>
      <c r="AA21" t="str">
        <f>_xlfn.XLOOKUP($A21,CHE!$B$3:$B$127,CHE!P$3:P$127)</f>
        <v>Nein</v>
      </c>
      <c r="AB21" t="str">
        <f>_xlfn.XLOOKUP($A21,CHE!$B$3:$B$127,CHE!Q$3:Q$127)</f>
        <v>Nein</v>
      </c>
      <c r="AC21" t="b">
        <f t="shared" si="8"/>
        <v>0</v>
      </c>
      <c r="AD21" t="b">
        <f t="shared" si="9"/>
        <v>0</v>
      </c>
    </row>
    <row r="22" spans="1:30">
      <c r="A22" s="51">
        <f>Konsolidiert!C22</f>
        <v>1307</v>
      </c>
      <c r="B22" s="51" t="str">
        <f>Konsolidiert!D22</f>
        <v>Estradiol</v>
      </c>
      <c r="C22" s="223">
        <f>_xlfn.XLOOKUP(A22,Volumenanteile!$A$2:$A$106,Volumenanteile!$D$2:$D$106)</f>
        <v>2.932386386911619E-3</v>
      </c>
      <c r="D22" s="219"/>
      <c r="E22" s="219"/>
      <c r="F22" s="216"/>
      <c r="G22" s="217"/>
      <c r="H22">
        <f>Preiskorrektur!G22/Preiskorrektur!G22*100</f>
        <v>100</v>
      </c>
      <c r="I22" s="210">
        <f>IF(Preiskorrektur!L22="","",Preiskorrektur!L22/Preiskorrektur!G22*100)</f>
        <v>65.167747054040589</v>
      </c>
      <c r="J22" s="210">
        <f>IF(AND(Preiskorrektur!Q22&lt;&gt;"",Preiskorrektur!V22&lt;&gt;""),(Preiskorrektur!Q22*Parameter!$B$9+Preiskorrektur!V22*(1-Parameter!$B$9))/Preiskorrektur!G22*100,"")</f>
        <v>59.965722173802192</v>
      </c>
      <c r="K22" s="210">
        <f>IF(Preiskorrektur!Z22="","",Preiskorrektur!Z22/Preiskorrektur!G22*100)</f>
        <v>80.281124914090071</v>
      </c>
      <c r="L22" s="210">
        <f>IF(Preiskorrektur!AD22="","",Preiskorrektur!AD22/Preiskorrektur!G22*100)</f>
        <v>54.347864949331559</v>
      </c>
      <c r="M22" s="319">
        <f t="shared" si="5"/>
        <v>66.598912305820747</v>
      </c>
      <c r="N22" s="210">
        <f t="shared" si="0"/>
        <v>0.19109701432696838</v>
      </c>
      <c r="O22" s="210">
        <f t="shared" si="1"/>
        <v>0.17584266738378176</v>
      </c>
      <c r="P22" s="210">
        <f t="shared" si="2"/>
        <v>0.23541527782402893</v>
      </c>
      <c r="Q22" s="210">
        <f t="shared" si="3"/>
        <v>0.15936893933513099</v>
      </c>
      <c r="R22" s="210">
        <f t="shared" si="4"/>
        <v>0.19529374382870945</v>
      </c>
      <c r="S22" s="210">
        <f>_xlfn.XLOOKUP(A22,Vergleichbarkeit!$A$2:$A$126,Vergleichbarkeit!$J$2:$J$126)</f>
        <v>1</v>
      </c>
      <c r="T22">
        <f>_xlfn.XLOOKUP(A22,Vergleichbarkeit!$A$2:$A$126,Vergleichbarkeit!$L$2:$L$126)</f>
        <v>1</v>
      </c>
      <c r="U22" s="210">
        <f t="shared" si="6"/>
        <v>66.598912305820747</v>
      </c>
      <c r="V22" s="210">
        <f t="shared" si="7"/>
        <v>66.598912305820747</v>
      </c>
      <c r="X22" t="str">
        <f>_xlfn.XLOOKUP($A22,CHE!$B$3:$B$127,CHE!M$3:M$127)</f>
        <v>Ja</v>
      </c>
      <c r="Y22" t="str">
        <f>_xlfn.XLOOKUP($A22,CHE!$B$3:$B$127,CHE!N$3:N$127)</f>
        <v>Nein</v>
      </c>
      <c r="Z22" t="str">
        <f>_xlfn.XLOOKUP($A22,CHE!$B$3:$B$127,CHE!O$3:O$127)</f>
        <v>Nein</v>
      </c>
      <c r="AA22" t="str">
        <f>_xlfn.XLOOKUP($A22,CHE!$B$3:$B$127,CHE!P$3:P$127)</f>
        <v>Nein</v>
      </c>
      <c r="AB22" t="str">
        <f>_xlfn.XLOOKUP($A22,CHE!$B$3:$B$127,CHE!Q$3:Q$127)</f>
        <v>Nein</v>
      </c>
      <c r="AC22" t="b">
        <f t="shared" si="8"/>
        <v>0</v>
      </c>
      <c r="AD22" t="b">
        <f t="shared" si="9"/>
        <v>0</v>
      </c>
    </row>
    <row r="23" spans="1:30">
      <c r="A23" s="51">
        <f>Konsolidiert!C23</f>
        <v>1314</v>
      </c>
      <c r="B23" s="51" t="str">
        <f>Konsolidiert!D23</f>
        <v xml:space="preserve">Ferritin </v>
      </c>
      <c r="C23" s="223">
        <f>_xlfn.XLOOKUP(A23,Volumenanteile!$A$2:$A$106,Volumenanteile!$D$2:$D$106)</f>
        <v>5.2315733960971743E-2</v>
      </c>
      <c r="D23" s="219">
        <v>1</v>
      </c>
      <c r="E23" s="220">
        <v>74.050632911392412</v>
      </c>
      <c r="F23" s="216">
        <v>1</v>
      </c>
      <c r="G23" s="217">
        <v>73.804047995780607</v>
      </c>
      <c r="H23">
        <f>Preiskorrektur!G23/Preiskorrektur!G23*100</f>
        <v>100</v>
      </c>
      <c r="I23" s="210">
        <f>IF(Preiskorrektur!L23="","",Preiskorrektur!L23/Preiskorrektur!G23*100)</f>
        <v>94.605658083133179</v>
      </c>
      <c r="J23" s="210">
        <f>IF(AND(Preiskorrektur!Q23&lt;&gt;"",Preiskorrektur!V23&lt;&gt;""),(Preiskorrektur!Q23*Parameter!$B$9+Preiskorrektur!V23*(1-Parameter!$B$9))/Preiskorrektur!G23*100,"")</f>
        <v>94.23935613663258</v>
      </c>
      <c r="K23" s="210">
        <f>IF(Preiskorrektur!Z23="","",Preiskorrektur!Z23/Preiskorrektur!G23*100)</f>
        <v>74.331066468286778</v>
      </c>
      <c r="L23" s="210">
        <f>IF(Preiskorrektur!AD23="","",Preiskorrektur!AD23/Preiskorrektur!G23*100)</f>
        <v>91.117585660685009</v>
      </c>
      <c r="M23" s="319">
        <f t="shared" si="5"/>
        <v>86.684770070701646</v>
      </c>
      <c r="N23" s="210">
        <f t="shared" si="0"/>
        <v>4.9493644394798517</v>
      </c>
      <c r="O23" s="210">
        <f t="shared" si="1"/>
        <v>4.9302010842973401</v>
      </c>
      <c r="P23" s="210">
        <f t="shared" si="2"/>
        <v>3.8886842983901984</v>
      </c>
      <c r="Q23" s="210">
        <f t="shared" si="3"/>
        <v>4.7668833705904508</v>
      </c>
      <c r="R23" s="210">
        <f t="shared" si="4"/>
        <v>4.5349773694868327</v>
      </c>
      <c r="S23" s="210">
        <f>_xlfn.XLOOKUP(A23,Vergleichbarkeit!$A$2:$A$126,Vergleichbarkeit!$J$2:$J$126)</f>
        <v>1</v>
      </c>
      <c r="T23">
        <f>_xlfn.XLOOKUP(A23,Vergleichbarkeit!$A$2:$A$126,Vergleichbarkeit!$L$2:$L$126)</f>
        <v>1</v>
      </c>
      <c r="U23" s="210">
        <f t="shared" si="6"/>
        <v>86.684770070701646</v>
      </c>
      <c r="V23" s="210">
        <f t="shared" si="7"/>
        <v>86.684770070701646</v>
      </c>
      <c r="X23" t="str">
        <f>_xlfn.XLOOKUP($A23,CHE!$B$3:$B$127,CHE!M$3:M$127)</f>
        <v>Ja</v>
      </c>
      <c r="Y23" t="str">
        <f>_xlfn.XLOOKUP($A23,CHE!$B$3:$B$127,CHE!N$3:N$127)</f>
        <v>Ja</v>
      </c>
      <c r="Z23" t="str">
        <f>_xlfn.XLOOKUP($A23,CHE!$B$3:$B$127,CHE!O$3:O$127)</f>
        <v>Nein</v>
      </c>
      <c r="AA23" t="str">
        <f>_xlfn.XLOOKUP($A23,CHE!$B$3:$B$127,CHE!P$3:P$127)</f>
        <v>Nein</v>
      </c>
      <c r="AB23" t="str">
        <f>_xlfn.XLOOKUP($A23,CHE!$B$3:$B$127,CHE!Q$3:Q$127)</f>
        <v>Nein</v>
      </c>
      <c r="AC23" t="b">
        <f t="shared" si="8"/>
        <v>1</v>
      </c>
      <c r="AD23" t="b">
        <f t="shared" si="9"/>
        <v>1</v>
      </c>
    </row>
    <row r="24" spans="1:30">
      <c r="A24" s="51">
        <f>Konsolidiert!C24</f>
        <v>1329</v>
      </c>
      <c r="B24" s="51" t="str">
        <f>Konsolidiert!D24</f>
        <v>Folat, Blut</v>
      </c>
      <c r="C24" s="223">
        <f>_xlfn.XLOOKUP(A24,Volumenanteile!$A$2:$A$106,Volumenanteile!$D$2:$D$106)</f>
        <v>1.716269037059228E-2</v>
      </c>
      <c r="D24" s="219"/>
      <c r="E24" s="219"/>
      <c r="F24" s="216">
        <v>1</v>
      </c>
      <c r="G24" s="217">
        <v>62.379969783715026</v>
      </c>
      <c r="H24">
        <f>Preiskorrektur!G24/Preiskorrektur!G24*100</f>
        <v>100</v>
      </c>
      <c r="I24" s="210">
        <f>IF(Preiskorrektur!L24="","",Preiskorrektur!L24/Preiskorrektur!G24*100)</f>
        <v>67.267200417608493</v>
      </c>
      <c r="J24" s="210">
        <f>IF(AND(Preiskorrektur!Q24&lt;&gt;"",Preiskorrektur!V24&lt;&gt;""),(Preiskorrektur!Q24*Parameter!$B$9+Preiskorrektur!V24*(1-Parameter!$B$9))/Preiskorrektur!G24*100,"")</f>
        <v>77.960674858154505</v>
      </c>
      <c r="K24" s="210">
        <f>IF(Preiskorrektur!Z24="","",Preiskorrektur!Z24/Preiskorrektur!G24*100)</f>
        <v>85.722020867000055</v>
      </c>
      <c r="L24" s="210">
        <f>IF(Preiskorrektur!AD24="","",Preiskorrektur!AD24/Preiskorrektur!G24*100)</f>
        <v>60.432336173929677</v>
      </c>
      <c r="M24" s="319">
        <f t="shared" si="5"/>
        <v>71.140519152846082</v>
      </c>
      <c r="N24" s="210">
        <f t="shared" si="0"/>
        <v>1.1544861328639904</v>
      </c>
      <c r="O24" s="210">
        <f t="shared" si="1"/>
        <v>1.338014923672924</v>
      </c>
      <c r="P24" s="210">
        <f t="shared" si="2"/>
        <v>1.4712205020817724</v>
      </c>
      <c r="Q24" s="210">
        <f t="shared" si="3"/>
        <v>1.0371814741246983</v>
      </c>
      <c r="R24" s="210">
        <f t="shared" si="4"/>
        <v>1.2209627030234871</v>
      </c>
      <c r="S24" s="210">
        <f>_xlfn.XLOOKUP(A24,Vergleichbarkeit!$A$2:$A$126,Vergleichbarkeit!$J$2:$J$126)</f>
        <v>1</v>
      </c>
      <c r="T24">
        <f>_xlfn.XLOOKUP(A24,Vergleichbarkeit!$A$2:$A$126,Vergleichbarkeit!$L$2:$L$126)</f>
        <v>1</v>
      </c>
      <c r="U24" s="210">
        <f t="shared" si="6"/>
        <v>71.140519152846082</v>
      </c>
      <c r="V24" s="210">
        <f t="shared" si="7"/>
        <v>71.140519152846082</v>
      </c>
      <c r="X24" t="str">
        <f>_xlfn.XLOOKUP($A24,CHE!$B$3:$B$127,CHE!M$3:M$127)</f>
        <v>Ja</v>
      </c>
      <c r="Y24" t="str">
        <f>_xlfn.XLOOKUP($A24,CHE!$B$3:$B$127,CHE!N$3:N$127)</f>
        <v>Ja</v>
      </c>
      <c r="Z24" t="str">
        <f>_xlfn.XLOOKUP($A24,CHE!$B$3:$B$127,CHE!O$3:O$127)</f>
        <v>Nein</v>
      </c>
      <c r="AA24" t="str">
        <f>_xlfn.XLOOKUP($A24,CHE!$B$3:$B$127,CHE!P$3:P$127)</f>
        <v>Nein</v>
      </c>
      <c r="AB24" t="str">
        <f>_xlfn.XLOOKUP($A24,CHE!$B$3:$B$127,CHE!Q$3:Q$127)</f>
        <v>Nein</v>
      </c>
      <c r="AC24" t="b">
        <f t="shared" si="8"/>
        <v>1</v>
      </c>
      <c r="AD24" t="b">
        <f t="shared" si="9"/>
        <v>0</v>
      </c>
    </row>
    <row r="25" spans="1:30">
      <c r="A25" s="51">
        <f>Konsolidiert!C25</f>
        <v>1341</v>
      </c>
      <c r="B25" s="51" t="str">
        <f>Konsolidiert!D25</f>
        <v>Gamma-Glutamyl-Transferase (GGT)</v>
      </c>
      <c r="C25" s="223">
        <f>_xlfn.XLOOKUP(A25,Volumenanteile!$A$2:$A$106,Volumenanteile!$D$2:$D$106)</f>
        <v>2.9804790952896509E-2</v>
      </c>
      <c r="D25" s="219"/>
      <c r="E25" s="219"/>
      <c r="F25" s="216"/>
      <c r="G25" s="217"/>
      <c r="H25">
        <f>Preiskorrektur!G25/Preiskorrektur!G25*100</f>
        <v>100</v>
      </c>
      <c r="I25" s="210">
        <f>IF(Preiskorrektur!L25="","",Preiskorrektur!L25/Preiskorrektur!G25*100)</f>
        <v>93.108318272811104</v>
      </c>
      <c r="J25" s="210">
        <f>IF(AND(Preiskorrektur!Q25&lt;&gt;"",Preiskorrektur!V25&lt;&gt;""),(Preiskorrektur!Q25*Parameter!$B$9+Preiskorrektur!V25*(1-Parameter!$B$9))/Preiskorrektur!G25*100,"")</f>
        <v>33.415064404394911</v>
      </c>
      <c r="K25" s="210">
        <f>IF(Preiskorrektur!Z25="","",Preiskorrektur!Z25/Preiskorrektur!G25*100)</f>
        <v>56.920376498730576</v>
      </c>
      <c r="L25" s="210">
        <f>IF(Preiskorrektur!AD25="","",Preiskorrektur!AD25/Preiskorrektur!G25*100)</f>
        <v>73.863422087419764</v>
      </c>
      <c r="M25" s="319">
        <f t="shared" si="5"/>
        <v>74.63070561965381</v>
      </c>
      <c r="N25" s="210">
        <f t="shared" si="0"/>
        <v>2.7750739620968892</v>
      </c>
      <c r="O25" s="210">
        <f t="shared" si="1"/>
        <v>0.9959290092505636</v>
      </c>
      <c r="P25" s="210">
        <f t="shared" si="2"/>
        <v>1.6964999225048281</v>
      </c>
      <c r="Q25" s="210">
        <f t="shared" si="3"/>
        <v>2.2014838543811046</v>
      </c>
      <c r="R25" s="210">
        <f t="shared" si="4"/>
        <v>2.2243525796609407</v>
      </c>
      <c r="S25" s="210">
        <f>_xlfn.XLOOKUP(A25,Vergleichbarkeit!$A$2:$A$126,Vergleichbarkeit!$J$2:$J$126)</f>
        <v>1</v>
      </c>
      <c r="T25">
        <f>_xlfn.XLOOKUP(A25,Vergleichbarkeit!$A$2:$A$126,Vergleichbarkeit!$L$2:$L$126)</f>
        <v>1</v>
      </c>
      <c r="U25" s="210">
        <f t="shared" si="6"/>
        <v>74.63070561965381</v>
      </c>
      <c r="V25" s="210">
        <f t="shared" si="7"/>
        <v>74.63070561965381</v>
      </c>
      <c r="X25" t="str">
        <f>_xlfn.XLOOKUP($A25,CHE!$B$3:$B$127,CHE!M$3:M$127)</f>
        <v>Ja</v>
      </c>
      <c r="Y25" t="str">
        <f>_xlfn.XLOOKUP($A25,CHE!$B$3:$B$127,CHE!N$3:N$127)</f>
        <v>Nein</v>
      </c>
      <c r="Z25" t="str">
        <f>_xlfn.XLOOKUP($A25,CHE!$B$3:$B$127,CHE!O$3:O$127)</f>
        <v>Nein</v>
      </c>
      <c r="AA25" t="str">
        <f>_xlfn.XLOOKUP($A25,CHE!$B$3:$B$127,CHE!P$3:P$127)</f>
        <v>Nein</v>
      </c>
      <c r="AB25" t="str">
        <f>_xlfn.XLOOKUP($A25,CHE!$B$3:$B$127,CHE!Q$3:Q$127)</f>
        <v>Nein</v>
      </c>
      <c r="AC25" t="b">
        <f t="shared" si="8"/>
        <v>0</v>
      </c>
      <c r="AD25" t="b">
        <f t="shared" si="9"/>
        <v>0</v>
      </c>
    </row>
    <row r="26" spans="1:30">
      <c r="A26" s="51">
        <f>Konsolidiert!C26</f>
        <v>1356</v>
      </c>
      <c r="B26" s="51" t="str">
        <f>Konsolidiert!D26</f>
        <v>Glukose</v>
      </c>
      <c r="C26" s="223">
        <f>_xlfn.XLOOKUP(A26,Volumenanteile!$A$2:$A$106,Volumenanteile!$D$2:$D$106)</f>
        <v>3.1391927477113092E-2</v>
      </c>
      <c r="D26" s="219">
        <v>1</v>
      </c>
      <c r="E26" s="220">
        <v>66.666666666666671</v>
      </c>
      <c r="F26" s="216"/>
      <c r="G26" s="217"/>
      <c r="H26">
        <f>Preiskorrektur!G26/Preiskorrektur!G26*100</f>
        <v>100</v>
      </c>
      <c r="I26" s="210">
        <f>IF(Preiskorrektur!L26="","",Preiskorrektur!L26/Preiskorrektur!G26*100)</f>
        <v>93.108318272811104</v>
      </c>
      <c r="J26" s="210">
        <f>IF(AND(Preiskorrektur!Q26&lt;&gt;"",Preiskorrektur!V26&lt;&gt;""),(Preiskorrektur!Q26*Parameter!$B$9+Preiskorrektur!V26*(1-Parameter!$B$9))/Preiskorrektur!G26*100,"")</f>
        <v>65.194163104280605</v>
      </c>
      <c r="K26" s="210">
        <f>IF(Preiskorrektur!Z26="","",Preiskorrektur!Z26/Preiskorrektur!G26*100)</f>
        <v>84.753743254902773</v>
      </c>
      <c r="L26" s="210" t="str">
        <f>IF(Preiskorrektur!AD26="","",Preiskorrektur!AD26/Preiskorrektur!G26*100)</f>
        <v/>
      </c>
      <c r="M26" s="319">
        <f t="shared" si="5"/>
        <v>88.931030763856938</v>
      </c>
      <c r="N26" s="210">
        <f t="shared" si="0"/>
        <v>2.9228495747360501</v>
      </c>
      <c r="O26" s="210">
        <f t="shared" si="1"/>
        <v>2.046570440100659</v>
      </c>
      <c r="P26" s="210">
        <f t="shared" si="2"/>
        <v>2.6605833616717707</v>
      </c>
      <c r="Q26" s="210" t="str">
        <f t="shared" si="3"/>
        <v/>
      </c>
      <c r="R26" s="210">
        <f t="shared" si="4"/>
        <v>2.7917164682039104</v>
      </c>
      <c r="S26" s="210">
        <f>_xlfn.XLOOKUP(A26,Vergleichbarkeit!$A$2:$A$126,Vergleichbarkeit!$J$2:$J$126)</f>
        <v>0</v>
      </c>
      <c r="T26">
        <f>_xlfn.XLOOKUP(A26,Vergleichbarkeit!$A$2:$A$126,Vergleichbarkeit!$L$2:$L$126)</f>
        <v>0</v>
      </c>
      <c r="U26" s="210" t="str">
        <f t="shared" si="6"/>
        <v/>
      </c>
      <c r="V26" s="210" t="str">
        <f t="shared" si="7"/>
        <v/>
      </c>
      <c r="X26" t="str">
        <f>_xlfn.XLOOKUP($A26,CHE!$B$3:$B$127,CHE!M$3:M$127)</f>
        <v>Ja</v>
      </c>
      <c r="Y26" t="str">
        <f>_xlfn.XLOOKUP($A26,CHE!$B$3:$B$127,CHE!N$3:N$127)</f>
        <v>Nein</v>
      </c>
      <c r="Z26" t="str">
        <f>_xlfn.XLOOKUP($A26,CHE!$B$3:$B$127,CHE!O$3:O$127)</f>
        <v>Nein</v>
      </c>
      <c r="AA26" t="str">
        <f>_xlfn.XLOOKUP($A26,CHE!$B$3:$B$127,CHE!P$3:P$127)</f>
        <v>Nein</v>
      </c>
      <c r="AB26" t="str">
        <f>_xlfn.XLOOKUP($A26,CHE!$B$3:$B$127,CHE!Q$3:Q$127)</f>
        <v>Nein</v>
      </c>
      <c r="AC26" t="b">
        <f t="shared" si="8"/>
        <v>0</v>
      </c>
      <c r="AD26" t="b">
        <f t="shared" si="9"/>
        <v>0</v>
      </c>
    </row>
    <row r="27" spans="1:30">
      <c r="A27" s="51">
        <f>Konsolidiert!C27</f>
        <v>1363</v>
      </c>
      <c r="B27" s="51" t="str">
        <f>Konsolidiert!D27</f>
        <v>Hämoglobin A1c</v>
      </c>
      <c r="C27" s="223">
        <f>_xlfn.XLOOKUP(A27,Volumenanteile!$A$2:$A$106,Volumenanteile!$D$2:$D$106)</f>
        <v>1.065393689825213E-2</v>
      </c>
      <c r="D27" s="219">
        <v>1</v>
      </c>
      <c r="E27" s="220">
        <v>31.647940074906362</v>
      </c>
      <c r="F27" s="216">
        <v>1</v>
      </c>
      <c r="G27" s="217">
        <v>32.279166666666669</v>
      </c>
      <c r="H27">
        <f>Preiskorrektur!G27/Preiskorrektur!G27*100</f>
        <v>100</v>
      </c>
      <c r="I27" s="210">
        <f>IF(Preiskorrektur!L27="","",Preiskorrektur!L27/Preiskorrektur!G27*100)</f>
        <v>52.297278688001548</v>
      </c>
      <c r="J27" s="210">
        <f>IF(AND(Preiskorrektur!Q27&lt;&gt;"",Preiskorrektur!V27&lt;&gt;""),(Preiskorrektur!Q27*Parameter!$B$9+Preiskorrektur!V27*(1-Parameter!$B$9))/Preiskorrektur!G27*100,"")</f>
        <v>46.815480989426447</v>
      </c>
      <c r="K27" s="210">
        <f>IF(Preiskorrektur!Z27="","",Preiskorrektur!Z27/Preiskorrektur!G27*100)</f>
        <v>42.142962589802288</v>
      </c>
      <c r="L27" s="210">
        <f>IF(Preiskorrektur!AD27="","",Preiskorrektur!AD27/Preiskorrektur!G27*100)</f>
        <v>49.745008585424969</v>
      </c>
      <c r="M27" s="319">
        <f t="shared" si="5"/>
        <v>48.061749954409606</v>
      </c>
      <c r="N27" s="210">
        <f t="shared" si="0"/>
        <v>0.55717190709227438</v>
      </c>
      <c r="O27" s="210">
        <f t="shared" si="1"/>
        <v>0.49876918032267153</v>
      </c>
      <c r="P27" s="210">
        <f t="shared" si="2"/>
        <v>0.44898846413715371</v>
      </c>
      <c r="Q27" s="210">
        <f t="shared" si="3"/>
        <v>0.52998018247212808</v>
      </c>
      <c r="R27" s="210">
        <f t="shared" si="4"/>
        <v>0.51204685123385207</v>
      </c>
      <c r="S27" s="210">
        <f>_xlfn.XLOOKUP(A27,Vergleichbarkeit!$A$2:$A$126,Vergleichbarkeit!$J$2:$J$126)</f>
        <v>1</v>
      </c>
      <c r="T27">
        <f>_xlfn.XLOOKUP(A27,Vergleichbarkeit!$A$2:$A$126,Vergleichbarkeit!$L$2:$L$126)</f>
        <v>1</v>
      </c>
      <c r="U27" s="210">
        <f t="shared" si="6"/>
        <v>48.061749954409606</v>
      </c>
      <c r="V27" s="210">
        <f t="shared" si="7"/>
        <v>48.061749954409606</v>
      </c>
      <c r="X27" t="str">
        <f>_xlfn.XLOOKUP($A27,CHE!$B$3:$B$127,CHE!M$3:M$127)</f>
        <v>Ja</v>
      </c>
      <c r="Y27" t="str">
        <f>_xlfn.XLOOKUP($A27,CHE!$B$3:$B$127,CHE!N$3:N$127)</f>
        <v>Nein</v>
      </c>
      <c r="Z27" t="str">
        <f>_xlfn.XLOOKUP($A27,CHE!$B$3:$B$127,CHE!O$3:O$127)</f>
        <v>Nein</v>
      </c>
      <c r="AA27" t="str">
        <f>_xlfn.XLOOKUP($A27,CHE!$B$3:$B$127,CHE!P$3:P$127)</f>
        <v>Nein</v>
      </c>
      <c r="AB27" t="str">
        <f>_xlfn.XLOOKUP($A27,CHE!$B$3:$B$127,CHE!Q$3:Q$127)</f>
        <v>Nein</v>
      </c>
      <c r="AC27" t="b">
        <f t="shared" si="8"/>
        <v>1</v>
      </c>
      <c r="AD27" t="b">
        <f t="shared" si="9"/>
        <v>1</v>
      </c>
    </row>
    <row r="28" spans="1:30">
      <c r="A28" s="51">
        <f>Konsolidiert!C28</f>
        <v>1371</v>
      </c>
      <c r="B28" s="51" t="str">
        <f>Konsolidiert!D28</f>
        <v xml:space="preserve">Hämatogramm II: Erythrozyten, Hämoglobin, Hämatokrit, Indices, Leukozyten und Thrombozyten </v>
      </c>
      <c r="C28" s="223">
        <f>_xlfn.XLOOKUP(A28,Volumenanteile!$A$2:$A$106,Volumenanteile!$D$2:$D$106)</f>
        <v>2.6202026058643069E-2</v>
      </c>
      <c r="D28" s="219">
        <v>1</v>
      </c>
      <c r="E28" s="220">
        <v>38.049999999999997</v>
      </c>
      <c r="F28" s="216">
        <v>1</v>
      </c>
      <c r="G28" s="217">
        <v>20.798599537037038</v>
      </c>
      <c r="H28">
        <f>Preiskorrektur!G28/Preiskorrektur!G28*100</f>
        <v>100</v>
      </c>
      <c r="I28" s="210">
        <f>IF(Preiskorrektur!L28="","",Preiskorrektur!L28/Preiskorrektur!G28*100)</f>
        <v>71.540048659819988</v>
      </c>
      <c r="J28" s="210">
        <f>IF(AND(Preiskorrektur!Q28&lt;&gt;"",Preiskorrektur!V28&lt;&gt;""),(Preiskorrektur!Q28*Parameter!$B$9+Preiskorrektur!V28*(1-Parameter!$B$9))/Preiskorrektur!G28*100,"")</f>
        <v>22.447996831562399</v>
      </c>
      <c r="K28" s="210">
        <f>IF(Preiskorrektur!Z28="","",Preiskorrektur!Z28/Preiskorrektur!G28*100)</f>
        <v>70.774987036149753</v>
      </c>
      <c r="L28" s="210">
        <f>IF(Preiskorrektur!AD28="","",Preiskorrektur!AD28/Preiskorrektur!G28*100)</f>
        <v>36.665430559286428</v>
      </c>
      <c r="M28" s="319">
        <f t="shared" si="5"/>
        <v>59.660155418418725</v>
      </c>
      <c r="N28" s="210">
        <f t="shared" si="0"/>
        <v>1.8744942192211964</v>
      </c>
      <c r="O28" s="210">
        <f t="shared" si="1"/>
        <v>0.588182997944935</v>
      </c>
      <c r="P28" s="210">
        <f t="shared" si="2"/>
        <v>1.8544480546213213</v>
      </c>
      <c r="Q28" s="210">
        <f t="shared" si="3"/>
        <v>0.96070856696579088</v>
      </c>
      <c r="R28" s="210">
        <f t="shared" si="4"/>
        <v>1.563216946936103</v>
      </c>
      <c r="S28" s="210">
        <f>_xlfn.XLOOKUP(A28,Vergleichbarkeit!$A$2:$A$126,Vergleichbarkeit!$J$2:$J$126)</f>
        <v>1</v>
      </c>
      <c r="T28">
        <f>_xlfn.XLOOKUP(A28,Vergleichbarkeit!$A$2:$A$126,Vergleichbarkeit!$L$2:$L$126)</f>
        <v>1</v>
      </c>
      <c r="U28" s="210">
        <f t="shared" si="6"/>
        <v>59.660155418418725</v>
      </c>
      <c r="V28" s="210">
        <f t="shared" si="7"/>
        <v>59.660155418418725</v>
      </c>
      <c r="X28" t="str">
        <f>_xlfn.XLOOKUP($A28,CHE!$B$3:$B$127,CHE!M$3:M$127)</f>
        <v>Nein</v>
      </c>
      <c r="Y28" t="str">
        <f>_xlfn.XLOOKUP($A28,CHE!$B$3:$B$127,CHE!N$3:N$127)</f>
        <v>Ja</v>
      </c>
      <c r="Z28" t="str">
        <f>_xlfn.XLOOKUP($A28,CHE!$B$3:$B$127,CHE!O$3:O$127)</f>
        <v>Nein</v>
      </c>
      <c r="AA28" t="str">
        <f>_xlfn.XLOOKUP($A28,CHE!$B$3:$B$127,CHE!P$3:P$127)</f>
        <v>Nein</v>
      </c>
      <c r="AB28" t="str">
        <f>_xlfn.XLOOKUP($A28,CHE!$B$3:$B$127,CHE!Q$3:Q$127)</f>
        <v>Nein</v>
      </c>
      <c r="AC28" t="b">
        <f t="shared" si="8"/>
        <v>1</v>
      </c>
      <c r="AD28" t="b">
        <f t="shared" si="9"/>
        <v>1</v>
      </c>
    </row>
    <row r="29" spans="1:30">
      <c r="A29" s="51">
        <f>Konsolidiert!C29</f>
        <v>1372</v>
      </c>
      <c r="B29" s="51" t="str">
        <f>Konsolidiert!D29</f>
        <v>Hämatogramm III: Erythrozyten, Hämoglobin, Hämatokrit, Indices, Leukozyten, 3 Leukozyten-Subpopulationen und Thrombozyten</v>
      </c>
      <c r="C29" s="223">
        <f>_xlfn.XLOOKUP(A29,Volumenanteile!$A$2:$A$106,Volumenanteile!$D$2:$D$106)</f>
        <v>4.5099116453150576E-3</v>
      </c>
      <c r="D29" s="219"/>
      <c r="E29" s="219"/>
      <c r="F29" s="216"/>
      <c r="G29" s="217"/>
      <c r="H29">
        <f>Preiskorrektur!G29/Preiskorrektur!G29*100</f>
        <v>100</v>
      </c>
      <c r="I29" s="210" t="str">
        <f>IF(Preiskorrektur!L29="","",Preiskorrektur!L29/Preiskorrektur!G29*100)</f>
        <v/>
      </c>
      <c r="J29" s="210" t="str">
        <f>IF(AND(Preiskorrektur!Q29&lt;&gt;"",Preiskorrektur!V29&lt;&gt;""),(Preiskorrektur!Q29*Parameter!$B$9+Preiskorrektur!V29*(1-Parameter!$B$9))/Preiskorrektur!G29*100,"")</f>
        <v/>
      </c>
      <c r="K29" s="210">
        <f>IF(Preiskorrektur!Z29="","",Preiskorrektur!Z29/Preiskorrektur!G29*100)</f>
        <v>65.711478952486871</v>
      </c>
      <c r="L29" s="210" t="str">
        <f>IF(Preiskorrektur!AD29="","",Preiskorrektur!AD29/Preiskorrektur!G29*100)</f>
        <v/>
      </c>
      <c r="M29" s="319">
        <f t="shared" si="5"/>
        <v>65.711478952486871</v>
      </c>
      <c r="N29" s="210" t="str">
        <f t="shared" si="0"/>
        <v/>
      </c>
      <c r="O29" s="210" t="str">
        <f t="shared" si="1"/>
        <v/>
      </c>
      <c r="P29" s="210">
        <f t="shared" si="2"/>
        <v>0.29635296415869583</v>
      </c>
      <c r="Q29" s="210" t="str">
        <f t="shared" si="3"/>
        <v/>
      </c>
      <c r="R29" s="210">
        <f t="shared" si="4"/>
        <v>0.29635296415869583</v>
      </c>
      <c r="S29" s="210">
        <f>_xlfn.XLOOKUP(A29,Vergleichbarkeit!$A$2:$A$126,Vergleichbarkeit!$J$2:$J$126)</f>
        <v>0</v>
      </c>
      <c r="T29">
        <f>_xlfn.XLOOKUP(A29,Vergleichbarkeit!$A$2:$A$126,Vergleichbarkeit!$L$2:$L$126)</f>
        <v>0</v>
      </c>
      <c r="U29" s="210" t="str">
        <f t="shared" si="6"/>
        <v/>
      </c>
      <c r="V29" s="210" t="str">
        <f t="shared" si="7"/>
        <v/>
      </c>
      <c r="X29" t="str">
        <f>_xlfn.XLOOKUP($A29,CHE!$B$3:$B$127,CHE!M$3:M$127)</f>
        <v>Nein</v>
      </c>
      <c r="Y29" t="str">
        <f>_xlfn.XLOOKUP($A29,CHE!$B$3:$B$127,CHE!N$3:N$127)</f>
        <v>Ja</v>
      </c>
      <c r="Z29" t="str">
        <f>_xlfn.XLOOKUP($A29,CHE!$B$3:$B$127,CHE!O$3:O$127)</f>
        <v>Nein</v>
      </c>
      <c r="AA29" t="str">
        <f>_xlfn.XLOOKUP($A29,CHE!$B$3:$B$127,CHE!P$3:P$127)</f>
        <v>Nein</v>
      </c>
      <c r="AB29" t="str">
        <f>_xlfn.XLOOKUP($A29,CHE!$B$3:$B$127,CHE!Q$3:Q$127)</f>
        <v>Nein</v>
      </c>
      <c r="AC29" t="b">
        <f t="shared" si="8"/>
        <v>0</v>
      </c>
      <c r="AD29" t="b">
        <f t="shared" si="9"/>
        <v>0</v>
      </c>
    </row>
    <row r="30" spans="1:30">
      <c r="A30" s="51">
        <f>Konsolidiert!C30</f>
        <v>1374</v>
      </c>
      <c r="B30" s="51" t="str">
        <f>Konsolidiert!D30</f>
        <v xml:space="preserve">Hämatogramm V: Erythrozyten, Hämoglobin, Hämatokrit, Indices, Leukozyten, 5 oder mehr Leukozyten-Subpopulationen und flowzytometrische Differenzierung der Leukozyten und Thrombozyten </v>
      </c>
      <c r="C30" s="223">
        <f>_xlfn.XLOOKUP(A30,Volumenanteile!$A$2:$A$106,Volumenanteile!$D$2:$D$106)</f>
        <v>3.2337242089447611E-2</v>
      </c>
      <c r="D30" s="219"/>
      <c r="E30" s="219"/>
      <c r="F30" s="216">
        <v>1</v>
      </c>
      <c r="G30" s="217">
        <v>15.609924372146121</v>
      </c>
      <c r="H30">
        <f>Preiskorrektur!G30/Preiskorrektur!G30*100</f>
        <v>100</v>
      </c>
      <c r="I30" s="210">
        <f>IF(Preiskorrektur!L30="","",Preiskorrektur!L30/Preiskorrektur!G30*100)</f>
        <v>50.09482346257532</v>
      </c>
      <c r="J30" s="210">
        <f>IF(AND(Preiskorrektur!Q30&lt;&gt;"",Preiskorrektur!V30&lt;&gt;""),(Preiskorrektur!Q30*Parameter!$B$9+Preiskorrektur!V30*(1-Parameter!$B$9))/Preiskorrektur!G30*100,"")</f>
        <v>30.598206658002603</v>
      </c>
      <c r="K30" s="210">
        <f>IF(Preiskorrektur!Z30="","",Preiskorrektur!Z30/Preiskorrektur!G30*100)</f>
        <v>49.559100777258259</v>
      </c>
      <c r="L30" s="210" t="str">
        <f>IF(Preiskorrektur!AD30="","",Preiskorrektur!AD30/Preiskorrektur!G30*100)</f>
        <v/>
      </c>
      <c r="M30" s="319">
        <f t="shared" si="5"/>
        <v>49.826962119916786</v>
      </c>
      <c r="N30" s="210">
        <f t="shared" si="0"/>
        <v>1.6199284337374384</v>
      </c>
      <c r="O30" s="210">
        <f t="shared" si="1"/>
        <v>0.98946161620277795</v>
      </c>
      <c r="P30" s="210">
        <f t="shared" si="2"/>
        <v>1.6026046395695315</v>
      </c>
      <c r="Q30" s="210" t="str">
        <f t="shared" si="3"/>
        <v/>
      </c>
      <c r="R30" s="210">
        <f t="shared" si="4"/>
        <v>1.6112665366534848</v>
      </c>
      <c r="S30" s="210">
        <f>_xlfn.XLOOKUP(A30,Vergleichbarkeit!$A$2:$A$126,Vergleichbarkeit!$J$2:$J$126)</f>
        <v>0</v>
      </c>
      <c r="T30">
        <f>_xlfn.XLOOKUP(A30,Vergleichbarkeit!$A$2:$A$126,Vergleichbarkeit!$L$2:$L$126)</f>
        <v>0</v>
      </c>
      <c r="U30" s="210" t="str">
        <f t="shared" si="6"/>
        <v/>
      </c>
      <c r="V30" s="210" t="str">
        <f t="shared" si="7"/>
        <v/>
      </c>
      <c r="X30" t="str">
        <f>_xlfn.XLOOKUP($A30,CHE!$B$3:$B$127,CHE!M$3:M$127)</f>
        <v>Nein</v>
      </c>
      <c r="Y30" t="str">
        <f>_xlfn.XLOOKUP($A30,CHE!$B$3:$B$127,CHE!N$3:N$127)</f>
        <v>Ja</v>
      </c>
      <c r="Z30" t="str">
        <f>_xlfn.XLOOKUP($A30,CHE!$B$3:$B$127,CHE!O$3:O$127)</f>
        <v>Nein</v>
      </c>
      <c r="AA30" t="str">
        <f>_xlfn.XLOOKUP($A30,CHE!$B$3:$B$127,CHE!P$3:P$127)</f>
        <v>Nein</v>
      </c>
      <c r="AB30" t="str">
        <f>_xlfn.XLOOKUP($A30,CHE!$B$3:$B$127,CHE!Q$3:Q$127)</f>
        <v>Nein</v>
      </c>
      <c r="AC30" t="b">
        <f t="shared" si="8"/>
        <v>0</v>
      </c>
      <c r="AD30" t="b">
        <f t="shared" si="9"/>
        <v>0</v>
      </c>
    </row>
    <row r="31" spans="1:30">
      <c r="A31" s="51">
        <f>Konsolidiert!C31</f>
        <v>1406</v>
      </c>
      <c r="B31" s="51" t="str">
        <f>Konsolidiert!D31</f>
        <v>Harnstoff</v>
      </c>
      <c r="C31" s="223">
        <f>_xlfn.XLOOKUP(A31,Volumenanteile!$A$2:$A$106,Volumenanteile!$D$2:$D$106)</f>
        <v>2.1460757090669549E-2</v>
      </c>
      <c r="D31" s="219"/>
      <c r="E31" s="219"/>
      <c r="F31" s="216"/>
      <c r="G31" s="217"/>
      <c r="H31">
        <f>Preiskorrektur!G31/Preiskorrektur!G31*100</f>
        <v>100</v>
      </c>
      <c r="I31" s="210">
        <f>IF(Preiskorrektur!L31="","",Preiskorrektur!L31/Preiskorrektur!G31*100)</f>
        <v>87.862143026778625</v>
      </c>
      <c r="J31" s="210">
        <f>IF(AND(Preiskorrektur!Q31&lt;&gt;"",Preiskorrektur!V31&lt;&gt;""),(Preiskorrektur!Q31*Parameter!$B$9+Preiskorrektur!V31*(1-Parameter!$B$9))/Preiskorrektur!G31*100,"")</f>
        <v>33.415064404394911</v>
      </c>
      <c r="K31" s="210">
        <f>IF(Preiskorrektur!Z31="","",Preiskorrektur!Z31/Preiskorrektur!G31*100)</f>
        <v>56.863724220958858</v>
      </c>
      <c r="L31" s="210">
        <f>IF(Preiskorrektur!AD31="","",Preiskorrektur!AD31/Preiskorrektur!G31*100)</f>
        <v>68.501315422506551</v>
      </c>
      <c r="M31" s="319">
        <f t="shared" si="5"/>
        <v>71.075727556748006</v>
      </c>
      <c r="N31" s="210">
        <f t="shared" si="0"/>
        <v>1.8855881089633615</v>
      </c>
      <c r="O31" s="210">
        <f t="shared" si="1"/>
        <v>0.7171125803517977</v>
      </c>
      <c r="P31" s="210">
        <f t="shared" si="2"/>
        <v>1.2203385727768206</v>
      </c>
      <c r="Q31" s="210">
        <f t="shared" si="3"/>
        <v>1.4700900906737489</v>
      </c>
      <c r="R31" s="210">
        <f t="shared" si="4"/>
        <v>1.5253389241379769</v>
      </c>
      <c r="S31" s="210">
        <f>_xlfn.XLOOKUP(A31,Vergleichbarkeit!$A$2:$A$126,Vergleichbarkeit!$J$2:$J$126)</f>
        <v>1</v>
      </c>
      <c r="T31">
        <f>_xlfn.XLOOKUP(A31,Vergleichbarkeit!$A$2:$A$126,Vergleichbarkeit!$L$2:$L$126)</f>
        <v>1</v>
      </c>
      <c r="U31" s="210">
        <f t="shared" si="6"/>
        <v>71.075727556748006</v>
      </c>
      <c r="V31" s="210">
        <f t="shared" si="7"/>
        <v>71.075727556748006</v>
      </c>
      <c r="X31" t="str">
        <f>_xlfn.XLOOKUP($A31,CHE!$B$3:$B$127,CHE!M$3:M$127)</f>
        <v>Ja</v>
      </c>
      <c r="Y31" t="str">
        <f>_xlfn.XLOOKUP($A31,CHE!$B$3:$B$127,CHE!N$3:N$127)</f>
        <v>Nein</v>
      </c>
      <c r="Z31" t="str">
        <f>_xlfn.XLOOKUP($A31,CHE!$B$3:$B$127,CHE!O$3:O$127)</f>
        <v>Nein</v>
      </c>
      <c r="AA31" t="str">
        <f>_xlfn.XLOOKUP($A31,CHE!$B$3:$B$127,CHE!P$3:P$127)</f>
        <v>Nein</v>
      </c>
      <c r="AB31" t="str">
        <f>_xlfn.XLOOKUP($A31,CHE!$B$3:$B$127,CHE!Q$3:Q$127)</f>
        <v>Nein</v>
      </c>
      <c r="AC31" t="b">
        <f t="shared" si="8"/>
        <v>0</v>
      </c>
      <c r="AD31" t="b">
        <f t="shared" si="9"/>
        <v>0</v>
      </c>
    </row>
    <row r="32" spans="1:30">
      <c r="A32" s="51">
        <f>Konsolidiert!C32</f>
        <v>1410.1</v>
      </c>
      <c r="B32" s="51" t="str">
        <f>Konsolidiert!D32</f>
        <v>HDL-Cholesterin</v>
      </c>
      <c r="C32" s="223">
        <f>_xlfn.XLOOKUP(A32,Volumenanteile!$A$2:$A$106,Volumenanteile!$D$2:$D$106)</f>
        <v>1.395702341864748E-2</v>
      </c>
      <c r="D32" s="219"/>
      <c r="E32" s="219"/>
      <c r="F32" s="216"/>
      <c r="G32" s="217"/>
      <c r="H32">
        <f>Preiskorrektur!G32/Preiskorrektur!G32*100</f>
        <v>100</v>
      </c>
      <c r="I32" s="210">
        <f>IF(Preiskorrektur!L32="","",Preiskorrektur!L32/Preiskorrektur!G32*100)</f>
        <v>87.660396376229315</v>
      </c>
      <c r="J32" s="210">
        <f>IF(AND(Preiskorrektur!Q32&lt;&gt;"",Preiskorrektur!V32&lt;&gt;""),(Preiskorrektur!Q32*Parameter!$B$9+Preiskorrektur!V32*(1-Parameter!$B$9))/Preiskorrektur!G32*100,"")</f>
        <v>30.320940850874546</v>
      </c>
      <c r="K32" s="210">
        <f>IF(Preiskorrektur!Z32="","",Preiskorrektur!Z32/Preiskorrektur!G32*100)</f>
        <v>107.32623118821169</v>
      </c>
      <c r="L32" s="210">
        <f>IF(Preiskorrektur!AD32="","",Preiskorrektur!AD32/Preiskorrektur!G32*100)</f>
        <v>76.740783015430097</v>
      </c>
      <c r="M32" s="319">
        <f t="shared" si="5"/>
        <v>90.575803526623702</v>
      </c>
      <c r="N32" s="210">
        <f t="shared" si="0"/>
        <v>1.2234782051109532</v>
      </c>
      <c r="O32" s="210">
        <f t="shared" si="1"/>
        <v>0.42319008153108112</v>
      </c>
      <c r="P32" s="210">
        <f t="shared" si="2"/>
        <v>1.4979547221290441</v>
      </c>
      <c r="Q32" s="210">
        <f t="shared" si="3"/>
        <v>1.0710729057117025</v>
      </c>
      <c r="R32" s="210">
        <f t="shared" si="4"/>
        <v>1.2641686109839001</v>
      </c>
      <c r="S32" s="210">
        <f>_xlfn.XLOOKUP(A32,Vergleichbarkeit!$A$2:$A$126,Vergleichbarkeit!$J$2:$J$126)</f>
        <v>0</v>
      </c>
      <c r="T32">
        <f>_xlfn.XLOOKUP(A32,Vergleichbarkeit!$A$2:$A$126,Vergleichbarkeit!$L$2:$L$126)</f>
        <v>1</v>
      </c>
      <c r="U32" s="210" t="str">
        <f t="shared" si="6"/>
        <v/>
      </c>
      <c r="V32" s="210">
        <f t="shared" si="7"/>
        <v>90.575803526623702</v>
      </c>
      <c r="X32" t="str">
        <f>_xlfn.XLOOKUP($A32,CHE!$B$3:$B$127,CHE!M$3:M$127)</f>
        <v>Ja</v>
      </c>
      <c r="Y32" t="str">
        <f>_xlfn.XLOOKUP($A32,CHE!$B$3:$B$127,CHE!N$3:N$127)</f>
        <v>Nein</v>
      </c>
      <c r="Z32" t="str">
        <f>_xlfn.XLOOKUP($A32,CHE!$B$3:$B$127,CHE!O$3:O$127)</f>
        <v>Nein</v>
      </c>
      <c r="AA32" t="str">
        <f>_xlfn.XLOOKUP($A32,CHE!$B$3:$B$127,CHE!P$3:P$127)</f>
        <v>Nein</v>
      </c>
      <c r="AB32" t="str">
        <f>_xlfn.XLOOKUP($A32,CHE!$B$3:$B$127,CHE!Q$3:Q$127)</f>
        <v>Nein</v>
      </c>
      <c r="AC32" t="b">
        <f t="shared" si="8"/>
        <v>0</v>
      </c>
      <c r="AD32" t="b">
        <f t="shared" si="9"/>
        <v>0</v>
      </c>
    </row>
    <row r="33" spans="1:30">
      <c r="A33" s="51">
        <f>Konsolidiert!C33</f>
        <v>1418</v>
      </c>
      <c r="B33" s="51" t="str">
        <f>Konsolidiert!D33</f>
        <v>HLA-Antigen, einzelne Spezifitäten z. B. B27, B51(5)</v>
      </c>
      <c r="C33" s="223">
        <f>_xlfn.XLOOKUP(A33,Volumenanteile!$A$2:$A$106,Volumenanteile!$D$2:$D$106)</f>
        <v>4.8154598783482831E-4</v>
      </c>
      <c r="D33" s="219"/>
      <c r="E33" s="219"/>
      <c r="F33" s="216"/>
      <c r="G33" s="217"/>
      <c r="H33">
        <f>Preiskorrektur!G33/Preiskorrektur!G33*100</f>
        <v>100</v>
      </c>
      <c r="I33" s="210" t="str">
        <f>IF(Preiskorrektur!L33="","",Preiskorrektur!L33/Preiskorrektur!G33*100)</f>
        <v/>
      </c>
      <c r="J33" s="210" t="str">
        <f>IF(AND(Preiskorrektur!Q33&lt;&gt;"",Preiskorrektur!V33&lt;&gt;""),(Preiskorrektur!Q33*Parameter!$B$9+Preiskorrektur!V33*(1-Parameter!$B$9))/Preiskorrektur!G33*100,"")</f>
        <v/>
      </c>
      <c r="K33" s="210">
        <f>IF(Preiskorrektur!Z33="","",Preiskorrektur!Z33/Preiskorrektur!G33*100)</f>
        <v>63.98291945835183</v>
      </c>
      <c r="L33" s="210">
        <f>IF(Preiskorrektur!AD33="","",Preiskorrektur!AD33/Preiskorrektur!G33*100)</f>
        <v>52.416038514833438</v>
      </c>
      <c r="M33" s="319">
        <f t="shared" si="5"/>
        <v>58.199478986592638</v>
      </c>
      <c r="N33" s="210" t="str">
        <f t="shared" si="0"/>
        <v/>
      </c>
      <c r="O33" s="210" t="str">
        <f t="shared" si="1"/>
        <v/>
      </c>
      <c r="P33" s="210">
        <f t="shared" si="2"/>
        <v>3.081071815512829E-2</v>
      </c>
      <c r="Q33" s="210">
        <f t="shared" si="3"/>
        <v>2.5240733045013876E-2</v>
      </c>
      <c r="R33" s="210">
        <f t="shared" si="4"/>
        <v>2.8025725600071084E-2</v>
      </c>
      <c r="S33" s="210">
        <f>_xlfn.XLOOKUP(A33,Vergleichbarkeit!$A$2:$A$126,Vergleichbarkeit!$J$2:$J$126)</f>
        <v>0</v>
      </c>
      <c r="T33">
        <f>_xlfn.XLOOKUP(A33,Vergleichbarkeit!$A$2:$A$126,Vergleichbarkeit!$L$2:$L$126)</f>
        <v>0</v>
      </c>
      <c r="U33" s="210" t="str">
        <f t="shared" si="6"/>
        <v/>
      </c>
      <c r="V33" s="210" t="str">
        <f t="shared" si="7"/>
        <v/>
      </c>
      <c r="X33" t="str">
        <f>_xlfn.XLOOKUP($A33,CHE!$B$3:$B$127,CHE!M$3:M$127)</f>
        <v>Nein</v>
      </c>
      <c r="Y33" t="str">
        <f>_xlfn.XLOOKUP($A33,CHE!$B$3:$B$127,CHE!N$3:N$127)</f>
        <v>Ja</v>
      </c>
      <c r="Z33" t="str">
        <f>_xlfn.XLOOKUP($A33,CHE!$B$3:$B$127,CHE!O$3:O$127)</f>
        <v>Ja</v>
      </c>
      <c r="AA33" t="str">
        <f>_xlfn.XLOOKUP($A33,CHE!$B$3:$B$127,CHE!P$3:P$127)</f>
        <v>Nein</v>
      </c>
      <c r="AB33" t="str">
        <f>_xlfn.XLOOKUP($A33,CHE!$B$3:$B$127,CHE!Q$3:Q$127)</f>
        <v>Nein</v>
      </c>
      <c r="AC33" t="b">
        <f t="shared" si="8"/>
        <v>0</v>
      </c>
      <c r="AD33" t="b">
        <f t="shared" si="9"/>
        <v>0</v>
      </c>
    </row>
    <row r="34" spans="1:30">
      <c r="A34" s="51">
        <f>Konsolidiert!C34</f>
        <v>1438.1</v>
      </c>
      <c r="B34" s="51" t="str">
        <f>Konsolidiert!D34</f>
        <v>Immunfixations-Elektrophorese</v>
      </c>
      <c r="C34" s="223">
        <f>_xlfn.XLOOKUP(A34,Volumenanteile!$A$2:$A$106,Volumenanteile!$D$2:$D$106)</f>
        <v>2.462875363012203E-3</v>
      </c>
      <c r="D34" s="219"/>
      <c r="E34" s="219"/>
      <c r="F34" s="216"/>
      <c r="G34" s="217"/>
      <c r="H34">
        <f>Preiskorrektur!G34/Preiskorrektur!G34*100</f>
        <v>100</v>
      </c>
      <c r="I34" s="210">
        <f>IF(Preiskorrektur!L34="","",Preiskorrektur!L34/Preiskorrektur!G34*100)</f>
        <v>33.878346673436191</v>
      </c>
      <c r="J34" s="210">
        <f>IF(AND(Preiskorrektur!Q34&lt;&gt;"",Preiskorrektur!V34&lt;&gt;""),(Preiskorrektur!Q34*Parameter!$B$9+Preiskorrektur!V34*(1-Parameter!$B$9))/Preiskorrektur!G34*100,"")</f>
        <v>51.310313584308545</v>
      </c>
      <c r="K34" s="210">
        <f>IF(Preiskorrektur!Z34="","",Preiskorrektur!Z34/Preiskorrektur!G34*100)</f>
        <v>121.08641379644382</v>
      </c>
      <c r="L34" s="210">
        <f>IF(Preiskorrektur!AD34="","",Preiskorrektur!AD34/Preiskorrektur!G34*100)</f>
        <v>49.13352686905889</v>
      </c>
      <c r="M34" s="319">
        <f t="shared" si="5"/>
        <v>68.032762446312972</v>
      </c>
      <c r="N34" s="210">
        <f t="shared" ref="N34:N65" si="10">IF(I34&lt;&gt;"",I34*$C34,"")</f>
        <v>8.3438145361592414E-2</v>
      </c>
      <c r="O34" s="210">
        <f t="shared" ref="O34:O65" si="11">IF(J34&lt;&gt;"",J34*$C34,"")</f>
        <v>0.12637090719522387</v>
      </c>
      <c r="P34" s="210">
        <f t="shared" ref="P34:P65" si="12">IF(K34&lt;&gt;"",K34*$C34,"")</f>
        <v>0.29822074533476239</v>
      </c>
      <c r="Q34" s="210">
        <f t="shared" ref="Q34:Q65" si="13">IF(L34&lt;&gt;"",L34*$C34,"")</f>
        <v>0.12100975282370324</v>
      </c>
      <c r="R34" s="210">
        <f t="shared" ref="R34:R65" si="14">IF(M34&lt;&gt;"",M34*$C34,"")</f>
        <v>0.16755621450668604</v>
      </c>
      <c r="S34" s="210">
        <f>_xlfn.XLOOKUP(A34,Vergleichbarkeit!$A$2:$A$126,Vergleichbarkeit!$J$2:$J$126)</f>
        <v>1</v>
      </c>
      <c r="T34">
        <f>_xlfn.XLOOKUP(A34,Vergleichbarkeit!$A$2:$A$126,Vergleichbarkeit!$L$2:$L$126)</f>
        <v>1</v>
      </c>
      <c r="U34" s="210">
        <f t="shared" si="6"/>
        <v>68.032762446312972</v>
      </c>
      <c r="V34" s="210">
        <f t="shared" si="7"/>
        <v>68.032762446312972</v>
      </c>
      <c r="X34" t="str">
        <f>_xlfn.XLOOKUP($A34,CHE!$B$3:$B$127,CHE!M$3:M$127)</f>
        <v>Ja</v>
      </c>
      <c r="Y34" t="str">
        <f>_xlfn.XLOOKUP($A34,CHE!$B$3:$B$127,CHE!N$3:N$127)</f>
        <v>Nein</v>
      </c>
      <c r="Z34" t="str">
        <f>_xlfn.XLOOKUP($A34,CHE!$B$3:$B$127,CHE!O$3:O$127)</f>
        <v>Ja</v>
      </c>
      <c r="AA34" t="str">
        <f>_xlfn.XLOOKUP($A34,CHE!$B$3:$B$127,CHE!P$3:P$127)</f>
        <v>Nein</v>
      </c>
      <c r="AB34" t="str">
        <f>_xlfn.XLOOKUP($A34,CHE!$B$3:$B$127,CHE!Q$3:Q$127)</f>
        <v>Nein</v>
      </c>
      <c r="AC34" t="b">
        <f t="shared" si="8"/>
        <v>0</v>
      </c>
      <c r="AD34" t="b">
        <f t="shared" si="9"/>
        <v>0</v>
      </c>
    </row>
    <row r="35" spans="1:30">
      <c r="A35" s="51">
        <f>Konsolidiert!C35</f>
        <v>1444.1</v>
      </c>
      <c r="B35" s="51" t="str">
        <f>Konsolidiert!D35</f>
        <v>Spezifisches IgE oder IgG, Einzelallergene</v>
      </c>
      <c r="C35" s="223">
        <f>_xlfn.XLOOKUP(A35,Volumenanteile!$A$2:$A$106,Volumenanteile!$D$2:$D$106)</f>
        <v>4.638304654969407E-3</v>
      </c>
      <c r="D35" s="219"/>
      <c r="E35" s="219"/>
      <c r="F35" s="216"/>
      <c r="G35" s="217"/>
      <c r="H35">
        <f>Preiskorrektur!G35/Preiskorrektur!G35*100</f>
        <v>100</v>
      </c>
      <c r="I35" s="210">
        <f>IF(Preiskorrektur!L35="","",Preiskorrektur!L35/Preiskorrektur!G35*100)</f>
        <v>46.155841393722127</v>
      </c>
      <c r="J35" s="210">
        <f>IF(AND(Preiskorrektur!Q35&lt;&gt;"",Preiskorrektur!V35&lt;&gt;""),(Preiskorrektur!Q35*Parameter!$B$9+Preiskorrektur!V35*(1-Parameter!$B$9))/Preiskorrektur!G35*100,"")</f>
        <v>61.195515395576436</v>
      </c>
      <c r="K35" s="210">
        <f>IF(Preiskorrektur!Z35="","",Preiskorrektur!Z35/Preiskorrektur!G35*100)</f>
        <v>87.872420537913754</v>
      </c>
      <c r="L35" s="210">
        <f>IF(Preiskorrektur!AD35="","",Preiskorrektur!AD35/Preiskorrektur!G35*100)</f>
        <v>79.359286537455091</v>
      </c>
      <c r="M35" s="319">
        <f t="shared" si="5"/>
        <v>71.12918282303032</v>
      </c>
      <c r="N35" s="210">
        <f t="shared" si="10"/>
        <v>0.21408485399053098</v>
      </c>
      <c r="O35" s="210">
        <f t="shared" si="11"/>
        <v>0.28384344392255417</v>
      </c>
      <c r="P35" s="210">
        <f t="shared" si="12"/>
        <v>0.40757905722443472</v>
      </c>
      <c r="Q35" s="210">
        <f t="shared" si="13"/>
        <v>0.36809254816172893</v>
      </c>
      <c r="R35" s="210">
        <f t="shared" si="14"/>
        <v>0.32991881979223153</v>
      </c>
      <c r="S35" s="210">
        <f>_xlfn.XLOOKUP(A35,Vergleichbarkeit!$A$2:$A$126,Vergleichbarkeit!$J$2:$J$126)</f>
        <v>0</v>
      </c>
      <c r="T35">
        <f>_xlfn.XLOOKUP(A35,Vergleichbarkeit!$A$2:$A$126,Vergleichbarkeit!$L$2:$L$126)</f>
        <v>0</v>
      </c>
      <c r="U35" s="210" t="str">
        <f t="shared" si="6"/>
        <v/>
      </c>
      <c r="V35" s="210" t="str">
        <f t="shared" si="7"/>
        <v/>
      </c>
      <c r="X35" t="str">
        <f>_xlfn.XLOOKUP($A35,CHE!$B$3:$B$127,CHE!M$3:M$127)</f>
        <v>Nein</v>
      </c>
      <c r="Y35" t="str">
        <f>_xlfn.XLOOKUP($A35,CHE!$B$3:$B$127,CHE!N$3:N$127)</f>
        <v>Nein</v>
      </c>
      <c r="Z35" t="str">
        <f>_xlfn.XLOOKUP($A35,CHE!$B$3:$B$127,CHE!O$3:O$127)</f>
        <v>Ja</v>
      </c>
      <c r="AA35" t="str">
        <f>_xlfn.XLOOKUP($A35,CHE!$B$3:$B$127,CHE!P$3:P$127)</f>
        <v>Nein</v>
      </c>
      <c r="AB35" t="str">
        <f>_xlfn.XLOOKUP($A35,CHE!$B$3:$B$127,CHE!Q$3:Q$127)</f>
        <v>Nein</v>
      </c>
      <c r="AC35" t="b">
        <f t="shared" si="8"/>
        <v>0</v>
      </c>
      <c r="AD35" t="b">
        <f t="shared" si="9"/>
        <v>0</v>
      </c>
    </row>
    <row r="36" spans="1:30">
      <c r="A36" s="51">
        <f>Konsolidiert!C36</f>
        <v>1446.1</v>
      </c>
      <c r="B36" s="51" t="str">
        <f>Konsolidiert!D36</f>
        <v>Spezifisches IgE oder IgG, Einzelallergene oder Allergenmischungen ohne Unterscheidung einzelner spezifischer IgE/IgG</v>
      </c>
      <c r="C36" s="223">
        <f>_xlfn.XLOOKUP(A36,Volumenanteile!$A$2:$A$106,Volumenanteile!$D$2:$D$106)</f>
        <v>6.0719798506203744E-3</v>
      </c>
      <c r="D36" s="219"/>
      <c r="E36" s="219"/>
      <c r="F36" s="216"/>
      <c r="G36" s="217"/>
      <c r="H36">
        <f>Preiskorrektur!G36/Preiskorrektur!G36*100</f>
        <v>100</v>
      </c>
      <c r="I36" s="210">
        <f>IF(Preiskorrektur!L36="","",Preiskorrektur!L36/Preiskorrektur!G36*100)</f>
        <v>28.837642522358625</v>
      </c>
      <c r="J36" s="210" t="str">
        <f>IF(AND(Preiskorrektur!Q36&lt;&gt;"",Preiskorrektur!V36&lt;&gt;""),(Preiskorrektur!Q36*Parameter!$B$9+Preiskorrektur!V36*(1-Parameter!$B$9))/Preiskorrektur!G36*100,"")</f>
        <v/>
      </c>
      <c r="K36" s="210">
        <f>IF(Preiskorrektur!Z36="","",Preiskorrektur!Z36/Preiskorrektur!G36*100)</f>
        <v>79.980492870528991</v>
      </c>
      <c r="L36" s="210">
        <f>IF(Preiskorrektur!AD36="","",Preiskorrektur!AD36/Preiskorrektur!G36*100)</f>
        <v>64.353193723501036</v>
      </c>
      <c r="M36" s="319">
        <f t="shared" si="5"/>
        <v>57.723776372129549</v>
      </c>
      <c r="N36" s="210">
        <f t="shared" si="10"/>
        <v>0.17510158433515488</v>
      </c>
      <c r="O36" s="210" t="str">
        <f t="shared" si="11"/>
        <v/>
      </c>
      <c r="P36" s="210">
        <f t="shared" si="12"/>
        <v>0.48563994115253856</v>
      </c>
      <c r="Q36" s="210">
        <f t="shared" si="13"/>
        <v>0.39075129561216781</v>
      </c>
      <c r="R36" s="210">
        <f t="shared" si="14"/>
        <v>0.35049760703328708</v>
      </c>
      <c r="S36" s="210">
        <f>_xlfn.XLOOKUP(A36,Vergleichbarkeit!$A$2:$A$126,Vergleichbarkeit!$J$2:$J$126)</f>
        <v>0</v>
      </c>
      <c r="T36">
        <f>_xlfn.XLOOKUP(A36,Vergleichbarkeit!$A$2:$A$126,Vergleichbarkeit!$L$2:$L$126)</f>
        <v>0</v>
      </c>
      <c r="U36" s="210" t="str">
        <f t="shared" si="6"/>
        <v/>
      </c>
      <c r="V36" s="210" t="str">
        <f t="shared" si="7"/>
        <v/>
      </c>
      <c r="X36" t="str">
        <f>_xlfn.XLOOKUP($A36,CHE!$B$3:$B$127,CHE!M$3:M$127)</f>
        <v>Nein</v>
      </c>
      <c r="Y36" t="str">
        <f>_xlfn.XLOOKUP($A36,CHE!$B$3:$B$127,CHE!N$3:N$127)</f>
        <v>Nein</v>
      </c>
      <c r="Z36" t="str">
        <f>_xlfn.XLOOKUP($A36,CHE!$B$3:$B$127,CHE!O$3:O$127)</f>
        <v>Ja</v>
      </c>
      <c r="AA36" t="str">
        <f>_xlfn.XLOOKUP($A36,CHE!$B$3:$B$127,CHE!P$3:P$127)</f>
        <v>Nein</v>
      </c>
      <c r="AB36" t="str">
        <f>_xlfn.XLOOKUP($A36,CHE!$B$3:$B$127,CHE!Q$3:Q$127)</f>
        <v>Nein</v>
      </c>
      <c r="AC36" t="b">
        <f t="shared" si="8"/>
        <v>0</v>
      </c>
      <c r="AD36" t="b">
        <f t="shared" si="9"/>
        <v>0</v>
      </c>
    </row>
    <row r="37" spans="1:30">
      <c r="A37" s="51">
        <f>Konsolidiert!C37</f>
        <v>1459</v>
      </c>
      <c r="B37" s="51" t="str">
        <f>Konsolidiert!D37</f>
        <v>Freie Leichtketten, Typ Kappa</v>
      </c>
      <c r="C37" s="223">
        <f>_xlfn.XLOOKUP(A37,Volumenanteile!$A$2:$A$106,Volumenanteile!$D$2:$D$106)</f>
        <v>2.1421336647858718E-3</v>
      </c>
      <c r="D37" s="219"/>
      <c r="E37" s="219"/>
      <c r="F37" s="216"/>
      <c r="G37" s="217"/>
      <c r="H37">
        <f>Preiskorrektur!G37/Preiskorrektur!G37*100</f>
        <v>100</v>
      </c>
      <c r="I37" s="210">
        <f>IF(Preiskorrektur!L37="","",Preiskorrektur!L37/Preiskorrektur!G37*100)</f>
        <v>86.153747763443434</v>
      </c>
      <c r="J37" s="210">
        <f>IF(AND(Preiskorrektur!Q37&lt;&gt;"",Preiskorrektur!V37&lt;&gt;""),(Preiskorrektur!Q37*Parameter!$B$9+Preiskorrektur!V37*(1-Parameter!$B$9))/Preiskorrektur!G37*100,"")</f>
        <v>48.82809085693345</v>
      </c>
      <c r="K37" s="210" t="str">
        <f>IF(Preiskorrektur!Z37="","",Preiskorrektur!Z37/Preiskorrektur!G37*100)</f>
        <v/>
      </c>
      <c r="L37" s="210">
        <f>IF(Preiskorrektur!AD37="","",Preiskorrektur!AD37/Preiskorrektur!G37*100)</f>
        <v>108.10551328204143</v>
      </c>
      <c r="M37" s="319">
        <f t="shared" si="5"/>
        <v>97.129630522742431</v>
      </c>
      <c r="N37" s="210">
        <f t="shared" si="10"/>
        <v>0.18455284343154268</v>
      </c>
      <c r="O37" s="210">
        <f t="shared" si="11"/>
        <v>0.10459629721186037</v>
      </c>
      <c r="P37" s="210" t="str">
        <f t="shared" si="12"/>
        <v/>
      </c>
      <c r="Q37" s="210">
        <f t="shared" si="13"/>
        <v>0.23157645935041715</v>
      </c>
      <c r="R37" s="210">
        <f t="shared" si="14"/>
        <v>0.2080646513909799</v>
      </c>
      <c r="S37" s="210">
        <f>_xlfn.XLOOKUP(A37,Vergleichbarkeit!$A$2:$A$126,Vergleichbarkeit!$J$2:$J$126)</f>
        <v>0</v>
      </c>
      <c r="T37">
        <f>_xlfn.XLOOKUP(A37,Vergleichbarkeit!$A$2:$A$126,Vergleichbarkeit!$L$2:$L$126)</f>
        <v>0</v>
      </c>
      <c r="U37" s="210" t="str">
        <f t="shared" si="6"/>
        <v/>
      </c>
      <c r="V37" s="210" t="str">
        <f t="shared" si="7"/>
        <v/>
      </c>
      <c r="X37" t="str">
        <f>_xlfn.XLOOKUP($A37,CHE!$B$3:$B$127,CHE!M$3:M$127)</f>
        <v>Ja</v>
      </c>
      <c r="Y37" t="str">
        <f>_xlfn.XLOOKUP($A37,CHE!$B$3:$B$127,CHE!N$3:N$127)</f>
        <v>Nein</v>
      </c>
      <c r="Z37" t="str">
        <f>_xlfn.XLOOKUP($A37,CHE!$B$3:$B$127,CHE!O$3:O$127)</f>
        <v>Ja</v>
      </c>
      <c r="AA37" t="str">
        <f>_xlfn.XLOOKUP($A37,CHE!$B$3:$B$127,CHE!P$3:P$127)</f>
        <v>Nein</v>
      </c>
      <c r="AB37" t="str">
        <f>_xlfn.XLOOKUP($A37,CHE!$B$3:$B$127,CHE!Q$3:Q$127)</f>
        <v>Nein</v>
      </c>
      <c r="AC37" t="b">
        <f t="shared" si="8"/>
        <v>0</v>
      </c>
      <c r="AD37" t="b">
        <f t="shared" si="9"/>
        <v>0</v>
      </c>
    </row>
    <row r="38" spans="1:30">
      <c r="A38" s="51">
        <f>Konsolidiert!C38</f>
        <v>1460</v>
      </c>
      <c r="B38" s="51" t="str">
        <f>Konsolidiert!D38</f>
        <v>Freie Leichtketten, Typ Lambda</v>
      </c>
      <c r="C38" s="223">
        <f>_xlfn.XLOOKUP(A38,Volumenanteile!$A$2:$A$106,Volumenanteile!$D$2:$D$106)</f>
        <v>2.1248948408306469E-3</v>
      </c>
      <c r="D38" s="219"/>
      <c r="E38" s="219"/>
      <c r="F38" s="216"/>
      <c r="G38" s="217"/>
      <c r="H38">
        <f>Preiskorrektur!G38/Preiskorrektur!G38*100</f>
        <v>100</v>
      </c>
      <c r="I38" s="210">
        <f>IF(Preiskorrektur!L38="","",Preiskorrektur!L38/Preiskorrektur!G38*100)</f>
        <v>86.153747763443434</v>
      </c>
      <c r="J38" s="210">
        <f>IF(AND(Preiskorrektur!Q38&lt;&gt;"",Preiskorrektur!V38&lt;&gt;""),(Preiskorrektur!Q38*Parameter!$B$9+Preiskorrektur!V38*(1-Parameter!$B$9))/Preiskorrektur!G38*100,"")</f>
        <v>48.56067819436408</v>
      </c>
      <c r="K38" s="210" t="str">
        <f>IF(Preiskorrektur!Z38="","",Preiskorrektur!Z38/Preiskorrektur!G38*100)</f>
        <v/>
      </c>
      <c r="L38" s="210">
        <f>IF(Preiskorrektur!AD38="","",Preiskorrektur!AD38/Preiskorrektur!G38*100)</f>
        <v>89.029463490761103</v>
      </c>
      <c r="M38" s="319">
        <f t="shared" si="5"/>
        <v>87.591605627102268</v>
      </c>
      <c r="N38" s="210">
        <f t="shared" si="10"/>
        <v>0.18306765414076584</v>
      </c>
      <c r="O38" s="210">
        <f t="shared" si="11"/>
        <v>0.10318633456244153</v>
      </c>
      <c r="P38" s="210" t="str">
        <f t="shared" si="12"/>
        <v/>
      </c>
      <c r="Q38" s="210">
        <f t="shared" si="13"/>
        <v>0.18917824765343869</v>
      </c>
      <c r="R38" s="210">
        <f t="shared" si="14"/>
        <v>0.18612295089710226</v>
      </c>
      <c r="S38" s="210">
        <f>_xlfn.XLOOKUP(A38,Vergleichbarkeit!$A$2:$A$126,Vergleichbarkeit!$J$2:$J$126)</f>
        <v>0</v>
      </c>
      <c r="T38">
        <f>_xlfn.XLOOKUP(A38,Vergleichbarkeit!$A$2:$A$126,Vergleichbarkeit!$L$2:$L$126)</f>
        <v>0</v>
      </c>
      <c r="U38" s="210" t="str">
        <f t="shared" si="6"/>
        <v/>
      </c>
      <c r="V38" s="210" t="str">
        <f t="shared" si="7"/>
        <v/>
      </c>
      <c r="X38" t="str">
        <f>_xlfn.XLOOKUP($A38,CHE!$B$3:$B$127,CHE!M$3:M$127)</f>
        <v>Ja</v>
      </c>
      <c r="Y38" t="str">
        <f>_xlfn.XLOOKUP($A38,CHE!$B$3:$B$127,CHE!N$3:N$127)</f>
        <v>Nein</v>
      </c>
      <c r="Z38" t="str">
        <f>_xlfn.XLOOKUP($A38,CHE!$B$3:$B$127,CHE!O$3:O$127)</f>
        <v>Ja</v>
      </c>
      <c r="AA38" t="str">
        <f>_xlfn.XLOOKUP($A38,CHE!$B$3:$B$127,CHE!P$3:P$127)</f>
        <v>Nein</v>
      </c>
      <c r="AB38" t="str">
        <f>_xlfn.XLOOKUP($A38,CHE!$B$3:$B$127,CHE!Q$3:Q$127)</f>
        <v>Nein</v>
      </c>
      <c r="AC38" t="b">
        <f t="shared" si="8"/>
        <v>0</v>
      </c>
      <c r="AD38" t="b">
        <f t="shared" si="9"/>
        <v>0</v>
      </c>
    </row>
    <row r="39" spans="1:30">
      <c r="A39" s="51">
        <f>Konsolidiert!C39</f>
        <v>1469</v>
      </c>
      <c r="B39" s="51" t="str">
        <f>Konsolidiert!D39</f>
        <v>Immunsuppressiva der SL/ALT inkl. Metaboliten</v>
      </c>
      <c r="C39" s="223">
        <f>_xlfn.XLOOKUP(A39,Volumenanteile!$A$2:$A$106,Volumenanteile!$D$2:$D$106)</f>
        <v>3.8061135487075913E-4</v>
      </c>
      <c r="D39" s="219"/>
      <c r="E39" s="219"/>
      <c r="F39" s="216"/>
      <c r="G39" s="217"/>
      <c r="H39">
        <f>Preiskorrektur!G39/Preiskorrektur!G39*100</f>
        <v>100</v>
      </c>
      <c r="I39" s="210">
        <f>IF(Preiskorrektur!L39="","",Preiskorrektur!L39/Preiskorrektur!G39*100)</f>
        <v>11.624206305507617</v>
      </c>
      <c r="J39" s="210" t="str">
        <f>IF(AND(Preiskorrektur!Q39&lt;&gt;"",Preiskorrektur!V39&lt;&gt;""),(Preiskorrektur!Q39*Parameter!$B$9+Preiskorrektur!V39*(1-Parameter!$B$9))/Preiskorrektur!G39*100,"")</f>
        <v/>
      </c>
      <c r="K39" s="210">
        <f>IF(Preiskorrektur!Z39="","",Preiskorrektur!Z39/Preiskorrektur!G39*100)</f>
        <v>18.827124930438053</v>
      </c>
      <c r="L39" s="210" t="str">
        <f>IF(Preiskorrektur!AD39="","",Preiskorrektur!AD39/Preiskorrektur!G39*100)</f>
        <v/>
      </c>
      <c r="M39" s="319">
        <f t="shared" si="5"/>
        <v>15.225665617972835</v>
      </c>
      <c r="N39" s="210">
        <f t="shared" si="10"/>
        <v>4.4243049112364756E-3</v>
      </c>
      <c r="O39" s="210" t="str">
        <f t="shared" si="11"/>
        <v/>
      </c>
      <c r="P39" s="210">
        <f t="shared" si="12"/>
        <v>7.1658175280950743E-3</v>
      </c>
      <c r="Q39" s="210" t="str">
        <f t="shared" si="13"/>
        <v/>
      </c>
      <c r="R39" s="210">
        <f t="shared" si="14"/>
        <v>5.7950612196657749E-3</v>
      </c>
      <c r="S39" s="210">
        <f>_xlfn.XLOOKUP(A39,Vergleichbarkeit!$A$2:$A$126,Vergleichbarkeit!$J$2:$J$126)</f>
        <v>0</v>
      </c>
      <c r="T39">
        <f>_xlfn.XLOOKUP(A39,Vergleichbarkeit!$A$2:$A$126,Vergleichbarkeit!$L$2:$L$126)</f>
        <v>0</v>
      </c>
      <c r="U39" s="210" t="str">
        <f t="shared" si="6"/>
        <v/>
      </c>
      <c r="V39" s="210" t="str">
        <f t="shared" si="7"/>
        <v/>
      </c>
      <c r="X39" t="str">
        <f>_xlfn.XLOOKUP($A39,CHE!$B$3:$B$127,CHE!M$3:M$127)</f>
        <v>Ja</v>
      </c>
      <c r="Y39" t="str">
        <f>_xlfn.XLOOKUP($A39,CHE!$B$3:$B$127,CHE!N$3:N$127)</f>
        <v>Nein</v>
      </c>
      <c r="Z39" t="str">
        <f>_xlfn.XLOOKUP($A39,CHE!$B$3:$B$127,CHE!O$3:O$127)</f>
        <v>Nein</v>
      </c>
      <c r="AA39" t="str">
        <f>_xlfn.XLOOKUP($A39,CHE!$B$3:$B$127,CHE!P$3:P$127)</f>
        <v>Nein</v>
      </c>
      <c r="AB39" t="str">
        <f>_xlfn.XLOOKUP($A39,CHE!$B$3:$B$127,CHE!Q$3:Q$127)</f>
        <v>Nein</v>
      </c>
      <c r="AC39" t="b">
        <f t="shared" si="8"/>
        <v>0</v>
      </c>
      <c r="AD39" t="b">
        <f t="shared" si="9"/>
        <v>0</v>
      </c>
    </row>
    <row r="40" spans="1:30">
      <c r="A40" s="51">
        <f>Konsolidiert!C40</f>
        <v>1474.1</v>
      </c>
      <c r="B40" s="51" t="str">
        <f>Konsolidiert!D40</f>
        <v>Zytokine/Adhäsionsmoleküle/-Rezeptoren/-Inhibitoren</v>
      </c>
      <c r="C40" s="223">
        <f>_xlfn.XLOOKUP(A40,Volumenanteile!$A$2:$A$106,Volumenanteile!$D$2:$D$106)</f>
        <v>1.7926905008226631E-3</v>
      </c>
      <c r="D40" s="219"/>
      <c r="E40" s="219"/>
      <c r="F40" s="216"/>
      <c r="G40" s="217"/>
      <c r="H40">
        <f>Preiskorrektur!G40/Preiskorrektur!G40*100</f>
        <v>100</v>
      </c>
      <c r="I40" s="210" t="e">
        <f>IF(Preiskorrektur!L40="","",Preiskorrektur!L40/Preiskorrektur!G40*100)</f>
        <v>#N/A</v>
      </c>
      <c r="J40" s="210" t="str">
        <f>IF(AND(Preiskorrektur!Q40&lt;&gt;"",Preiskorrektur!V40&lt;&gt;""),(Preiskorrektur!Q40*Parameter!$B$9+Preiskorrektur!V40*(1-Parameter!$B$9))/Preiskorrektur!G40*100,"")</f>
        <v/>
      </c>
      <c r="K40" s="210" t="str">
        <f>IF(Preiskorrektur!Z40="","",Preiskorrektur!Z40/Preiskorrektur!G40*100)</f>
        <v/>
      </c>
      <c r="L40" s="210" t="str">
        <f>IF(Preiskorrektur!AD40="","",Preiskorrektur!AD40/Preiskorrektur!G40*100)</f>
        <v/>
      </c>
      <c r="M40" s="319" t="str">
        <f t="shared" si="5"/>
        <v/>
      </c>
      <c r="N40" s="210" t="e">
        <f t="shared" si="10"/>
        <v>#N/A</v>
      </c>
      <c r="O40" s="210" t="str">
        <f t="shared" si="11"/>
        <v/>
      </c>
      <c r="P40" s="210" t="str">
        <f t="shared" si="12"/>
        <v/>
      </c>
      <c r="Q40" s="210" t="str">
        <f t="shared" si="13"/>
        <v/>
      </c>
      <c r="R40" s="210" t="str">
        <f t="shared" si="14"/>
        <v/>
      </c>
      <c r="S40" s="210">
        <f>_xlfn.XLOOKUP(A40,Vergleichbarkeit!$A$2:$A$126,Vergleichbarkeit!$J$2:$J$126)</f>
        <v>0</v>
      </c>
      <c r="T40">
        <f>_xlfn.XLOOKUP(A40,Vergleichbarkeit!$A$2:$A$126,Vergleichbarkeit!$L$2:$L$126)</f>
        <v>0</v>
      </c>
      <c r="U40" s="210" t="str">
        <f t="shared" si="6"/>
        <v/>
      </c>
      <c r="V40" s="210" t="str">
        <f t="shared" si="7"/>
        <v/>
      </c>
      <c r="X40" t="str">
        <f>_xlfn.XLOOKUP($A40,CHE!$B$3:$B$127,CHE!M$3:M$127)</f>
        <v>Nein</v>
      </c>
      <c r="Y40" t="str">
        <f>_xlfn.XLOOKUP($A40,CHE!$B$3:$B$127,CHE!N$3:N$127)</f>
        <v>Nein</v>
      </c>
      <c r="Z40" t="str">
        <f>_xlfn.XLOOKUP($A40,CHE!$B$3:$B$127,CHE!O$3:O$127)</f>
        <v>Ja</v>
      </c>
      <c r="AA40" t="str">
        <f>_xlfn.XLOOKUP($A40,CHE!$B$3:$B$127,CHE!P$3:P$127)</f>
        <v>Nein</v>
      </c>
      <c r="AB40" t="str">
        <f>_xlfn.XLOOKUP($A40,CHE!$B$3:$B$127,CHE!Q$3:Q$127)</f>
        <v>Nein</v>
      </c>
      <c r="AC40" t="b">
        <f t="shared" si="8"/>
        <v>0</v>
      </c>
      <c r="AD40" t="b">
        <f t="shared" si="9"/>
        <v>0</v>
      </c>
    </row>
    <row r="41" spans="1:30">
      <c r="A41" s="51">
        <f>Konsolidiert!C41</f>
        <v>1479</v>
      </c>
      <c r="B41" s="51" t="str">
        <f>Konsolidiert!D41</f>
        <v>Kalium</v>
      </c>
      <c r="C41" s="223">
        <f>_xlfn.XLOOKUP(A41,Volumenanteile!$A$2:$A$106,Volumenanteile!$D$2:$D$106)</f>
        <v>4.3847565669412267E-2</v>
      </c>
      <c r="D41" s="219"/>
      <c r="E41" s="219"/>
      <c r="F41" s="216">
        <v>1</v>
      </c>
      <c r="G41" s="217">
        <v>63.318136160714296</v>
      </c>
      <c r="H41">
        <f>Preiskorrektur!G41/Preiskorrektur!G41*100</f>
        <v>100</v>
      </c>
      <c r="I41" s="210">
        <f>IF(Preiskorrektur!L41="","",Preiskorrektur!L41/Preiskorrektur!G41*100)</f>
        <v>86.663003978117857</v>
      </c>
      <c r="J41" s="210">
        <f>IF(AND(Preiskorrektur!Q41&lt;&gt;"",Preiskorrektur!V41&lt;&gt;""),(Preiskorrektur!Q41*Parameter!$B$9+Preiskorrektur!V41*(1-Parameter!$B$9))/Preiskorrektur!G41*100,"")</f>
        <v>28.77295086227527</v>
      </c>
      <c r="K41" s="210">
        <f>IF(Preiskorrektur!Z41="","",Preiskorrektur!Z41/Preiskorrektur!G41*100)</f>
        <v>54.993119276435124</v>
      </c>
      <c r="L41" s="210">
        <f>IF(Preiskorrektur!AD41="","",Preiskorrektur!AD41/Preiskorrektur!G41*100)</f>
        <v>68.23944724412415</v>
      </c>
      <c r="M41" s="319">
        <f t="shared" si="5"/>
        <v>69.965190166225725</v>
      </c>
      <c r="N41" s="210">
        <f t="shared" si="10"/>
        <v>3.7999617580390592</v>
      </c>
      <c r="O41" s="210">
        <f t="shared" si="11"/>
        <v>1.2616238524363872</v>
      </c>
      <c r="P41" s="210">
        <f t="shared" si="12"/>
        <v>2.4113144088393108</v>
      </c>
      <c r="Q41" s="210">
        <f t="shared" si="13"/>
        <v>2.9921336442811275</v>
      </c>
      <c r="R41" s="210">
        <f t="shared" si="14"/>
        <v>3.0678032703864999</v>
      </c>
      <c r="S41" s="210">
        <f>_xlfn.XLOOKUP(A41,Vergleichbarkeit!$A$2:$A$126,Vergleichbarkeit!$J$2:$J$126)</f>
        <v>1</v>
      </c>
      <c r="T41">
        <f>_xlfn.XLOOKUP(A41,Vergleichbarkeit!$A$2:$A$126,Vergleichbarkeit!$L$2:$L$126)</f>
        <v>1</v>
      </c>
      <c r="U41" s="210">
        <f t="shared" si="6"/>
        <v>69.965190166225725</v>
      </c>
      <c r="V41" s="210">
        <f t="shared" si="7"/>
        <v>69.965190166225725</v>
      </c>
      <c r="X41" t="str">
        <f>_xlfn.XLOOKUP($A41,CHE!$B$3:$B$127,CHE!M$3:M$127)</f>
        <v>Ja</v>
      </c>
      <c r="Y41" t="str">
        <f>_xlfn.XLOOKUP($A41,CHE!$B$3:$B$127,CHE!N$3:N$127)</f>
        <v>Nein</v>
      </c>
      <c r="Z41" t="str">
        <f>_xlfn.XLOOKUP($A41,CHE!$B$3:$B$127,CHE!O$3:O$127)</f>
        <v>Nein</v>
      </c>
      <c r="AA41" t="str">
        <f>_xlfn.XLOOKUP($A41,CHE!$B$3:$B$127,CHE!P$3:P$127)</f>
        <v>Nein</v>
      </c>
      <c r="AB41" t="str">
        <f>_xlfn.XLOOKUP($A41,CHE!$B$3:$B$127,CHE!Q$3:Q$127)</f>
        <v>Nein</v>
      </c>
      <c r="AC41" t="b">
        <f t="shared" si="8"/>
        <v>1</v>
      </c>
      <c r="AD41" t="b">
        <f t="shared" si="9"/>
        <v>0</v>
      </c>
    </row>
    <row r="42" spans="1:30">
      <c r="A42" s="51">
        <f>Konsolidiert!C42</f>
        <v>1509</v>
      </c>
      <c r="B42" s="51" t="str">
        <f>Konsolidiert!D42</f>
        <v>Kreatinin</v>
      </c>
      <c r="C42" s="223">
        <f>_xlfn.XLOOKUP(A42,Volumenanteile!$A$2:$A$106,Volumenanteile!$D$2:$D$106)</f>
        <v>5.3793985342127773E-2</v>
      </c>
      <c r="D42" s="219">
        <v>1</v>
      </c>
      <c r="E42" s="220">
        <v>53.333333333333336</v>
      </c>
      <c r="F42" s="216">
        <v>1</v>
      </c>
      <c r="G42" s="217">
        <v>56.325875000000011</v>
      </c>
      <c r="H42">
        <f>Preiskorrektur!G42/Preiskorrektur!G42*100</f>
        <v>100</v>
      </c>
      <c r="I42" s="210">
        <f>IF(Preiskorrektur!L42="","",Preiskorrektur!L42/Preiskorrektur!G42*100)</f>
        <v>93.108318272811104</v>
      </c>
      <c r="J42" s="210">
        <f>IF(AND(Preiskorrektur!Q42&lt;&gt;"",Preiskorrektur!V42&lt;&gt;""),(Preiskorrektur!Q42*Parameter!$B$9+Preiskorrektur!V42*(1-Parameter!$B$9))/Preiskorrektur!G42*100,"")</f>
        <v>35.72494393851251</v>
      </c>
      <c r="K42" s="210">
        <f>IF(Preiskorrektur!Z42="","",Preiskorrektur!Z42/Preiskorrektur!G42*100)</f>
        <v>62.441728027747644</v>
      </c>
      <c r="L42" s="210">
        <f>IF(Preiskorrektur!AD42="","",Preiskorrektur!AD42/Preiskorrektur!G42*100)</f>
        <v>70.766560803070249</v>
      </c>
      <c r="M42" s="319">
        <f t="shared" si="5"/>
        <v>75.438869034543004</v>
      </c>
      <c r="N42" s="210">
        <f t="shared" si="10"/>
        <v>5.0086675083977683</v>
      </c>
      <c r="O42" s="210">
        <f t="shared" si="11"/>
        <v>1.9217871105766784</v>
      </c>
      <c r="P42" s="210">
        <f t="shared" si="12"/>
        <v>3.3589894022617859</v>
      </c>
      <c r="Q42" s="210">
        <f t="shared" si="13"/>
        <v>3.8068153345531548</v>
      </c>
      <c r="R42" s="210">
        <f t="shared" si="14"/>
        <v>4.0581574150709034</v>
      </c>
      <c r="S42" s="210">
        <f>_xlfn.XLOOKUP(A42,Vergleichbarkeit!$A$2:$A$126,Vergleichbarkeit!$J$2:$J$126)</f>
        <v>1</v>
      </c>
      <c r="T42">
        <f>_xlfn.XLOOKUP(A42,Vergleichbarkeit!$A$2:$A$126,Vergleichbarkeit!$L$2:$L$126)</f>
        <v>1</v>
      </c>
      <c r="U42" s="210">
        <f t="shared" si="6"/>
        <v>75.438869034543004</v>
      </c>
      <c r="V42" s="210">
        <f t="shared" si="7"/>
        <v>75.438869034543004</v>
      </c>
      <c r="X42" t="str">
        <f>_xlfn.XLOOKUP($A42,CHE!$B$3:$B$127,CHE!M$3:M$127)</f>
        <v>Ja</v>
      </c>
      <c r="Y42" t="str">
        <f>_xlfn.XLOOKUP($A42,CHE!$B$3:$B$127,CHE!N$3:N$127)</f>
        <v>Nein</v>
      </c>
      <c r="Z42" t="str">
        <f>_xlfn.XLOOKUP($A42,CHE!$B$3:$B$127,CHE!O$3:O$127)</f>
        <v>Nein</v>
      </c>
      <c r="AA42" t="str">
        <f>_xlfn.XLOOKUP($A42,CHE!$B$3:$B$127,CHE!P$3:P$127)</f>
        <v>Nein</v>
      </c>
      <c r="AB42" t="str">
        <f>_xlfn.XLOOKUP($A42,CHE!$B$3:$B$127,CHE!Q$3:Q$127)</f>
        <v>Nein</v>
      </c>
      <c r="AC42" t="b">
        <f t="shared" si="8"/>
        <v>1</v>
      </c>
      <c r="AD42" t="b">
        <f t="shared" si="9"/>
        <v>1</v>
      </c>
    </row>
    <row r="43" spans="1:30">
      <c r="A43" s="51">
        <f>Konsolidiert!C43</f>
        <v>1517</v>
      </c>
      <c r="B43" s="51" t="str">
        <f>Konsolidiert!D43</f>
        <v>Laktat</v>
      </c>
      <c r="C43" s="223">
        <f>_xlfn.XLOOKUP(A43,Volumenanteile!$A$2:$A$106,Volumenanteile!$D$2:$D$106)</f>
        <v>2.673578151586687E-3</v>
      </c>
      <c r="D43" s="219"/>
      <c r="E43" s="219"/>
      <c r="F43" s="216"/>
      <c r="G43" s="217"/>
      <c r="H43">
        <f>Preiskorrektur!G43/Preiskorrektur!G43*100</f>
        <v>100</v>
      </c>
      <c r="I43" s="210">
        <f>IF(Preiskorrektur!L43="","",Preiskorrektur!L43/Preiskorrektur!G43*100)</f>
        <v>37.378585898471265</v>
      </c>
      <c r="J43" s="210">
        <f>IF(AND(Preiskorrektur!Q43&lt;&gt;"",Preiskorrektur!V43&lt;&gt;""),(Preiskorrektur!Q43*Parameter!$B$9+Preiskorrektur!V43*(1-Parameter!$B$9))/Preiskorrektur!G43*100,"")</f>
        <v>48.859556976725834</v>
      </c>
      <c r="K43" s="210">
        <f>IF(Preiskorrektur!Z43="","",Preiskorrektur!Z43/Preiskorrektur!G43*100)</f>
        <v>16.472048165112785</v>
      </c>
      <c r="L43" s="210">
        <f>IF(Preiskorrektur!AD43="","",Preiskorrektur!AD43/Preiskorrektur!G43*100)</f>
        <v>71.046195608796197</v>
      </c>
      <c r="M43" s="319">
        <f t="shared" si="5"/>
        <v>41.632276557460081</v>
      </c>
      <c r="N43" s="210">
        <f t="shared" si="10"/>
        <v>9.9934570595359012E-2</v>
      </c>
      <c r="O43" s="210">
        <f t="shared" si="11"/>
        <v>0.13062984402917907</v>
      </c>
      <c r="P43" s="210">
        <f t="shared" si="12"/>
        <v>4.4039308086129117E-2</v>
      </c>
      <c r="Q43" s="210">
        <f t="shared" si="13"/>
        <v>0.18994755633303154</v>
      </c>
      <c r="R43" s="210">
        <f t="shared" si="14"/>
        <v>0.11130714500483989</v>
      </c>
      <c r="S43" s="210">
        <f>_xlfn.XLOOKUP(A43,Vergleichbarkeit!$A$2:$A$126,Vergleichbarkeit!$J$2:$J$126)</f>
        <v>1</v>
      </c>
      <c r="T43">
        <f>_xlfn.XLOOKUP(A43,Vergleichbarkeit!$A$2:$A$126,Vergleichbarkeit!$L$2:$L$126)</f>
        <v>1</v>
      </c>
      <c r="U43" s="210">
        <f t="shared" si="6"/>
        <v>41.632276557460081</v>
      </c>
      <c r="V43" s="210">
        <f t="shared" si="7"/>
        <v>41.632276557460081</v>
      </c>
      <c r="X43" t="str">
        <f>_xlfn.XLOOKUP($A43,CHE!$B$3:$B$127,CHE!M$3:M$127)</f>
        <v>Ja</v>
      </c>
      <c r="Y43" t="str">
        <f>_xlfn.XLOOKUP($A43,CHE!$B$3:$B$127,CHE!N$3:N$127)</f>
        <v>Nein</v>
      </c>
      <c r="Z43" t="str">
        <f>_xlfn.XLOOKUP($A43,CHE!$B$3:$B$127,CHE!O$3:O$127)</f>
        <v>Nein</v>
      </c>
      <c r="AA43" t="str">
        <f>_xlfn.XLOOKUP($A43,CHE!$B$3:$B$127,CHE!P$3:P$127)</f>
        <v>Nein</v>
      </c>
      <c r="AB43" t="str">
        <f>_xlfn.XLOOKUP($A43,CHE!$B$3:$B$127,CHE!Q$3:Q$127)</f>
        <v>Nein</v>
      </c>
      <c r="AC43" t="b">
        <f t="shared" si="8"/>
        <v>0</v>
      </c>
      <c r="AD43" t="b">
        <f t="shared" si="9"/>
        <v>0</v>
      </c>
    </row>
    <row r="44" spans="1:30">
      <c r="A44" s="51">
        <f>Konsolidiert!C44</f>
        <v>1524</v>
      </c>
      <c r="B44" s="51" t="str">
        <f>Konsolidiert!D44</f>
        <v xml:space="preserve">Immunphänotypisierung von Leukozyten-(Sub) Population, jeder weitere monoklonale Antikörper </v>
      </c>
      <c r="C44" s="223">
        <f>_xlfn.XLOOKUP(A44,Volumenanteile!$A$2:$A$106,Volumenanteile!$D$2:$D$106)</f>
        <v>1.022196935466118E-2</v>
      </c>
      <c r="D44" s="219"/>
      <c r="E44" s="219"/>
      <c r="F44" s="216"/>
      <c r="G44" s="217"/>
      <c r="H44">
        <f>Preiskorrektur!G44/Preiskorrektur!G44*100</f>
        <v>100</v>
      </c>
      <c r="I44" s="210" t="str">
        <f>IF(Preiskorrektur!L44="","",Preiskorrektur!L44/Preiskorrektur!G44*100)</f>
        <v/>
      </c>
      <c r="J44" s="210">
        <f>IF(AND(Preiskorrektur!Q44&lt;&gt;"",Preiskorrektur!V44&lt;&gt;""),(Preiskorrektur!Q44*Parameter!$B$9+Preiskorrektur!V44*(1-Parameter!$B$9))/Preiskorrektur!G44*100,"")</f>
        <v>124.82171542656255</v>
      </c>
      <c r="K44" s="210">
        <f>IF(Preiskorrektur!Z44="","",Preiskorrektur!Z44/Preiskorrektur!G44*100)</f>
        <v>107.60650030619394</v>
      </c>
      <c r="L44" s="210">
        <f>IF(Preiskorrektur!AD44="","",Preiskorrektur!AD44/Preiskorrektur!G44*100)</f>
        <v>82.639748110261579</v>
      </c>
      <c r="M44" s="319">
        <f t="shared" si="5"/>
        <v>95.12312420822775</v>
      </c>
      <c r="N44" s="210" t="str">
        <f t="shared" si="10"/>
        <v/>
      </c>
      <c r="O44" s="210">
        <f t="shared" si="11"/>
        <v>1.275923749886561</v>
      </c>
      <c r="P44" s="210">
        <f t="shared" si="12"/>
        <v>1.0999503484922533</v>
      </c>
      <c r="Q44" s="210">
        <f t="shared" si="13"/>
        <v>0.84474097266001302</v>
      </c>
      <c r="R44" s="210">
        <f t="shared" si="14"/>
        <v>0.97234566057613303</v>
      </c>
      <c r="S44" s="210">
        <f>_xlfn.XLOOKUP(A44,Vergleichbarkeit!$A$2:$A$126,Vergleichbarkeit!$J$2:$J$126)</f>
        <v>0</v>
      </c>
      <c r="T44">
        <f>_xlfn.XLOOKUP(A44,Vergleichbarkeit!$A$2:$A$126,Vergleichbarkeit!$L$2:$L$126)</f>
        <v>0</v>
      </c>
      <c r="U44" s="210" t="str">
        <f t="shared" si="6"/>
        <v/>
      </c>
      <c r="V44" s="210" t="str">
        <f t="shared" si="7"/>
        <v/>
      </c>
      <c r="X44" t="str">
        <f>_xlfn.XLOOKUP($A44,CHE!$B$3:$B$127,CHE!M$3:M$127)</f>
        <v>Nein</v>
      </c>
      <c r="Y44" t="str">
        <f>_xlfn.XLOOKUP($A44,CHE!$B$3:$B$127,CHE!N$3:N$127)</f>
        <v>Ja</v>
      </c>
      <c r="Z44" t="str">
        <f>_xlfn.XLOOKUP($A44,CHE!$B$3:$B$127,CHE!O$3:O$127)</f>
        <v>Ja</v>
      </c>
      <c r="AA44" t="str">
        <f>_xlfn.XLOOKUP($A44,CHE!$B$3:$B$127,CHE!P$3:P$127)</f>
        <v>Nein</v>
      </c>
      <c r="AB44" t="str">
        <f>_xlfn.XLOOKUP($A44,CHE!$B$3:$B$127,CHE!Q$3:Q$127)</f>
        <v>Nein</v>
      </c>
      <c r="AC44" t="b">
        <f t="shared" si="8"/>
        <v>0</v>
      </c>
      <c r="AD44" t="b">
        <f t="shared" si="9"/>
        <v>0</v>
      </c>
    </row>
    <row r="45" spans="1:30">
      <c r="A45" s="51">
        <f>Konsolidiert!C45</f>
        <v>1556</v>
      </c>
      <c r="B45" s="51" t="str">
        <f>Konsolidiert!D45</f>
        <v>Magnesium</v>
      </c>
      <c r="C45" s="223">
        <f>_xlfn.XLOOKUP(A45,Volumenanteile!$A$2:$A$106,Volumenanteile!$D$2:$D$106)</f>
        <v>7.1020996119929803E-3</v>
      </c>
      <c r="D45" s="219"/>
      <c r="E45" s="219"/>
      <c r="F45" s="216"/>
      <c r="G45" s="217"/>
      <c r="H45">
        <f>Preiskorrektur!G45/Preiskorrektur!G45*100</f>
        <v>100</v>
      </c>
      <c r="I45" s="210">
        <f>IF(Preiskorrektur!L45="","",Preiskorrektur!L45/Preiskorrektur!G45*100)</f>
        <v>46.300488470684634</v>
      </c>
      <c r="J45" s="210">
        <f>IF(AND(Preiskorrektur!Q45&lt;&gt;"",Preiskorrektur!V45&lt;&gt;""),(Preiskorrektur!Q45*Parameter!$B$9+Preiskorrektur!V45*(1-Parameter!$B$9))/Preiskorrektur!G45*100,"")</f>
        <v>26.415017990018342</v>
      </c>
      <c r="K45" s="210">
        <f>IF(Preiskorrektur!Z45="","",Preiskorrektur!Z45/Preiskorrektur!G45*100)</f>
        <v>32.262632531675969</v>
      </c>
      <c r="L45" s="210">
        <f>IF(Preiskorrektur!AD45="","",Preiskorrektur!AD45/Preiskorrektur!G45*100)</f>
        <v>47.416884847467145</v>
      </c>
      <c r="M45" s="319">
        <f t="shared" si="5"/>
        <v>41.993335283275918</v>
      </c>
      <c r="N45" s="210">
        <f t="shared" si="10"/>
        <v>0.32883068120273479</v>
      </c>
      <c r="O45" s="210">
        <f t="shared" si="11"/>
        <v>0.18760208901769687</v>
      </c>
      <c r="P45" s="210">
        <f t="shared" si="12"/>
        <v>0.22913242998508801</v>
      </c>
      <c r="Q45" s="210">
        <f t="shared" si="13"/>
        <v>0.33675943947711223</v>
      </c>
      <c r="R45" s="210">
        <f t="shared" si="14"/>
        <v>0.29824085022164504</v>
      </c>
      <c r="S45" s="210">
        <f>_xlfn.XLOOKUP(A45,Vergleichbarkeit!$A$2:$A$126,Vergleichbarkeit!$J$2:$J$126)</f>
        <v>1</v>
      </c>
      <c r="T45">
        <f>_xlfn.XLOOKUP(A45,Vergleichbarkeit!$A$2:$A$126,Vergleichbarkeit!$L$2:$L$126)</f>
        <v>1</v>
      </c>
      <c r="U45" s="210">
        <f t="shared" si="6"/>
        <v>41.993335283275918</v>
      </c>
      <c r="V45" s="210">
        <f t="shared" si="7"/>
        <v>41.993335283275918</v>
      </c>
      <c r="X45" t="str">
        <f>_xlfn.XLOOKUP($A45,CHE!$B$3:$B$127,CHE!M$3:M$127)</f>
        <v>Ja</v>
      </c>
      <c r="Y45" t="str">
        <f>_xlfn.XLOOKUP($A45,CHE!$B$3:$B$127,CHE!N$3:N$127)</f>
        <v>Nein</v>
      </c>
      <c r="Z45" t="str">
        <f>_xlfn.XLOOKUP($A45,CHE!$B$3:$B$127,CHE!O$3:O$127)</f>
        <v>Nein</v>
      </c>
      <c r="AA45" t="str">
        <f>_xlfn.XLOOKUP($A45,CHE!$B$3:$B$127,CHE!P$3:P$127)</f>
        <v>Nein</v>
      </c>
      <c r="AB45" t="str">
        <f>_xlfn.XLOOKUP($A45,CHE!$B$3:$B$127,CHE!Q$3:Q$127)</f>
        <v>Nein</v>
      </c>
      <c r="AC45" t="b">
        <f t="shared" si="8"/>
        <v>0</v>
      </c>
      <c r="AD45" t="b">
        <f t="shared" si="9"/>
        <v>0</v>
      </c>
    </row>
    <row r="46" spans="1:30">
      <c r="A46" s="51">
        <f>Konsolidiert!C46</f>
        <v>1574</v>
      </c>
      <c r="B46" s="51" t="str">
        <f>Konsolidiert!D46</f>
        <v>Natrium</v>
      </c>
      <c r="C46" s="223">
        <f>_xlfn.XLOOKUP(A46,Volumenanteile!$A$2:$A$106,Volumenanteile!$D$2:$D$106)</f>
        <v>4.5222683604993187E-2</v>
      </c>
      <c r="D46" s="219"/>
      <c r="E46" s="219"/>
      <c r="F46" s="216">
        <v>1</v>
      </c>
      <c r="G46" s="217">
        <v>52.932750000000013</v>
      </c>
      <c r="H46">
        <f>Preiskorrektur!G46/Preiskorrektur!G46*100</f>
        <v>100</v>
      </c>
      <c r="I46" s="210">
        <f>IF(Preiskorrektur!L46="","",Preiskorrektur!L46/Preiskorrektur!G46*100)</f>
        <v>89.610868108789461</v>
      </c>
      <c r="J46" s="210">
        <f>IF(AND(Preiskorrektur!Q46&lt;&gt;"",Preiskorrektur!V46&lt;&gt;""),(Preiskorrektur!Q46*Parameter!$B$9+Preiskorrektur!V46*(1-Parameter!$B$9))/Preiskorrektur!G46*100,"")</f>
        <v>29.751670106785809</v>
      </c>
      <c r="K46" s="210">
        <f>IF(Preiskorrektur!Z46="","",Preiskorrektur!Z46/Preiskorrektur!G46*100)</f>
        <v>62.441728027747644</v>
      </c>
      <c r="L46" s="210">
        <f>IF(Preiskorrektur!AD46="","",Preiskorrektur!AD46/Preiskorrektur!G46*100)</f>
        <v>70.972492201303311</v>
      </c>
      <c r="M46" s="319">
        <f t="shared" si="5"/>
        <v>74.341696112613462</v>
      </c>
      <c r="N46" s="210">
        <f t="shared" si="10"/>
        <v>4.0524439360525601</v>
      </c>
      <c r="O46" s="210">
        <f t="shared" si="11"/>
        <v>1.3454503639593085</v>
      </c>
      <c r="P46" s="210">
        <f t="shared" si="12"/>
        <v>2.8237825103478671</v>
      </c>
      <c r="Q46" s="210">
        <f t="shared" si="13"/>
        <v>3.2095665594773859</v>
      </c>
      <c r="R46" s="210">
        <f t="shared" si="14"/>
        <v>3.3619310019592707</v>
      </c>
      <c r="S46" s="210">
        <f>_xlfn.XLOOKUP(A46,Vergleichbarkeit!$A$2:$A$126,Vergleichbarkeit!$J$2:$J$126)</f>
        <v>1</v>
      </c>
      <c r="T46">
        <f>_xlfn.XLOOKUP(A46,Vergleichbarkeit!$A$2:$A$126,Vergleichbarkeit!$L$2:$L$126)</f>
        <v>1</v>
      </c>
      <c r="U46" s="210">
        <f t="shared" si="6"/>
        <v>74.341696112613462</v>
      </c>
      <c r="V46" s="210">
        <f t="shared" si="7"/>
        <v>74.341696112613462</v>
      </c>
      <c r="X46" t="str">
        <f>_xlfn.XLOOKUP($A46,CHE!$B$3:$B$127,CHE!M$3:M$127)</f>
        <v>Ja</v>
      </c>
      <c r="Y46" t="str">
        <f>_xlfn.XLOOKUP($A46,CHE!$B$3:$B$127,CHE!N$3:N$127)</f>
        <v>Nein</v>
      </c>
      <c r="Z46" t="str">
        <f>_xlfn.XLOOKUP($A46,CHE!$B$3:$B$127,CHE!O$3:O$127)</f>
        <v>Nein</v>
      </c>
      <c r="AA46" t="str">
        <f>_xlfn.XLOOKUP($A46,CHE!$B$3:$B$127,CHE!P$3:P$127)</f>
        <v>Nein</v>
      </c>
      <c r="AB46" t="str">
        <f>_xlfn.XLOOKUP($A46,CHE!$B$3:$B$127,CHE!Q$3:Q$127)</f>
        <v>Nein</v>
      </c>
      <c r="AC46" t="b">
        <f t="shared" si="8"/>
        <v>1</v>
      </c>
      <c r="AD46" t="b">
        <f t="shared" si="9"/>
        <v>0</v>
      </c>
    </row>
    <row r="47" spans="1:30">
      <c r="A47" s="51">
        <f>Konsolidiert!C47</f>
        <v>1576</v>
      </c>
      <c r="B47" s="51" t="str">
        <f>Konsolidiert!D47</f>
        <v>Natriuretisches Peptid (BNP, NT-proBNP)</v>
      </c>
      <c r="C47" s="223">
        <f>_xlfn.XLOOKUP(A47,Volumenanteile!$A$2:$A$106,Volumenanteile!$D$2:$D$106)</f>
        <v>3.075070597541208E-3</v>
      </c>
      <c r="D47" s="219"/>
      <c r="E47" s="219"/>
      <c r="F47" s="216">
        <v>1</v>
      </c>
      <c r="G47" s="217">
        <v>29.186260912698412</v>
      </c>
      <c r="H47">
        <f>Preiskorrektur!G47/Preiskorrektur!G47*100</f>
        <v>100</v>
      </c>
      <c r="I47" s="210" t="str">
        <f>IF(Preiskorrektur!L47="","",Preiskorrektur!L47/Preiskorrektur!G47*100)</f>
        <v/>
      </c>
      <c r="J47" s="210">
        <f>IF(AND(Preiskorrektur!Q47&lt;&gt;"",Preiskorrektur!V47&lt;&gt;""),(Preiskorrektur!Q47*Parameter!$B$9+Preiskorrektur!V47*(1-Parameter!$B$9))/Preiskorrektur!G47*100,"")</f>
        <v>43.228103182697041</v>
      </c>
      <c r="K47" s="210">
        <f>IF(Preiskorrektur!Z47="","",Preiskorrektur!Z47/Preiskorrektur!G47*100)</f>
        <v>30.149217082246722</v>
      </c>
      <c r="L47" s="210">
        <f>IF(Preiskorrektur!AD47="","",Preiskorrektur!AD47/Preiskorrektur!G47*100)</f>
        <v>31.783283547028663</v>
      </c>
      <c r="M47" s="319">
        <f t="shared" si="5"/>
        <v>30.966250314637691</v>
      </c>
      <c r="N47" s="210" t="str">
        <f t="shared" si="10"/>
        <v/>
      </c>
      <c r="O47" s="210">
        <f t="shared" si="11"/>
        <v>0.13292946908458919</v>
      </c>
      <c r="P47" s="210">
        <f t="shared" si="12"/>
        <v>9.2710970988504018E-2</v>
      </c>
      <c r="Q47" s="210">
        <f t="shared" si="13"/>
        <v>9.773584072878308E-2</v>
      </c>
      <c r="R47" s="210">
        <f t="shared" si="14"/>
        <v>9.5223405858643542E-2</v>
      </c>
      <c r="S47" s="210">
        <f>_xlfn.XLOOKUP(A47,Vergleichbarkeit!$A$2:$A$126,Vergleichbarkeit!$J$2:$J$126)</f>
        <v>0</v>
      </c>
      <c r="T47">
        <f>_xlfn.XLOOKUP(A47,Vergleichbarkeit!$A$2:$A$126,Vergleichbarkeit!$L$2:$L$126)</f>
        <v>0</v>
      </c>
      <c r="U47" s="210" t="str">
        <f t="shared" si="6"/>
        <v/>
      </c>
      <c r="V47" s="210" t="str">
        <f t="shared" si="7"/>
        <v/>
      </c>
      <c r="X47" t="str">
        <f>_xlfn.XLOOKUP($A47,CHE!$B$3:$B$127,CHE!M$3:M$127)</f>
        <v>Ja</v>
      </c>
      <c r="Y47" t="str">
        <f>_xlfn.XLOOKUP($A47,CHE!$B$3:$B$127,CHE!N$3:N$127)</f>
        <v>Nein</v>
      </c>
      <c r="Z47" t="str">
        <f>_xlfn.XLOOKUP($A47,CHE!$B$3:$B$127,CHE!O$3:O$127)</f>
        <v>Nein</v>
      </c>
      <c r="AA47" t="str">
        <f>_xlfn.XLOOKUP($A47,CHE!$B$3:$B$127,CHE!P$3:P$127)</f>
        <v>Nein</v>
      </c>
      <c r="AB47" t="str">
        <f>_xlfn.XLOOKUP($A47,CHE!$B$3:$B$127,CHE!Q$3:Q$127)</f>
        <v>Nein</v>
      </c>
      <c r="AC47" t="b">
        <f t="shared" si="8"/>
        <v>0</v>
      </c>
      <c r="AD47" t="b">
        <f t="shared" si="9"/>
        <v>0</v>
      </c>
    </row>
    <row r="48" spans="1:30">
      <c r="A48" s="51">
        <f>Konsolidiert!C48</f>
        <v>1579</v>
      </c>
      <c r="B48" s="51" t="str">
        <f>Konsolidiert!D48</f>
        <v>Neuroleptika der SL/ALT inkl. Metaboliten</v>
      </c>
      <c r="C48" s="223">
        <f>_xlfn.XLOOKUP(A48,Volumenanteile!$A$2:$A$106,Volumenanteile!$D$2:$D$106)</f>
        <v>4.2536584407837358E-4</v>
      </c>
      <c r="D48" s="219"/>
      <c r="E48" s="219"/>
      <c r="F48" s="216"/>
      <c r="G48" s="217"/>
      <c r="H48">
        <f>Preiskorrektur!G48/Preiskorrektur!G48*100</f>
        <v>100</v>
      </c>
      <c r="I48" s="210" t="str">
        <f>IF(Preiskorrektur!L48="","",Preiskorrektur!L48/Preiskorrektur!G48*100)</f>
        <v/>
      </c>
      <c r="J48" s="210" t="str">
        <f>IF(AND(Preiskorrektur!Q48&lt;&gt;"",Preiskorrektur!V48&lt;&gt;""),(Preiskorrektur!Q48*Parameter!$B$9+Preiskorrektur!V48*(1-Parameter!$B$9))/Preiskorrektur!G48*100,"")</f>
        <v/>
      </c>
      <c r="K48" s="210" t="str">
        <f>IF(Preiskorrektur!Z48="","",Preiskorrektur!Z48/Preiskorrektur!G48*100)</f>
        <v/>
      </c>
      <c r="L48" s="210" t="str">
        <f>IF(Preiskorrektur!AD48="","",Preiskorrektur!AD48/Preiskorrektur!G48*100)</f>
        <v/>
      </c>
      <c r="M48" s="319" t="str">
        <f t="shared" si="5"/>
        <v/>
      </c>
      <c r="N48" s="210" t="str">
        <f t="shared" si="10"/>
        <v/>
      </c>
      <c r="O48" s="210" t="str">
        <f t="shared" si="11"/>
        <v/>
      </c>
      <c r="P48" s="210" t="str">
        <f t="shared" si="12"/>
        <v/>
      </c>
      <c r="Q48" s="210" t="str">
        <f t="shared" si="13"/>
        <v/>
      </c>
      <c r="R48" s="210" t="str">
        <f t="shared" si="14"/>
        <v/>
      </c>
      <c r="S48" s="210">
        <f>_xlfn.XLOOKUP(A48,Vergleichbarkeit!$A$2:$A$126,Vergleichbarkeit!$J$2:$J$126)</f>
        <v>0</v>
      </c>
      <c r="T48">
        <f>_xlfn.XLOOKUP(A48,Vergleichbarkeit!$A$2:$A$126,Vergleichbarkeit!$L$2:$L$126)</f>
        <v>0</v>
      </c>
      <c r="U48" s="210" t="str">
        <f t="shared" si="6"/>
        <v/>
      </c>
      <c r="V48" s="210" t="str">
        <f t="shared" si="7"/>
        <v/>
      </c>
      <c r="X48" t="str">
        <f>_xlfn.XLOOKUP($A48,CHE!$B$3:$B$127,CHE!M$3:M$127)</f>
        <v>Ja</v>
      </c>
      <c r="Y48" t="str">
        <f>_xlfn.XLOOKUP($A48,CHE!$B$3:$B$127,CHE!N$3:N$127)</f>
        <v>Nein</v>
      </c>
      <c r="Z48" t="str">
        <f>_xlfn.XLOOKUP($A48,CHE!$B$3:$B$127,CHE!O$3:O$127)</f>
        <v>Nein</v>
      </c>
      <c r="AA48" t="str">
        <f>_xlfn.XLOOKUP($A48,CHE!$B$3:$B$127,CHE!P$3:P$127)</f>
        <v>Nein</v>
      </c>
      <c r="AB48" t="str">
        <f>_xlfn.XLOOKUP($A48,CHE!$B$3:$B$127,CHE!Q$3:Q$127)</f>
        <v>Nein</v>
      </c>
      <c r="AC48" t="b">
        <f t="shared" si="8"/>
        <v>0</v>
      </c>
      <c r="AD48" t="b">
        <f t="shared" si="9"/>
        <v>0</v>
      </c>
    </row>
    <row r="49" spans="1:30">
      <c r="A49" s="51">
        <f>Konsolidiert!C49</f>
        <v>1591</v>
      </c>
      <c r="B49" s="51" t="str">
        <f>Konsolidiert!D49</f>
        <v>Oxymetrieblock: Oxyhämoglobin, Carboxyhämoglobin, Methämoglobin</v>
      </c>
      <c r="C49" s="223">
        <f>_xlfn.XLOOKUP(A49,Volumenanteile!$A$2:$A$106,Volumenanteile!$D$2:$D$106)</f>
        <v>1.7493568303182661E-3</v>
      </c>
      <c r="D49" s="219"/>
      <c r="E49" s="219"/>
      <c r="F49" s="216"/>
      <c r="G49" s="217"/>
      <c r="H49">
        <f>Preiskorrektur!G49/Preiskorrektur!G49*100</f>
        <v>100</v>
      </c>
      <c r="I49" s="210">
        <f>IF(Preiskorrektur!L49="","",Preiskorrektur!L49/Preiskorrektur!G49*100)</f>
        <v>36.292080451055355</v>
      </c>
      <c r="J49" s="210">
        <f>IF(AND(Preiskorrektur!Q49&lt;&gt;"",Preiskorrektur!V49&lt;&gt;""),(Preiskorrektur!Q49*Parameter!$B$9+Preiskorrektur!V49*(1-Parameter!$B$9))/Preiskorrektur!G49*100,"")</f>
        <v>95.539377882833222</v>
      </c>
      <c r="K49" s="210" t="str">
        <f>IF(Preiskorrektur!Z49="","",Preiskorrektur!Z49/Preiskorrektur!G49*100)</f>
        <v/>
      </c>
      <c r="L49" s="210">
        <f>IF(Preiskorrektur!AD49="","",Preiskorrektur!AD49/Preiskorrektur!G49*100)</f>
        <v>77.024775031334613</v>
      </c>
      <c r="M49" s="319">
        <f t="shared" si="5"/>
        <v>56.658427741194984</v>
      </c>
      <c r="N49" s="210">
        <f t="shared" si="10"/>
        <v>6.34877988235137E-2</v>
      </c>
      <c r="O49" s="210">
        <f t="shared" si="11"/>
        <v>0.16713246326369219</v>
      </c>
      <c r="P49" s="210" t="str">
        <f t="shared" si="12"/>
        <v/>
      </c>
      <c r="Q49" s="210">
        <f t="shared" si="13"/>
        <v>0.13474381630479304</v>
      </c>
      <c r="R49" s="210">
        <f t="shared" si="14"/>
        <v>9.9115807564153377E-2</v>
      </c>
      <c r="S49" s="210">
        <f>_xlfn.XLOOKUP(A49,Vergleichbarkeit!$A$2:$A$126,Vergleichbarkeit!$J$2:$J$126)</f>
        <v>0</v>
      </c>
      <c r="T49">
        <f>_xlfn.XLOOKUP(A49,Vergleichbarkeit!$A$2:$A$126,Vergleichbarkeit!$L$2:$L$126)</f>
        <v>0</v>
      </c>
      <c r="U49" s="210" t="str">
        <f t="shared" si="6"/>
        <v/>
      </c>
      <c r="V49" s="210" t="str">
        <f t="shared" si="7"/>
        <v/>
      </c>
      <c r="X49" t="str">
        <f>_xlfn.XLOOKUP($A49,CHE!$B$3:$B$127,CHE!M$3:M$127)</f>
        <v>Ja</v>
      </c>
      <c r="Y49" t="str">
        <f>_xlfn.XLOOKUP($A49,CHE!$B$3:$B$127,CHE!N$3:N$127)</f>
        <v>Ja</v>
      </c>
      <c r="Z49" t="str">
        <f>_xlfn.XLOOKUP($A49,CHE!$B$3:$B$127,CHE!O$3:O$127)</f>
        <v>Nein</v>
      </c>
      <c r="AA49" t="str">
        <f>_xlfn.XLOOKUP($A49,CHE!$B$3:$B$127,CHE!P$3:P$127)</f>
        <v>Nein</v>
      </c>
      <c r="AB49" t="str">
        <f>_xlfn.XLOOKUP($A49,CHE!$B$3:$B$127,CHE!Q$3:Q$127)</f>
        <v>Nein</v>
      </c>
      <c r="AC49" t="b">
        <f t="shared" si="8"/>
        <v>0</v>
      </c>
      <c r="AD49" t="b">
        <f t="shared" si="9"/>
        <v>0</v>
      </c>
    </row>
    <row r="50" spans="1:30">
      <c r="A50" s="51">
        <f>Konsolidiert!C50</f>
        <v>1595</v>
      </c>
      <c r="B50" s="51" t="str">
        <f>Konsolidiert!D50</f>
        <v>Parathormon (PTH)</v>
      </c>
      <c r="C50" s="223">
        <f>_xlfn.XLOOKUP(A50,Volumenanteile!$A$2:$A$106,Volumenanteile!$D$2:$D$106)</f>
        <v>3.2820669723784431E-3</v>
      </c>
      <c r="D50" s="219"/>
      <c r="E50" s="219"/>
      <c r="F50" s="216">
        <v>1</v>
      </c>
      <c r="G50" s="217">
        <v>42.169512950450454</v>
      </c>
      <c r="H50">
        <f>Preiskorrektur!G50/Preiskorrektur!G50*100</f>
        <v>100</v>
      </c>
      <c r="I50" s="210">
        <f>IF(Preiskorrektur!L50="","",Preiskorrektur!L50/Preiskorrektur!G50*100)</f>
        <v>34.283906715164463</v>
      </c>
      <c r="J50" s="210">
        <f>IF(AND(Preiskorrektur!Q50&lt;&gt;"",Preiskorrektur!V50&lt;&gt;""),(Preiskorrektur!Q50*Parameter!$B$9+Preiskorrektur!V50*(1-Parameter!$B$9))/Preiskorrektur!G50*100,"")</f>
        <v>66.747194372222367</v>
      </c>
      <c r="K50" s="210">
        <f>IF(Preiskorrektur!Z50="","",Preiskorrektur!Z50/Preiskorrektur!G50*100)</f>
        <v>66.879185368536113</v>
      </c>
      <c r="L50" s="210">
        <f>IF(Preiskorrektur!AD50="","",Preiskorrektur!AD50/Preiskorrektur!G50*100)</f>
        <v>35.513214389246691</v>
      </c>
      <c r="M50" s="319">
        <f t="shared" si="5"/>
        <v>45.558768824315756</v>
      </c>
      <c r="N50" s="210">
        <f t="shared" si="10"/>
        <v>0.11252207791394481</v>
      </c>
      <c r="O50" s="210">
        <f t="shared" si="11"/>
        <v>0.21906876214799531</v>
      </c>
      <c r="P50" s="210">
        <f t="shared" si="12"/>
        <v>0.21950196543764799</v>
      </c>
      <c r="Q50" s="210">
        <f t="shared" si="13"/>
        <v>0.11655674802994145</v>
      </c>
      <c r="R50" s="210">
        <f t="shared" si="14"/>
        <v>0.14952693046051141</v>
      </c>
      <c r="S50" s="210">
        <f>_xlfn.XLOOKUP(A50,Vergleichbarkeit!$A$2:$A$126,Vergleichbarkeit!$J$2:$J$126)</f>
        <v>1</v>
      </c>
      <c r="T50">
        <f>_xlfn.XLOOKUP(A50,Vergleichbarkeit!$A$2:$A$126,Vergleichbarkeit!$L$2:$L$126)</f>
        <v>1</v>
      </c>
      <c r="U50" s="210">
        <f t="shared" si="6"/>
        <v>45.558768824315756</v>
      </c>
      <c r="V50" s="210">
        <f t="shared" si="7"/>
        <v>45.558768824315756</v>
      </c>
      <c r="X50" t="str">
        <f>_xlfn.XLOOKUP($A50,CHE!$B$3:$B$127,CHE!M$3:M$127)</f>
        <v>Ja</v>
      </c>
      <c r="Y50" t="str">
        <f>_xlfn.XLOOKUP($A50,CHE!$B$3:$B$127,CHE!N$3:N$127)</f>
        <v>Nein</v>
      </c>
      <c r="Z50" t="str">
        <f>_xlfn.XLOOKUP($A50,CHE!$B$3:$B$127,CHE!O$3:O$127)</f>
        <v>Nein</v>
      </c>
      <c r="AA50" t="str">
        <f>_xlfn.XLOOKUP($A50,CHE!$B$3:$B$127,CHE!P$3:P$127)</f>
        <v>Nein</v>
      </c>
      <c r="AB50" t="str">
        <f>_xlfn.XLOOKUP($A50,CHE!$B$3:$B$127,CHE!Q$3:Q$127)</f>
        <v>Nein</v>
      </c>
      <c r="AC50" t="b">
        <f t="shared" si="8"/>
        <v>1</v>
      </c>
      <c r="AD50" t="b">
        <f t="shared" si="9"/>
        <v>0</v>
      </c>
    </row>
    <row r="51" spans="1:30">
      <c r="A51" s="51">
        <f>Konsolidiert!C51</f>
        <v>1626</v>
      </c>
      <c r="B51" s="51" t="str">
        <f>Konsolidiert!D51</f>
        <v>Prostata spezifisches Antigen (PSA)</v>
      </c>
      <c r="C51" s="223">
        <f>_xlfn.XLOOKUP(A51,Volumenanteile!$A$2:$A$106,Volumenanteile!$D$2:$D$106)</f>
        <v>1.398379184460271E-2</v>
      </c>
      <c r="D51" s="219"/>
      <c r="E51" s="219"/>
      <c r="F51" s="216">
        <v>1</v>
      </c>
      <c r="G51" s="217">
        <v>65.226597810734461</v>
      </c>
      <c r="H51">
        <f>Preiskorrektur!G51/Preiskorrektur!G51*100</f>
        <v>100</v>
      </c>
      <c r="I51" s="210">
        <f>IF(Preiskorrektur!L51="","",Preiskorrektur!L51/Preiskorrektur!G51*100)</f>
        <v>85.542670381360281</v>
      </c>
      <c r="J51" s="210">
        <f>IF(AND(Preiskorrektur!Q51&lt;&gt;"",Preiskorrektur!V51&lt;&gt;""),(Preiskorrektur!Q51*Parameter!$B$9+Preiskorrektur!V51*(1-Parameter!$B$9))/Preiskorrektur!G51*100,"")</f>
        <v>82.404601833788703</v>
      </c>
      <c r="K51" s="210">
        <f>IF(Preiskorrektur!Z51="","",Preiskorrektur!Z51/Preiskorrektur!G51*100)</f>
        <v>92.99113306199682</v>
      </c>
      <c r="L51" s="210">
        <f>IF(Preiskorrektur!AD51="","",Preiskorrektur!AD51/Preiskorrektur!G51*100)</f>
        <v>70.334714321699181</v>
      </c>
      <c r="M51" s="319">
        <f t="shared" si="5"/>
        <v>82.956172588352089</v>
      </c>
      <c r="N51" s="210">
        <f t="shared" si="10"/>
        <v>1.1962108964444036</v>
      </c>
      <c r="O51" s="210">
        <f t="shared" si="11"/>
        <v>1.152328799081068</v>
      </c>
      <c r="P51" s="210">
        <f t="shared" si="12"/>
        <v>1.3003686481327166</v>
      </c>
      <c r="Q51" s="210">
        <f t="shared" si="13"/>
        <v>0.98354600452423846</v>
      </c>
      <c r="R51" s="210">
        <f t="shared" si="14"/>
        <v>1.1600418497004528</v>
      </c>
      <c r="S51" s="210">
        <f>_xlfn.XLOOKUP(A51,Vergleichbarkeit!$A$2:$A$126,Vergleichbarkeit!$J$2:$J$126)</f>
        <v>1</v>
      </c>
      <c r="T51">
        <f>_xlfn.XLOOKUP(A51,Vergleichbarkeit!$A$2:$A$126,Vergleichbarkeit!$L$2:$L$126)</f>
        <v>1</v>
      </c>
      <c r="U51" s="210">
        <f t="shared" si="6"/>
        <v>82.956172588352089</v>
      </c>
      <c r="V51" s="210">
        <f t="shared" si="7"/>
        <v>82.956172588352089</v>
      </c>
      <c r="X51" t="str">
        <f>_xlfn.XLOOKUP($A51,CHE!$B$3:$B$127,CHE!M$3:M$127)</f>
        <v>Ja</v>
      </c>
      <c r="Y51" t="str">
        <f>_xlfn.XLOOKUP($A51,CHE!$B$3:$B$127,CHE!N$3:N$127)</f>
        <v>Nein</v>
      </c>
      <c r="Z51" t="str">
        <f>_xlfn.XLOOKUP($A51,CHE!$B$3:$B$127,CHE!O$3:O$127)</f>
        <v>Ja</v>
      </c>
      <c r="AA51" t="str">
        <f>_xlfn.XLOOKUP($A51,CHE!$B$3:$B$127,CHE!P$3:P$127)</f>
        <v>Nein</v>
      </c>
      <c r="AB51" t="str">
        <f>_xlfn.XLOOKUP($A51,CHE!$B$3:$B$127,CHE!Q$3:Q$127)</f>
        <v>Nein</v>
      </c>
      <c r="AC51" t="b">
        <f t="shared" si="8"/>
        <v>1</v>
      </c>
      <c r="AD51" t="b">
        <f t="shared" si="9"/>
        <v>0</v>
      </c>
    </row>
    <row r="52" spans="1:30">
      <c r="A52" s="51">
        <f>Konsolidiert!C52</f>
        <v>1636</v>
      </c>
      <c r="B52" s="51" t="str">
        <f>Konsolidiert!D52</f>
        <v>Proteinfraktionen</v>
      </c>
      <c r="C52" s="223">
        <f>_xlfn.XLOOKUP(A52,Volumenanteile!$A$2:$A$106,Volumenanteile!$D$2:$D$106)</f>
        <v>3.4688013660603419E-3</v>
      </c>
      <c r="D52" s="219"/>
      <c r="E52" s="219"/>
      <c r="F52" s="216">
        <v>1</v>
      </c>
      <c r="G52" s="217">
        <v>63.338333333333338</v>
      </c>
      <c r="H52">
        <f>Preiskorrektur!G52/Preiskorrektur!G52*100</f>
        <v>100</v>
      </c>
      <c r="I52" s="210">
        <f>IF(Preiskorrektur!L52="","",Preiskorrektur!L52/Preiskorrektur!G52*100)</f>
        <v>33.296194643768935</v>
      </c>
      <c r="J52" s="210">
        <f>IF(AND(Preiskorrektur!Q52&lt;&gt;"",Preiskorrektur!V52&lt;&gt;""),(Preiskorrektur!Q52*Parameter!$B$9+Preiskorrektur!V52*(1-Parameter!$B$9))/Preiskorrektur!G52*100,"")</f>
        <v>20.665583487471057</v>
      </c>
      <c r="K52" s="210">
        <f>IF(Preiskorrektur!Z52="","",Preiskorrektur!Z52/Preiskorrektur!G52*100)</f>
        <v>88.828352892478279</v>
      </c>
      <c r="L52" s="210">
        <f>IF(Preiskorrektur!AD52="","",Preiskorrektur!AD52/Preiskorrektur!G52*100)</f>
        <v>32.222215905625347</v>
      </c>
      <c r="M52" s="319">
        <f t="shared" si="5"/>
        <v>51.448921147290854</v>
      </c>
      <c r="N52" s="210">
        <f t="shared" si="10"/>
        <v>0.11549788546491672</v>
      </c>
      <c r="O52" s="210">
        <f t="shared" si="11"/>
        <v>7.1684804231773647E-2</v>
      </c>
      <c r="P52" s="210">
        <f t="shared" si="12"/>
        <v>0.30812791185831878</v>
      </c>
      <c r="Q52" s="210">
        <f t="shared" si="13"/>
        <v>0.11177246655092447</v>
      </c>
      <c r="R52" s="210">
        <f t="shared" si="14"/>
        <v>0.17846608795805333</v>
      </c>
      <c r="S52" s="210">
        <f>_xlfn.XLOOKUP(A52,Vergleichbarkeit!$A$2:$A$126,Vergleichbarkeit!$J$2:$J$126)</f>
        <v>1</v>
      </c>
      <c r="T52">
        <f>_xlfn.XLOOKUP(A52,Vergleichbarkeit!$A$2:$A$126,Vergleichbarkeit!$L$2:$L$126)</f>
        <v>1</v>
      </c>
      <c r="U52" s="210">
        <f t="shared" si="6"/>
        <v>51.448921147290854</v>
      </c>
      <c r="V52" s="210">
        <f t="shared" si="7"/>
        <v>51.448921147290854</v>
      </c>
      <c r="X52" t="str">
        <f>_xlfn.XLOOKUP($A52,CHE!$B$3:$B$127,CHE!M$3:M$127)</f>
        <v>Ja</v>
      </c>
      <c r="Y52" t="str">
        <f>_xlfn.XLOOKUP($A52,CHE!$B$3:$B$127,CHE!N$3:N$127)</f>
        <v>Nein</v>
      </c>
      <c r="Z52" t="str">
        <f>_xlfn.XLOOKUP($A52,CHE!$B$3:$B$127,CHE!O$3:O$127)</f>
        <v>Ja</v>
      </c>
      <c r="AA52" t="str">
        <f>_xlfn.XLOOKUP($A52,CHE!$B$3:$B$127,CHE!P$3:P$127)</f>
        <v>Nein</v>
      </c>
      <c r="AB52" t="str">
        <f>_xlfn.XLOOKUP($A52,CHE!$B$3:$B$127,CHE!Q$3:Q$127)</f>
        <v>Nein</v>
      </c>
      <c r="AC52" t="b">
        <f t="shared" si="8"/>
        <v>1</v>
      </c>
      <c r="AD52" t="b">
        <f t="shared" si="9"/>
        <v>0</v>
      </c>
    </row>
    <row r="53" spans="1:30">
      <c r="A53" s="51">
        <f>Konsolidiert!C53</f>
        <v>1653</v>
      </c>
      <c r="B53" s="51" t="str">
        <f>Konsolidiert!D53</f>
        <v>RH und KEL1-Phänotyp, Bestimmung der RH2 (C), Rh3 (E), Rh4 (c), RH5 (e) und KEL1 (K) Antigene</v>
      </c>
      <c r="C53" s="223">
        <f>_xlfn.XLOOKUP(A53,Volumenanteile!$A$2:$A$106,Volumenanteile!$D$2:$D$106)</f>
        <v>3.0125084032681482E-3</v>
      </c>
      <c r="D53" s="219"/>
      <c r="E53" s="219"/>
      <c r="F53" s="216"/>
      <c r="G53" s="217"/>
      <c r="H53">
        <f>Preiskorrektur!G53/Preiskorrektur!G53*100</f>
        <v>100</v>
      </c>
      <c r="I53" s="210">
        <f>IF(Preiskorrektur!L53="","",Preiskorrektur!L53/Preiskorrektur!G53*100)</f>
        <v>36.727987039564916</v>
      </c>
      <c r="J53" s="210">
        <f>IF(AND(Preiskorrektur!Q53&lt;&gt;"",Preiskorrektur!V53&lt;&gt;""),(Preiskorrektur!Q53*Parameter!$B$9+Preiskorrektur!V53*(1-Parameter!$B$9))/Preiskorrektur!G53*100,"")</f>
        <v>99.048069339969373</v>
      </c>
      <c r="K53" s="210">
        <f>IF(Preiskorrektur!Z53="","",Preiskorrektur!Z53/Preiskorrektur!G53*100)</f>
        <v>46.893544177271643</v>
      </c>
      <c r="L53" s="210">
        <f>IF(Preiskorrektur!AD53="","",Preiskorrektur!AD53/Preiskorrektur!G53*100)</f>
        <v>55.718286083750634</v>
      </c>
      <c r="M53" s="319">
        <f t="shared" si="5"/>
        <v>46.446605766862398</v>
      </c>
      <c r="N53" s="210">
        <f t="shared" si="10"/>
        <v>0.11064336959181294</v>
      </c>
      <c r="O53" s="210">
        <f t="shared" si="11"/>
        <v>0.29838314121414394</v>
      </c>
      <c r="P53" s="210">
        <f t="shared" si="12"/>
        <v>0.14126719589305697</v>
      </c>
      <c r="Q53" s="210">
        <f t="shared" si="13"/>
        <v>0.16785180504299752</v>
      </c>
      <c r="R53" s="210">
        <f t="shared" si="14"/>
        <v>0.13992079017595579</v>
      </c>
      <c r="S53" s="210">
        <f>_xlfn.XLOOKUP(A53,Vergleichbarkeit!$A$2:$A$126,Vergleichbarkeit!$J$2:$J$126)</f>
        <v>1</v>
      </c>
      <c r="T53">
        <f>_xlfn.XLOOKUP(A53,Vergleichbarkeit!$A$2:$A$126,Vergleichbarkeit!$L$2:$L$126)</f>
        <v>1</v>
      </c>
      <c r="U53" s="210">
        <f t="shared" si="6"/>
        <v>46.446605766862398</v>
      </c>
      <c r="V53" s="210">
        <f t="shared" si="7"/>
        <v>46.446605766862398</v>
      </c>
      <c r="X53" t="str">
        <f>_xlfn.XLOOKUP($A53,CHE!$B$3:$B$127,CHE!M$3:M$127)</f>
        <v>Nein</v>
      </c>
      <c r="Y53" t="str">
        <f>_xlfn.XLOOKUP($A53,CHE!$B$3:$B$127,CHE!N$3:N$127)</f>
        <v>Ja</v>
      </c>
      <c r="Z53" t="str">
        <f>_xlfn.XLOOKUP($A53,CHE!$B$3:$B$127,CHE!O$3:O$127)</f>
        <v>Nein</v>
      </c>
      <c r="AA53" t="str">
        <f>_xlfn.XLOOKUP($A53,CHE!$B$3:$B$127,CHE!P$3:P$127)</f>
        <v>Nein</v>
      </c>
      <c r="AB53" t="str">
        <f>_xlfn.XLOOKUP($A53,CHE!$B$3:$B$127,CHE!Q$3:Q$127)</f>
        <v>Nein</v>
      </c>
      <c r="AC53" t="b">
        <f t="shared" si="8"/>
        <v>0</v>
      </c>
      <c r="AD53" t="b">
        <f t="shared" si="9"/>
        <v>0</v>
      </c>
    </row>
    <row r="54" spans="1:30">
      <c r="A54" s="51">
        <f>Konsolidiert!C54</f>
        <v>1664</v>
      </c>
      <c r="B54" s="51" t="str">
        <f>Konsolidiert!D54</f>
        <v>Urinsediment</v>
      </c>
      <c r="C54" s="223">
        <f>_xlfn.XLOOKUP(A54,Volumenanteile!$A$2:$A$106,Volumenanteile!$D$2:$D$106)</f>
        <v>2.417892809175056E-3</v>
      </c>
      <c r="D54" s="219"/>
      <c r="E54" s="219"/>
      <c r="F54" s="216"/>
      <c r="G54" s="217"/>
      <c r="H54">
        <f>Preiskorrektur!G54/Preiskorrektur!G54*100</f>
        <v>100</v>
      </c>
      <c r="I54" s="210">
        <f>IF(Preiskorrektur!L54="","",Preiskorrektur!L54/Preiskorrektur!G54*100)</f>
        <v>33.245374573506695</v>
      </c>
      <c r="J54" s="210">
        <f>IF(AND(Preiskorrektur!Q54&lt;&gt;"",Preiskorrektur!V54&lt;&gt;""),(Preiskorrektur!Q54*Parameter!$B$9+Preiskorrektur!V54*(1-Parameter!$B$9))/Preiskorrektur!G54*100,"")</f>
        <v>14.849206305500772</v>
      </c>
      <c r="K54" s="210">
        <f>IF(Preiskorrektur!Z54="","",Preiskorrektur!Z54/Preiskorrektur!G54*100)</f>
        <v>71.038189610086903</v>
      </c>
      <c r="L54" s="210">
        <f>IF(Preiskorrektur!AD54="","",Preiskorrektur!AD54/Preiskorrektur!G54*100)</f>
        <v>33.393079584297404</v>
      </c>
      <c r="M54" s="319">
        <f t="shared" si="5"/>
        <v>45.892214589296998</v>
      </c>
      <c r="N54" s="210">
        <f t="shared" si="10"/>
        <v>8.0383752119613086E-2</v>
      </c>
      <c r="O54" s="210">
        <f t="shared" si="11"/>
        <v>3.5903789148027214E-2</v>
      </c>
      <c r="P54" s="210">
        <f t="shared" si="12"/>
        <v>0.17176272783504329</v>
      </c>
      <c r="Q54" s="210">
        <f t="shared" si="13"/>
        <v>8.0740887003083059E-2</v>
      </c>
      <c r="R54" s="210">
        <f t="shared" si="14"/>
        <v>0.11096245565257981</v>
      </c>
      <c r="S54" s="210">
        <f>_xlfn.XLOOKUP(A54,Vergleichbarkeit!$A$2:$A$126,Vergleichbarkeit!$J$2:$J$126)</f>
        <v>0</v>
      </c>
      <c r="T54">
        <f>_xlfn.XLOOKUP(A54,Vergleichbarkeit!$A$2:$A$126,Vergleichbarkeit!$L$2:$L$126)</f>
        <v>1</v>
      </c>
      <c r="U54" s="210" t="str">
        <f t="shared" si="6"/>
        <v/>
      </c>
      <c r="V54" s="210">
        <f t="shared" si="7"/>
        <v>45.892214589296998</v>
      </c>
      <c r="X54" t="str">
        <f>_xlfn.XLOOKUP($A54,CHE!$B$3:$B$127,CHE!M$3:M$127)</f>
        <v>Ja</v>
      </c>
      <c r="Y54" t="str">
        <f>_xlfn.XLOOKUP($A54,CHE!$B$3:$B$127,CHE!N$3:N$127)</f>
        <v>Nein</v>
      </c>
      <c r="Z54" t="str">
        <f>_xlfn.XLOOKUP($A54,CHE!$B$3:$B$127,CHE!O$3:O$127)</f>
        <v>Nein</v>
      </c>
      <c r="AA54" t="str">
        <f>_xlfn.XLOOKUP($A54,CHE!$B$3:$B$127,CHE!P$3:P$127)</f>
        <v>Nein</v>
      </c>
      <c r="AB54" t="str">
        <f>_xlfn.XLOOKUP($A54,CHE!$B$3:$B$127,CHE!Q$3:Q$127)</f>
        <v>Nein</v>
      </c>
      <c r="AC54" t="b">
        <f t="shared" si="8"/>
        <v>0</v>
      </c>
      <c r="AD54" t="b">
        <f t="shared" si="9"/>
        <v>0</v>
      </c>
    </row>
    <row r="55" spans="1:30">
      <c r="A55" s="51">
        <f>Konsolidiert!C55</f>
        <v>1665</v>
      </c>
      <c r="B55" s="51" t="str">
        <f>Konsolidiert!D55</f>
        <v>Selen</v>
      </c>
      <c r="C55" s="223">
        <f>_xlfn.XLOOKUP(A55,Volumenanteile!$A$2:$A$106,Volumenanteile!$D$2:$D$106)</f>
        <v>7.8528708699882662E-4</v>
      </c>
      <c r="D55" s="219"/>
      <c r="E55" s="219"/>
      <c r="F55" s="216"/>
      <c r="G55" s="217"/>
      <c r="H55">
        <f>Preiskorrektur!G55/Preiskorrektur!G55*100</f>
        <v>100</v>
      </c>
      <c r="I55" s="210" t="str">
        <f>IF(Preiskorrektur!L55="","",Preiskorrektur!L55/Preiskorrektur!G55*100)</f>
        <v/>
      </c>
      <c r="J55" s="210">
        <f>IF(AND(Preiskorrektur!Q55&lt;&gt;"",Preiskorrektur!V55&lt;&gt;""),(Preiskorrektur!Q55*Parameter!$B$9+Preiskorrektur!V55*(1-Parameter!$B$9))/Preiskorrektur!G55*100,"")</f>
        <v>25.394638253212815</v>
      </c>
      <c r="K55" s="210" t="str">
        <f>IF(Preiskorrektur!Z55="","",Preiskorrektur!Z55/Preiskorrektur!G55*100)</f>
        <v/>
      </c>
      <c r="L55" s="210">
        <f>IF(Preiskorrektur!AD55="","",Preiskorrektur!AD55/Preiskorrektur!G55*100)</f>
        <v>27.245578848264675</v>
      </c>
      <c r="M55" s="319">
        <f t="shared" si="5"/>
        <v>27.245578848264675</v>
      </c>
      <c r="N55" s="210" t="str">
        <f t="shared" si="10"/>
        <v/>
      </c>
      <c r="O55" s="210">
        <f t="shared" si="11"/>
        <v>1.9942081499254461E-2</v>
      </c>
      <c r="P55" s="210" t="str">
        <f t="shared" si="12"/>
        <v/>
      </c>
      <c r="Q55" s="210">
        <f t="shared" si="13"/>
        <v>2.1395601247350612E-2</v>
      </c>
      <c r="R55" s="210">
        <f t="shared" si="14"/>
        <v>2.1395601247350612E-2</v>
      </c>
      <c r="S55" s="210">
        <f>_xlfn.XLOOKUP(A55,Vergleichbarkeit!$A$2:$A$126,Vergleichbarkeit!$J$2:$J$126)</f>
        <v>0</v>
      </c>
      <c r="T55">
        <f>_xlfn.XLOOKUP(A55,Vergleichbarkeit!$A$2:$A$126,Vergleichbarkeit!$L$2:$L$126)</f>
        <v>0</v>
      </c>
      <c r="U55" s="210" t="str">
        <f t="shared" si="6"/>
        <v/>
      </c>
      <c r="V55" s="210" t="str">
        <f t="shared" si="7"/>
        <v/>
      </c>
      <c r="X55" t="str">
        <f>_xlfn.XLOOKUP($A55,CHE!$B$3:$B$127,CHE!M$3:M$127)</f>
        <v>Ja</v>
      </c>
      <c r="Y55" t="str">
        <f>_xlfn.XLOOKUP($A55,CHE!$B$3:$B$127,CHE!N$3:N$127)</f>
        <v>Nein</v>
      </c>
      <c r="Z55" t="str">
        <f>_xlfn.XLOOKUP($A55,CHE!$B$3:$B$127,CHE!O$3:O$127)</f>
        <v>Nein</v>
      </c>
      <c r="AA55" t="str">
        <f>_xlfn.XLOOKUP($A55,CHE!$B$3:$B$127,CHE!P$3:P$127)</f>
        <v>Nein</v>
      </c>
      <c r="AB55" t="str">
        <f>_xlfn.XLOOKUP($A55,CHE!$B$3:$B$127,CHE!Q$3:Q$127)</f>
        <v>Nein</v>
      </c>
      <c r="AC55" t="b">
        <f t="shared" si="8"/>
        <v>0</v>
      </c>
      <c r="AD55" t="b">
        <f t="shared" si="9"/>
        <v>0</v>
      </c>
    </row>
    <row r="56" spans="1:30">
      <c r="A56" s="51">
        <f>Konsolidiert!C56</f>
        <v>1675</v>
      </c>
      <c r="B56" s="51" t="str">
        <f>Konsolidiert!D56</f>
        <v xml:space="preserve">Spezielle Mikroskopie </v>
      </c>
      <c r="C56" s="223">
        <f>_xlfn.XLOOKUP(A56,Volumenanteile!$A$2:$A$106,Volumenanteile!$D$2:$D$106)</f>
        <v>2.2171087245141268E-3</v>
      </c>
      <c r="D56" s="219"/>
      <c r="E56" s="219"/>
      <c r="F56" s="216"/>
      <c r="G56" s="217"/>
      <c r="H56">
        <f>Preiskorrektur!G56/Preiskorrektur!G56*100</f>
        <v>100</v>
      </c>
      <c r="I56" s="210" t="str">
        <f>IF(Preiskorrektur!L56="","",Preiskorrektur!L56/Preiskorrektur!G56*100)</f>
        <v/>
      </c>
      <c r="J56" s="210" t="e">
        <f>IF(AND(Preiskorrektur!Q56&lt;&gt;"",Preiskorrektur!V56&lt;&gt;""),(Preiskorrektur!Q56*Parameter!$B$9+Preiskorrektur!V56*(1-Parameter!$B$9))/Preiskorrektur!G56*100,"")</f>
        <v>#N/A</v>
      </c>
      <c r="K56" s="210" t="str">
        <f>IF(Preiskorrektur!Z56="","",Preiskorrektur!Z56/Preiskorrektur!G56*100)</f>
        <v/>
      </c>
      <c r="L56" s="210" t="str">
        <f>IF(Preiskorrektur!AD56="","",Preiskorrektur!AD56/Preiskorrektur!G56*100)</f>
        <v/>
      </c>
      <c r="M56" s="319" t="str">
        <f t="shared" si="5"/>
        <v/>
      </c>
      <c r="N56" s="210" t="str">
        <f t="shared" si="10"/>
        <v/>
      </c>
      <c r="O56" s="210" t="e">
        <f t="shared" si="11"/>
        <v>#N/A</v>
      </c>
      <c r="P56" s="210" t="str">
        <f t="shared" si="12"/>
        <v/>
      </c>
      <c r="Q56" s="210" t="str">
        <f t="shared" si="13"/>
        <v/>
      </c>
      <c r="R56" s="210" t="str">
        <f t="shared" si="14"/>
        <v/>
      </c>
      <c r="S56" s="210">
        <f>_xlfn.XLOOKUP(A56,Vergleichbarkeit!$A$2:$A$126,Vergleichbarkeit!$J$2:$J$126)</f>
        <v>0</v>
      </c>
      <c r="T56">
        <f>_xlfn.XLOOKUP(A56,Vergleichbarkeit!$A$2:$A$126,Vergleichbarkeit!$L$2:$L$126)</f>
        <v>0</v>
      </c>
      <c r="U56" s="210" t="str">
        <f t="shared" si="6"/>
        <v/>
      </c>
      <c r="V56" s="210" t="str">
        <f t="shared" si="7"/>
        <v/>
      </c>
      <c r="X56" t="str">
        <f>_xlfn.XLOOKUP($A56,CHE!$B$3:$B$127,CHE!M$3:M$127)</f>
        <v>Ja</v>
      </c>
      <c r="Y56" t="str">
        <f>_xlfn.XLOOKUP($A56,CHE!$B$3:$B$127,CHE!N$3:N$127)</f>
        <v>Ja</v>
      </c>
      <c r="Z56" t="str">
        <f>_xlfn.XLOOKUP($A56,CHE!$B$3:$B$127,CHE!O$3:O$127)</f>
        <v>Nein</v>
      </c>
      <c r="AA56" t="str">
        <f>_xlfn.XLOOKUP($A56,CHE!$B$3:$B$127,CHE!P$3:P$127)</f>
        <v>Nein</v>
      </c>
      <c r="AB56" t="str">
        <f>_xlfn.XLOOKUP($A56,CHE!$B$3:$B$127,CHE!Q$3:Q$127)</f>
        <v>Ja</v>
      </c>
      <c r="AC56" t="b">
        <f t="shared" si="8"/>
        <v>0</v>
      </c>
      <c r="AD56" t="b">
        <f t="shared" si="9"/>
        <v>0</v>
      </c>
    </row>
    <row r="57" spans="1:30">
      <c r="A57" s="51">
        <f>Konsolidiert!C57</f>
        <v>1700</v>
      </c>
      <c r="B57" s="51" t="str">
        <f>Konsolidiert!D57</f>
        <v xml:space="preserve">INR (Thromboplastinzeit, Quick) </v>
      </c>
      <c r="C57" s="223">
        <f>_xlfn.XLOOKUP(A57,Volumenanteile!$A$2:$A$106,Volumenanteile!$D$2:$D$106)</f>
        <v>1.9073827635638179E-2</v>
      </c>
      <c r="D57" s="219"/>
      <c r="E57" s="219"/>
      <c r="F57" s="216">
        <v>1</v>
      </c>
      <c r="G57" s="217">
        <v>100.4270746527778</v>
      </c>
      <c r="H57">
        <f>Preiskorrektur!G57/Preiskorrektur!G57*100</f>
        <v>100</v>
      </c>
      <c r="I57" s="210" t="str">
        <f>IF(Preiskorrektur!L57="","",Preiskorrektur!L57/Preiskorrektur!G57*100)</f>
        <v/>
      </c>
      <c r="J57" s="210">
        <f>IF(AND(Preiskorrektur!Q57&lt;&gt;"",Preiskorrektur!V57&lt;&gt;""),(Preiskorrektur!Q57*Parameter!$B$9+Preiskorrektur!V57*(1-Parameter!$B$9))/Preiskorrektur!G57*100,"")</f>
        <v>47.800815223481415</v>
      </c>
      <c r="K57" s="210">
        <f>IF(Preiskorrektur!Z57="","",Preiskorrektur!Z57/Preiskorrektur!G57*100)</f>
        <v>80.382494100929378</v>
      </c>
      <c r="L57" s="210">
        <f>IF(Preiskorrektur!AD57="","",Preiskorrektur!AD57/Preiskorrektur!G57*100)</f>
        <v>138.24673217968964</v>
      </c>
      <c r="M57" s="319">
        <f t="shared" si="5"/>
        <v>109.31461314030952</v>
      </c>
      <c r="N57" s="210" t="str">
        <f t="shared" si="10"/>
        <v/>
      </c>
      <c r="O57" s="210">
        <f t="shared" si="11"/>
        <v>0.91174451041567395</v>
      </c>
      <c r="P57" s="210">
        <f t="shared" si="12"/>
        <v>1.5332018374038296</v>
      </c>
      <c r="Q57" s="210">
        <f t="shared" si="13"/>
        <v>2.6368943407856342</v>
      </c>
      <c r="R57" s="210">
        <f t="shared" si="14"/>
        <v>2.085048089094732</v>
      </c>
      <c r="S57" s="210">
        <f>_xlfn.XLOOKUP(A57,Vergleichbarkeit!$A$2:$A$126,Vergleichbarkeit!$J$2:$J$126)</f>
        <v>0</v>
      </c>
      <c r="T57">
        <f>_xlfn.XLOOKUP(A57,Vergleichbarkeit!$A$2:$A$126,Vergleichbarkeit!$L$2:$L$126)</f>
        <v>0</v>
      </c>
      <c r="U57" s="210" t="str">
        <f t="shared" si="6"/>
        <v/>
      </c>
      <c r="V57" s="210" t="str">
        <f t="shared" si="7"/>
        <v/>
      </c>
      <c r="X57" t="str">
        <f>_xlfn.XLOOKUP($A57,CHE!$B$3:$B$127,CHE!M$3:M$127)</f>
        <v>Nein</v>
      </c>
      <c r="Y57" t="str">
        <f>_xlfn.XLOOKUP($A57,CHE!$B$3:$B$127,CHE!N$3:N$127)</f>
        <v>Ja</v>
      </c>
      <c r="Z57" t="str">
        <f>_xlfn.XLOOKUP($A57,CHE!$B$3:$B$127,CHE!O$3:O$127)</f>
        <v>Nein</v>
      </c>
      <c r="AA57" t="str">
        <f>_xlfn.XLOOKUP($A57,CHE!$B$3:$B$127,CHE!P$3:P$127)</f>
        <v>Nein</v>
      </c>
      <c r="AB57" t="str">
        <f>_xlfn.XLOOKUP($A57,CHE!$B$3:$B$127,CHE!Q$3:Q$127)</f>
        <v>Nein</v>
      </c>
      <c r="AC57" t="b">
        <f t="shared" si="8"/>
        <v>0</v>
      </c>
      <c r="AD57" t="b">
        <f t="shared" si="9"/>
        <v>0</v>
      </c>
    </row>
    <row r="58" spans="1:30">
      <c r="A58" s="51">
        <f>Konsolidiert!C58</f>
        <v>1718.1</v>
      </c>
      <c r="B58" s="51" t="str">
        <f>Konsolidiert!D58</f>
        <v>Thyreotropin (TSH)</v>
      </c>
      <c r="C58" s="223">
        <f>_xlfn.XLOOKUP(A58,Volumenanteile!$A$2:$A$106,Volumenanteile!$D$2:$D$106)</f>
        <v>5.2211958249142591E-2</v>
      </c>
      <c r="D58" s="219">
        <v>1</v>
      </c>
      <c r="E58" s="220">
        <v>55.333333333333336</v>
      </c>
      <c r="F58" s="216">
        <v>1</v>
      </c>
      <c r="G58" s="217">
        <v>153.06763888888892</v>
      </c>
      <c r="H58">
        <f>Preiskorrektur!G58/Preiskorrektur!G58*100</f>
        <v>100</v>
      </c>
      <c r="I58" s="210">
        <f>IF(Preiskorrektur!L58="","",Preiskorrektur!L58/Preiskorrektur!G58*100)</f>
        <v>86.505660908606657</v>
      </c>
      <c r="J58" s="210">
        <f>IF(AND(Preiskorrektur!Q58&lt;&gt;"",Preiskorrektur!V58&lt;&gt;""),(Preiskorrektur!Q58*Parameter!$B$9+Preiskorrektur!V58*(1-Parameter!$B$9))/Preiskorrektur!G58*100,"")</f>
        <v>76.868142640475227</v>
      </c>
      <c r="K58" s="210">
        <f>IF(Preiskorrektur!Z58="","",Preiskorrektur!Z58/Preiskorrektur!G58*100)</f>
        <v>70.774987036149753</v>
      </c>
      <c r="L58" s="210">
        <f>IF(Preiskorrektur!AD58="","",Preiskorrektur!AD58/Preiskorrektur!G58*100)</f>
        <v>68.180638719422532</v>
      </c>
      <c r="M58" s="319">
        <f t="shared" si="5"/>
        <v>75.153762221392981</v>
      </c>
      <c r="N58" s="210">
        <f t="shared" si="10"/>
        <v>4.5166299556746567</v>
      </c>
      <c r="O58" s="210">
        <f t="shared" si="11"/>
        <v>4.0134362542336302</v>
      </c>
      <c r="P58" s="210">
        <f t="shared" si="12"/>
        <v>3.6953006682150589</v>
      </c>
      <c r="Q58" s="210">
        <f t="shared" si="13"/>
        <v>3.5598446622183642</v>
      </c>
      <c r="R58" s="210">
        <f t="shared" si="14"/>
        <v>3.9239250953693601</v>
      </c>
      <c r="S58" s="210">
        <f>_xlfn.XLOOKUP(A58,Vergleichbarkeit!$A$2:$A$126,Vergleichbarkeit!$J$2:$J$126)</f>
        <v>1</v>
      </c>
      <c r="T58">
        <f>_xlfn.XLOOKUP(A58,Vergleichbarkeit!$A$2:$A$126,Vergleichbarkeit!$L$2:$L$126)</f>
        <v>1</v>
      </c>
      <c r="U58" s="210">
        <f t="shared" si="6"/>
        <v>75.153762221392981</v>
      </c>
      <c r="V58" s="210">
        <f t="shared" si="7"/>
        <v>75.153762221392981</v>
      </c>
      <c r="X58" t="str">
        <f>_xlfn.XLOOKUP($A58,CHE!$B$3:$B$127,CHE!M$3:M$127)</f>
        <v>Ja</v>
      </c>
      <c r="Y58" t="str">
        <f>_xlfn.XLOOKUP($A58,CHE!$B$3:$B$127,CHE!N$3:N$127)</f>
        <v>Nein</v>
      </c>
      <c r="Z58" t="str">
        <f>_xlfn.XLOOKUP($A58,CHE!$B$3:$B$127,CHE!O$3:O$127)</f>
        <v>Nein</v>
      </c>
      <c r="AA58" t="str">
        <f>_xlfn.XLOOKUP($A58,CHE!$B$3:$B$127,CHE!P$3:P$127)</f>
        <v>Nein</v>
      </c>
      <c r="AB58" t="str">
        <f>_xlfn.XLOOKUP($A58,CHE!$B$3:$B$127,CHE!Q$3:Q$127)</f>
        <v>Nein</v>
      </c>
      <c r="AC58" t="b">
        <f t="shared" si="8"/>
        <v>1</v>
      </c>
      <c r="AD58" t="b">
        <f t="shared" si="9"/>
        <v>1</v>
      </c>
    </row>
    <row r="59" spans="1:30">
      <c r="A59" s="51">
        <f>Konsolidiert!C59</f>
        <v>1720</v>
      </c>
      <c r="B59" s="51" t="str">
        <f>Konsolidiert!D59</f>
        <v>Thyroxin, freies (FT4)</v>
      </c>
      <c r="C59" s="223">
        <f>_xlfn.XLOOKUP(A59,Volumenanteile!$A$2:$A$106,Volumenanteile!$D$2:$D$106)</f>
        <v>1.8254800121829531E-2</v>
      </c>
      <c r="D59" s="219"/>
      <c r="E59" s="219"/>
      <c r="F59" s="216">
        <v>1</v>
      </c>
      <c r="G59" s="217">
        <v>62.521469907407415</v>
      </c>
      <c r="H59">
        <f>Preiskorrektur!G59/Preiskorrektur!G59*100</f>
        <v>100</v>
      </c>
      <c r="I59" s="210">
        <f>IF(Preiskorrektur!L59="","",Preiskorrektur!L59/Preiskorrektur!G59*100)</f>
        <v>86.505660908606657</v>
      </c>
      <c r="J59" s="210">
        <f>IF(AND(Preiskorrektur!Q59&lt;&gt;"",Preiskorrektur!V59&lt;&gt;""),(Preiskorrektur!Q59*Parameter!$B$9+Preiskorrektur!V59*(1-Parameter!$B$9))/Preiskorrektur!G59*100,"")</f>
        <v>82.294646797588356</v>
      </c>
      <c r="K59" s="210">
        <f>IF(Preiskorrektur!Z59="","",Preiskorrektur!Z59/Preiskorrektur!G59*100)</f>
        <v>90.431246420361774</v>
      </c>
      <c r="L59" s="210">
        <f>IF(Preiskorrektur!AD59="","",Preiskorrektur!AD59/Preiskorrektur!G59*100)</f>
        <v>72.431045083125113</v>
      </c>
      <c r="M59" s="319">
        <f t="shared" si="5"/>
        <v>83.122650804031181</v>
      </c>
      <c r="N59" s="210">
        <f t="shared" si="10"/>
        <v>1.579143549293377</v>
      </c>
      <c r="O59" s="210">
        <f t="shared" si="11"/>
        <v>1.502272328386534</v>
      </c>
      <c r="P59" s="210">
        <f t="shared" si="12"/>
        <v>1.6508043281716165</v>
      </c>
      <c r="Q59" s="210">
        <f t="shared" si="13"/>
        <v>1.3222142506076726</v>
      </c>
      <c r="R59" s="210">
        <f t="shared" si="14"/>
        <v>1.517387376024222</v>
      </c>
      <c r="S59" s="210">
        <f>_xlfn.XLOOKUP(A59,Vergleichbarkeit!$A$2:$A$126,Vergleichbarkeit!$J$2:$J$126)</f>
        <v>1</v>
      </c>
      <c r="T59">
        <f>_xlfn.XLOOKUP(A59,Vergleichbarkeit!$A$2:$A$126,Vergleichbarkeit!$L$2:$L$126)</f>
        <v>1</v>
      </c>
      <c r="U59" s="210">
        <f t="shared" si="6"/>
        <v>83.122650804031181</v>
      </c>
      <c r="V59" s="210">
        <f t="shared" si="7"/>
        <v>83.122650804031181</v>
      </c>
      <c r="X59" t="str">
        <f>_xlfn.XLOOKUP($A59,CHE!$B$3:$B$127,CHE!M$3:M$127)</f>
        <v>Ja</v>
      </c>
      <c r="Y59" t="str">
        <f>_xlfn.XLOOKUP($A59,CHE!$B$3:$B$127,CHE!N$3:N$127)</f>
        <v>Nein</v>
      </c>
      <c r="Z59" t="str">
        <f>_xlfn.XLOOKUP($A59,CHE!$B$3:$B$127,CHE!O$3:O$127)</f>
        <v>Nein</v>
      </c>
      <c r="AA59" t="str">
        <f>_xlfn.XLOOKUP($A59,CHE!$B$3:$B$127,CHE!P$3:P$127)</f>
        <v>Nein</v>
      </c>
      <c r="AB59" t="str">
        <f>_xlfn.XLOOKUP($A59,CHE!$B$3:$B$127,CHE!Q$3:Q$127)</f>
        <v>Nein</v>
      </c>
      <c r="AC59" t="b">
        <f t="shared" si="8"/>
        <v>1</v>
      </c>
      <c r="AD59" t="b">
        <f t="shared" si="9"/>
        <v>0</v>
      </c>
    </row>
    <row r="60" spans="1:30">
      <c r="A60" s="51">
        <f>Konsolidiert!C60</f>
        <v>1727.1</v>
      </c>
      <c r="B60" s="51" t="str">
        <f>Konsolidiert!D60</f>
        <v>Holotranscobolamin (Holo TC)</v>
      </c>
      <c r="C60" s="223">
        <f>_xlfn.XLOOKUP(A60,Volumenanteile!$A$2:$A$106,Volumenanteile!$D$2:$D$106)</f>
        <v>1.289921911737324E-2</v>
      </c>
      <c r="D60" s="219"/>
      <c r="E60" s="219"/>
      <c r="F60" s="216"/>
      <c r="G60" s="217"/>
      <c r="H60">
        <f>Preiskorrektur!G60/Preiskorrektur!G60*100</f>
        <v>100</v>
      </c>
      <c r="I60" s="210" t="str">
        <f>IF(Preiskorrektur!L60="","",Preiskorrektur!L60/Preiskorrektur!G60*100)</f>
        <v/>
      </c>
      <c r="J60" s="210" t="str">
        <f>IF(AND(Preiskorrektur!Q60&lt;&gt;"",Preiskorrektur!V60&lt;&gt;""),(Preiskorrektur!Q60*Parameter!$B$9+Preiskorrektur!V60*(1-Parameter!$B$9))/Preiskorrektur!G60*100,"")</f>
        <v/>
      </c>
      <c r="K60" s="210">
        <f>IF(Preiskorrektur!Z60="","",Preiskorrektur!Z60/Preiskorrektur!G60*100)</f>
        <v>20.865295659219754</v>
      </c>
      <c r="L60" s="210" t="str">
        <f>IF(Preiskorrektur!AD60="","",Preiskorrektur!AD60/Preiskorrektur!G60*100)</f>
        <v/>
      </c>
      <c r="M60" s="319">
        <f t="shared" si="5"/>
        <v>20.865295659219754</v>
      </c>
      <c r="N60" s="210" t="str">
        <f t="shared" si="10"/>
        <v/>
      </c>
      <c r="O60" s="210" t="str">
        <f t="shared" si="11"/>
        <v/>
      </c>
      <c r="P60" s="210">
        <f t="shared" si="12"/>
        <v>0.26914602065705234</v>
      </c>
      <c r="Q60" s="210" t="str">
        <f t="shared" si="13"/>
        <v/>
      </c>
      <c r="R60" s="210">
        <f t="shared" si="14"/>
        <v>0.26914602065705234</v>
      </c>
      <c r="S60" s="210">
        <f>_xlfn.XLOOKUP(A60,Vergleichbarkeit!$A$2:$A$126,Vergleichbarkeit!$J$2:$J$126)</f>
        <v>0</v>
      </c>
      <c r="T60">
        <f>_xlfn.XLOOKUP(A60,Vergleichbarkeit!$A$2:$A$126,Vergleichbarkeit!$L$2:$L$126)</f>
        <v>0</v>
      </c>
      <c r="U60" s="210" t="str">
        <f t="shared" si="6"/>
        <v/>
      </c>
      <c r="V60" s="210" t="str">
        <f t="shared" si="7"/>
        <v/>
      </c>
      <c r="X60" t="str">
        <f>_xlfn.XLOOKUP($A60,CHE!$B$3:$B$127,CHE!M$3:M$127)</f>
        <v>Ja</v>
      </c>
      <c r="Y60" t="str">
        <f>_xlfn.XLOOKUP($A60,CHE!$B$3:$B$127,CHE!N$3:N$127)</f>
        <v>Ja</v>
      </c>
      <c r="Z60" t="str">
        <f>_xlfn.XLOOKUP($A60,CHE!$B$3:$B$127,CHE!O$3:O$127)</f>
        <v>Nein</v>
      </c>
      <c r="AA60" t="str">
        <f>_xlfn.XLOOKUP($A60,CHE!$B$3:$B$127,CHE!P$3:P$127)</f>
        <v>Nein</v>
      </c>
      <c r="AB60" t="str">
        <f>_xlfn.XLOOKUP($A60,CHE!$B$3:$B$127,CHE!Q$3:Q$127)</f>
        <v>Nein</v>
      </c>
      <c r="AC60" t="b">
        <f t="shared" si="8"/>
        <v>0</v>
      </c>
      <c r="AD60" t="b">
        <f t="shared" si="9"/>
        <v>0</v>
      </c>
    </row>
    <row r="61" spans="1:30">
      <c r="A61" s="51">
        <f>Konsolidiert!C61</f>
        <v>1731</v>
      </c>
      <c r="B61" s="51" t="str">
        <f>Konsolidiert!D61</f>
        <v>Triglyceride</v>
      </c>
      <c r="C61" s="223">
        <f>_xlfn.XLOOKUP(A61,Volumenanteile!$A$2:$A$106,Volumenanteile!$D$2:$D$106)</f>
        <v>1.467340858306759E-2</v>
      </c>
      <c r="D61" s="219"/>
      <c r="E61" s="219"/>
      <c r="F61" s="216"/>
      <c r="G61" s="217"/>
      <c r="H61">
        <f>Preiskorrektur!G61/Preiskorrektur!G61*100</f>
        <v>100</v>
      </c>
      <c r="I61" s="210">
        <f>IF(Preiskorrektur!L61="","",Preiskorrektur!L61/Preiskorrektur!G61*100)</f>
        <v>88.354202511703704</v>
      </c>
      <c r="J61" s="210">
        <f>IF(AND(Preiskorrektur!Q61&lt;&gt;"",Preiskorrektur!V61&lt;&gt;""),(Preiskorrektur!Q61*Parameter!$B$9+Preiskorrektur!V61*(1-Parameter!$B$9))/Preiskorrektur!G61*100,"")</f>
        <v>32.315833118495398</v>
      </c>
      <c r="K61" s="210">
        <f>IF(Preiskorrektur!Z61="","",Preiskorrektur!Z61/Preiskorrektur!G61*100)</f>
        <v>60.387627512989951</v>
      </c>
      <c r="L61" s="210">
        <f>IF(Preiskorrektur!AD61="","",Preiskorrektur!AD61/Preiskorrektur!G61*100)</f>
        <v>83.773694919135693</v>
      </c>
      <c r="M61" s="319">
        <f t="shared" si="5"/>
        <v>77.505174981276454</v>
      </c>
      <c r="N61" s="210">
        <f t="shared" si="10"/>
        <v>1.2964573134853252</v>
      </c>
      <c r="O61" s="210">
        <f t="shared" si="11"/>
        <v>0.47418342304991024</v>
      </c>
      <c r="P61" s="210">
        <f t="shared" si="12"/>
        <v>0.88609233186019531</v>
      </c>
      <c r="Q61" s="210">
        <f t="shared" si="13"/>
        <v>1.2292456540617314</v>
      </c>
      <c r="R61" s="210">
        <f t="shared" si="14"/>
        <v>1.1372650998024174</v>
      </c>
      <c r="S61" s="210">
        <f>_xlfn.XLOOKUP(A61,Vergleichbarkeit!$A$2:$A$126,Vergleichbarkeit!$J$2:$J$126)</f>
        <v>1</v>
      </c>
      <c r="T61">
        <f>_xlfn.XLOOKUP(A61,Vergleichbarkeit!$A$2:$A$126,Vergleichbarkeit!$L$2:$L$126)</f>
        <v>1</v>
      </c>
      <c r="U61" s="210">
        <f t="shared" si="6"/>
        <v>77.505174981276454</v>
      </c>
      <c r="V61" s="210">
        <f t="shared" si="7"/>
        <v>77.505174981276454</v>
      </c>
      <c r="X61" t="str">
        <f>_xlfn.XLOOKUP($A61,CHE!$B$3:$B$127,CHE!M$3:M$127)</f>
        <v>Ja</v>
      </c>
      <c r="Y61" t="str">
        <f>_xlfn.XLOOKUP($A61,CHE!$B$3:$B$127,CHE!N$3:N$127)</f>
        <v>Nein</v>
      </c>
      <c r="Z61" t="str">
        <f>_xlfn.XLOOKUP($A61,CHE!$B$3:$B$127,CHE!O$3:O$127)</f>
        <v>Nein</v>
      </c>
      <c r="AA61" t="str">
        <f>_xlfn.XLOOKUP($A61,CHE!$B$3:$B$127,CHE!P$3:P$127)</f>
        <v>Nein</v>
      </c>
      <c r="AB61" t="str">
        <f>_xlfn.XLOOKUP($A61,CHE!$B$3:$B$127,CHE!Q$3:Q$127)</f>
        <v>Nein</v>
      </c>
      <c r="AC61" t="b">
        <f t="shared" si="8"/>
        <v>0</v>
      </c>
      <c r="AD61" t="b">
        <f t="shared" si="9"/>
        <v>0</v>
      </c>
    </row>
    <row r="62" spans="1:30">
      <c r="A62" s="51">
        <f>Konsolidiert!C62</f>
        <v>1732</v>
      </c>
      <c r="B62" s="51" t="str">
        <f>Konsolidiert!D62</f>
        <v>Triiodthyronin, freies (FT3)</v>
      </c>
      <c r="C62" s="223">
        <f>_xlfn.XLOOKUP(A62,Volumenanteile!$A$2:$A$106,Volumenanteile!$D$2:$D$106)</f>
        <v>1.1550814723605449E-2</v>
      </c>
      <c r="D62" s="219"/>
      <c r="E62" s="219"/>
      <c r="F62" s="216">
        <v>1</v>
      </c>
      <c r="G62" s="217">
        <v>58.346524439102573</v>
      </c>
      <c r="H62">
        <f>Preiskorrektur!G62/Preiskorrektur!G62*100</f>
        <v>100</v>
      </c>
      <c r="I62" s="210">
        <f>IF(Preiskorrektur!L62="","",Preiskorrektur!L62/Preiskorrektur!G62*100)</f>
        <v>77.841575477893372</v>
      </c>
      <c r="J62" s="210">
        <f>IF(AND(Preiskorrektur!Q62&lt;&gt;"",Preiskorrektur!V62&lt;&gt;""),(Preiskorrektur!Q62*Parameter!$B$9+Preiskorrektur!V62*(1-Parameter!$B$9))/Preiskorrektur!G62*100,"")</f>
        <v>74.052320886709822</v>
      </c>
      <c r="K62" s="210">
        <f>IF(Preiskorrektur!Z62="","",Preiskorrektur!Z62/Preiskorrektur!G62*100)</f>
        <v>81.373988937297483</v>
      </c>
      <c r="L62" s="210">
        <f>IF(Preiskorrektur!AD62="","",Preiskorrektur!AD62/Preiskorrektur!G62*100)</f>
        <v>78.423147869853523</v>
      </c>
      <c r="M62" s="319">
        <f t="shared" si="5"/>
        <v>79.212904095014792</v>
      </c>
      <c r="N62" s="210">
        <f t="shared" si="10"/>
        <v>0.89913361613869569</v>
      </c>
      <c r="O62" s="210">
        <f t="shared" si="11"/>
        <v>0.85536463841536314</v>
      </c>
      <c r="P62" s="210">
        <f t="shared" si="12"/>
        <v>0.93993586953544273</v>
      </c>
      <c r="Q62" s="210">
        <f t="shared" si="13"/>
        <v>0.90585125108659137</v>
      </c>
      <c r="R62" s="210">
        <f t="shared" si="14"/>
        <v>0.91497357892024322</v>
      </c>
      <c r="S62" s="210">
        <f>_xlfn.XLOOKUP(A62,Vergleichbarkeit!$A$2:$A$126,Vergleichbarkeit!$J$2:$J$126)</f>
        <v>1</v>
      </c>
      <c r="T62">
        <f>_xlfn.XLOOKUP(A62,Vergleichbarkeit!$A$2:$A$126,Vergleichbarkeit!$L$2:$L$126)</f>
        <v>1</v>
      </c>
      <c r="U62" s="210">
        <f t="shared" si="6"/>
        <v>79.212904095014792</v>
      </c>
      <c r="V62" s="210">
        <f t="shared" si="7"/>
        <v>79.212904095014792</v>
      </c>
      <c r="X62" t="str">
        <f>_xlfn.XLOOKUP($A62,CHE!$B$3:$B$127,CHE!M$3:M$127)</f>
        <v>Ja</v>
      </c>
      <c r="Y62" t="str">
        <f>_xlfn.XLOOKUP($A62,CHE!$B$3:$B$127,CHE!N$3:N$127)</f>
        <v>Nein</v>
      </c>
      <c r="Z62" t="str">
        <f>_xlfn.XLOOKUP($A62,CHE!$B$3:$B$127,CHE!O$3:O$127)</f>
        <v>Nein</v>
      </c>
      <c r="AA62" t="str">
        <f>_xlfn.XLOOKUP($A62,CHE!$B$3:$B$127,CHE!P$3:P$127)</f>
        <v>Nein</v>
      </c>
      <c r="AB62" t="str">
        <f>_xlfn.XLOOKUP($A62,CHE!$B$3:$B$127,CHE!Q$3:Q$127)</f>
        <v>Nein</v>
      </c>
      <c r="AC62" t="b">
        <f t="shared" si="8"/>
        <v>1</v>
      </c>
      <c r="AD62" t="b">
        <f t="shared" si="9"/>
        <v>0</v>
      </c>
    </row>
    <row r="63" spans="1:30">
      <c r="A63" s="51">
        <f>Konsolidiert!C63</f>
        <v>1734</v>
      </c>
      <c r="B63" s="51" t="str">
        <f>Konsolidiert!D63</f>
        <v xml:space="preserve">Troponin, T oder I </v>
      </c>
      <c r="C63" s="223">
        <f>_xlfn.XLOOKUP(A63,Volumenanteile!$A$2:$A$106,Volumenanteile!$D$2:$D$106)</f>
        <v>3.705379030451871E-3</v>
      </c>
      <c r="D63" s="219"/>
      <c r="E63" s="219"/>
      <c r="F63" s="216"/>
      <c r="G63" s="217"/>
      <c r="H63">
        <f>Preiskorrektur!G63/Preiskorrektur!G63*100</f>
        <v>100</v>
      </c>
      <c r="I63" s="210">
        <f>IF(Preiskorrektur!L63="","",Preiskorrektur!L63/Preiskorrektur!G63*100)</f>
        <v>49.958192858460592</v>
      </c>
      <c r="J63" s="210">
        <f>IF(AND(Preiskorrektur!Q63&lt;&gt;"",Preiskorrektur!V63&lt;&gt;""),(Preiskorrektur!Q63*Parameter!$B$9+Preiskorrektur!V63*(1-Parameter!$B$9))/Preiskorrektur!G63*100,"")</f>
        <v>63.307096244606434</v>
      </c>
      <c r="K63" s="210">
        <f>IF(Preiskorrektur!Z63="","",Preiskorrektur!Z63/Preiskorrektur!G63*100)</f>
        <v>85.37663759146173</v>
      </c>
      <c r="L63" s="210">
        <f>IF(Preiskorrektur!AD63="","",Preiskorrektur!AD63/Preiskorrektur!G63*100)</f>
        <v>51.299773346989866</v>
      </c>
      <c r="M63" s="319">
        <f t="shared" si="5"/>
        <v>62.211534598970729</v>
      </c>
      <c r="N63" s="210">
        <f t="shared" si="10"/>
        <v>0.18511404021701031</v>
      </c>
      <c r="O63" s="210">
        <f t="shared" si="11"/>
        <v>0.23457678690356307</v>
      </c>
      <c r="P63" s="210">
        <f t="shared" si="12"/>
        <v>0.31635280262189125</v>
      </c>
      <c r="Q63" s="210">
        <f t="shared" si="13"/>
        <v>0.19008510442687004</v>
      </c>
      <c r="R63" s="210">
        <f t="shared" si="14"/>
        <v>0.23051731575525719</v>
      </c>
      <c r="S63" s="210">
        <f>_xlfn.XLOOKUP(A63,Vergleichbarkeit!$A$2:$A$126,Vergleichbarkeit!$J$2:$J$126)</f>
        <v>0</v>
      </c>
      <c r="T63">
        <f>_xlfn.XLOOKUP(A63,Vergleichbarkeit!$A$2:$A$126,Vergleichbarkeit!$L$2:$L$126)</f>
        <v>1</v>
      </c>
      <c r="U63" s="210" t="str">
        <f t="shared" si="6"/>
        <v/>
      </c>
      <c r="V63" s="210">
        <f t="shared" si="7"/>
        <v>62.211534598970729</v>
      </c>
      <c r="X63" t="str">
        <f>_xlfn.XLOOKUP($A63,CHE!$B$3:$B$127,CHE!M$3:M$127)</f>
        <v>Ja</v>
      </c>
      <c r="Y63" t="str">
        <f>_xlfn.XLOOKUP($A63,CHE!$B$3:$B$127,CHE!N$3:N$127)</f>
        <v>Nein</v>
      </c>
      <c r="Z63" t="str">
        <f>_xlfn.XLOOKUP($A63,CHE!$B$3:$B$127,CHE!O$3:O$127)</f>
        <v>Nein</v>
      </c>
      <c r="AA63" t="str">
        <f>_xlfn.XLOOKUP($A63,CHE!$B$3:$B$127,CHE!P$3:P$127)</f>
        <v>Nein</v>
      </c>
      <c r="AB63" t="str">
        <f>_xlfn.XLOOKUP($A63,CHE!$B$3:$B$127,CHE!Q$3:Q$127)</f>
        <v>Nein</v>
      </c>
      <c r="AC63" t="b">
        <f t="shared" si="8"/>
        <v>0</v>
      </c>
      <c r="AD63" t="b">
        <f t="shared" si="9"/>
        <v>0</v>
      </c>
    </row>
    <row r="64" spans="1:30">
      <c r="A64" s="51">
        <f>Konsolidiert!C64</f>
        <v>1738</v>
      </c>
      <c r="B64" s="51" t="str">
        <f>Konsolidiert!D64</f>
        <v>Harnsäure</v>
      </c>
      <c r="C64" s="223">
        <f>_xlfn.XLOOKUP(A64,Volumenanteile!$A$2:$A$106,Volumenanteile!$D$2:$D$106)</f>
        <v>1.4711700187860039E-2</v>
      </c>
      <c r="D64" s="219"/>
      <c r="E64" s="219"/>
      <c r="F64" s="216"/>
      <c r="G64" s="217"/>
      <c r="H64">
        <f>Preiskorrektur!G64/Preiskorrektur!G64*100</f>
        <v>100</v>
      </c>
      <c r="I64" s="210">
        <f>IF(Preiskorrektur!L64="","",Preiskorrektur!L64/Preiskorrektur!G64*100)</f>
        <v>86.663003978117857</v>
      </c>
      <c r="J64" s="210">
        <f>IF(AND(Preiskorrektur!Q64&lt;&gt;"",Preiskorrektur!V64&lt;&gt;""),(Preiskorrektur!Q64*Parameter!$B$9+Preiskorrektur!V64*(1-Parameter!$B$9))/Preiskorrektur!G64*100,"")</f>
        <v>32.315833118495398</v>
      </c>
      <c r="K64" s="210">
        <f>IF(Preiskorrektur!Z64="","",Preiskorrektur!Z64/Preiskorrektur!G64*100)</f>
        <v>60.387627512989951</v>
      </c>
      <c r="L64" s="210">
        <f>IF(Preiskorrektur!AD64="","",Preiskorrektur!AD64/Preiskorrektur!G64*100)</f>
        <v>69.434389372971182</v>
      </c>
      <c r="M64" s="319">
        <f t="shared" si="5"/>
        <v>72.161673621359668</v>
      </c>
      <c r="N64" s="210">
        <f t="shared" si="10"/>
        <v>1.2749601319053918</v>
      </c>
      <c r="O64" s="210">
        <f t="shared" si="11"/>
        <v>0.47542084816022245</v>
      </c>
      <c r="P64" s="210">
        <f t="shared" si="12"/>
        <v>0.88840467102727638</v>
      </c>
      <c r="Q64" s="210">
        <f t="shared" si="13"/>
        <v>1.0214979191822873</v>
      </c>
      <c r="R64" s="210">
        <f t="shared" si="14"/>
        <v>1.0616209073716518</v>
      </c>
      <c r="S64" s="210">
        <f>_xlfn.XLOOKUP(A64,Vergleichbarkeit!$A$2:$A$126,Vergleichbarkeit!$J$2:$J$126)</f>
        <v>1</v>
      </c>
      <c r="T64">
        <f>_xlfn.XLOOKUP(A64,Vergleichbarkeit!$A$2:$A$126,Vergleichbarkeit!$L$2:$L$126)</f>
        <v>1</v>
      </c>
      <c r="U64" s="210">
        <f t="shared" si="6"/>
        <v>72.161673621359668</v>
      </c>
      <c r="V64" s="210">
        <f t="shared" si="7"/>
        <v>72.161673621359668</v>
      </c>
      <c r="X64" t="str">
        <f>_xlfn.XLOOKUP($A64,CHE!$B$3:$B$127,CHE!M$3:M$127)</f>
        <v>Ja</v>
      </c>
      <c r="Y64" t="str">
        <f>_xlfn.XLOOKUP($A64,CHE!$B$3:$B$127,CHE!N$3:N$127)</f>
        <v>Nein</v>
      </c>
      <c r="Z64" t="str">
        <f>_xlfn.XLOOKUP($A64,CHE!$B$3:$B$127,CHE!O$3:O$127)</f>
        <v>Nein</v>
      </c>
      <c r="AA64" t="str">
        <f>_xlfn.XLOOKUP($A64,CHE!$B$3:$B$127,CHE!P$3:P$127)</f>
        <v>Nein</v>
      </c>
      <c r="AB64" t="str">
        <f>_xlfn.XLOOKUP($A64,CHE!$B$3:$B$127,CHE!Q$3:Q$127)</f>
        <v>Nein</v>
      </c>
      <c r="AC64" t="b">
        <f t="shared" si="8"/>
        <v>0</v>
      </c>
      <c r="AD64" t="b">
        <f t="shared" si="9"/>
        <v>0</v>
      </c>
    </row>
    <row r="65" spans="1:30">
      <c r="A65" s="51">
        <f>Konsolidiert!C65</f>
        <v>1739</v>
      </c>
      <c r="B65" s="51" t="str">
        <f>Konsolidiert!D65</f>
        <v xml:space="preserve">Urin-Status, 5-10 Parameter, Bestimmung der korpuskulären Urinbestandteile </v>
      </c>
      <c r="C65" s="223">
        <f>_xlfn.XLOOKUP(A65,Volumenanteile!$A$2:$A$106,Volumenanteile!$D$2:$D$106)</f>
        <v>8.0518871923875388E-3</v>
      </c>
      <c r="D65" s="219"/>
      <c r="E65" s="219"/>
      <c r="F65" s="216">
        <v>1</v>
      </c>
      <c r="G65" s="217">
        <v>20.358750000000004</v>
      </c>
      <c r="H65">
        <f>Preiskorrektur!G65/Preiskorrektur!G65*100</f>
        <v>100</v>
      </c>
      <c r="I65" s="210" t="str">
        <f>IF(Preiskorrektur!L65="","",Preiskorrektur!L65/Preiskorrektur!G65*100)</f>
        <v/>
      </c>
      <c r="J65" s="210" t="str">
        <f>IF(AND(Preiskorrektur!Q65&lt;&gt;"",Preiskorrektur!V65&lt;&gt;""),(Preiskorrektur!Q65*Parameter!$B$9+Preiskorrektur!V65*(1-Parameter!$B$9))/Preiskorrektur!G65*100,"")</f>
        <v/>
      </c>
      <c r="K65" s="210" t="e">
        <f>IF(Preiskorrektur!Z65="","",Preiskorrektur!Z65/Preiskorrektur!G65*100)</f>
        <v>#N/A</v>
      </c>
      <c r="L65" s="210" t="e">
        <f>IF(Preiskorrektur!AD65="","",Preiskorrektur!AD65/Preiskorrektur!G65*100)</f>
        <v>#N/A</v>
      </c>
      <c r="M65" s="319" t="str">
        <f t="shared" si="5"/>
        <v/>
      </c>
      <c r="N65" s="210" t="str">
        <f t="shared" si="10"/>
        <v/>
      </c>
      <c r="O65" s="210" t="str">
        <f t="shared" si="11"/>
        <v/>
      </c>
      <c r="P65" s="210" t="e">
        <f t="shared" si="12"/>
        <v>#N/A</v>
      </c>
      <c r="Q65" s="210" t="e">
        <f t="shared" si="13"/>
        <v>#N/A</v>
      </c>
      <c r="R65" s="210" t="str">
        <f t="shared" si="14"/>
        <v/>
      </c>
      <c r="S65" s="210">
        <f>_xlfn.XLOOKUP(A65,Vergleichbarkeit!$A$2:$A$126,Vergleichbarkeit!$J$2:$J$126)</f>
        <v>0</v>
      </c>
      <c r="T65">
        <f>_xlfn.XLOOKUP(A65,Vergleichbarkeit!$A$2:$A$126,Vergleichbarkeit!$L$2:$L$126)</f>
        <v>0</v>
      </c>
      <c r="U65" s="210" t="str">
        <f t="shared" si="6"/>
        <v/>
      </c>
      <c r="V65" s="210" t="str">
        <f t="shared" si="7"/>
        <v/>
      </c>
      <c r="X65" t="str">
        <f>_xlfn.XLOOKUP($A65,CHE!$B$3:$B$127,CHE!M$3:M$127)</f>
        <v>Ja</v>
      </c>
      <c r="Y65" t="str">
        <f>_xlfn.XLOOKUP($A65,CHE!$B$3:$B$127,CHE!N$3:N$127)</f>
        <v>Nein</v>
      </c>
      <c r="Z65" t="str">
        <f>_xlfn.XLOOKUP($A65,CHE!$B$3:$B$127,CHE!O$3:O$127)</f>
        <v>Nein</v>
      </c>
      <c r="AA65" t="str">
        <f>_xlfn.XLOOKUP($A65,CHE!$B$3:$B$127,CHE!P$3:P$127)</f>
        <v>Nein</v>
      </c>
      <c r="AB65" t="str">
        <f>_xlfn.XLOOKUP($A65,CHE!$B$3:$B$127,CHE!Q$3:Q$127)</f>
        <v>Nein</v>
      </c>
      <c r="AC65" t="b">
        <f t="shared" si="8"/>
        <v>0</v>
      </c>
      <c r="AD65" t="b">
        <f t="shared" si="9"/>
        <v>0</v>
      </c>
    </row>
    <row r="66" spans="1:30">
      <c r="A66" s="51">
        <f>Konsolidiert!C66</f>
        <v>1740</v>
      </c>
      <c r="B66" s="51" t="str">
        <f>Konsolidiert!D66</f>
        <v>Urin-Teilstatus, 5-10 Parameter</v>
      </c>
      <c r="C66" s="223">
        <f>_xlfn.XLOOKUP(A66,Volumenanteile!$A$2:$A$106,Volumenanteile!$D$2:$D$106)</f>
        <v>1.211624762112417E-2</v>
      </c>
      <c r="D66" s="219"/>
      <c r="E66" s="219"/>
      <c r="F66" s="216"/>
      <c r="G66" s="217"/>
      <c r="H66">
        <f>Preiskorrektur!G66/Preiskorrektur!G66*100</f>
        <v>100</v>
      </c>
      <c r="I66" s="210" t="str">
        <f>IF(Preiskorrektur!L66="","",Preiskorrektur!L66/Preiskorrektur!G66*100)</f>
        <v/>
      </c>
      <c r="J66" s="210" t="e">
        <f>IF(AND(Preiskorrektur!Q66&lt;&gt;"",Preiskorrektur!V66&lt;&gt;""),(Preiskorrektur!Q66*Parameter!$B$9+Preiskorrektur!V66*(1-Parameter!$B$9))/Preiskorrektur!G66*100,"")</f>
        <v>#N/A</v>
      </c>
      <c r="K66" s="210" t="e">
        <f>IF(Preiskorrektur!Z66="","",Preiskorrektur!Z66/Preiskorrektur!G66*100)</f>
        <v>#N/A</v>
      </c>
      <c r="L66" s="210" t="str">
        <f>IF(Preiskorrektur!AD66="","",Preiskorrektur!AD66/Preiskorrektur!G66*100)</f>
        <v/>
      </c>
      <c r="M66" s="319" t="str">
        <f t="shared" si="5"/>
        <v/>
      </c>
      <c r="N66" s="210" t="str">
        <f t="shared" ref="N66:N97" si="15">IF(I66&lt;&gt;"",I66*$C66,"")</f>
        <v/>
      </c>
      <c r="O66" s="210" t="e">
        <f t="shared" ref="O66:O97" si="16">IF(J66&lt;&gt;"",J66*$C66,"")</f>
        <v>#N/A</v>
      </c>
      <c r="P66" s="210" t="e">
        <f t="shared" ref="P66:P97" si="17">IF(K66&lt;&gt;"",K66*$C66,"")</f>
        <v>#N/A</v>
      </c>
      <c r="Q66" s="210" t="str">
        <f t="shared" ref="Q66:Q97" si="18">IF(L66&lt;&gt;"",L66*$C66,"")</f>
        <v/>
      </c>
      <c r="R66" s="210" t="str">
        <f t="shared" ref="R66:R97" si="19">IF(M66&lt;&gt;"",M66*$C66,"")</f>
        <v/>
      </c>
      <c r="S66" s="210">
        <f>_xlfn.XLOOKUP(A66,Vergleichbarkeit!$A$2:$A$126,Vergleichbarkeit!$J$2:$J$126)</f>
        <v>0</v>
      </c>
      <c r="T66">
        <f>_xlfn.XLOOKUP(A66,Vergleichbarkeit!$A$2:$A$126,Vergleichbarkeit!$L$2:$L$126)</f>
        <v>0</v>
      </c>
      <c r="U66" s="210" t="str">
        <f t="shared" si="6"/>
        <v/>
      </c>
      <c r="V66" s="210" t="str">
        <f t="shared" si="7"/>
        <v/>
      </c>
      <c r="X66" t="str">
        <f>_xlfn.XLOOKUP($A66,CHE!$B$3:$B$127,CHE!M$3:M$127)</f>
        <v>Ja</v>
      </c>
      <c r="Y66" t="str">
        <f>_xlfn.XLOOKUP($A66,CHE!$B$3:$B$127,CHE!N$3:N$127)</f>
        <v>Nein</v>
      </c>
      <c r="Z66" t="str">
        <f>_xlfn.XLOOKUP($A66,CHE!$B$3:$B$127,CHE!O$3:O$127)</f>
        <v>Nein</v>
      </c>
      <c r="AA66" t="str">
        <f>_xlfn.XLOOKUP($A66,CHE!$B$3:$B$127,CHE!P$3:P$127)</f>
        <v>Nein</v>
      </c>
      <c r="AB66" t="str">
        <f>_xlfn.XLOOKUP($A66,CHE!$B$3:$B$127,CHE!Q$3:Q$127)</f>
        <v>Nein</v>
      </c>
      <c r="AC66" t="b">
        <f t="shared" si="8"/>
        <v>0</v>
      </c>
      <c r="AD66" t="b">
        <f t="shared" si="9"/>
        <v>0</v>
      </c>
    </row>
    <row r="67" spans="1:30">
      <c r="A67" s="51">
        <f>Konsolidiert!C67</f>
        <v>1748</v>
      </c>
      <c r="B67" s="51" t="str">
        <f>Konsolidiert!D67</f>
        <v>Vitamin B1 bzw. Thiamin</v>
      </c>
      <c r="C67" s="223">
        <f>_xlfn.XLOOKUP(A67,Volumenanteile!$A$2:$A$106,Volumenanteile!$D$2:$D$106)</f>
        <v>1.082729838631341E-3</v>
      </c>
      <c r="D67" s="219"/>
      <c r="E67" s="219"/>
      <c r="F67" s="216"/>
      <c r="G67" s="217"/>
      <c r="H67">
        <f>Preiskorrektur!G67/Preiskorrektur!G67*100</f>
        <v>100</v>
      </c>
      <c r="I67" s="210" t="str">
        <f>IF(Preiskorrektur!L67="","",Preiskorrektur!L67/Preiskorrektur!G67*100)</f>
        <v/>
      </c>
      <c r="J67" s="210">
        <f>IF(AND(Preiskorrektur!Q67&lt;&gt;"",Preiskorrektur!V67&lt;&gt;""),(Preiskorrektur!Q67*Parameter!$B$9+Preiskorrektur!V67*(1-Parameter!$B$9))/Preiskorrektur!G67*100,"")</f>
        <v>50.367860279753465</v>
      </c>
      <c r="K67" s="210" t="str">
        <f>IF(Preiskorrektur!Z67="","",Preiskorrektur!Z67/Preiskorrektur!G67*100)</f>
        <v/>
      </c>
      <c r="L67" s="210">
        <f>IF(Preiskorrektur!AD67="","",Preiskorrektur!AD67/Preiskorrektur!G67*100)</f>
        <v>21.444414953625049</v>
      </c>
      <c r="M67" s="319">
        <f t="shared" ref="M67:M126" si="20">IFERROR(AVERAGE(I67,K67:L67),"")</f>
        <v>21.444414953625049</v>
      </c>
      <c r="N67" s="210" t="str">
        <f t="shared" si="15"/>
        <v/>
      </c>
      <c r="O67" s="210">
        <f t="shared" si="16"/>
        <v>5.45347852329034E-2</v>
      </c>
      <c r="P67" s="210" t="str">
        <f t="shared" si="17"/>
        <v/>
      </c>
      <c r="Q67" s="210">
        <f t="shared" si="18"/>
        <v>2.3218507942281964E-2</v>
      </c>
      <c r="R67" s="210">
        <f t="shared" si="19"/>
        <v>2.3218507942281964E-2</v>
      </c>
      <c r="S67" s="210">
        <f>_xlfn.XLOOKUP(A67,Vergleichbarkeit!$A$2:$A$126,Vergleichbarkeit!$J$2:$J$126)</f>
        <v>0</v>
      </c>
      <c r="T67">
        <f>_xlfn.XLOOKUP(A67,Vergleichbarkeit!$A$2:$A$126,Vergleichbarkeit!$L$2:$L$126)</f>
        <v>0</v>
      </c>
      <c r="U67" s="210" t="str">
        <f t="shared" ref="U67:U126" si="21">IF(S67=1,M67,"")</f>
        <v/>
      </c>
      <c r="V67" s="210" t="str">
        <f t="shared" ref="V67:V126" si="22">IF(T67=1,M67,"")</f>
        <v/>
      </c>
      <c r="X67" t="str">
        <f>_xlfn.XLOOKUP($A67,CHE!$B$3:$B$127,CHE!M$3:M$127)</f>
        <v>Ja</v>
      </c>
      <c r="Y67" t="str">
        <f>_xlfn.XLOOKUP($A67,CHE!$B$3:$B$127,CHE!N$3:N$127)</f>
        <v>Nein</v>
      </c>
      <c r="Z67" t="str">
        <f>_xlfn.XLOOKUP($A67,CHE!$B$3:$B$127,CHE!O$3:O$127)</f>
        <v>Nein</v>
      </c>
      <c r="AA67" t="str">
        <f>_xlfn.XLOOKUP($A67,CHE!$B$3:$B$127,CHE!P$3:P$127)</f>
        <v>Nein</v>
      </c>
      <c r="AB67" t="str">
        <f>_xlfn.XLOOKUP($A67,CHE!$B$3:$B$127,CHE!Q$3:Q$127)</f>
        <v>Nein</v>
      </c>
      <c r="AC67" t="b">
        <f t="shared" ref="AC67:AC126" si="23">AND(F67=1,S67=1)</f>
        <v>0</v>
      </c>
      <c r="AD67" t="b">
        <f t="shared" ref="AD67:AD126" si="24">AND(D67=1,S67=1)</f>
        <v>0</v>
      </c>
    </row>
    <row r="68" spans="1:30">
      <c r="A68" s="51">
        <f>Konsolidiert!C68</f>
        <v>1749</v>
      </c>
      <c r="B68" s="51" t="str">
        <f>Konsolidiert!D68</f>
        <v>Vitamin B12 bzw. Cobalamin</v>
      </c>
      <c r="C68" s="223">
        <f>_xlfn.XLOOKUP(A68,Volumenanteile!$A$2:$A$106,Volumenanteile!$D$2:$D$106)</f>
        <v>2.938134661415133E-2</v>
      </c>
      <c r="D68" s="219">
        <v>1</v>
      </c>
      <c r="E68" s="220">
        <v>29.64</v>
      </c>
      <c r="F68" s="216">
        <v>1</v>
      </c>
      <c r="G68" s="217">
        <v>31.329854166666671</v>
      </c>
      <c r="H68">
        <f>Preiskorrektur!G68/Preiskorrektur!G68*100</f>
        <v>100</v>
      </c>
      <c r="I68" s="210">
        <f>IF(Preiskorrektur!L68="","",Preiskorrektur!L68/Preiskorrektur!G68*100)</f>
        <v>38.741276998051774</v>
      </c>
      <c r="J68" s="210">
        <f>IF(AND(Preiskorrektur!Q68&lt;&gt;"",Preiskorrektur!V68&lt;&gt;""),(Preiskorrektur!Q68*Parameter!$B$9+Preiskorrektur!V68*(1-Parameter!$B$9))/Preiskorrektur!G68*100,"")</f>
        <v>38.591275344220087</v>
      </c>
      <c r="K68" s="210">
        <f>IF(Preiskorrektur!Z68="","",Preiskorrektur!Z68/Preiskorrektur!G68*100)</f>
        <v>46.78718862049142</v>
      </c>
      <c r="L68" s="210">
        <f>IF(Preiskorrektur!AD68="","",Preiskorrektur!AD68/Preiskorrektur!G68*100)</f>
        <v>37.173619029619609</v>
      </c>
      <c r="M68" s="319">
        <f t="shared" si="20"/>
        <v>40.900694882720934</v>
      </c>
      <c r="N68" s="210">
        <f t="shared" si="15"/>
        <v>1.1382708877546073</v>
      </c>
      <c r="O68" s="210">
        <f t="shared" si="16"/>
        <v>1.1338636371706825</v>
      </c>
      <c r="P68" s="210">
        <f t="shared" si="17"/>
        <v>1.3746706059603353</v>
      </c>
      <c r="Q68" s="210">
        <f t="shared" si="18"/>
        <v>1.0922109856116655</v>
      </c>
      <c r="R68" s="210">
        <f t="shared" si="19"/>
        <v>1.2017174931088694</v>
      </c>
      <c r="S68" s="210">
        <f>_xlfn.XLOOKUP(A68,Vergleichbarkeit!$A$2:$A$126,Vergleichbarkeit!$J$2:$J$126)</f>
        <v>1</v>
      </c>
      <c r="T68">
        <f>_xlfn.XLOOKUP(A68,Vergleichbarkeit!$A$2:$A$126,Vergleichbarkeit!$L$2:$L$126)</f>
        <v>1</v>
      </c>
      <c r="U68" s="210">
        <f t="shared" si="21"/>
        <v>40.900694882720934</v>
      </c>
      <c r="V68" s="210">
        <f t="shared" si="22"/>
        <v>40.900694882720934</v>
      </c>
      <c r="X68" t="str">
        <f>_xlfn.XLOOKUP($A68,CHE!$B$3:$B$127,CHE!M$3:M$127)</f>
        <v>Ja</v>
      </c>
      <c r="Y68" t="str">
        <f>_xlfn.XLOOKUP($A68,CHE!$B$3:$B$127,CHE!N$3:N$127)</f>
        <v>Ja</v>
      </c>
      <c r="Z68" t="str">
        <f>_xlfn.XLOOKUP($A68,CHE!$B$3:$B$127,CHE!O$3:O$127)</f>
        <v>Nein</v>
      </c>
      <c r="AA68" t="str">
        <f>_xlfn.XLOOKUP($A68,CHE!$B$3:$B$127,CHE!P$3:P$127)</f>
        <v>Nein</v>
      </c>
      <c r="AB68" t="str">
        <f>_xlfn.XLOOKUP($A68,CHE!$B$3:$B$127,CHE!Q$3:Q$127)</f>
        <v>Nein</v>
      </c>
      <c r="AC68" t="b">
        <f t="shared" si="23"/>
        <v>1</v>
      </c>
      <c r="AD68" t="b">
        <f t="shared" si="24"/>
        <v>1</v>
      </c>
    </row>
    <row r="69" spans="1:30">
      <c r="A69" s="51">
        <f>Konsolidiert!C69</f>
        <v>1751</v>
      </c>
      <c r="B69" s="51" t="str">
        <f>Konsolidiert!D69</f>
        <v>Vitamin B6 bzw. Pyridoxalphosphat</v>
      </c>
      <c r="C69" s="223">
        <f>_xlfn.XLOOKUP(A69,Volumenanteile!$A$2:$A$106,Volumenanteile!$D$2:$D$106)</f>
        <v>1.0507119055942859E-3</v>
      </c>
      <c r="D69" s="219"/>
      <c r="E69" s="219"/>
      <c r="F69" s="216"/>
      <c r="G69" s="217"/>
      <c r="H69">
        <f>Preiskorrektur!G69/Preiskorrektur!G69*100</f>
        <v>100</v>
      </c>
      <c r="I69" s="210" t="str">
        <f>IF(Preiskorrektur!L69="","",Preiskorrektur!L69/Preiskorrektur!G69*100)</f>
        <v/>
      </c>
      <c r="J69" s="210">
        <f>IF(AND(Preiskorrektur!Q69&lt;&gt;"",Preiskorrektur!V69&lt;&gt;""),(Preiskorrektur!Q69*Parameter!$B$9+Preiskorrektur!V69*(1-Parameter!$B$9))/Preiskorrektur!G69*100,"")</f>
        <v>58.211479405218356</v>
      </c>
      <c r="K69" s="210">
        <f>IF(Preiskorrektur!Z69="","",Preiskorrektur!Z69/Preiskorrektur!G69*100)</f>
        <v>49.243555760026688</v>
      </c>
      <c r="L69" s="210">
        <f>IF(Preiskorrektur!AD69="","",Preiskorrektur!AD69/Preiskorrektur!G69*100)</f>
        <v>24.866939223789196</v>
      </c>
      <c r="M69" s="319">
        <f t="shared" si="20"/>
        <v>37.055247491907942</v>
      </c>
      <c r="N69" s="210" t="str">
        <f t="shared" si="15"/>
        <v/>
      </c>
      <c r="O69" s="210">
        <f t="shared" si="16"/>
        <v>6.1163494453319506E-2</v>
      </c>
      <c r="P69" s="210">
        <f t="shared" si="17"/>
        <v>5.1740790310856113E-2</v>
      </c>
      <c r="Q69" s="210">
        <f t="shared" si="18"/>
        <v>2.6127989098124839E-2</v>
      </c>
      <c r="R69" s="210">
        <f t="shared" si="19"/>
        <v>3.893438970449048E-2</v>
      </c>
      <c r="S69" s="210">
        <f>_xlfn.XLOOKUP(A69,Vergleichbarkeit!$A$2:$A$126,Vergleichbarkeit!$J$2:$J$126)</f>
        <v>0</v>
      </c>
      <c r="T69">
        <f>_xlfn.XLOOKUP(A69,Vergleichbarkeit!$A$2:$A$126,Vergleichbarkeit!$L$2:$L$126)</f>
        <v>0</v>
      </c>
      <c r="U69" s="210" t="str">
        <f t="shared" si="21"/>
        <v/>
      </c>
      <c r="V69" s="210" t="str">
        <f t="shared" si="22"/>
        <v/>
      </c>
      <c r="X69" t="str">
        <f>_xlfn.XLOOKUP($A69,CHE!$B$3:$B$127,CHE!M$3:M$127)</f>
        <v>Ja</v>
      </c>
      <c r="Y69" t="str">
        <f>_xlfn.XLOOKUP($A69,CHE!$B$3:$B$127,CHE!N$3:N$127)</f>
        <v>Nein</v>
      </c>
      <c r="Z69" t="str">
        <f>_xlfn.XLOOKUP($A69,CHE!$B$3:$B$127,CHE!O$3:O$127)</f>
        <v>Nein</v>
      </c>
      <c r="AA69" t="str">
        <f>_xlfn.XLOOKUP($A69,CHE!$B$3:$B$127,CHE!P$3:P$127)</f>
        <v>Nein</v>
      </c>
      <c r="AB69" t="str">
        <f>_xlfn.XLOOKUP($A69,CHE!$B$3:$B$127,CHE!Q$3:Q$127)</f>
        <v>Nein</v>
      </c>
      <c r="AC69" t="b">
        <f t="shared" si="23"/>
        <v>0</v>
      </c>
      <c r="AD69" t="b">
        <f t="shared" si="24"/>
        <v>0</v>
      </c>
    </row>
    <row r="70" spans="1:30">
      <c r="A70" s="51">
        <f>Konsolidiert!C70</f>
        <v>1767</v>
      </c>
      <c r="B70" s="51" t="str">
        <f>Konsolidiert!D70</f>
        <v>Zink</v>
      </c>
      <c r="C70" s="223">
        <f>_xlfn.XLOOKUP(A70,Volumenanteile!$A$2:$A$106,Volumenanteile!$D$2:$D$106)</f>
        <v>2.906117237745968E-3</v>
      </c>
      <c r="D70" s="219"/>
      <c r="E70" s="219"/>
      <c r="F70" s="216">
        <v>1</v>
      </c>
      <c r="G70" s="217">
        <v>23.726169507575765</v>
      </c>
      <c r="H70">
        <f>Preiskorrektur!G70/Preiskorrektur!G70*100</f>
        <v>100</v>
      </c>
      <c r="I70" s="210">
        <f>IF(Preiskorrektur!L70="","",Preiskorrektur!L70/Preiskorrektur!G70*100)</f>
        <v>24.3441742827724</v>
      </c>
      <c r="J70" s="210">
        <f>IF(AND(Preiskorrektur!Q70&lt;&gt;"",Preiskorrektur!V70&lt;&gt;""),(Preiskorrektur!Q70*Parameter!$B$9+Preiskorrektur!V70*(1-Parameter!$B$9))/Preiskorrektur!G70*100,"")</f>
        <v>36.407136332473407</v>
      </c>
      <c r="K70" s="210">
        <f>IF(Preiskorrektur!Z70="","",Preiskorrektur!Z70/Preiskorrektur!G70*100)</f>
        <v>30.166760212997357</v>
      </c>
      <c r="L70" s="210">
        <f>IF(Preiskorrektur!AD70="","",Preiskorrektur!AD70/Preiskorrektur!G70*100)</f>
        <v>32.966527639610419</v>
      </c>
      <c r="M70" s="319">
        <f t="shared" si="20"/>
        <v>29.159154045126726</v>
      </c>
      <c r="N70" s="210">
        <f t="shared" si="15"/>
        <v>7.0747024521856966E-2</v>
      </c>
      <c r="O70" s="210">
        <f t="shared" si="16"/>
        <v>0.10580340647276849</v>
      </c>
      <c r="P70" s="210">
        <f t="shared" si="17"/>
        <v>8.7668141861940843E-2</v>
      </c>
      <c r="Q70" s="210">
        <f t="shared" si="18"/>
        <v>9.5804594242100735E-2</v>
      </c>
      <c r="R70" s="210">
        <f t="shared" si="19"/>
        <v>8.4739920208632857E-2</v>
      </c>
      <c r="S70" s="210">
        <f>_xlfn.XLOOKUP(A70,Vergleichbarkeit!$A$2:$A$126,Vergleichbarkeit!$J$2:$J$126)</f>
        <v>1</v>
      </c>
      <c r="T70">
        <f>_xlfn.XLOOKUP(A70,Vergleichbarkeit!$A$2:$A$126,Vergleichbarkeit!$L$2:$L$126)</f>
        <v>1</v>
      </c>
      <c r="U70" s="210">
        <f t="shared" si="21"/>
        <v>29.159154045126726</v>
      </c>
      <c r="V70" s="210">
        <f t="shared" si="22"/>
        <v>29.159154045126726</v>
      </c>
      <c r="X70" t="str">
        <f>_xlfn.XLOOKUP($A70,CHE!$B$3:$B$127,CHE!M$3:M$127)</f>
        <v>Ja</v>
      </c>
      <c r="Y70" t="str">
        <f>_xlfn.XLOOKUP($A70,CHE!$B$3:$B$127,CHE!N$3:N$127)</f>
        <v>Nein</v>
      </c>
      <c r="Z70" t="str">
        <f>_xlfn.XLOOKUP($A70,CHE!$B$3:$B$127,CHE!O$3:O$127)</f>
        <v>Nein</v>
      </c>
      <c r="AA70" t="str">
        <f>_xlfn.XLOOKUP($A70,CHE!$B$3:$B$127,CHE!P$3:P$127)</f>
        <v>Nein</v>
      </c>
      <c r="AB70" t="str">
        <f>_xlfn.XLOOKUP($A70,CHE!$B$3:$B$127,CHE!Q$3:Q$127)</f>
        <v>Nein</v>
      </c>
      <c r="AC70" t="b">
        <f t="shared" si="23"/>
        <v>1</v>
      </c>
      <c r="AD70" t="b">
        <f t="shared" si="24"/>
        <v>0</v>
      </c>
    </row>
    <row r="71" spans="1:30">
      <c r="A71" s="51">
        <f>Konsolidiert!C71</f>
        <v>3018</v>
      </c>
      <c r="B71" s="51" t="str">
        <f>Konsolidiert!D71</f>
        <v>Cytomegalievirus, 1 Keim oder 1. Keim</v>
      </c>
      <c r="C71" s="223">
        <f>_xlfn.XLOOKUP(A71,Volumenanteile!$A$2:$A$106,Volumenanteile!$D$2:$D$106)</f>
        <v>4.0495854139550852E-4</v>
      </c>
      <c r="D71" s="219"/>
      <c r="E71" s="219"/>
      <c r="F71" s="216"/>
      <c r="G71" s="217"/>
      <c r="H71">
        <f>Preiskorrektur!G71/Preiskorrektur!G71*100</f>
        <v>100</v>
      </c>
      <c r="I71" s="210">
        <f>IF(Preiskorrektur!L71="","",Preiskorrektur!L71/Preiskorrektur!G71*100)</f>
        <v>25.331890707186655</v>
      </c>
      <c r="J71" s="210">
        <f>IF(AND(Preiskorrektur!Q71&lt;&gt;"",Preiskorrektur!V71&lt;&gt;""),(Preiskorrektur!Q71*Parameter!$B$9+Preiskorrektur!V71*(1-Parameter!$B$9))/Preiskorrektur!G71*100,"")</f>
        <v>24.535925941259347</v>
      </c>
      <c r="K71" s="210">
        <f>IF(Preiskorrektur!Z71="","",Preiskorrektur!Z71/Preiskorrektur!G71*100)</f>
        <v>173.03599899163467</v>
      </c>
      <c r="L71" s="210">
        <f>IF(Preiskorrektur!AD71="","",Preiskorrektur!AD71/Preiskorrektur!G71*100)</f>
        <v>171.65960740786068</v>
      </c>
      <c r="M71" s="319">
        <f t="shared" si="20"/>
        <v>123.34249903556066</v>
      </c>
      <c r="N71" s="210">
        <f t="shared" si="15"/>
        <v>1.0258365511572744E-2</v>
      </c>
      <c r="O71" s="210">
        <f t="shared" si="16"/>
        <v>9.9360327809606044E-3</v>
      </c>
      <c r="P71" s="210">
        <f t="shared" si="17"/>
        <v>7.0072405760567058E-2</v>
      </c>
      <c r="Q71" s="210">
        <f t="shared" si="18"/>
        <v>6.9515024232412889E-2</v>
      </c>
      <c r="R71" s="210">
        <f t="shared" si="19"/>
        <v>4.994859850151756E-2</v>
      </c>
      <c r="S71" s="210">
        <f>_xlfn.XLOOKUP(A71,Vergleichbarkeit!$A$2:$A$126,Vergleichbarkeit!$J$2:$J$126)</f>
        <v>0</v>
      </c>
      <c r="T71">
        <f>_xlfn.XLOOKUP(A71,Vergleichbarkeit!$A$2:$A$126,Vergleichbarkeit!$L$2:$L$126)</f>
        <v>1</v>
      </c>
      <c r="U71" s="210" t="str">
        <f t="shared" si="21"/>
        <v/>
      </c>
      <c r="V71" s="210">
        <f t="shared" si="22"/>
        <v>123.34249903556066</v>
      </c>
      <c r="X71" t="str">
        <f>_xlfn.XLOOKUP($A71,CHE!$B$3:$B$127,CHE!M$3:M$127)</f>
        <v>Nein</v>
      </c>
      <c r="Y71" t="str">
        <f>_xlfn.XLOOKUP($A71,CHE!$B$3:$B$127,CHE!N$3:N$127)</f>
        <v>Nein</v>
      </c>
      <c r="Z71" t="str">
        <f>_xlfn.XLOOKUP($A71,CHE!$B$3:$B$127,CHE!O$3:O$127)</f>
        <v>Nein</v>
      </c>
      <c r="AA71" t="str">
        <f>_xlfn.XLOOKUP($A71,CHE!$B$3:$B$127,CHE!P$3:P$127)</f>
        <v>Nein</v>
      </c>
      <c r="AB71" t="str">
        <f>_xlfn.XLOOKUP($A71,CHE!$B$3:$B$127,CHE!Q$3:Q$127)</f>
        <v>Ja</v>
      </c>
      <c r="AC71" t="b">
        <f t="shared" si="23"/>
        <v>0</v>
      </c>
      <c r="AD71" t="b">
        <f t="shared" si="24"/>
        <v>0</v>
      </c>
    </row>
    <row r="72" spans="1:30">
      <c r="A72" s="51">
        <f>Konsolidiert!C72</f>
        <v>3018.1</v>
      </c>
      <c r="B72" s="51" t="str">
        <f>Konsolidiert!D72</f>
        <v>Cytomegalievirus, 1 zusätzlicher Keim</v>
      </c>
      <c r="C72" s="223">
        <f>_xlfn.XLOOKUP(A72,Volumenanteile!$A$2:$A$106,Volumenanteile!$D$2:$D$106)</f>
        <v>0</v>
      </c>
      <c r="D72" s="219"/>
      <c r="E72" s="219"/>
      <c r="F72" s="216"/>
      <c r="G72" s="217"/>
      <c r="H72">
        <f>Preiskorrektur!G72/Preiskorrektur!G72*100</f>
        <v>100</v>
      </c>
      <c r="I72" s="210" t="str">
        <f>IF(Preiskorrektur!L72="","",Preiskorrektur!L72/Preiskorrektur!G72*100)</f>
        <v/>
      </c>
      <c r="J72" s="210" t="e">
        <f>IF(AND(Preiskorrektur!Q72&lt;&gt;"",Preiskorrektur!V72&lt;&gt;""),(Preiskorrektur!Q72*Parameter!$B$9+Preiskorrektur!V72*(1-Parameter!$B$9))/Preiskorrektur!G72*100,"")</f>
        <v>#N/A</v>
      </c>
      <c r="K72" s="210" t="str">
        <f>IF(Preiskorrektur!Z72="","",Preiskorrektur!Z72/Preiskorrektur!G72*100)</f>
        <v/>
      </c>
      <c r="L72" s="210" t="str">
        <f>IF(Preiskorrektur!AD72="","",Preiskorrektur!AD72/Preiskorrektur!G72*100)</f>
        <v/>
      </c>
      <c r="M72" s="319" t="str">
        <f t="shared" si="20"/>
        <v/>
      </c>
      <c r="N72" s="210" t="str">
        <f t="shared" si="15"/>
        <v/>
      </c>
      <c r="O72" s="210" t="e">
        <f t="shared" si="16"/>
        <v>#N/A</v>
      </c>
      <c r="P72" s="210" t="str">
        <f t="shared" si="17"/>
        <v/>
      </c>
      <c r="Q72" s="210" t="str">
        <f t="shared" si="18"/>
        <v/>
      </c>
      <c r="R72" s="210" t="str">
        <f t="shared" si="19"/>
        <v/>
      </c>
      <c r="S72" s="210">
        <f>_xlfn.XLOOKUP(A72,Vergleichbarkeit!$A$2:$A$126,Vergleichbarkeit!$J$2:$J$126)</f>
        <v>0</v>
      </c>
      <c r="T72">
        <f>_xlfn.XLOOKUP(A72,Vergleichbarkeit!$A$2:$A$126,Vergleichbarkeit!$L$2:$L$126)</f>
        <v>0</v>
      </c>
      <c r="U72" s="210" t="str">
        <f t="shared" si="21"/>
        <v/>
      </c>
      <c r="V72" s="210" t="str">
        <f t="shared" si="22"/>
        <v/>
      </c>
      <c r="X72" t="str">
        <f>_xlfn.XLOOKUP($A72,CHE!$B$3:$B$127,CHE!M$3:M$127)</f>
        <v>Nein</v>
      </c>
      <c r="Y72" t="str">
        <f>_xlfn.XLOOKUP($A72,CHE!$B$3:$B$127,CHE!N$3:N$127)</f>
        <v>Nein</v>
      </c>
      <c r="Z72" t="str">
        <f>_xlfn.XLOOKUP($A72,CHE!$B$3:$B$127,CHE!O$3:O$127)</f>
        <v>Nein</v>
      </c>
      <c r="AA72" t="str">
        <f>_xlfn.XLOOKUP($A72,CHE!$B$3:$B$127,CHE!P$3:P$127)</f>
        <v>Nein</v>
      </c>
      <c r="AB72" t="str">
        <f>_xlfn.XLOOKUP($A72,CHE!$B$3:$B$127,CHE!Q$3:Q$127)</f>
        <v>Ja</v>
      </c>
      <c r="AC72" t="b">
        <f t="shared" si="23"/>
        <v>0</v>
      </c>
      <c r="AD72" t="b">
        <f t="shared" si="24"/>
        <v>0</v>
      </c>
    </row>
    <row r="73" spans="1:30">
      <c r="A73" s="51">
        <f>Konsolidiert!C73</f>
        <v>3057</v>
      </c>
      <c r="B73" s="51" t="str">
        <f>Konsolidiert!D73</f>
        <v>Hepatitis-B-Virus, HBs Ig oder IgG</v>
      </c>
      <c r="C73" s="223">
        <f>_xlfn.XLOOKUP(A73,Volumenanteile!$A$2:$A$106,Volumenanteile!$D$2:$D$106)</f>
        <v>3.4804464321660962E-3</v>
      </c>
      <c r="D73" s="219"/>
      <c r="E73" s="219"/>
      <c r="F73" s="216"/>
      <c r="G73" s="217"/>
      <c r="H73">
        <f>Preiskorrektur!G73/Preiskorrektur!G73*100</f>
        <v>100</v>
      </c>
      <c r="I73" s="210">
        <f>IF(Preiskorrektur!L73="","",Preiskorrektur!L73/Preiskorrektur!G73*100)</f>
        <v>47.450386241784585</v>
      </c>
      <c r="J73" s="210">
        <f>IF(AND(Preiskorrektur!Q73&lt;&gt;"",Preiskorrektur!V73&lt;&gt;""),(Preiskorrektur!Q73*Parameter!$B$9+Preiskorrektur!V73*(1-Parameter!$B$9))/Preiskorrektur!G73*100,"")</f>
        <v>54.264370928992953</v>
      </c>
      <c r="K73" s="210">
        <f>IF(Preiskorrektur!Z73="","",Preiskorrektur!Z73/Preiskorrektur!G73*100)</f>
        <v>87.703304263360593</v>
      </c>
      <c r="L73" s="210">
        <f>IF(Preiskorrektur!AD73="","",Preiskorrektur!AD73/Preiskorrektur!G73*100)</f>
        <v>70.836403211119119</v>
      </c>
      <c r="M73" s="319">
        <f t="shared" si="20"/>
        <v>68.663364572088099</v>
      </c>
      <c r="N73" s="210">
        <f t="shared" si="15"/>
        <v>0.16514852750012238</v>
      </c>
      <c r="O73" s="210">
        <f t="shared" si="16"/>
        <v>0.18886423619355117</v>
      </c>
      <c r="P73" s="210">
        <f t="shared" si="17"/>
        <v>0.30524665241259097</v>
      </c>
      <c r="Q73" s="210">
        <f t="shared" si="18"/>
        <v>0.24654230682361855</v>
      </c>
      <c r="R73" s="210">
        <f t="shared" si="19"/>
        <v>0.23897916224544397</v>
      </c>
      <c r="S73" s="210">
        <f>_xlfn.XLOOKUP(A73,Vergleichbarkeit!$A$2:$A$126,Vergleichbarkeit!$J$2:$J$126)</f>
        <v>1</v>
      </c>
      <c r="T73">
        <f>_xlfn.XLOOKUP(A73,Vergleichbarkeit!$A$2:$A$126,Vergleichbarkeit!$L$2:$L$126)</f>
        <v>1</v>
      </c>
      <c r="U73" s="210">
        <f t="shared" si="21"/>
        <v>68.663364572088099</v>
      </c>
      <c r="V73" s="210">
        <f t="shared" si="22"/>
        <v>68.663364572088099</v>
      </c>
      <c r="X73" t="str">
        <f>_xlfn.XLOOKUP($A73,CHE!$B$3:$B$127,CHE!M$3:M$127)</f>
        <v>Nein</v>
      </c>
      <c r="Y73" t="str">
        <f>_xlfn.XLOOKUP($A73,CHE!$B$3:$B$127,CHE!N$3:N$127)</f>
        <v>Nein</v>
      </c>
      <c r="Z73" t="str">
        <f>_xlfn.XLOOKUP($A73,CHE!$B$3:$B$127,CHE!O$3:O$127)</f>
        <v>Ja</v>
      </c>
      <c r="AA73" t="str">
        <f>_xlfn.XLOOKUP($A73,CHE!$B$3:$B$127,CHE!P$3:P$127)</f>
        <v>Nein</v>
      </c>
      <c r="AB73" t="str">
        <f>_xlfn.XLOOKUP($A73,CHE!$B$3:$B$127,CHE!Q$3:Q$127)</f>
        <v>Ja</v>
      </c>
      <c r="AC73" t="b">
        <f t="shared" si="23"/>
        <v>0</v>
      </c>
      <c r="AD73" t="b">
        <f t="shared" si="24"/>
        <v>0</v>
      </c>
    </row>
    <row r="74" spans="1:30">
      <c r="A74" s="51">
        <f>Konsolidiert!C74</f>
        <v>3062</v>
      </c>
      <c r="B74" s="51" t="str">
        <f>Konsolidiert!D74</f>
        <v>Hepatitis-B-Virus, 1 Keim oder 1. Keim</v>
      </c>
      <c r="C74" s="223">
        <f>_xlfn.XLOOKUP(A74,Volumenanteile!$A$2:$A$106,Volumenanteile!$D$2:$D$106)</f>
        <v>3.7610015512746901E-4</v>
      </c>
      <c r="D74" s="219"/>
      <c r="E74" s="219"/>
      <c r="F74" s="216"/>
      <c r="G74" s="217"/>
      <c r="H74">
        <f>Preiskorrektur!G74/Preiskorrektur!G74*100</f>
        <v>100</v>
      </c>
      <c r="I74" s="210">
        <f>IF(Preiskorrektur!L74="","",Preiskorrektur!L74/Preiskorrektur!G74*100)</f>
        <v>81.080208680259346</v>
      </c>
      <c r="J74" s="210">
        <f>IF(AND(Preiskorrektur!Q74&lt;&gt;"",Preiskorrektur!V74&lt;&gt;""),(Preiskorrektur!Q74*Parameter!$B$9+Preiskorrektur!V74*(1-Parameter!$B$9))/Preiskorrektur!G74*100,"")</f>
        <v>78.507716052572519</v>
      </c>
      <c r="K74" s="210">
        <f>IF(Preiskorrektur!Z74="","",Preiskorrektur!Z74/Preiskorrektur!G74*100)</f>
        <v>40.498727868795427</v>
      </c>
      <c r="L74" s="210">
        <f>IF(Preiskorrektur!AD74="","",Preiskorrektur!AD74/Preiskorrektur!G74*100)</f>
        <v>169.81010567872971</v>
      </c>
      <c r="M74" s="319">
        <f t="shared" si="20"/>
        <v>97.129680742594829</v>
      </c>
      <c r="N74" s="210">
        <f t="shared" si="15"/>
        <v>3.0494279062413098E-2</v>
      </c>
      <c r="O74" s="210">
        <f t="shared" si="16"/>
        <v>2.9526764186075815E-2</v>
      </c>
      <c r="P74" s="210">
        <f t="shared" si="17"/>
        <v>1.5231577833919112E-2</v>
      </c>
      <c r="Q74" s="210">
        <f t="shared" si="18"/>
        <v>6.3865607087982154E-2</v>
      </c>
      <c r="R74" s="210">
        <f t="shared" si="19"/>
        <v>3.6530487994771453E-2</v>
      </c>
      <c r="S74" s="210">
        <f>_xlfn.XLOOKUP(A74,Vergleichbarkeit!$A$2:$A$126,Vergleichbarkeit!$J$2:$J$126)</f>
        <v>0</v>
      </c>
      <c r="T74">
        <f>_xlfn.XLOOKUP(A74,Vergleichbarkeit!$A$2:$A$126,Vergleichbarkeit!$L$2:$L$126)</f>
        <v>1</v>
      </c>
      <c r="U74" s="210" t="str">
        <f t="shared" si="21"/>
        <v/>
      </c>
      <c r="V74" s="210">
        <f t="shared" si="22"/>
        <v>97.129680742594829</v>
      </c>
      <c r="X74" t="str">
        <f>_xlfn.XLOOKUP($A74,CHE!$B$3:$B$127,CHE!M$3:M$127)</f>
        <v>Nein</v>
      </c>
      <c r="Y74" t="str">
        <f>_xlfn.XLOOKUP($A74,CHE!$B$3:$B$127,CHE!N$3:N$127)</f>
        <v>Nein</v>
      </c>
      <c r="Z74" t="str">
        <f>_xlfn.XLOOKUP($A74,CHE!$B$3:$B$127,CHE!O$3:O$127)</f>
        <v>Ja</v>
      </c>
      <c r="AA74" t="str">
        <f>_xlfn.XLOOKUP($A74,CHE!$B$3:$B$127,CHE!P$3:P$127)</f>
        <v>Nein</v>
      </c>
      <c r="AB74" t="str">
        <f>_xlfn.XLOOKUP($A74,CHE!$B$3:$B$127,CHE!Q$3:Q$127)</f>
        <v>Ja</v>
      </c>
      <c r="AC74" t="b">
        <f t="shared" si="23"/>
        <v>0</v>
      </c>
      <c r="AD74" t="b">
        <f t="shared" si="24"/>
        <v>0</v>
      </c>
    </row>
    <row r="75" spans="1:30">
      <c r="A75" s="51">
        <f>Konsolidiert!C75</f>
        <v>3062.1</v>
      </c>
      <c r="B75" s="51" t="str">
        <f>Konsolidiert!D75</f>
        <v>Hepatitis-B-Virus, zusätzlicher Keim</v>
      </c>
      <c r="C75" s="223">
        <f>_xlfn.XLOOKUP(A75,Volumenanteile!$A$2:$A$106,Volumenanteile!$D$2:$D$106)</f>
        <v>0</v>
      </c>
      <c r="D75" s="219"/>
      <c r="E75" s="219"/>
      <c r="F75" s="216"/>
      <c r="G75" s="217"/>
      <c r="H75">
        <f>Preiskorrektur!G75/Preiskorrektur!G75*100</f>
        <v>100</v>
      </c>
      <c r="I75" s="210" t="str">
        <f>IF(Preiskorrektur!L75="","",Preiskorrektur!L75/Preiskorrektur!G75*100)</f>
        <v/>
      </c>
      <c r="J75" s="210" t="str">
        <f>IF(AND(Preiskorrektur!Q75&lt;&gt;"",Preiskorrektur!V75&lt;&gt;""),(Preiskorrektur!Q75*Parameter!$B$9+Preiskorrektur!V75*(1-Parameter!$B$9))/Preiskorrektur!G75*100,"")</f>
        <v/>
      </c>
      <c r="K75" s="210" t="str">
        <f>IF(Preiskorrektur!Z75="","",Preiskorrektur!Z75/Preiskorrektur!G75*100)</f>
        <v/>
      </c>
      <c r="L75" s="210" t="str">
        <f>IF(Preiskorrektur!AD75="","",Preiskorrektur!AD75/Preiskorrektur!G75*100)</f>
        <v/>
      </c>
      <c r="M75" s="319" t="str">
        <f t="shared" si="20"/>
        <v/>
      </c>
      <c r="N75" s="210" t="str">
        <f t="shared" si="15"/>
        <v/>
      </c>
      <c r="O75" s="210" t="str">
        <f t="shared" si="16"/>
        <v/>
      </c>
      <c r="P75" s="210" t="str">
        <f t="shared" si="17"/>
        <v/>
      </c>
      <c r="Q75" s="210" t="str">
        <f t="shared" si="18"/>
        <v/>
      </c>
      <c r="R75" s="210" t="str">
        <f t="shared" si="19"/>
        <v/>
      </c>
      <c r="S75" s="210">
        <f>_xlfn.XLOOKUP(A75,Vergleichbarkeit!$A$2:$A$126,Vergleichbarkeit!$J$2:$J$126)</f>
        <v>0</v>
      </c>
      <c r="T75">
        <f>_xlfn.XLOOKUP(A75,Vergleichbarkeit!$A$2:$A$126,Vergleichbarkeit!$L$2:$L$126)</f>
        <v>0</v>
      </c>
      <c r="U75" s="210" t="str">
        <f t="shared" si="21"/>
        <v/>
      </c>
      <c r="V75" s="210" t="str">
        <f t="shared" si="22"/>
        <v/>
      </c>
      <c r="X75" t="str">
        <f>_xlfn.XLOOKUP($A75,CHE!$B$3:$B$127,CHE!M$3:M$127)</f>
        <v>Nein</v>
      </c>
      <c r="Y75" t="str">
        <f>_xlfn.XLOOKUP($A75,CHE!$B$3:$B$127,CHE!N$3:N$127)</f>
        <v>Nein</v>
      </c>
      <c r="Z75" t="str">
        <f>_xlfn.XLOOKUP($A75,CHE!$B$3:$B$127,CHE!O$3:O$127)</f>
        <v>Ja</v>
      </c>
      <c r="AA75" t="str">
        <f>_xlfn.XLOOKUP($A75,CHE!$B$3:$B$127,CHE!P$3:P$127)</f>
        <v>Nein</v>
      </c>
      <c r="AB75" t="str">
        <f>_xlfn.XLOOKUP($A75,CHE!$B$3:$B$127,CHE!Q$3:Q$127)</f>
        <v>Ja</v>
      </c>
      <c r="AC75" t="b">
        <f t="shared" si="23"/>
        <v>0</v>
      </c>
      <c r="AD75" t="b">
        <f t="shared" si="24"/>
        <v>0</v>
      </c>
    </row>
    <row r="76" spans="1:30">
      <c r="A76" s="51">
        <f>Konsolidiert!C76</f>
        <v>3069</v>
      </c>
      <c r="B76" s="51" t="str">
        <f>Konsolidiert!D76</f>
        <v>Hepatitis-C-Virus, Ig oder IgG</v>
      </c>
      <c r="C76" s="223">
        <f>_xlfn.XLOOKUP(A76,Volumenanteile!$A$2:$A$106,Volumenanteile!$D$2:$D$106)</f>
        <v>2.7967334789459918E-3</v>
      </c>
      <c r="D76" s="219"/>
      <c r="E76" s="219"/>
      <c r="F76" s="216"/>
      <c r="G76" s="217"/>
      <c r="H76">
        <f>Preiskorrektur!G76/Preiskorrektur!G76*100</f>
        <v>100</v>
      </c>
      <c r="I76" s="210">
        <f>IF(Preiskorrektur!L76="","",Preiskorrektur!L76/Preiskorrektur!G76*100)</f>
        <v>39.262921827059735</v>
      </c>
      <c r="J76" s="210">
        <f>IF(AND(Preiskorrektur!Q76&lt;&gt;"",Preiskorrektur!V76&lt;&gt;""),(Preiskorrektur!Q76*Parameter!$B$9+Preiskorrektur!V76*(1-Parameter!$B$9))/Preiskorrektur!G76*100,"")</f>
        <v>73.437187460651515</v>
      </c>
      <c r="K76" s="210">
        <f>IF(Preiskorrektur!Z76="","",Preiskorrektur!Z76/Preiskorrektur!G76*100)</f>
        <v>63.324947543025736</v>
      </c>
      <c r="L76" s="210">
        <f>IF(Preiskorrektur!AD76="","",Preiskorrektur!AD76/Preiskorrektur!G76*100)</f>
        <v>63.360984226502403</v>
      </c>
      <c r="M76" s="319">
        <f t="shared" si="20"/>
        <v>55.316284532195958</v>
      </c>
      <c r="N76" s="210">
        <f t="shared" si="15"/>
        <v>0.10980792795497729</v>
      </c>
      <c r="O76" s="210">
        <f t="shared" si="16"/>
        <v>0.20538424077083689</v>
      </c>
      <c r="P76" s="210">
        <f t="shared" si="17"/>
        <v>0.1771030008460788</v>
      </c>
      <c r="Q76" s="210">
        <f t="shared" si="18"/>
        <v>0.17720378584522817</v>
      </c>
      <c r="R76" s="210">
        <f t="shared" si="19"/>
        <v>0.15470490488209476</v>
      </c>
      <c r="S76" s="210">
        <f>_xlfn.XLOOKUP(A76,Vergleichbarkeit!$A$2:$A$126,Vergleichbarkeit!$J$2:$J$126)</f>
        <v>1</v>
      </c>
      <c r="T76">
        <f>_xlfn.XLOOKUP(A76,Vergleichbarkeit!$A$2:$A$126,Vergleichbarkeit!$L$2:$L$126)</f>
        <v>1</v>
      </c>
      <c r="U76" s="210">
        <f t="shared" si="21"/>
        <v>55.316284532195958</v>
      </c>
      <c r="V76" s="210">
        <f t="shared" si="22"/>
        <v>55.316284532195958</v>
      </c>
      <c r="X76" t="str">
        <f>_xlfn.XLOOKUP($A76,CHE!$B$3:$B$127,CHE!M$3:M$127)</f>
        <v>Nein</v>
      </c>
      <c r="Y76" t="str">
        <f>_xlfn.XLOOKUP($A76,CHE!$B$3:$B$127,CHE!N$3:N$127)</f>
        <v>Nein</v>
      </c>
      <c r="Z76" t="str">
        <f>_xlfn.XLOOKUP($A76,CHE!$B$3:$B$127,CHE!O$3:O$127)</f>
        <v>Ja</v>
      </c>
      <c r="AA76" t="str">
        <f>_xlfn.XLOOKUP($A76,CHE!$B$3:$B$127,CHE!P$3:P$127)</f>
        <v>Nein</v>
      </c>
      <c r="AB76" t="str">
        <f>_xlfn.XLOOKUP($A76,CHE!$B$3:$B$127,CHE!Q$3:Q$127)</f>
        <v>Ja</v>
      </c>
      <c r="AC76" t="b">
        <f t="shared" si="23"/>
        <v>0</v>
      </c>
      <c r="AD76" t="b">
        <f t="shared" si="24"/>
        <v>0</v>
      </c>
    </row>
    <row r="77" spans="1:30">
      <c r="A77" s="51">
        <f>Konsolidiert!C77</f>
        <v>3073</v>
      </c>
      <c r="B77" s="51" t="str">
        <f>Konsolidiert!D77</f>
        <v>Hepatitis-C-Virus, 1 Keim oder 1. Keim</v>
      </c>
      <c r="C77" s="223">
        <f>_xlfn.XLOOKUP(A77,Volumenanteile!$A$2:$A$106,Volumenanteile!$D$2:$D$106)</f>
        <v>3.7097891260477961E-4</v>
      </c>
      <c r="D77" s="219"/>
      <c r="E77" s="219"/>
      <c r="F77" s="216">
        <v>1</v>
      </c>
      <c r="G77" s="217">
        <v>39.473354166666674</v>
      </c>
      <c r="H77">
        <f>Preiskorrektur!G77/Preiskorrektur!G77*100</f>
        <v>100</v>
      </c>
      <c r="I77" s="210">
        <f>IF(Preiskorrektur!L77="","",Preiskorrektur!L77/Preiskorrektur!G77*100)</f>
        <v>81.080208680259346</v>
      </c>
      <c r="J77" s="210">
        <f>IF(AND(Preiskorrektur!Q77&lt;&gt;"",Preiskorrektur!V77&lt;&gt;""),(Preiskorrektur!Q77*Parameter!$B$9+Preiskorrektur!V77*(1-Parameter!$B$9))/Preiskorrektur!G77*100,"")</f>
        <v>78.507716052572519</v>
      </c>
      <c r="K77" s="210">
        <f>IF(Preiskorrektur!Z77="","",Preiskorrektur!Z77/Preiskorrektur!G77*100)</f>
        <v>57.26309348338242</v>
      </c>
      <c r="L77" s="210">
        <f>IF(Preiskorrektur!AD77="","",Preiskorrektur!AD77/Preiskorrektur!G77*100)</f>
        <v>169.81010567872971</v>
      </c>
      <c r="M77" s="319">
        <f t="shared" si="20"/>
        <v>102.71780261412384</v>
      </c>
      <c r="N77" s="210">
        <f t="shared" si="15"/>
        <v>3.0079047649971224E-2</v>
      </c>
      <c r="O77" s="210">
        <f t="shared" si="16"/>
        <v>2.9124707132268154E-2</v>
      </c>
      <c r="P77" s="210">
        <f t="shared" si="17"/>
        <v>2.124340015285105E-2</v>
      </c>
      <c r="Q77" s="210">
        <f t="shared" si="18"/>
        <v>6.2995968353997858E-2</v>
      </c>
      <c r="R77" s="210">
        <f t="shared" si="19"/>
        <v>3.8106138718940051E-2</v>
      </c>
      <c r="S77" s="210">
        <f>_xlfn.XLOOKUP(A77,Vergleichbarkeit!$A$2:$A$126,Vergleichbarkeit!$J$2:$J$126)</f>
        <v>0</v>
      </c>
      <c r="T77">
        <f>_xlfn.XLOOKUP(A77,Vergleichbarkeit!$A$2:$A$126,Vergleichbarkeit!$L$2:$L$126)</f>
        <v>1</v>
      </c>
      <c r="U77" s="210" t="str">
        <f t="shared" si="21"/>
        <v/>
      </c>
      <c r="V77" s="210">
        <f t="shared" si="22"/>
        <v>102.71780261412384</v>
      </c>
      <c r="X77" t="str">
        <f>_xlfn.XLOOKUP($A77,CHE!$B$3:$B$127,CHE!M$3:M$127)</f>
        <v>Nein</v>
      </c>
      <c r="Y77" t="str">
        <f>_xlfn.XLOOKUP($A77,CHE!$B$3:$B$127,CHE!N$3:N$127)</f>
        <v>Nein</v>
      </c>
      <c r="Z77" t="str">
        <f>_xlfn.XLOOKUP($A77,CHE!$B$3:$B$127,CHE!O$3:O$127)</f>
        <v>Ja</v>
      </c>
      <c r="AA77" t="str">
        <f>_xlfn.XLOOKUP($A77,CHE!$B$3:$B$127,CHE!P$3:P$127)</f>
        <v>Nein</v>
      </c>
      <c r="AB77" t="str">
        <f>_xlfn.XLOOKUP($A77,CHE!$B$3:$B$127,CHE!Q$3:Q$127)</f>
        <v>Ja</v>
      </c>
      <c r="AC77" t="b">
        <f t="shared" si="23"/>
        <v>0</v>
      </c>
      <c r="AD77" t="b">
        <f t="shared" si="24"/>
        <v>0</v>
      </c>
    </row>
    <row r="78" spans="1:30">
      <c r="A78" s="51">
        <f>Konsolidiert!C78</f>
        <v>3073.1</v>
      </c>
      <c r="B78" s="51" t="str">
        <f>Konsolidiert!D78</f>
        <v>Hepatitis-C-Virus, zusätzlicher Keim</v>
      </c>
      <c r="C78" s="223">
        <f>_xlfn.XLOOKUP(A78,Volumenanteile!$A$2:$A$106,Volumenanteile!$D$2:$D$106)</f>
        <v>0</v>
      </c>
      <c r="D78" s="219"/>
      <c r="E78" s="219"/>
      <c r="F78" s="216"/>
      <c r="G78" s="217"/>
      <c r="H78">
        <f>Preiskorrektur!G78/Preiskorrektur!G78*100</f>
        <v>100</v>
      </c>
      <c r="I78" s="210" t="str">
        <f>IF(Preiskorrektur!L78="","",Preiskorrektur!L78/Preiskorrektur!G78*100)</f>
        <v/>
      </c>
      <c r="J78" s="210" t="str">
        <f>IF(AND(Preiskorrektur!Q78&lt;&gt;"",Preiskorrektur!V78&lt;&gt;""),(Preiskorrektur!Q78*Parameter!$B$9+Preiskorrektur!V78*(1-Parameter!$B$9))/Preiskorrektur!G78*100,"")</f>
        <v/>
      </c>
      <c r="K78" s="210">
        <f>IF(Preiskorrektur!Z78="","",Preiskorrektur!Z78/Preiskorrektur!G78*100)</f>
        <v>249.66898337579235</v>
      </c>
      <c r="L78" s="210" t="str">
        <f>IF(Preiskorrektur!AD78="","",Preiskorrektur!AD78/Preiskorrektur!G78*100)</f>
        <v/>
      </c>
      <c r="M78" s="319">
        <f t="shared" si="20"/>
        <v>249.66898337579235</v>
      </c>
      <c r="N78" s="210" t="str">
        <f t="shared" si="15"/>
        <v/>
      </c>
      <c r="O78" s="210" t="str">
        <f t="shared" si="16"/>
        <v/>
      </c>
      <c r="P78" s="210">
        <f t="shared" si="17"/>
        <v>0</v>
      </c>
      <c r="Q78" s="210" t="str">
        <f t="shared" si="18"/>
        <v/>
      </c>
      <c r="R78" s="210">
        <f t="shared" si="19"/>
        <v>0</v>
      </c>
      <c r="S78" s="210">
        <f>_xlfn.XLOOKUP(A78,Vergleichbarkeit!$A$2:$A$126,Vergleichbarkeit!$J$2:$J$126)</f>
        <v>0</v>
      </c>
      <c r="T78">
        <f>_xlfn.XLOOKUP(A78,Vergleichbarkeit!$A$2:$A$126,Vergleichbarkeit!$L$2:$L$126)</f>
        <v>0</v>
      </c>
      <c r="U78" s="210" t="str">
        <f t="shared" si="21"/>
        <v/>
      </c>
      <c r="V78" s="210" t="str">
        <f t="shared" si="22"/>
        <v/>
      </c>
      <c r="X78" t="str">
        <f>_xlfn.XLOOKUP($A78,CHE!$B$3:$B$127,CHE!M$3:M$127)</f>
        <v>Nein</v>
      </c>
      <c r="Y78" t="str">
        <f>_xlfn.XLOOKUP($A78,CHE!$B$3:$B$127,CHE!N$3:N$127)</f>
        <v>Nein</v>
      </c>
      <c r="Z78" t="str">
        <f>_xlfn.XLOOKUP($A78,CHE!$B$3:$B$127,CHE!O$3:O$127)</f>
        <v>Ja</v>
      </c>
      <c r="AA78" t="str">
        <f>_xlfn.XLOOKUP($A78,CHE!$B$3:$B$127,CHE!P$3:P$127)</f>
        <v>Nein</v>
      </c>
      <c r="AB78" t="str">
        <f>_xlfn.XLOOKUP($A78,CHE!$B$3:$B$127,CHE!Q$3:Q$127)</f>
        <v>Ja</v>
      </c>
      <c r="AC78" t="b">
        <f t="shared" si="23"/>
        <v>0</v>
      </c>
      <c r="AD78" t="b">
        <f t="shared" si="24"/>
        <v>0</v>
      </c>
    </row>
    <row r="79" spans="1:30">
      <c r="A79" s="51">
        <f>Konsolidiert!C79</f>
        <v>3087</v>
      </c>
      <c r="B79" s="51" t="str">
        <f>Konsolidiert!D79</f>
        <v>Herpes-simplex-Virus Typ 1 oder 2 (HSV-1 oder HSV-2), 1 Keim oder 1. Keim</v>
      </c>
      <c r="C79" s="223">
        <f>_xlfn.XLOOKUP(A79,Volumenanteile!$A$2:$A$106,Volumenanteile!$D$2:$D$106)</f>
        <v>5.7336352739692628E-4</v>
      </c>
      <c r="D79" s="219"/>
      <c r="E79" s="219"/>
      <c r="F79" s="216">
        <v>1</v>
      </c>
      <c r="G79" s="217">
        <v>10.811920524691359</v>
      </c>
      <c r="H79">
        <f>Preiskorrektur!G79/Preiskorrektur!G79*100</f>
        <v>100</v>
      </c>
      <c r="I79" s="210">
        <f>IF(Preiskorrektur!L79="","",Preiskorrektur!L79/Preiskorrektur!G79*100)</f>
        <v>68.202651935519157</v>
      </c>
      <c r="J79" s="210">
        <f>IF(AND(Preiskorrektur!Q79&lt;&gt;"",Preiskorrektur!V79&lt;&gt;""),(Preiskorrektur!Q79*Parameter!$B$9+Preiskorrektur!V79*(1-Parameter!$B$9))/Preiskorrektur!G79*100,"")</f>
        <v>27.203035253298907</v>
      </c>
      <c r="K79" s="210">
        <f>IF(Preiskorrektur!Z79="","",Preiskorrektur!Z79/Preiskorrektur!G79*100)</f>
        <v>31.996129510852249</v>
      </c>
      <c r="L79" s="210">
        <f>IF(Preiskorrektur!AD79="","",Preiskorrektur!AD79/Preiskorrektur!G79*100)</f>
        <v>177.20811259525345</v>
      </c>
      <c r="M79" s="319">
        <f t="shared" si="20"/>
        <v>92.468964680541617</v>
      </c>
      <c r="N79" s="210">
        <f t="shared" si="15"/>
        <v>3.9104913091574066E-2</v>
      </c>
      <c r="O79" s="210">
        <f t="shared" si="16"/>
        <v>1.5597228248734399E-2</v>
      </c>
      <c r="P79" s="210">
        <f t="shared" si="17"/>
        <v>1.8345413679391135E-2</v>
      </c>
      <c r="Q79" s="210">
        <f t="shared" si="18"/>
        <v>0.1016046685209662</v>
      </c>
      <c r="R79" s="210">
        <f t="shared" si="19"/>
        <v>5.3018331763977133E-2</v>
      </c>
      <c r="S79" s="210">
        <f>_xlfn.XLOOKUP(A79,Vergleichbarkeit!$A$2:$A$126,Vergleichbarkeit!$J$2:$J$126)</f>
        <v>0</v>
      </c>
      <c r="T79">
        <f>_xlfn.XLOOKUP(A79,Vergleichbarkeit!$A$2:$A$126,Vergleichbarkeit!$L$2:$L$126)</f>
        <v>1</v>
      </c>
      <c r="U79" s="210" t="str">
        <f t="shared" si="21"/>
        <v/>
      </c>
      <c r="V79" s="210">
        <f t="shared" si="22"/>
        <v>92.468964680541617</v>
      </c>
      <c r="X79" t="str">
        <f>_xlfn.XLOOKUP($A79,CHE!$B$3:$B$127,CHE!M$3:M$127)</f>
        <v>Nein</v>
      </c>
      <c r="Y79" t="str">
        <f>_xlfn.XLOOKUP($A79,CHE!$B$3:$B$127,CHE!N$3:N$127)</f>
        <v>Nein</v>
      </c>
      <c r="Z79" t="str">
        <f>_xlfn.XLOOKUP($A79,CHE!$B$3:$B$127,CHE!O$3:O$127)</f>
        <v>Nein</v>
      </c>
      <c r="AA79" t="str">
        <f>_xlfn.XLOOKUP($A79,CHE!$B$3:$B$127,CHE!P$3:P$127)</f>
        <v>Nein</v>
      </c>
      <c r="AB79" t="str">
        <f>_xlfn.XLOOKUP($A79,CHE!$B$3:$B$127,CHE!Q$3:Q$127)</f>
        <v>Ja</v>
      </c>
      <c r="AC79" t="b">
        <f t="shared" si="23"/>
        <v>0</v>
      </c>
      <c r="AD79" t="b">
        <f t="shared" si="24"/>
        <v>0</v>
      </c>
    </row>
    <row r="80" spans="1:30">
      <c r="A80" s="51">
        <f>Konsolidiert!C80</f>
        <v>3087.1</v>
      </c>
      <c r="B80" s="51" t="str">
        <f>Konsolidiert!D80</f>
        <v>Herpes-simplex-Virus Typ 1 oder 2 (HSV-1 oder HSV-2), zusätzlicher Keim</v>
      </c>
      <c r="C80" s="223">
        <f>_xlfn.XLOOKUP(A80,Volumenanteile!$A$2:$A$106,Volumenanteile!$D$2:$D$106)</f>
        <v>0</v>
      </c>
      <c r="D80" s="219"/>
      <c r="E80" s="219"/>
      <c r="F80" s="216"/>
      <c r="G80" s="217"/>
      <c r="H80">
        <f>Preiskorrektur!G80/Preiskorrektur!G80*100</f>
        <v>100</v>
      </c>
      <c r="I80" s="210" t="str">
        <f>IF(Preiskorrektur!L80="","",Preiskorrektur!L80/Preiskorrektur!G80*100)</f>
        <v/>
      </c>
      <c r="J80" s="210" t="str">
        <f>IF(AND(Preiskorrektur!Q80&lt;&gt;"",Preiskorrektur!V80&lt;&gt;""),(Preiskorrektur!Q80*Parameter!$B$9+Preiskorrektur!V80*(1-Parameter!$B$9))/Preiskorrektur!G80*100,"")</f>
        <v/>
      </c>
      <c r="K80" s="210">
        <f>IF(Preiskorrektur!Z80="","",Preiskorrektur!Z80/Preiskorrektur!G80*100)</f>
        <v>76.920742042130698</v>
      </c>
      <c r="L80" s="210" t="str">
        <f>IF(Preiskorrektur!AD80="","",Preiskorrektur!AD80/Preiskorrektur!G80*100)</f>
        <v/>
      </c>
      <c r="M80" s="319">
        <f t="shared" si="20"/>
        <v>76.920742042130698</v>
      </c>
      <c r="N80" s="210" t="str">
        <f t="shared" si="15"/>
        <v/>
      </c>
      <c r="O80" s="210" t="str">
        <f t="shared" si="16"/>
        <v/>
      </c>
      <c r="P80" s="210">
        <f t="shared" si="17"/>
        <v>0</v>
      </c>
      <c r="Q80" s="210" t="str">
        <f t="shared" si="18"/>
        <v/>
      </c>
      <c r="R80" s="210">
        <f t="shared" si="19"/>
        <v>0</v>
      </c>
      <c r="S80" s="210">
        <f>_xlfn.XLOOKUP(A80,Vergleichbarkeit!$A$2:$A$126,Vergleichbarkeit!$J$2:$J$126)</f>
        <v>0</v>
      </c>
      <c r="T80">
        <f>_xlfn.XLOOKUP(A80,Vergleichbarkeit!$A$2:$A$126,Vergleichbarkeit!$L$2:$L$126)</f>
        <v>0</v>
      </c>
      <c r="U80" s="210" t="str">
        <f t="shared" si="21"/>
        <v/>
      </c>
      <c r="V80" s="210" t="str">
        <f t="shared" si="22"/>
        <v/>
      </c>
      <c r="X80" t="str">
        <f>_xlfn.XLOOKUP($A80,CHE!$B$3:$B$127,CHE!M$3:M$127)</f>
        <v>Nein</v>
      </c>
      <c r="Y80" t="str">
        <f>_xlfn.XLOOKUP($A80,CHE!$B$3:$B$127,CHE!N$3:N$127)</f>
        <v>Nein</v>
      </c>
      <c r="Z80" t="str">
        <f>_xlfn.XLOOKUP($A80,CHE!$B$3:$B$127,CHE!O$3:O$127)</f>
        <v>Nein</v>
      </c>
      <c r="AA80" t="str">
        <f>_xlfn.XLOOKUP($A80,CHE!$B$3:$B$127,CHE!P$3:P$127)</f>
        <v>Nein</v>
      </c>
      <c r="AB80" t="str">
        <f>_xlfn.XLOOKUP($A80,CHE!$B$3:$B$127,CHE!Q$3:Q$127)</f>
        <v>Ja</v>
      </c>
      <c r="AC80" t="b">
        <f t="shared" si="23"/>
        <v>0</v>
      </c>
      <c r="AD80" t="b">
        <f t="shared" si="24"/>
        <v>0</v>
      </c>
    </row>
    <row r="81" spans="1:30">
      <c r="A81" s="51">
        <f>Konsolidiert!C81</f>
        <v>3094</v>
      </c>
      <c r="B81" s="51" t="str">
        <f>Konsolidiert!D81</f>
        <v>HIV-1- und HIV-2-Antikörper und HIV-1-p24-Antigen</v>
      </c>
      <c r="C81" s="223">
        <f>_xlfn.XLOOKUP(A81,Volumenanteile!$A$2:$A$106,Volumenanteile!$D$2:$D$106)</f>
        <v>5.0945734642809156E-3</v>
      </c>
      <c r="D81" s="219"/>
      <c r="E81" s="219"/>
      <c r="F81" s="216">
        <v>1</v>
      </c>
      <c r="G81" s="217">
        <v>45.317069444444449</v>
      </c>
      <c r="H81">
        <f>Preiskorrektur!G81/Preiskorrektur!G81*100</f>
        <v>100</v>
      </c>
      <c r="I81" s="210">
        <f>IF(Preiskorrektur!L81="","",Preiskorrektur!L81/Preiskorrektur!G81*100)</f>
        <v>47.450386241784585</v>
      </c>
      <c r="J81" s="210">
        <f>IF(AND(Preiskorrektur!Q81&lt;&gt;"",Preiskorrektur!V81&lt;&gt;""),(Preiskorrektur!Q81*Parameter!$B$9+Preiskorrektur!V81*(1-Parameter!$B$9))/Preiskorrektur!G81*100,"")</f>
        <v>54.875680710379036</v>
      </c>
      <c r="K81" s="210">
        <f>IF(Preiskorrektur!Z81="","",Preiskorrektur!Z81/Preiskorrektur!G81*100)</f>
        <v>74.933866426755984</v>
      </c>
      <c r="L81" s="210">
        <f>IF(Preiskorrektur!AD81="","",Preiskorrektur!AD81/Preiskorrektur!G81*100)</f>
        <v>172.15525504899321</v>
      </c>
      <c r="M81" s="319">
        <f t="shared" si="20"/>
        <v>98.179835905844584</v>
      </c>
      <c r="N81" s="210">
        <f t="shared" si="15"/>
        <v>0.24173947861727599</v>
      </c>
      <c r="O81" s="210">
        <f t="shared" si="16"/>
        <v>0.27956818678144912</v>
      </c>
      <c r="P81" s="210">
        <f t="shared" si="17"/>
        <v>0.38175608747372164</v>
      </c>
      <c r="Q81" s="210">
        <f t="shared" si="18"/>
        <v>0.87705759410911388</v>
      </c>
      <c r="R81" s="210">
        <f t="shared" si="19"/>
        <v>0.50018438673337051</v>
      </c>
      <c r="S81" s="210">
        <f>_xlfn.XLOOKUP(A81,Vergleichbarkeit!$A$2:$A$126,Vergleichbarkeit!$J$2:$J$126)</f>
        <v>0</v>
      </c>
      <c r="T81">
        <f>_xlfn.XLOOKUP(A81,Vergleichbarkeit!$A$2:$A$126,Vergleichbarkeit!$L$2:$L$126)</f>
        <v>1</v>
      </c>
      <c r="U81" s="210" t="str">
        <f t="shared" si="21"/>
        <v/>
      </c>
      <c r="V81" s="210">
        <f t="shared" si="22"/>
        <v>98.179835905844584</v>
      </c>
      <c r="X81" t="str">
        <f>_xlfn.XLOOKUP($A81,CHE!$B$3:$B$127,CHE!M$3:M$127)</f>
        <v>Nein</v>
      </c>
      <c r="Y81" t="str">
        <f>_xlfn.XLOOKUP($A81,CHE!$B$3:$B$127,CHE!N$3:N$127)</f>
        <v>Nein</v>
      </c>
      <c r="Z81" t="str">
        <f>_xlfn.XLOOKUP($A81,CHE!$B$3:$B$127,CHE!O$3:O$127)</f>
        <v>Ja</v>
      </c>
      <c r="AA81" t="str">
        <f>_xlfn.XLOOKUP($A81,CHE!$B$3:$B$127,CHE!P$3:P$127)</f>
        <v>Nein</v>
      </c>
      <c r="AB81" t="str">
        <f>_xlfn.XLOOKUP($A81,CHE!$B$3:$B$127,CHE!Q$3:Q$127)</f>
        <v>Ja</v>
      </c>
      <c r="AC81" t="b">
        <f t="shared" si="23"/>
        <v>0</v>
      </c>
      <c r="AD81" t="b">
        <f t="shared" si="24"/>
        <v>0</v>
      </c>
    </row>
    <row r="82" spans="1:30">
      <c r="A82" s="51">
        <f>Konsolidiert!C82</f>
        <v>3101</v>
      </c>
      <c r="B82" s="51" t="str">
        <f>Konsolidiert!D82</f>
        <v>HIV-1, 1 Keim oder 1. Keim</v>
      </c>
      <c r="C82" s="223">
        <f>_xlfn.XLOOKUP(A82,Volumenanteile!$A$2:$A$106,Volumenanteile!$D$2:$D$106)</f>
        <v>8.3936503715761673E-4</v>
      </c>
      <c r="D82" s="219"/>
      <c r="E82" s="219"/>
      <c r="F82" s="216">
        <v>1</v>
      </c>
      <c r="G82" s="217">
        <v>67.454068287037046</v>
      </c>
      <c r="H82">
        <f>Preiskorrektur!G82/Preiskorrektur!G82*100</f>
        <v>100</v>
      </c>
      <c r="I82" s="210" t="str">
        <f>IF(Preiskorrektur!L82="","",Preiskorrektur!L82/Preiskorrektur!G82*100)</f>
        <v/>
      </c>
      <c r="J82" s="210">
        <f>IF(AND(Preiskorrektur!Q82&lt;&gt;"",Preiskorrektur!V82&lt;&gt;""),(Preiskorrektur!Q82*Parameter!$B$9+Preiskorrektur!V82*(1-Parameter!$B$9))/Preiskorrektur!G82*100,"")</f>
        <v>78.507716052572519</v>
      </c>
      <c r="K82" s="210">
        <f>IF(Preiskorrektur!Z82="","",Preiskorrektur!Z82/Preiskorrektur!G82*100)</f>
        <v>50.277941143971169</v>
      </c>
      <c r="L82" s="210">
        <f>IF(Preiskorrektur!AD82="","",Preiskorrektur!AD82/Preiskorrektur!G82*100)</f>
        <v>169.81010567872971</v>
      </c>
      <c r="M82" s="319">
        <f t="shared" si="20"/>
        <v>110.04402341135044</v>
      </c>
      <c r="N82" s="210" t="str">
        <f t="shared" si="15"/>
        <v/>
      </c>
      <c r="O82" s="210">
        <f t="shared" si="16"/>
        <v>6.5896632001627153E-2</v>
      </c>
      <c r="P82" s="210">
        <f t="shared" si="17"/>
        <v>4.2201545936517829E-2</v>
      </c>
      <c r="Q82" s="210">
        <f t="shared" si="18"/>
        <v>0.14253266566276579</v>
      </c>
      <c r="R82" s="210">
        <f t="shared" si="19"/>
        <v>9.2367105799641802E-2</v>
      </c>
      <c r="S82" s="210">
        <f>_xlfn.XLOOKUP(A82,Vergleichbarkeit!$A$2:$A$126,Vergleichbarkeit!$J$2:$J$126)</f>
        <v>0</v>
      </c>
      <c r="T82">
        <f>_xlfn.XLOOKUP(A82,Vergleichbarkeit!$A$2:$A$126,Vergleichbarkeit!$L$2:$L$126)</f>
        <v>0</v>
      </c>
      <c r="U82" s="210" t="str">
        <f t="shared" si="21"/>
        <v/>
      </c>
      <c r="V82" s="210" t="str">
        <f t="shared" si="22"/>
        <v/>
      </c>
      <c r="X82" t="str">
        <f>_xlfn.XLOOKUP($A82,CHE!$B$3:$B$127,CHE!M$3:M$127)</f>
        <v>Nein</v>
      </c>
      <c r="Y82" t="str">
        <f>_xlfn.XLOOKUP($A82,CHE!$B$3:$B$127,CHE!N$3:N$127)</f>
        <v>Nein</v>
      </c>
      <c r="Z82" t="str">
        <f>_xlfn.XLOOKUP($A82,CHE!$B$3:$B$127,CHE!O$3:O$127)</f>
        <v>Ja</v>
      </c>
      <c r="AA82" t="str">
        <f>_xlfn.XLOOKUP($A82,CHE!$B$3:$B$127,CHE!P$3:P$127)</f>
        <v>Nein</v>
      </c>
      <c r="AB82" t="str">
        <f>_xlfn.XLOOKUP($A82,CHE!$B$3:$B$127,CHE!Q$3:Q$127)</f>
        <v>Ja</v>
      </c>
      <c r="AC82" t="b">
        <f t="shared" si="23"/>
        <v>0</v>
      </c>
      <c r="AD82" t="b">
        <f t="shared" si="24"/>
        <v>0</v>
      </c>
    </row>
    <row r="83" spans="1:30">
      <c r="A83" s="51">
        <f>Konsolidiert!C83</f>
        <v>3101.1</v>
      </c>
      <c r="B83" s="51" t="str">
        <f>Konsolidiert!D83</f>
        <v>HIV-1, zusätzlicher Keim</v>
      </c>
      <c r="C83" s="223">
        <f>_xlfn.XLOOKUP(A83,Volumenanteile!$A$2:$A$106,Volumenanteile!$D$2:$D$106)</f>
        <v>0</v>
      </c>
      <c r="D83" s="219"/>
      <c r="E83" s="219"/>
      <c r="F83" s="216"/>
      <c r="G83" s="217"/>
      <c r="H83">
        <f>Preiskorrektur!G83/Preiskorrektur!G83*100</f>
        <v>100</v>
      </c>
      <c r="I83" s="210" t="str">
        <f>IF(Preiskorrektur!L83="","",Preiskorrektur!L83/Preiskorrektur!G83*100)</f>
        <v/>
      </c>
      <c r="J83" s="210" t="str">
        <f>IF(AND(Preiskorrektur!Q83&lt;&gt;"",Preiskorrektur!V83&lt;&gt;""),(Preiskorrektur!Q83*Parameter!$B$9+Preiskorrektur!V83*(1-Parameter!$B$9))/Preiskorrektur!G83*100,"")</f>
        <v/>
      </c>
      <c r="K83" s="210">
        <f>IF(Preiskorrektur!Z83="","",Preiskorrektur!Z83/Preiskorrektur!G83*100)</f>
        <v>165.23909408835036</v>
      </c>
      <c r="L83" s="210" t="str">
        <f>IF(Preiskorrektur!AD83="","",Preiskorrektur!AD83/Preiskorrektur!G83*100)</f>
        <v/>
      </c>
      <c r="M83" s="319">
        <f t="shared" si="20"/>
        <v>165.23909408835036</v>
      </c>
      <c r="N83" s="210" t="str">
        <f t="shared" si="15"/>
        <v/>
      </c>
      <c r="O83" s="210" t="str">
        <f t="shared" si="16"/>
        <v/>
      </c>
      <c r="P83" s="210">
        <f t="shared" si="17"/>
        <v>0</v>
      </c>
      <c r="Q83" s="210" t="str">
        <f t="shared" si="18"/>
        <v/>
      </c>
      <c r="R83" s="210">
        <f t="shared" si="19"/>
        <v>0</v>
      </c>
      <c r="S83" s="210">
        <f>_xlfn.XLOOKUP(A83,Vergleichbarkeit!$A$2:$A$126,Vergleichbarkeit!$J$2:$J$126)</f>
        <v>0</v>
      </c>
      <c r="T83">
        <f>_xlfn.XLOOKUP(A83,Vergleichbarkeit!$A$2:$A$126,Vergleichbarkeit!$L$2:$L$126)</f>
        <v>0</v>
      </c>
      <c r="U83" s="210" t="str">
        <f t="shared" si="21"/>
        <v/>
      </c>
      <c r="V83" s="210" t="str">
        <f t="shared" si="22"/>
        <v/>
      </c>
      <c r="X83" t="str">
        <f>_xlfn.XLOOKUP($A83,CHE!$B$3:$B$127,CHE!M$3:M$127)</f>
        <v>Nein</v>
      </c>
      <c r="Y83" t="str">
        <f>_xlfn.XLOOKUP($A83,CHE!$B$3:$B$127,CHE!N$3:N$127)</f>
        <v>Nein</v>
      </c>
      <c r="Z83" t="str">
        <f>_xlfn.XLOOKUP($A83,CHE!$B$3:$B$127,CHE!O$3:O$127)</f>
        <v>Ja</v>
      </c>
      <c r="AA83" t="str">
        <f>_xlfn.XLOOKUP($A83,CHE!$B$3:$B$127,CHE!P$3:P$127)</f>
        <v>Nein</v>
      </c>
      <c r="AB83" t="str">
        <f>_xlfn.XLOOKUP($A83,CHE!$B$3:$B$127,CHE!Q$3:Q$127)</f>
        <v>Ja</v>
      </c>
      <c r="AC83" t="b">
        <f t="shared" si="23"/>
        <v>0</v>
      </c>
      <c r="AD83" t="b">
        <f t="shared" si="24"/>
        <v>0</v>
      </c>
    </row>
    <row r="84" spans="1:30">
      <c r="A84" s="51">
        <f>Konsolidiert!C84</f>
        <v>3120</v>
      </c>
      <c r="B84" s="51" t="str">
        <f>Konsolidiert!D84</f>
        <v>Influenzavirus A oder B, 1 Keim oder 1. Keim</v>
      </c>
      <c r="C84" s="223">
        <f>_xlfn.XLOOKUP(A84,Volumenanteile!$A$2:$A$106,Volumenanteile!$D$2:$D$106)</f>
        <v>4.421235665987866E-4</v>
      </c>
      <c r="D84" s="219"/>
      <c r="E84" s="219"/>
      <c r="F84" s="216"/>
      <c r="G84" s="217"/>
      <c r="H84">
        <f>Preiskorrektur!G84/Preiskorrektur!G84*100</f>
        <v>100</v>
      </c>
      <c r="I84" s="210" t="str">
        <f>IF(Preiskorrektur!L84="","",Preiskorrektur!L84/Preiskorrektur!G84*100)</f>
        <v/>
      </c>
      <c r="J84" s="210">
        <f>IF(AND(Preiskorrektur!Q84&lt;&gt;"",Preiskorrektur!V84&lt;&gt;""),(Preiskorrektur!Q84*Parameter!$B$9+Preiskorrektur!V84*(1-Parameter!$B$9))/Preiskorrektur!G84*100,"")</f>
        <v>26.156318655099405</v>
      </c>
      <c r="K84" s="210">
        <f>IF(Preiskorrektur!Z84="","",Preiskorrektur!Z84/Preiskorrektur!G84*100)</f>
        <v>18.948333998213865</v>
      </c>
      <c r="L84" s="210">
        <f>IF(Preiskorrektur!AD84="","",Preiskorrektur!AD84/Preiskorrektur!G84*100)</f>
        <v>173.50910913699158</v>
      </c>
      <c r="M84" s="319">
        <f t="shared" si="20"/>
        <v>96.228721567602719</v>
      </c>
      <c r="N84" s="210" t="str">
        <f t="shared" si="15"/>
        <v/>
      </c>
      <c r="O84" s="210">
        <f t="shared" si="16"/>
        <v>1.1564324892886927E-2</v>
      </c>
      <c r="P84" s="210">
        <f t="shared" si="17"/>
        <v>8.3775050083953594E-3</v>
      </c>
      <c r="Q84" s="210">
        <f t="shared" si="18"/>
        <v>7.6712466169024829E-2</v>
      </c>
      <c r="R84" s="210">
        <f t="shared" si="19"/>
        <v>4.2544985588710095E-2</v>
      </c>
      <c r="S84" s="210">
        <f>_xlfn.XLOOKUP(A84,Vergleichbarkeit!$A$2:$A$126,Vergleichbarkeit!$J$2:$J$126)</f>
        <v>0</v>
      </c>
      <c r="T84">
        <f>_xlfn.XLOOKUP(A84,Vergleichbarkeit!$A$2:$A$126,Vergleichbarkeit!$L$2:$L$126)</f>
        <v>0</v>
      </c>
      <c r="U84" s="210" t="str">
        <f t="shared" si="21"/>
        <v/>
      </c>
      <c r="V84" s="210" t="str">
        <f t="shared" si="22"/>
        <v/>
      </c>
      <c r="X84" t="str">
        <f>_xlfn.XLOOKUP($A84,CHE!$B$3:$B$127,CHE!M$3:M$127)</f>
        <v>Nein</v>
      </c>
      <c r="Y84" t="str">
        <f>_xlfn.XLOOKUP($A84,CHE!$B$3:$B$127,CHE!N$3:N$127)</f>
        <v>Nein</v>
      </c>
      <c r="Z84" t="str">
        <f>_xlfn.XLOOKUP($A84,CHE!$B$3:$B$127,CHE!O$3:O$127)</f>
        <v>Nein</v>
      </c>
      <c r="AA84" t="str">
        <f>_xlfn.XLOOKUP($A84,CHE!$B$3:$B$127,CHE!P$3:P$127)</f>
        <v>Nein</v>
      </c>
      <c r="AB84" t="str">
        <f>_xlfn.XLOOKUP($A84,CHE!$B$3:$B$127,CHE!Q$3:Q$127)</f>
        <v>Ja</v>
      </c>
      <c r="AC84" t="b">
        <f t="shared" si="23"/>
        <v>0</v>
      </c>
      <c r="AD84" t="b">
        <f t="shared" si="24"/>
        <v>0</v>
      </c>
    </row>
    <row r="85" spans="1:30">
      <c r="A85" s="51">
        <f>Konsolidiert!C85</f>
        <v>3120.1</v>
      </c>
      <c r="B85" s="51" t="str">
        <f>Konsolidiert!D85</f>
        <v>Influenzavirus A oder B, zusätzlicher Keim</v>
      </c>
      <c r="C85" s="223">
        <f>_xlfn.XLOOKUP(A85,Volumenanteile!$A$2:$A$106,Volumenanteile!$D$2:$D$106)</f>
        <v>0</v>
      </c>
      <c r="D85" s="219"/>
      <c r="E85" s="219"/>
      <c r="F85" s="216"/>
      <c r="G85" s="217"/>
      <c r="H85">
        <f>Preiskorrektur!G85/Preiskorrektur!G85*100</f>
        <v>100</v>
      </c>
      <c r="I85" s="210" t="str">
        <f>IF(Preiskorrektur!L85="","",Preiskorrektur!L85/Preiskorrektur!G85*100)</f>
        <v/>
      </c>
      <c r="J85" s="210" t="str">
        <f>IF(AND(Preiskorrektur!Q85&lt;&gt;"",Preiskorrektur!V85&lt;&gt;""),(Preiskorrektur!Q85*Parameter!$B$9+Preiskorrektur!V85*(1-Parameter!$B$9))/Preiskorrektur!G85*100,"")</f>
        <v/>
      </c>
      <c r="K85" s="210">
        <f>IF(Preiskorrektur!Z85="","",Preiskorrektur!Z85/Preiskorrektur!G85*100)</f>
        <v>45.553007000749609</v>
      </c>
      <c r="L85" s="210" t="str">
        <f>IF(Preiskorrektur!AD85="","",Preiskorrektur!AD85/Preiskorrektur!G85*100)</f>
        <v/>
      </c>
      <c r="M85" s="319">
        <f t="shared" si="20"/>
        <v>45.553007000749609</v>
      </c>
      <c r="N85" s="210" t="str">
        <f t="shared" si="15"/>
        <v/>
      </c>
      <c r="O85" s="210" t="str">
        <f t="shared" si="16"/>
        <v/>
      </c>
      <c r="P85" s="210">
        <f t="shared" si="17"/>
        <v>0</v>
      </c>
      <c r="Q85" s="210" t="str">
        <f t="shared" si="18"/>
        <v/>
      </c>
      <c r="R85" s="210">
        <f t="shared" si="19"/>
        <v>0</v>
      </c>
      <c r="S85" s="210">
        <f>_xlfn.XLOOKUP(A85,Vergleichbarkeit!$A$2:$A$126,Vergleichbarkeit!$J$2:$J$126)</f>
        <v>0</v>
      </c>
      <c r="T85">
        <f>_xlfn.XLOOKUP(A85,Vergleichbarkeit!$A$2:$A$126,Vergleichbarkeit!$L$2:$L$126)</f>
        <v>0</v>
      </c>
      <c r="U85" s="210" t="str">
        <f t="shared" si="21"/>
        <v/>
      </c>
      <c r="V85" s="210" t="str">
        <f t="shared" si="22"/>
        <v/>
      </c>
      <c r="X85" t="str">
        <f>_xlfn.XLOOKUP($A85,CHE!$B$3:$B$127,CHE!M$3:M$127)</f>
        <v>Nein</v>
      </c>
      <c r="Y85" t="str">
        <f>_xlfn.XLOOKUP($A85,CHE!$B$3:$B$127,CHE!N$3:N$127)</f>
        <v>Nein</v>
      </c>
      <c r="Z85" t="str">
        <f>_xlfn.XLOOKUP($A85,CHE!$B$3:$B$127,CHE!O$3:O$127)</f>
        <v>Nein</v>
      </c>
      <c r="AA85" t="str">
        <f>_xlfn.XLOOKUP($A85,CHE!$B$3:$B$127,CHE!P$3:P$127)</f>
        <v>Nein</v>
      </c>
      <c r="AB85" t="str">
        <f>_xlfn.XLOOKUP($A85,CHE!$B$3:$B$127,CHE!Q$3:Q$127)</f>
        <v>Ja</v>
      </c>
      <c r="AC85" t="b">
        <f t="shared" si="23"/>
        <v>0</v>
      </c>
      <c r="AD85" t="b">
        <f t="shared" si="24"/>
        <v>0</v>
      </c>
    </row>
    <row r="86" spans="1:30">
      <c r="A86" s="51">
        <f>Konsolidiert!C86</f>
        <v>3178</v>
      </c>
      <c r="B86" s="51" t="str">
        <f>Konsolidiert!D86</f>
        <v>Varizella-Zoster-Virus, Ig oder IgG</v>
      </c>
      <c r="C86" s="223">
        <f>_xlfn.XLOOKUP(A86,Volumenanteile!$A$2:$A$106,Volumenanteile!$D$2:$D$106)</f>
        <v>1.5029712202652601E-3</v>
      </c>
      <c r="D86" s="219"/>
      <c r="E86" s="219"/>
      <c r="F86" s="216"/>
      <c r="G86" s="217"/>
      <c r="H86">
        <f>Preiskorrektur!G86/Preiskorrektur!G86*100</f>
        <v>100</v>
      </c>
      <c r="I86" s="210">
        <f>IF(Preiskorrektur!L86="","",Preiskorrektur!L86/Preiskorrektur!G86*100)</f>
        <v>23.96347759585208</v>
      </c>
      <c r="J86" s="210">
        <f>IF(AND(Preiskorrektur!Q86&lt;&gt;"",Preiskorrektur!V86&lt;&gt;""),(Preiskorrektur!Q86*Parameter!$B$9+Preiskorrektur!V86*(1-Parameter!$B$9))/Preiskorrektur!G86*100,"")</f>
        <v>44.362914709565324</v>
      </c>
      <c r="K86" s="210">
        <f>IF(Preiskorrektur!Z86="","",Preiskorrektur!Z86/Preiskorrektur!G86*100)</f>
        <v>58.841079242796276</v>
      </c>
      <c r="L86" s="210">
        <f>IF(Preiskorrektur!AD86="","",Preiskorrektur!AD86/Preiskorrektur!G86*100)</f>
        <v>41.460100723579224</v>
      </c>
      <c r="M86" s="319">
        <f t="shared" si="20"/>
        <v>41.421552520742523</v>
      </c>
      <c r="N86" s="210">
        <f t="shared" si="15"/>
        <v>3.6016417164037022E-2</v>
      </c>
      <c r="O86" s="210">
        <f t="shared" si="16"/>
        <v>6.6676184055559057E-2</v>
      </c>
      <c r="P86" s="210">
        <f t="shared" si="17"/>
        <v>8.8436448671270387E-2</v>
      </c>
      <c r="Q86" s="210">
        <f t="shared" si="18"/>
        <v>6.2313338176838456E-2</v>
      </c>
      <c r="R86" s="210">
        <f t="shared" si="19"/>
        <v>6.2255401337381951E-2</v>
      </c>
      <c r="S86" s="210">
        <f>_xlfn.XLOOKUP(A86,Vergleichbarkeit!$A$2:$A$126,Vergleichbarkeit!$J$2:$J$126)</f>
        <v>1</v>
      </c>
      <c r="T86">
        <f>_xlfn.XLOOKUP(A86,Vergleichbarkeit!$A$2:$A$126,Vergleichbarkeit!$L$2:$L$126)</f>
        <v>1</v>
      </c>
      <c r="U86" s="210">
        <f t="shared" si="21"/>
        <v>41.421552520742523</v>
      </c>
      <c r="V86" s="210">
        <f t="shared" si="22"/>
        <v>41.421552520742523</v>
      </c>
      <c r="X86" t="str">
        <f>_xlfn.XLOOKUP($A86,CHE!$B$3:$B$127,CHE!M$3:M$127)</f>
        <v>Nein</v>
      </c>
      <c r="Y86" t="str">
        <f>_xlfn.XLOOKUP($A86,CHE!$B$3:$B$127,CHE!N$3:N$127)</f>
        <v>Nein</v>
      </c>
      <c r="Z86" t="str">
        <f>_xlfn.XLOOKUP($A86,CHE!$B$3:$B$127,CHE!O$3:O$127)</f>
        <v>Nein</v>
      </c>
      <c r="AA86" t="str">
        <f>_xlfn.XLOOKUP($A86,CHE!$B$3:$B$127,CHE!P$3:P$127)</f>
        <v>Nein</v>
      </c>
      <c r="AB86" t="str">
        <f>_xlfn.XLOOKUP($A86,CHE!$B$3:$B$127,CHE!Q$3:Q$127)</f>
        <v>Ja</v>
      </c>
      <c r="AC86" t="b">
        <f t="shared" si="23"/>
        <v>0</v>
      </c>
      <c r="AD86" t="b">
        <f t="shared" si="24"/>
        <v>0</v>
      </c>
    </row>
    <row r="87" spans="1:30">
      <c r="A87" s="51">
        <f>Konsolidiert!C87</f>
        <v>3326</v>
      </c>
      <c r="B87" s="51" t="str">
        <f>Konsolidiert!D87</f>
        <v>Stuhl, Salmonellen, Shigellen, Campylobacter</v>
      </c>
      <c r="C87" s="223">
        <f>_xlfn.XLOOKUP(A87,Volumenanteile!$A$2:$A$106,Volumenanteile!$D$2:$D$106)</f>
        <v>1.082259691828253E-3</v>
      </c>
      <c r="D87" s="219"/>
      <c r="E87" s="219"/>
      <c r="F87" s="216">
        <v>1</v>
      </c>
      <c r="G87" s="217">
        <v>16.119760505698011</v>
      </c>
      <c r="H87">
        <f>Preiskorrektur!G87/Preiskorrektur!G87*100</f>
        <v>100</v>
      </c>
      <c r="I87" s="210">
        <f>IF(Preiskorrektur!L87="","",Preiskorrektur!L87/Preiskorrektur!G87*100)</f>
        <v>21.268055031712201</v>
      </c>
      <c r="J87" s="210" t="str">
        <f>IF(AND(Preiskorrektur!Q87&lt;&gt;"",Preiskorrektur!V87&lt;&gt;""),(Preiskorrektur!Q87*Parameter!$B$9+Preiskorrektur!V87*(1-Parameter!$B$9))/Preiskorrektur!G87*100,"")</f>
        <v/>
      </c>
      <c r="K87" s="210">
        <f>IF(Preiskorrektur!Z87="","",Preiskorrektur!Z87/Preiskorrektur!G87*100)</f>
        <v>89.131250457977757</v>
      </c>
      <c r="L87" s="210" t="str">
        <f>IF(Preiskorrektur!AD87="","",Preiskorrektur!AD87/Preiskorrektur!G87*100)</f>
        <v/>
      </c>
      <c r="M87" s="319">
        <f t="shared" si="20"/>
        <v>55.199652744844983</v>
      </c>
      <c r="N87" s="210">
        <f t="shared" si="15"/>
        <v>2.3017558684407174E-2</v>
      </c>
      <c r="O87" s="210" t="str">
        <f t="shared" si="16"/>
        <v/>
      </c>
      <c r="P87" s="210">
        <f t="shared" si="17"/>
        <v>9.6463159652917838E-2</v>
      </c>
      <c r="Q87" s="210" t="str">
        <f t="shared" si="18"/>
        <v/>
      </c>
      <c r="R87" s="210">
        <f t="shared" si="19"/>
        <v>5.9740359168662514E-2</v>
      </c>
      <c r="S87" s="210">
        <f>_xlfn.XLOOKUP(A87,Vergleichbarkeit!$A$2:$A$126,Vergleichbarkeit!$J$2:$J$126)</f>
        <v>0</v>
      </c>
      <c r="T87">
        <f>_xlfn.XLOOKUP(A87,Vergleichbarkeit!$A$2:$A$126,Vergleichbarkeit!$L$2:$L$126)</f>
        <v>0</v>
      </c>
      <c r="U87" s="210" t="str">
        <f t="shared" si="21"/>
        <v/>
      </c>
      <c r="V87" s="210" t="str">
        <f t="shared" si="22"/>
        <v/>
      </c>
      <c r="X87" t="str">
        <f>_xlfn.XLOOKUP($A87,CHE!$B$3:$B$127,CHE!M$3:M$127)</f>
        <v>Nein</v>
      </c>
      <c r="Y87" t="str">
        <f>_xlfn.XLOOKUP($A87,CHE!$B$3:$B$127,CHE!N$3:N$127)</f>
        <v>Nein</v>
      </c>
      <c r="Z87" t="str">
        <f>_xlfn.XLOOKUP($A87,CHE!$B$3:$B$127,CHE!O$3:O$127)</f>
        <v>Nein</v>
      </c>
      <c r="AA87" t="str">
        <f>_xlfn.XLOOKUP($A87,CHE!$B$3:$B$127,CHE!P$3:P$127)</f>
        <v>Nein</v>
      </c>
      <c r="AB87" t="str">
        <f>_xlfn.XLOOKUP($A87,CHE!$B$3:$B$127,CHE!Q$3:Q$127)</f>
        <v>Ja</v>
      </c>
      <c r="AC87" t="b">
        <f t="shared" si="23"/>
        <v>0</v>
      </c>
      <c r="AD87" t="b">
        <f t="shared" si="24"/>
        <v>0</v>
      </c>
    </row>
    <row r="88" spans="1:30">
      <c r="A88" s="51">
        <f>Konsolidiert!C88</f>
        <v>3331</v>
      </c>
      <c r="B88" s="51" t="str">
        <f>Konsolidiert!D88</f>
        <v>Urin, Eintauch-Objektträger</v>
      </c>
      <c r="C88" s="223">
        <f>_xlfn.XLOOKUP(A88,Volumenanteile!$A$2:$A$106,Volumenanteile!$D$2:$D$106)</f>
        <v>1.607593187729261E-3</v>
      </c>
      <c r="D88" s="219"/>
      <c r="E88" s="219"/>
      <c r="F88" s="216"/>
      <c r="G88" s="217"/>
      <c r="H88">
        <f>Preiskorrektur!G88/Preiskorrektur!G88*100</f>
        <v>100</v>
      </c>
      <c r="I88" s="210" t="str">
        <f>IF(Preiskorrektur!L88="","",Preiskorrektur!L88/Preiskorrektur!G88*100)</f>
        <v/>
      </c>
      <c r="J88" s="210" t="e">
        <f>IF(AND(Preiskorrektur!Q88&lt;&gt;"",Preiskorrektur!V88&lt;&gt;""),(Preiskorrektur!Q88*Parameter!$B$9+Preiskorrektur!V88*(1-Parameter!$B$9))/Preiskorrektur!G88*100,"")</f>
        <v>#N/A</v>
      </c>
      <c r="K88" s="210" t="e">
        <f>IF(Preiskorrektur!Z88="","",Preiskorrektur!Z88/Preiskorrektur!G88*100)</f>
        <v>#N/A</v>
      </c>
      <c r="L88" s="210" t="str">
        <f>IF(Preiskorrektur!AD88="","",Preiskorrektur!AD88/Preiskorrektur!G88*100)</f>
        <v/>
      </c>
      <c r="M88" s="319" t="str">
        <f t="shared" si="20"/>
        <v/>
      </c>
      <c r="N88" s="210" t="str">
        <f t="shared" si="15"/>
        <v/>
      </c>
      <c r="O88" s="210" t="e">
        <f t="shared" si="16"/>
        <v>#N/A</v>
      </c>
      <c r="P88" s="210" t="e">
        <f t="shared" si="17"/>
        <v>#N/A</v>
      </c>
      <c r="Q88" s="210" t="str">
        <f t="shared" si="18"/>
        <v/>
      </c>
      <c r="R88" s="210" t="str">
        <f t="shared" si="19"/>
        <v/>
      </c>
      <c r="S88" s="210">
        <f>_xlfn.XLOOKUP(A88,Vergleichbarkeit!$A$2:$A$126,Vergleichbarkeit!$J$2:$J$126)</f>
        <v>0</v>
      </c>
      <c r="T88">
        <f>_xlfn.XLOOKUP(A88,Vergleichbarkeit!$A$2:$A$126,Vergleichbarkeit!$L$2:$L$126)</f>
        <v>0</v>
      </c>
      <c r="U88" s="210" t="str">
        <f t="shared" si="21"/>
        <v/>
      </c>
      <c r="V88" s="210" t="str">
        <f t="shared" si="22"/>
        <v/>
      </c>
      <c r="X88" t="str">
        <f>_xlfn.XLOOKUP($A88,CHE!$B$3:$B$127,CHE!M$3:M$127)</f>
        <v>Nein</v>
      </c>
      <c r="Y88" t="str">
        <f>_xlfn.XLOOKUP($A88,CHE!$B$3:$B$127,CHE!N$3:N$127)</f>
        <v>Nein</v>
      </c>
      <c r="Z88" t="str">
        <f>_xlfn.XLOOKUP($A88,CHE!$B$3:$B$127,CHE!O$3:O$127)</f>
        <v>Nein</v>
      </c>
      <c r="AA88" t="str">
        <f>_xlfn.XLOOKUP($A88,CHE!$B$3:$B$127,CHE!P$3:P$127)</f>
        <v>Nein</v>
      </c>
      <c r="AB88" t="str">
        <f>_xlfn.XLOOKUP($A88,CHE!$B$3:$B$127,CHE!Q$3:Q$127)</f>
        <v>Ja</v>
      </c>
      <c r="AC88" t="b">
        <f t="shared" si="23"/>
        <v>0</v>
      </c>
      <c r="AD88" t="b">
        <f t="shared" si="24"/>
        <v>0</v>
      </c>
    </row>
    <row r="89" spans="1:30">
      <c r="A89" s="51">
        <f>Konsolidiert!C89</f>
        <v>3332</v>
      </c>
      <c r="B89" s="51" t="str">
        <f>Konsolidiert!D89</f>
        <v>Urin, nativ oder konserviert inkl. Keimzählung</v>
      </c>
      <c r="C89" s="223">
        <f>_xlfn.XLOOKUP(A89,Volumenanteile!$A$2:$A$106,Volumenanteile!$D$2:$D$106)</f>
        <v>4.955889974074229E-3</v>
      </c>
      <c r="D89" s="219"/>
      <c r="E89" s="219"/>
      <c r="F89" s="216">
        <v>1</v>
      </c>
      <c r="G89" s="217">
        <v>12.696497140522879</v>
      </c>
      <c r="H89">
        <f>Preiskorrektur!G89/Preiskorrektur!G89*100</f>
        <v>100</v>
      </c>
      <c r="I89" s="210" t="str">
        <f>IF(Preiskorrektur!L89="","",Preiskorrektur!L89/Preiskorrektur!G89*100)</f>
        <v/>
      </c>
      <c r="J89" s="210" t="e">
        <f>IF(AND(Preiskorrektur!Q89&lt;&gt;"",Preiskorrektur!V89&lt;&gt;""),(Preiskorrektur!Q89*Parameter!$B$9+Preiskorrektur!V89*(1-Parameter!$B$9))/Preiskorrektur!G89*100,"")</f>
        <v>#N/A</v>
      </c>
      <c r="K89" s="210" t="e">
        <f>IF(Preiskorrektur!Z89="","",Preiskorrektur!Z89/Preiskorrektur!G89*100)</f>
        <v>#N/A</v>
      </c>
      <c r="L89" s="210" t="str">
        <f>IF(Preiskorrektur!AD89="","",Preiskorrektur!AD89/Preiskorrektur!G89*100)</f>
        <v/>
      </c>
      <c r="M89" s="319" t="str">
        <f t="shared" si="20"/>
        <v/>
      </c>
      <c r="N89" s="210" t="str">
        <f t="shared" si="15"/>
        <v/>
      </c>
      <c r="O89" s="210" t="e">
        <f t="shared" si="16"/>
        <v>#N/A</v>
      </c>
      <c r="P89" s="210" t="e">
        <f t="shared" si="17"/>
        <v>#N/A</v>
      </c>
      <c r="Q89" s="210" t="str">
        <f t="shared" si="18"/>
        <v/>
      </c>
      <c r="R89" s="210" t="str">
        <f t="shared" si="19"/>
        <v/>
      </c>
      <c r="S89" s="210">
        <f>_xlfn.XLOOKUP(A89,Vergleichbarkeit!$A$2:$A$126,Vergleichbarkeit!$J$2:$J$126)</f>
        <v>0</v>
      </c>
      <c r="T89">
        <f>_xlfn.XLOOKUP(A89,Vergleichbarkeit!$A$2:$A$126,Vergleichbarkeit!$L$2:$L$126)</f>
        <v>0</v>
      </c>
      <c r="U89" s="210" t="str">
        <f t="shared" si="21"/>
        <v/>
      </c>
      <c r="V89" s="210" t="str">
        <f t="shared" si="22"/>
        <v/>
      </c>
      <c r="X89" t="str">
        <f>_xlfn.XLOOKUP($A89,CHE!$B$3:$B$127,CHE!M$3:M$127)</f>
        <v>Nein</v>
      </c>
      <c r="Y89" t="str">
        <f>_xlfn.XLOOKUP($A89,CHE!$B$3:$B$127,CHE!N$3:N$127)</f>
        <v>Nein</v>
      </c>
      <c r="Z89" t="str">
        <f>_xlfn.XLOOKUP($A89,CHE!$B$3:$B$127,CHE!O$3:O$127)</f>
        <v>Nein</v>
      </c>
      <c r="AA89" t="str">
        <f>_xlfn.XLOOKUP($A89,CHE!$B$3:$B$127,CHE!P$3:P$127)</f>
        <v>Nein</v>
      </c>
      <c r="AB89" t="str">
        <f>_xlfn.XLOOKUP($A89,CHE!$B$3:$B$127,CHE!Q$3:Q$127)</f>
        <v>Ja</v>
      </c>
      <c r="AC89" t="b">
        <f t="shared" si="23"/>
        <v>0</v>
      </c>
      <c r="AD89" t="b">
        <f t="shared" si="24"/>
        <v>0</v>
      </c>
    </row>
    <row r="90" spans="1:30">
      <c r="A90" s="51">
        <f>Konsolidiert!C90</f>
        <v>3333</v>
      </c>
      <c r="B90" s="51" t="str">
        <f>Konsolidiert!D90</f>
        <v>Urin, nativ oder konserviert inkl. Keimzählung</v>
      </c>
      <c r="C90" s="223">
        <f>_xlfn.XLOOKUP(A90,Volumenanteile!$A$2:$A$106,Volumenanteile!$D$2:$D$106)</f>
        <v>4.5930866951921657E-3</v>
      </c>
      <c r="D90" s="219"/>
      <c r="E90" s="219"/>
      <c r="F90" s="216">
        <v>1</v>
      </c>
      <c r="G90" s="217">
        <v>4.2362651515151519</v>
      </c>
      <c r="H90">
        <f>Preiskorrektur!G90/Preiskorrektur!G90*100</f>
        <v>100</v>
      </c>
      <c r="I90" s="210" t="str">
        <f>IF(Preiskorrektur!L90="","",Preiskorrektur!L90/Preiskorrektur!G90*100)</f>
        <v/>
      </c>
      <c r="J90" s="210" t="str">
        <f>IF(AND(Preiskorrektur!Q90&lt;&gt;"",Preiskorrektur!V90&lt;&gt;""),(Preiskorrektur!Q90*Parameter!$B$9+Preiskorrektur!V90*(1-Parameter!$B$9))/Preiskorrektur!G90*100,"")</f>
        <v/>
      </c>
      <c r="K90" s="210" t="e">
        <f>IF(Preiskorrektur!Z90="","",Preiskorrektur!Z90/Preiskorrektur!G90*100)</f>
        <v>#N/A</v>
      </c>
      <c r="L90" s="210" t="str">
        <f>IF(Preiskorrektur!AD90="","",Preiskorrektur!AD90/Preiskorrektur!G90*100)</f>
        <v/>
      </c>
      <c r="M90" s="319" t="str">
        <f t="shared" si="20"/>
        <v/>
      </c>
      <c r="N90" s="210" t="str">
        <f t="shared" si="15"/>
        <v/>
      </c>
      <c r="O90" s="210" t="str">
        <f t="shared" si="16"/>
        <v/>
      </c>
      <c r="P90" s="210" t="e">
        <f t="shared" si="17"/>
        <v>#N/A</v>
      </c>
      <c r="Q90" s="210" t="str">
        <f t="shared" si="18"/>
        <v/>
      </c>
      <c r="R90" s="210" t="str">
        <f t="shared" si="19"/>
        <v/>
      </c>
      <c r="S90" s="210">
        <f>_xlfn.XLOOKUP(A90,Vergleichbarkeit!$A$2:$A$126,Vergleichbarkeit!$J$2:$J$126)</f>
        <v>0</v>
      </c>
      <c r="T90">
        <f>_xlfn.XLOOKUP(A90,Vergleichbarkeit!$A$2:$A$126,Vergleichbarkeit!$L$2:$L$126)</f>
        <v>0</v>
      </c>
      <c r="U90" s="210" t="str">
        <f t="shared" si="21"/>
        <v/>
      </c>
      <c r="V90" s="210" t="str">
        <f t="shared" si="22"/>
        <v/>
      </c>
      <c r="X90" t="str">
        <f>_xlfn.XLOOKUP($A90,CHE!$B$3:$B$127,CHE!M$3:M$127)</f>
        <v>Nein</v>
      </c>
      <c r="Y90" t="str">
        <f>_xlfn.XLOOKUP($A90,CHE!$B$3:$B$127,CHE!N$3:N$127)</f>
        <v>Nein</v>
      </c>
      <c r="Z90" t="str">
        <f>_xlfn.XLOOKUP($A90,CHE!$B$3:$B$127,CHE!O$3:O$127)</f>
        <v>Nein</v>
      </c>
      <c r="AA90" t="str">
        <f>_xlfn.XLOOKUP($A90,CHE!$B$3:$B$127,CHE!P$3:P$127)</f>
        <v>Nein</v>
      </c>
      <c r="AB90" t="str">
        <f>_xlfn.XLOOKUP($A90,CHE!$B$3:$B$127,CHE!Q$3:Q$127)</f>
        <v>Ja</v>
      </c>
      <c r="AC90" t="b">
        <f t="shared" si="23"/>
        <v>0</v>
      </c>
      <c r="AD90" t="b">
        <f t="shared" si="24"/>
        <v>0</v>
      </c>
    </row>
    <row r="91" spans="1:30">
      <c r="A91" s="51">
        <f>Konsolidiert!C91</f>
        <v>3334</v>
      </c>
      <c r="B91" s="51" t="str">
        <f>Konsolidiert!D91</f>
        <v>Vagina/Zervix/Urethra, ohne Chlamydia, Mycoplasma, Ureaplasma</v>
      </c>
      <c r="C91" s="223">
        <f>_xlfn.XLOOKUP(A91,Volumenanteile!$A$2:$A$106,Volumenanteile!$D$2:$D$106)</f>
        <v>2.8412785447262819E-3</v>
      </c>
      <c r="D91" s="219"/>
      <c r="E91" s="219"/>
      <c r="F91" s="216">
        <v>1</v>
      </c>
      <c r="G91" s="217">
        <v>9.0662863756613756</v>
      </c>
      <c r="H91">
        <f>Preiskorrektur!G91/Preiskorrektur!G91*100</f>
        <v>100</v>
      </c>
      <c r="I91" s="210" t="str">
        <f>IF(Preiskorrektur!L91="","",Preiskorrektur!L91/Preiskorrektur!G91*100)</f>
        <v/>
      </c>
      <c r="J91" s="210" t="str">
        <f>IF(AND(Preiskorrektur!Q91&lt;&gt;"",Preiskorrektur!V91&lt;&gt;""),(Preiskorrektur!Q91*Parameter!$B$9+Preiskorrektur!V91*(1-Parameter!$B$9))/Preiskorrektur!G91*100,"")</f>
        <v/>
      </c>
      <c r="K91" s="210">
        <f>IF(Preiskorrektur!Z91="","",Preiskorrektur!Z91/Preiskorrektur!G91*100)</f>
        <v>62.285442476507924</v>
      </c>
      <c r="L91" s="210">
        <f>IF(Preiskorrektur!AD91="","",Preiskorrektur!AD91/Preiskorrektur!G91*100)</f>
        <v>113.78643227315197</v>
      </c>
      <c r="M91" s="319">
        <f t="shared" si="20"/>
        <v>88.035937374829956</v>
      </c>
      <c r="N91" s="210" t="str">
        <f t="shared" si="15"/>
        <v/>
      </c>
      <c r="O91" s="210" t="str">
        <f t="shared" si="16"/>
        <v/>
      </c>
      <c r="P91" s="210">
        <f t="shared" si="17"/>
        <v>0.17697029135728498</v>
      </c>
      <c r="Q91" s="210">
        <f t="shared" si="18"/>
        <v>0.32329894869865689</v>
      </c>
      <c r="R91" s="210">
        <f t="shared" si="19"/>
        <v>0.25013462002797093</v>
      </c>
      <c r="S91" s="210">
        <f>_xlfn.XLOOKUP(A91,Vergleichbarkeit!$A$2:$A$126,Vergleichbarkeit!$J$2:$J$126)</f>
        <v>0</v>
      </c>
      <c r="T91">
        <f>_xlfn.XLOOKUP(A91,Vergleichbarkeit!$A$2:$A$126,Vergleichbarkeit!$L$2:$L$126)</f>
        <v>0</v>
      </c>
      <c r="U91" s="210" t="str">
        <f t="shared" si="21"/>
        <v/>
      </c>
      <c r="V91" s="210" t="str">
        <f t="shared" si="22"/>
        <v/>
      </c>
      <c r="X91" t="str">
        <f>_xlfn.XLOOKUP($A91,CHE!$B$3:$B$127,CHE!M$3:M$127)</f>
        <v>Nein</v>
      </c>
      <c r="Y91" t="str">
        <f>_xlfn.XLOOKUP($A91,CHE!$B$3:$B$127,CHE!N$3:N$127)</f>
        <v>Nein</v>
      </c>
      <c r="Z91" t="str">
        <f>_xlfn.XLOOKUP($A91,CHE!$B$3:$B$127,CHE!O$3:O$127)</f>
        <v>Nein</v>
      </c>
      <c r="AA91" t="str">
        <f>_xlfn.XLOOKUP($A91,CHE!$B$3:$B$127,CHE!P$3:P$127)</f>
        <v>Nein</v>
      </c>
      <c r="AB91" t="str">
        <f>_xlfn.XLOOKUP($A91,CHE!$B$3:$B$127,CHE!Q$3:Q$127)</f>
        <v>Ja</v>
      </c>
      <c r="AC91" t="b">
        <f t="shared" si="23"/>
        <v>0</v>
      </c>
      <c r="AD91" t="b">
        <f t="shared" si="24"/>
        <v>0</v>
      </c>
    </row>
    <row r="92" spans="1:30">
      <c r="A92" s="51">
        <f>Konsolidiert!C92</f>
        <v>3335</v>
      </c>
      <c r="B92" s="51" t="str">
        <f>Konsolidiert!D92</f>
        <v>Vagina/Zervix/Urethra, ohne Chlamydia, Mycoplasma, Ureaplasma</v>
      </c>
      <c r="C92" s="223">
        <f>_xlfn.XLOOKUP(A92,Volumenanteile!$A$2:$A$106,Volumenanteile!$D$2:$D$106)</f>
        <v>2.1946267743918131E-3</v>
      </c>
      <c r="D92" s="219"/>
      <c r="E92" s="219"/>
      <c r="F92" s="216">
        <v>1</v>
      </c>
      <c r="G92" s="217">
        <v>8.1596577380952393</v>
      </c>
      <c r="H92">
        <f>Preiskorrektur!G92/Preiskorrektur!G92*100</f>
        <v>100</v>
      </c>
      <c r="I92" s="210" t="str">
        <f>IF(Preiskorrektur!L92="","",Preiskorrektur!L92/Preiskorrektur!G92*100)</f>
        <v/>
      </c>
      <c r="J92" s="210" t="str">
        <f>IF(AND(Preiskorrektur!Q92&lt;&gt;"",Preiskorrektur!V92&lt;&gt;""),(Preiskorrektur!Q92*Parameter!$B$9+Preiskorrektur!V92*(1-Parameter!$B$9))/Preiskorrektur!G92*100,"")</f>
        <v/>
      </c>
      <c r="K92" s="210">
        <f>IF(Preiskorrektur!Z92="","",Preiskorrektur!Z92/Preiskorrektur!G92*100)</f>
        <v>59.59142584836458</v>
      </c>
      <c r="L92" s="210">
        <f>IF(Preiskorrektur!AD92="","",Preiskorrektur!AD92/Preiskorrektur!G92*100)</f>
        <v>105.64570820396042</v>
      </c>
      <c r="M92" s="319">
        <f t="shared" si="20"/>
        <v>82.618567026162509</v>
      </c>
      <c r="N92" s="210" t="str">
        <f t="shared" si="15"/>
        <v/>
      </c>
      <c r="O92" s="210" t="str">
        <f t="shared" si="16"/>
        <v/>
      </c>
      <c r="P92" s="210">
        <f t="shared" si="17"/>
        <v>0.13078093869100527</v>
      </c>
      <c r="Q92" s="210">
        <f t="shared" si="18"/>
        <v>0.23185289982399637</v>
      </c>
      <c r="R92" s="210">
        <f t="shared" si="19"/>
        <v>0.18131691925750085</v>
      </c>
      <c r="S92" s="210">
        <f>_xlfn.XLOOKUP(A92,Vergleichbarkeit!$A$2:$A$126,Vergleichbarkeit!$J$2:$J$126)</f>
        <v>0</v>
      </c>
      <c r="T92">
        <f>_xlfn.XLOOKUP(A92,Vergleichbarkeit!$A$2:$A$126,Vergleichbarkeit!$L$2:$L$126)</f>
        <v>0</v>
      </c>
      <c r="U92" s="210" t="str">
        <f t="shared" si="21"/>
        <v/>
      </c>
      <c r="V92" s="210" t="str">
        <f t="shared" si="22"/>
        <v/>
      </c>
      <c r="X92" t="str">
        <f>_xlfn.XLOOKUP($A92,CHE!$B$3:$B$127,CHE!M$3:M$127)</f>
        <v>Nein</v>
      </c>
      <c r="Y92" t="str">
        <f>_xlfn.XLOOKUP($A92,CHE!$B$3:$B$127,CHE!N$3:N$127)</f>
        <v>Nein</v>
      </c>
      <c r="Z92" t="str">
        <f>_xlfn.XLOOKUP($A92,CHE!$B$3:$B$127,CHE!O$3:O$127)</f>
        <v>Nein</v>
      </c>
      <c r="AA92" t="str">
        <f>_xlfn.XLOOKUP($A92,CHE!$B$3:$B$127,CHE!P$3:P$127)</f>
        <v>Nein</v>
      </c>
      <c r="AB92" t="str">
        <f>_xlfn.XLOOKUP($A92,CHE!$B$3:$B$127,CHE!Q$3:Q$127)</f>
        <v>Ja</v>
      </c>
      <c r="AC92" t="b">
        <f t="shared" si="23"/>
        <v>0</v>
      </c>
      <c r="AD92" t="b">
        <f t="shared" si="24"/>
        <v>0</v>
      </c>
    </row>
    <row r="93" spans="1:30">
      <c r="A93" s="51">
        <f>Konsolidiert!C93</f>
        <v>3339</v>
      </c>
      <c r="B93" s="51" t="str">
        <f>Konsolidiert!D93</f>
        <v>Wunden, tiefe, inkl. Anaerobier</v>
      </c>
      <c r="C93" s="223">
        <f>_xlfn.XLOOKUP(A93,Volumenanteile!$A$2:$A$106,Volumenanteile!$D$2:$D$106)</f>
        <v>3.4841805183925969E-4</v>
      </c>
      <c r="D93" s="219"/>
      <c r="E93" s="219"/>
      <c r="F93" s="216"/>
      <c r="G93" s="217"/>
      <c r="H93">
        <f>Preiskorrektur!G93/Preiskorrektur!G93*100</f>
        <v>100</v>
      </c>
      <c r="I93" s="210" t="str">
        <f>IF(Preiskorrektur!L93="","",Preiskorrektur!L93/Preiskorrektur!G93*100)</f>
        <v/>
      </c>
      <c r="J93" s="210">
        <f>IF(AND(Preiskorrektur!Q93&lt;&gt;"",Preiskorrektur!V93&lt;&gt;""),(Preiskorrektur!Q93*Parameter!$B$9+Preiskorrektur!V93*(1-Parameter!$B$9))/Preiskorrektur!G93*100,"")</f>
        <v>13.231396898981529</v>
      </c>
      <c r="K93" s="210" t="str">
        <f>IF(Preiskorrektur!Z93="","",Preiskorrektur!Z93/Preiskorrektur!G93*100)</f>
        <v/>
      </c>
      <c r="L93" s="210" t="str">
        <f>IF(Preiskorrektur!AD93="","",Preiskorrektur!AD93/Preiskorrektur!G93*100)</f>
        <v/>
      </c>
      <c r="M93" s="319" t="str">
        <f t="shared" si="20"/>
        <v/>
      </c>
      <c r="N93" s="210" t="str">
        <f t="shared" si="15"/>
        <v/>
      </c>
      <c r="O93" s="210">
        <f t="shared" si="16"/>
        <v>4.6100575306551664E-3</v>
      </c>
      <c r="P93" s="210" t="str">
        <f t="shared" si="17"/>
        <v/>
      </c>
      <c r="Q93" s="210" t="str">
        <f t="shared" si="18"/>
        <v/>
      </c>
      <c r="R93" s="210" t="str">
        <f t="shared" si="19"/>
        <v/>
      </c>
      <c r="S93" s="210">
        <f>_xlfn.XLOOKUP(A93,Vergleichbarkeit!$A$2:$A$126,Vergleichbarkeit!$J$2:$J$126)</f>
        <v>0</v>
      </c>
      <c r="T93">
        <f>_xlfn.XLOOKUP(A93,Vergleichbarkeit!$A$2:$A$126,Vergleichbarkeit!$L$2:$L$126)</f>
        <v>0</v>
      </c>
      <c r="U93" s="210" t="str">
        <f t="shared" si="21"/>
        <v/>
      </c>
      <c r="V93" s="210" t="str">
        <f t="shared" si="22"/>
        <v/>
      </c>
      <c r="X93" t="str">
        <f>_xlfn.XLOOKUP($A93,CHE!$B$3:$B$127,CHE!M$3:M$127)</f>
        <v>Nein</v>
      </c>
      <c r="Y93" t="str">
        <f>_xlfn.XLOOKUP($A93,CHE!$B$3:$B$127,CHE!N$3:N$127)</f>
        <v>Nein</v>
      </c>
      <c r="Z93" t="str">
        <f>_xlfn.XLOOKUP($A93,CHE!$B$3:$B$127,CHE!O$3:O$127)</f>
        <v>Nein</v>
      </c>
      <c r="AA93" t="str">
        <f>_xlfn.XLOOKUP($A93,CHE!$B$3:$B$127,CHE!P$3:P$127)</f>
        <v>Nein</v>
      </c>
      <c r="AB93" t="str">
        <f>_xlfn.XLOOKUP($A93,CHE!$B$3:$B$127,CHE!Q$3:Q$127)</f>
        <v>Ja</v>
      </c>
      <c r="AC93" t="b">
        <f t="shared" si="23"/>
        <v>0</v>
      </c>
      <c r="AD93" t="b">
        <f t="shared" si="24"/>
        <v>0</v>
      </c>
    </row>
    <row r="94" spans="1:30">
      <c r="A94" s="51">
        <f>Konsolidiert!C94</f>
        <v>3349</v>
      </c>
      <c r="B94" s="51" t="str">
        <f>Konsolidiert!D94</f>
        <v>Spezielle bakterielle Resistenz- oder Pathogenitätsfaktoren (Bsp. MRSA, Rifampicin-Resistenz etc.), 1 Resistenz- oder Pathogenitätsfaktor oder 1. Resistenz- oder Pathogenitätsfaktor</v>
      </c>
      <c r="C94" s="223">
        <f>_xlfn.XLOOKUP(A94,Volumenanteile!$A$2:$A$106,Volumenanteile!$D$2:$D$106)</f>
        <v>3.6863067530264909E-4</v>
      </c>
      <c r="D94" s="219"/>
      <c r="E94" s="219"/>
      <c r="F94" s="216"/>
      <c r="G94" s="217"/>
      <c r="H94">
        <f>Preiskorrektur!G94/Preiskorrektur!G94*100</f>
        <v>100</v>
      </c>
      <c r="I94" s="210">
        <f>IF(Preiskorrektur!L94="","",Preiskorrektur!L94/Preiskorrektur!G94*100)</f>
        <v>16.329382940961072</v>
      </c>
      <c r="J94" s="210">
        <f>IF(AND(Preiskorrektur!Q94&lt;&gt;"",Preiskorrektur!V94&lt;&gt;""),(Preiskorrektur!Q94*Parameter!$B$9+Preiskorrektur!V94*(1-Parameter!$B$9))/Preiskorrektur!G94*100,"")</f>
        <v>25.632960355999661</v>
      </c>
      <c r="K94" s="210" t="str">
        <f>IF(Preiskorrektur!Z94="","",Preiskorrektur!Z94/Preiskorrektur!G94*100)</f>
        <v/>
      </c>
      <c r="L94" s="210">
        <f>IF(Preiskorrektur!AD94="","",Preiskorrektur!AD94/Preiskorrektur!G94*100)</f>
        <v>171.65960740786068</v>
      </c>
      <c r="M94" s="319">
        <f t="shared" si="20"/>
        <v>93.994495174410872</v>
      </c>
      <c r="N94" s="210">
        <f t="shared" si="15"/>
        <v>6.019511460802038E-3</v>
      </c>
      <c r="O94" s="210">
        <f t="shared" si="16"/>
        <v>9.4490954860381865E-3</v>
      </c>
      <c r="P94" s="210" t="str">
        <f t="shared" si="17"/>
        <v/>
      </c>
      <c r="Q94" s="210">
        <f t="shared" si="18"/>
        <v>6.3278997000947301E-2</v>
      </c>
      <c r="R94" s="210">
        <f t="shared" si="19"/>
        <v>3.4649254230874671E-2</v>
      </c>
      <c r="S94" s="210">
        <f>_xlfn.XLOOKUP(A94,Vergleichbarkeit!$A$2:$A$126,Vergleichbarkeit!$J$2:$J$126)</f>
        <v>0</v>
      </c>
      <c r="T94">
        <f>_xlfn.XLOOKUP(A94,Vergleichbarkeit!$A$2:$A$126,Vergleichbarkeit!$L$2:$L$126)</f>
        <v>0</v>
      </c>
      <c r="U94" s="210" t="str">
        <f t="shared" si="21"/>
        <v/>
      </c>
      <c r="V94" s="210" t="str">
        <f t="shared" si="22"/>
        <v/>
      </c>
      <c r="X94" t="str">
        <f>_xlfn.XLOOKUP($A94,CHE!$B$3:$B$127,CHE!M$3:M$127)</f>
        <v>Nein</v>
      </c>
      <c r="Y94" t="str">
        <f>_xlfn.XLOOKUP($A94,CHE!$B$3:$B$127,CHE!N$3:N$127)</f>
        <v>Nein</v>
      </c>
      <c r="Z94" t="str">
        <f>_xlfn.XLOOKUP($A94,CHE!$B$3:$B$127,CHE!O$3:O$127)</f>
        <v>Nein</v>
      </c>
      <c r="AA94" t="str">
        <f>_xlfn.XLOOKUP($A94,CHE!$B$3:$B$127,CHE!P$3:P$127)</f>
        <v>Nein</v>
      </c>
      <c r="AB94" t="str">
        <f>_xlfn.XLOOKUP($A94,CHE!$B$3:$B$127,CHE!Q$3:Q$127)</f>
        <v>Ja</v>
      </c>
      <c r="AC94" t="b">
        <f t="shared" si="23"/>
        <v>0</v>
      </c>
      <c r="AD94" t="b">
        <f t="shared" si="24"/>
        <v>0</v>
      </c>
    </row>
    <row r="95" spans="1:30">
      <c r="A95" s="51">
        <f>Konsolidiert!C95</f>
        <v>3349.1</v>
      </c>
      <c r="B95" s="51" t="str">
        <f>Konsolidiert!D95</f>
        <v xml:space="preserve">Spezielle bakterielle Resistenz- oder Pathogenitätsfaktoren (Bsp. MRSA, Rifampicin-Resistenz etc.), zusätzlicher Resistenz- oder Pathogenitätsfaktor </v>
      </c>
      <c r="C95" s="223">
        <f>_xlfn.XLOOKUP(A95,Volumenanteile!$A$2:$A$106,Volumenanteile!$D$2:$D$106)</f>
        <v>0</v>
      </c>
      <c r="D95" s="219"/>
      <c r="E95" s="219"/>
      <c r="F95" s="216"/>
      <c r="G95" s="217"/>
      <c r="H95">
        <f>Preiskorrektur!G95/Preiskorrektur!G95*100</f>
        <v>100</v>
      </c>
      <c r="I95" s="210" t="str">
        <f>IF(Preiskorrektur!L95="","",Preiskorrektur!L95/Preiskorrektur!G95*100)</f>
        <v/>
      </c>
      <c r="J95" s="210" t="e">
        <f>IF(AND(Preiskorrektur!Q95&lt;&gt;"",Preiskorrektur!V95&lt;&gt;""),(Preiskorrektur!Q95*Parameter!$B$9+Preiskorrektur!V95*(1-Parameter!$B$9))/Preiskorrektur!G95*100,"")</f>
        <v>#N/A</v>
      </c>
      <c r="K95" s="210" t="str">
        <f>IF(Preiskorrektur!Z95="","",Preiskorrektur!Z95/Preiskorrektur!G95*100)</f>
        <v/>
      </c>
      <c r="L95" s="210" t="str">
        <f>IF(Preiskorrektur!AD95="","",Preiskorrektur!AD95/Preiskorrektur!G95*100)</f>
        <v/>
      </c>
      <c r="M95" s="319" t="str">
        <f t="shared" si="20"/>
        <v/>
      </c>
      <c r="N95" s="210" t="str">
        <f t="shared" si="15"/>
        <v/>
      </c>
      <c r="O95" s="210" t="e">
        <f t="shared" si="16"/>
        <v>#N/A</v>
      </c>
      <c r="P95" s="210" t="str">
        <f t="shared" si="17"/>
        <v/>
      </c>
      <c r="Q95" s="210" t="str">
        <f t="shared" si="18"/>
        <v/>
      </c>
      <c r="R95" s="210" t="str">
        <f t="shared" si="19"/>
        <v/>
      </c>
      <c r="S95" s="210">
        <f>_xlfn.XLOOKUP(A95,Vergleichbarkeit!$A$2:$A$126,Vergleichbarkeit!$J$2:$J$126)</f>
        <v>0</v>
      </c>
      <c r="T95">
        <f>_xlfn.XLOOKUP(A95,Vergleichbarkeit!$A$2:$A$126,Vergleichbarkeit!$L$2:$L$126)</f>
        <v>0</v>
      </c>
      <c r="U95" s="210" t="str">
        <f t="shared" si="21"/>
        <v/>
      </c>
      <c r="V95" s="210" t="str">
        <f t="shared" si="22"/>
        <v/>
      </c>
      <c r="X95" t="str">
        <f>_xlfn.XLOOKUP($A95,CHE!$B$3:$B$127,CHE!M$3:M$127)</f>
        <v>Nein</v>
      </c>
      <c r="Y95" t="str">
        <f>_xlfn.XLOOKUP($A95,CHE!$B$3:$B$127,CHE!N$3:N$127)</f>
        <v>Nein</v>
      </c>
      <c r="Z95" t="str">
        <f>_xlfn.XLOOKUP($A95,CHE!$B$3:$B$127,CHE!O$3:O$127)</f>
        <v>Nein</v>
      </c>
      <c r="AA95" t="str">
        <f>_xlfn.XLOOKUP($A95,CHE!$B$3:$B$127,CHE!P$3:P$127)</f>
        <v>Nein</v>
      </c>
      <c r="AB95" t="str">
        <f>_xlfn.XLOOKUP($A95,CHE!$B$3:$B$127,CHE!Q$3:Q$127)</f>
        <v>Ja</v>
      </c>
      <c r="AC95" t="b">
        <f t="shared" si="23"/>
        <v>0</v>
      </c>
      <c r="AD95" t="b">
        <f t="shared" si="24"/>
        <v>0</v>
      </c>
    </row>
    <row r="96" spans="1:30">
      <c r="A96" s="51">
        <f>Konsolidiert!C96</f>
        <v>3375</v>
      </c>
      <c r="B96" s="51" t="str">
        <f>Konsolidiert!D96</f>
        <v>Borrelia burgdorferi sensu lato, IgM</v>
      </c>
      <c r="C96" s="223">
        <f>_xlfn.XLOOKUP(A96,Volumenanteile!$A$2:$A$106,Volumenanteile!$D$2:$D$106)</f>
        <v>1.4874166723318749E-3</v>
      </c>
      <c r="D96" s="219"/>
      <c r="E96" s="219"/>
      <c r="F96" s="216"/>
      <c r="G96" s="217"/>
      <c r="H96">
        <f>Preiskorrektur!G96/Preiskorrektur!G96*100</f>
        <v>100</v>
      </c>
      <c r="I96" s="210">
        <f>IF(Preiskorrektur!L96="","",Preiskorrektur!L96/Preiskorrektur!G96*100)</f>
        <v>48.715363532663694</v>
      </c>
      <c r="J96" s="210">
        <f>IF(AND(Preiskorrektur!Q96&lt;&gt;"",Preiskorrektur!V96&lt;&gt;""),(Preiskorrektur!Q96*Parameter!$B$9+Preiskorrektur!V96*(1-Parameter!$B$9))/Preiskorrektur!G96*100,"")</f>
        <v>34.411929899460773</v>
      </c>
      <c r="K96" s="210">
        <f>IF(Preiskorrektur!Z96="","",Preiskorrektur!Z96/Preiskorrektur!G96*100)</f>
        <v>50.31667773892876</v>
      </c>
      <c r="L96" s="210">
        <f>IF(Preiskorrektur!AD96="","",Preiskorrektur!AD96/Preiskorrektur!G96*100)</f>
        <v>44.900236221379103</v>
      </c>
      <c r="M96" s="319">
        <f t="shared" si="20"/>
        <v>47.977425830990512</v>
      </c>
      <c r="N96" s="210">
        <f t="shared" si="15"/>
        <v>7.2460043917192199E-2</v>
      </c>
      <c r="O96" s="210">
        <f t="shared" si="16"/>
        <v>5.1184878259573692E-2</v>
      </c>
      <c r="P96" s="210">
        <f t="shared" si="17"/>
        <v>7.484186536523274E-2</v>
      </c>
      <c r="Q96" s="210">
        <f t="shared" si="18"/>
        <v>6.6785359947318823E-2</v>
      </c>
      <c r="R96" s="210">
        <f t="shared" si="19"/>
        <v>7.136242307658125E-2</v>
      </c>
      <c r="S96" s="210">
        <f>_xlfn.XLOOKUP(A96,Vergleichbarkeit!$A$2:$A$126,Vergleichbarkeit!$J$2:$J$126)</f>
        <v>0</v>
      </c>
      <c r="T96">
        <f>_xlfn.XLOOKUP(A96,Vergleichbarkeit!$A$2:$A$126,Vergleichbarkeit!$L$2:$L$126)</f>
        <v>1</v>
      </c>
      <c r="U96" s="210" t="str">
        <f t="shared" si="21"/>
        <v/>
      </c>
      <c r="V96" s="210">
        <f t="shared" si="22"/>
        <v>47.977425830990512</v>
      </c>
      <c r="X96" t="str">
        <f>_xlfn.XLOOKUP($A96,CHE!$B$3:$B$127,CHE!M$3:M$127)</f>
        <v>Nein</v>
      </c>
      <c r="Y96" t="str">
        <f>_xlfn.XLOOKUP($A96,CHE!$B$3:$B$127,CHE!N$3:N$127)</f>
        <v>Nein</v>
      </c>
      <c r="Z96" t="str">
        <f>_xlfn.XLOOKUP($A96,CHE!$B$3:$B$127,CHE!O$3:O$127)</f>
        <v>Nein</v>
      </c>
      <c r="AA96" t="str">
        <f>_xlfn.XLOOKUP($A96,CHE!$B$3:$B$127,CHE!P$3:P$127)</f>
        <v>Nein</v>
      </c>
      <c r="AB96" t="str">
        <f>_xlfn.XLOOKUP($A96,CHE!$B$3:$B$127,CHE!Q$3:Q$127)</f>
        <v>Ja</v>
      </c>
      <c r="AC96" t="b">
        <f t="shared" si="23"/>
        <v>0</v>
      </c>
      <c r="AD96" t="b">
        <f t="shared" si="24"/>
        <v>0</v>
      </c>
    </row>
    <row r="97" spans="1:30">
      <c r="A97" s="51">
        <f>Konsolidiert!C97</f>
        <v>3396</v>
      </c>
      <c r="B97" s="51" t="str">
        <f>Konsolidiert!D97</f>
        <v>Chlamydia trachomatis, 1 Keim oder 1. Keim</v>
      </c>
      <c r="C97" s="223">
        <f>_xlfn.XLOOKUP(A97,Volumenanteile!$A$2:$A$106,Volumenanteile!$D$2:$D$106)</f>
        <v>5.5307067488101561E-3</v>
      </c>
      <c r="D97" s="219">
        <v>1</v>
      </c>
      <c r="E97" s="220">
        <v>44.688679245283026</v>
      </c>
      <c r="F97" s="216">
        <v>1</v>
      </c>
      <c r="G97" s="217">
        <v>23.565352339181288</v>
      </c>
      <c r="H97">
        <f>Preiskorrektur!G97/Preiskorrektur!G97*100</f>
        <v>100</v>
      </c>
      <c r="I97" s="210">
        <f>IF(Preiskorrektur!L97="","",Preiskorrektur!L97/Preiskorrektur!G97*100)</f>
        <v>33.654935195978972</v>
      </c>
      <c r="J97" s="210">
        <f>IF(AND(Preiskorrektur!Q97&lt;&gt;"",Preiskorrektur!V97&lt;&gt;""),(Preiskorrektur!Q97*Parameter!$B$9+Preiskorrektur!V97*(1-Parameter!$B$9))/Preiskorrektur!G97*100,"")</f>
        <v>57.848715874532374</v>
      </c>
      <c r="K97" s="210">
        <f>IF(Preiskorrektur!Z97="","",Preiskorrektur!Z97/Preiskorrektur!G97*100)</f>
        <v>58.802744023576736</v>
      </c>
      <c r="L97" s="210">
        <f>IF(Preiskorrektur!AD97="","",Preiskorrektur!AD97/Preiskorrektur!G97*100)</f>
        <v>78.66680140787382</v>
      </c>
      <c r="M97" s="319">
        <f t="shared" si="20"/>
        <v>57.041493542476509</v>
      </c>
      <c r="N97" s="210">
        <f t="shared" si="15"/>
        <v>0.18613557721916935</v>
      </c>
      <c r="O97" s="210">
        <f t="shared" si="16"/>
        <v>0.31994428329727742</v>
      </c>
      <c r="P97" s="210">
        <f t="shared" si="17"/>
        <v>0.32522073321975192</v>
      </c>
      <c r="Q97" s="210">
        <f t="shared" si="18"/>
        <v>0.43508300945383604</v>
      </c>
      <c r="R97" s="210">
        <f t="shared" si="19"/>
        <v>0.31547977329758575</v>
      </c>
      <c r="S97" s="210">
        <f>_xlfn.XLOOKUP(A97,Vergleichbarkeit!$A$2:$A$126,Vergleichbarkeit!$J$2:$J$126)</f>
        <v>0</v>
      </c>
      <c r="T97">
        <f>_xlfn.XLOOKUP(A97,Vergleichbarkeit!$A$2:$A$126,Vergleichbarkeit!$L$2:$L$126)</f>
        <v>1</v>
      </c>
      <c r="U97" s="210" t="str">
        <f t="shared" si="21"/>
        <v/>
      </c>
      <c r="V97" s="210">
        <f t="shared" si="22"/>
        <v>57.041493542476509</v>
      </c>
      <c r="X97" t="str">
        <f>_xlfn.XLOOKUP($A97,CHE!$B$3:$B$127,CHE!M$3:M$127)</f>
        <v>Nein</v>
      </c>
      <c r="Y97" t="str">
        <f>_xlfn.XLOOKUP($A97,CHE!$B$3:$B$127,CHE!N$3:N$127)</f>
        <v>Nein</v>
      </c>
      <c r="Z97" t="str">
        <f>_xlfn.XLOOKUP($A97,CHE!$B$3:$B$127,CHE!O$3:O$127)</f>
        <v>Nein</v>
      </c>
      <c r="AA97" t="str">
        <f>_xlfn.XLOOKUP($A97,CHE!$B$3:$B$127,CHE!P$3:P$127)</f>
        <v>Nein</v>
      </c>
      <c r="AB97" t="str">
        <f>_xlfn.XLOOKUP($A97,CHE!$B$3:$B$127,CHE!Q$3:Q$127)</f>
        <v>Ja</v>
      </c>
      <c r="AC97" t="b">
        <f t="shared" si="23"/>
        <v>0</v>
      </c>
      <c r="AD97" t="b">
        <f t="shared" si="24"/>
        <v>0</v>
      </c>
    </row>
    <row r="98" spans="1:30">
      <c r="A98" s="51">
        <f>Konsolidiert!C98</f>
        <v>3396.1</v>
      </c>
      <c r="B98" s="51" t="str">
        <f>Konsolidiert!D98</f>
        <v>Chlamydia trachomatis, zusätzlicher  Keim</v>
      </c>
      <c r="C98" s="223">
        <f>_xlfn.XLOOKUP(A98,Volumenanteile!$A$2:$A$106,Volumenanteile!$D$2:$D$106)</f>
        <v>0</v>
      </c>
      <c r="D98" s="219"/>
      <c r="E98" s="219"/>
      <c r="F98" s="216"/>
      <c r="G98" s="217"/>
      <c r="H98">
        <f>Preiskorrektur!G98/Preiskorrektur!G98*100</f>
        <v>100</v>
      </c>
      <c r="I98" s="210" t="str">
        <f>IF(Preiskorrektur!L98="","",Preiskorrektur!L98/Preiskorrektur!G98*100)</f>
        <v/>
      </c>
      <c r="J98" s="210" t="e">
        <f>IF(AND(Preiskorrektur!Q98&lt;&gt;"",Preiskorrektur!V98&lt;&gt;""),(Preiskorrektur!Q98*Parameter!$B$9+Preiskorrektur!V98*(1-Parameter!$B$9))/Preiskorrektur!G98*100,"")</f>
        <v>#N/A</v>
      </c>
      <c r="K98" s="210" t="str">
        <f>IF(Preiskorrektur!Z98="","",Preiskorrektur!Z98/Preiskorrektur!G98*100)</f>
        <v/>
      </c>
      <c r="L98" s="210" t="str">
        <f>IF(Preiskorrektur!AD98="","",Preiskorrektur!AD98/Preiskorrektur!G98*100)</f>
        <v/>
      </c>
      <c r="M98" s="319" t="str">
        <f t="shared" si="20"/>
        <v/>
      </c>
      <c r="N98" s="210" t="str">
        <f t="shared" ref="N98:N126" si="25">IF(I98&lt;&gt;"",I98*$C98,"")</f>
        <v/>
      </c>
      <c r="O98" s="210" t="e">
        <f t="shared" ref="O98:O126" si="26">IF(J98&lt;&gt;"",J98*$C98,"")</f>
        <v>#N/A</v>
      </c>
      <c r="P98" s="210" t="str">
        <f t="shared" ref="P98:P126" si="27">IF(K98&lt;&gt;"",K98*$C98,"")</f>
        <v/>
      </c>
      <c r="Q98" s="210" t="str">
        <f t="shared" ref="Q98:Q126" si="28">IF(L98&lt;&gt;"",L98*$C98,"")</f>
        <v/>
      </c>
      <c r="R98" s="210" t="str">
        <f t="shared" ref="R98:R126" si="29">IF(M98&lt;&gt;"",M98*$C98,"")</f>
        <v/>
      </c>
      <c r="S98" s="210">
        <f>_xlfn.XLOOKUP(A98,Vergleichbarkeit!$A$2:$A$126,Vergleichbarkeit!$J$2:$J$126)</f>
        <v>0</v>
      </c>
      <c r="T98">
        <f>_xlfn.XLOOKUP(A98,Vergleichbarkeit!$A$2:$A$126,Vergleichbarkeit!$L$2:$L$126)</f>
        <v>0</v>
      </c>
      <c r="U98" s="210" t="str">
        <f t="shared" si="21"/>
        <v/>
      </c>
      <c r="V98" s="210" t="str">
        <f t="shared" si="22"/>
        <v/>
      </c>
      <c r="X98" t="str">
        <f>_xlfn.XLOOKUP($A98,CHE!$B$3:$B$127,CHE!M$3:M$127)</f>
        <v>Nein</v>
      </c>
      <c r="Y98" t="str">
        <f>_xlfn.XLOOKUP($A98,CHE!$B$3:$B$127,CHE!N$3:N$127)</f>
        <v>Nein</v>
      </c>
      <c r="Z98" t="str">
        <f>_xlfn.XLOOKUP($A98,CHE!$B$3:$B$127,CHE!O$3:O$127)</f>
        <v>Nein</v>
      </c>
      <c r="AA98" t="str">
        <f>_xlfn.XLOOKUP($A98,CHE!$B$3:$B$127,CHE!P$3:P$127)</f>
        <v>Nein</v>
      </c>
      <c r="AB98" t="str">
        <f>_xlfn.XLOOKUP($A98,CHE!$B$3:$B$127,CHE!Q$3:Q$127)</f>
        <v>Ja</v>
      </c>
      <c r="AC98" t="b">
        <f t="shared" si="23"/>
        <v>0</v>
      </c>
      <c r="AD98" t="b">
        <f t="shared" si="24"/>
        <v>0</v>
      </c>
    </row>
    <row r="99" spans="1:30">
      <c r="A99" s="51">
        <f>Konsolidiert!C99</f>
        <v>3446</v>
      </c>
      <c r="B99" s="51" t="str">
        <f>Konsolidiert!D99</f>
        <v>Mykobakterien</v>
      </c>
      <c r="C99" s="223">
        <f>_xlfn.XLOOKUP(A99,Volumenanteile!$A$2:$A$106,Volumenanteile!$D$2:$D$106)</f>
        <v>3.8834322067646341E-4</v>
      </c>
      <c r="D99" s="219"/>
      <c r="E99" s="219"/>
      <c r="F99" s="216"/>
      <c r="G99" s="217"/>
      <c r="H99">
        <f>Preiskorrektur!G99/Preiskorrektur!G99*100</f>
        <v>100</v>
      </c>
      <c r="I99" s="210">
        <f>IF(Preiskorrektur!L99="","",Preiskorrektur!L99/Preiskorrektur!G99*100)</f>
        <v>10.002620812102398</v>
      </c>
      <c r="J99" s="210">
        <f>IF(AND(Preiskorrektur!Q99&lt;&gt;"",Preiskorrektur!V99&lt;&gt;""),(Preiskorrektur!Q99*Parameter!$B$9+Preiskorrektur!V99*(1-Parameter!$B$9))/Preiskorrektur!G99*100,"")</f>
        <v>27.076137596165374</v>
      </c>
      <c r="K99" s="210">
        <f>IF(Preiskorrektur!Z99="","",Preiskorrektur!Z99/Preiskorrektur!G99*100)</f>
        <v>25.454717254386811</v>
      </c>
      <c r="L99" s="210">
        <f>IF(Preiskorrektur!AD99="","",Preiskorrektur!AD99/Preiskorrektur!G99*100)</f>
        <v>36.809472250554919</v>
      </c>
      <c r="M99" s="319">
        <f t="shared" si="20"/>
        <v>24.088936772348045</v>
      </c>
      <c r="N99" s="210">
        <f t="shared" si="25"/>
        <v>3.8844499813772671E-3</v>
      </c>
      <c r="O99" s="210">
        <f t="shared" si="26"/>
        <v>1.0514834477573938E-2</v>
      </c>
      <c r="P99" s="210">
        <f t="shared" si="27"/>
        <v>9.8851668799773175E-3</v>
      </c>
      <c r="Q99" s="210">
        <f t="shared" si="28"/>
        <v>1.4294709005181405E-2</v>
      </c>
      <c r="R99" s="210">
        <f t="shared" si="29"/>
        <v>9.3547752888453305E-3</v>
      </c>
      <c r="S99" s="210">
        <f>_xlfn.XLOOKUP(A99,Vergleichbarkeit!$A$2:$A$126,Vergleichbarkeit!$J$2:$J$126)</f>
        <v>1</v>
      </c>
      <c r="T99">
        <f>_xlfn.XLOOKUP(A99,Vergleichbarkeit!$A$2:$A$126,Vergleichbarkeit!$L$2:$L$126)</f>
        <v>1</v>
      </c>
      <c r="U99" s="210">
        <f t="shared" si="21"/>
        <v>24.088936772348045</v>
      </c>
      <c r="V99" s="210">
        <f t="shared" si="22"/>
        <v>24.088936772348045</v>
      </c>
      <c r="X99" t="str">
        <f>_xlfn.XLOOKUP($A99,CHE!$B$3:$B$127,CHE!M$3:M$127)</f>
        <v>Nein</v>
      </c>
      <c r="Y99" t="str">
        <f>_xlfn.XLOOKUP($A99,CHE!$B$3:$B$127,CHE!N$3:N$127)</f>
        <v>Nein</v>
      </c>
      <c r="Z99" t="str">
        <f>_xlfn.XLOOKUP($A99,CHE!$B$3:$B$127,CHE!O$3:O$127)</f>
        <v>Nein</v>
      </c>
      <c r="AA99" t="str">
        <f>_xlfn.XLOOKUP($A99,CHE!$B$3:$B$127,CHE!P$3:P$127)</f>
        <v>Nein</v>
      </c>
      <c r="AB99" t="str">
        <f>_xlfn.XLOOKUP($A99,CHE!$B$3:$B$127,CHE!Q$3:Q$127)</f>
        <v>Ja</v>
      </c>
      <c r="AC99" t="b">
        <f t="shared" si="23"/>
        <v>0</v>
      </c>
      <c r="AD99" t="b">
        <f t="shared" si="24"/>
        <v>0</v>
      </c>
    </row>
    <row r="100" spans="1:30">
      <c r="A100" s="51">
        <f>Konsolidiert!C100</f>
        <v>3454</v>
      </c>
      <c r="B100" s="51" t="str">
        <f>Konsolidiert!D100</f>
        <v>Mycoplasma spp (urogenital) und Ureaplasma spp (urogenital)</v>
      </c>
      <c r="C100" s="223">
        <f>_xlfn.XLOOKUP(A100,Volumenanteile!$A$2:$A$106,Volumenanteile!$D$2:$D$106)</f>
        <v>1.3861810117555219E-3</v>
      </c>
      <c r="D100" s="219"/>
      <c r="E100" s="219"/>
      <c r="F100" s="216"/>
      <c r="G100" s="217"/>
      <c r="H100">
        <f>Preiskorrektur!G100/Preiskorrektur!G100*100</f>
        <v>100</v>
      </c>
      <c r="I100" s="210">
        <f>IF(Preiskorrektur!L100="","",Preiskorrektur!L100/Preiskorrektur!G100*100)</f>
        <v>24.416829891392915</v>
      </c>
      <c r="J100" s="210">
        <f>IF(AND(Preiskorrektur!Q100&lt;&gt;"",Preiskorrektur!V100&lt;&gt;""),(Preiskorrektur!Q100*Parameter!$B$9+Preiskorrektur!V100*(1-Parameter!$B$9))/Preiskorrektur!G100*100,"")</f>
        <v>48.93266243332846</v>
      </c>
      <c r="K100" s="210">
        <f>IF(Preiskorrektur!Z100="","",Preiskorrektur!Z100/Preiskorrektur!G100*100)</f>
        <v>21.352932204005146</v>
      </c>
      <c r="L100" s="210">
        <f>IF(Preiskorrektur!AD100="","",Preiskorrektur!AD100/Preiskorrektur!G100*100)</f>
        <v>74.546910393398164</v>
      </c>
      <c r="M100" s="319">
        <f t="shared" si="20"/>
        <v>40.105557496265412</v>
      </c>
      <c r="N100" s="210">
        <f t="shared" si="25"/>
        <v>3.38461459627135E-2</v>
      </c>
      <c r="O100" s="210">
        <f t="shared" si="26"/>
        <v>6.7829527519722668E-2</v>
      </c>
      <c r="P100" s="210">
        <f t="shared" si="27"/>
        <v>2.9599029166494921E-2</v>
      </c>
      <c r="Q100" s="210">
        <f t="shared" si="28"/>
        <v>0.1033355116723689</v>
      </c>
      <c r="R100" s="210">
        <f t="shared" si="29"/>
        <v>5.5593562267192448E-2</v>
      </c>
      <c r="S100" s="210">
        <f>_xlfn.XLOOKUP(A100,Vergleichbarkeit!$A$2:$A$126,Vergleichbarkeit!$J$2:$J$126)</f>
        <v>0</v>
      </c>
      <c r="T100">
        <f>_xlfn.XLOOKUP(A100,Vergleichbarkeit!$A$2:$A$126,Vergleichbarkeit!$L$2:$L$126)</f>
        <v>1</v>
      </c>
      <c r="U100" s="210" t="str">
        <f t="shared" si="21"/>
        <v/>
      </c>
      <c r="V100" s="210">
        <f t="shared" si="22"/>
        <v>40.105557496265412</v>
      </c>
      <c r="X100" t="str">
        <f>_xlfn.XLOOKUP($A100,CHE!$B$3:$B$127,CHE!M$3:M$127)</f>
        <v>Nein</v>
      </c>
      <c r="Y100" t="str">
        <f>_xlfn.XLOOKUP($A100,CHE!$B$3:$B$127,CHE!N$3:N$127)</f>
        <v>Nein</v>
      </c>
      <c r="Z100" t="str">
        <f>_xlfn.XLOOKUP($A100,CHE!$B$3:$B$127,CHE!O$3:O$127)</f>
        <v>Nein</v>
      </c>
      <c r="AA100" t="str">
        <f>_xlfn.XLOOKUP($A100,CHE!$B$3:$B$127,CHE!P$3:P$127)</f>
        <v>Nein</v>
      </c>
      <c r="AB100" t="str">
        <f>_xlfn.XLOOKUP($A100,CHE!$B$3:$B$127,CHE!Q$3:Q$127)</f>
        <v>Ja</v>
      </c>
      <c r="AC100" t="b">
        <f t="shared" si="23"/>
        <v>0</v>
      </c>
      <c r="AD100" t="b">
        <f t="shared" si="24"/>
        <v>0</v>
      </c>
    </row>
    <row r="101" spans="1:30">
      <c r="A101" s="51">
        <f>Konsolidiert!C101</f>
        <v>3455</v>
      </c>
      <c r="B101" s="51" t="str">
        <f>Konsolidiert!D101</f>
        <v>Mycoplasma spp (urogenital) und Ureaplasma spp (urogenital)</v>
      </c>
      <c r="C101" s="223">
        <f>_xlfn.XLOOKUP(A101,Volumenanteile!$A$2:$A$106,Volumenanteile!$D$2:$D$106)</f>
        <v>1.0546781803955759E-3</v>
      </c>
      <c r="D101" s="219"/>
      <c r="E101" s="219"/>
      <c r="F101" s="216">
        <v>1</v>
      </c>
      <c r="G101" s="217">
        <v>25.055031702898553</v>
      </c>
      <c r="H101">
        <f>Preiskorrektur!G101/Preiskorrektur!G101*100</f>
        <v>100</v>
      </c>
      <c r="I101" s="210" t="str">
        <f>IF(Preiskorrektur!L101="","",Preiskorrektur!L101/Preiskorrektur!G101*100)</f>
        <v/>
      </c>
      <c r="J101" s="210" t="str">
        <f>IF(AND(Preiskorrektur!Q101&lt;&gt;"",Preiskorrektur!V101&lt;&gt;""),(Preiskorrektur!Q101*Parameter!$B$9+Preiskorrektur!V101*(1-Parameter!$B$9))/Preiskorrektur!G101*100,"")</f>
        <v/>
      </c>
      <c r="K101" s="210" t="str">
        <f>IF(Preiskorrektur!Z101="","",Preiskorrektur!Z101/Preiskorrektur!G101*100)</f>
        <v/>
      </c>
      <c r="L101" s="210" t="e">
        <f>IF(Preiskorrektur!AD101="","",Preiskorrektur!AD101/Preiskorrektur!G101*100)</f>
        <v>#N/A</v>
      </c>
      <c r="M101" s="319" t="str">
        <f t="shared" si="20"/>
        <v/>
      </c>
      <c r="N101" s="210" t="str">
        <f t="shared" si="25"/>
        <v/>
      </c>
      <c r="O101" s="210" t="str">
        <f t="shared" si="26"/>
        <v/>
      </c>
      <c r="P101" s="210" t="str">
        <f t="shared" si="27"/>
        <v/>
      </c>
      <c r="Q101" s="210" t="e">
        <f t="shared" si="28"/>
        <v>#N/A</v>
      </c>
      <c r="R101" s="210" t="str">
        <f t="shared" si="29"/>
        <v/>
      </c>
      <c r="S101" s="210">
        <f>_xlfn.XLOOKUP(A101,Vergleichbarkeit!$A$2:$A$126,Vergleichbarkeit!$J$2:$J$126)</f>
        <v>0</v>
      </c>
      <c r="T101">
        <f>_xlfn.XLOOKUP(A101,Vergleichbarkeit!$A$2:$A$126,Vergleichbarkeit!$L$2:$L$126)</f>
        <v>0</v>
      </c>
      <c r="U101" s="210" t="str">
        <f t="shared" si="21"/>
        <v/>
      </c>
      <c r="V101" s="210" t="str">
        <f t="shared" si="22"/>
        <v/>
      </c>
      <c r="X101" t="str">
        <f>_xlfn.XLOOKUP($A101,CHE!$B$3:$B$127,CHE!M$3:M$127)</f>
        <v>Nein</v>
      </c>
      <c r="Y101" t="str">
        <f>_xlfn.XLOOKUP($A101,CHE!$B$3:$B$127,CHE!N$3:N$127)</f>
        <v>Nein</v>
      </c>
      <c r="Z101" t="str">
        <f>_xlfn.XLOOKUP($A101,CHE!$B$3:$B$127,CHE!O$3:O$127)</f>
        <v>Nein</v>
      </c>
      <c r="AA101" t="str">
        <f>_xlfn.XLOOKUP($A101,CHE!$B$3:$B$127,CHE!P$3:P$127)</f>
        <v>Nein</v>
      </c>
      <c r="AB101" t="str">
        <f>_xlfn.XLOOKUP($A101,CHE!$B$3:$B$127,CHE!Q$3:Q$127)</f>
        <v>Ja</v>
      </c>
      <c r="AC101" t="b">
        <f t="shared" si="23"/>
        <v>0</v>
      </c>
      <c r="AD101" t="b">
        <f t="shared" si="24"/>
        <v>0</v>
      </c>
    </row>
    <row r="102" spans="1:30">
      <c r="A102" s="51">
        <f>Konsolidiert!C102</f>
        <v>3460</v>
      </c>
      <c r="B102" s="51" t="str">
        <f>Konsolidiert!D102</f>
        <v xml:space="preserve">Neisseria gonorrhoeae, 1 Keim oder 1. Keim </v>
      </c>
      <c r="C102" s="223">
        <f>_xlfn.XLOOKUP(A102,Volumenanteile!$A$2:$A$106,Volumenanteile!$D$2:$D$106)</f>
        <v>2.214000810489876E-3</v>
      </c>
      <c r="D102" s="219"/>
      <c r="E102" s="219"/>
      <c r="F102" s="216">
        <v>1</v>
      </c>
      <c r="G102" s="217">
        <v>21.97792543859649</v>
      </c>
      <c r="H102">
        <f>Preiskorrektur!G102/Preiskorrektur!G102*100</f>
        <v>100</v>
      </c>
      <c r="I102" s="210">
        <f>IF(Preiskorrektur!L102="","",Preiskorrektur!L102/Preiskorrektur!G102*100)</f>
        <v>33.654935195978972</v>
      </c>
      <c r="J102" s="210">
        <f>IF(AND(Preiskorrektur!Q102&lt;&gt;"",Preiskorrektur!V102&lt;&gt;""),(Preiskorrektur!Q102*Parameter!$B$9+Preiskorrektur!V102*(1-Parameter!$B$9))/Preiskorrektur!G102*100,"")</f>
        <v>57.848715874532374</v>
      </c>
      <c r="K102" s="210">
        <f>IF(Preiskorrektur!Z102="","",Preiskorrektur!Z102/Preiskorrektur!G102*100)</f>
        <v>58.802744023576736</v>
      </c>
      <c r="L102" s="210">
        <f>IF(Preiskorrektur!AD102="","",Preiskorrektur!AD102/Preiskorrektur!G102*100)</f>
        <v>399.34171537531927</v>
      </c>
      <c r="M102" s="319">
        <f t="shared" si="20"/>
        <v>163.93313153162498</v>
      </c>
      <c r="N102" s="210">
        <f t="shared" si="25"/>
        <v>7.4512053800881703E-2</v>
      </c>
      <c r="O102" s="210">
        <f t="shared" si="26"/>
        <v>0.12807710383201323</v>
      </c>
      <c r="P102" s="210">
        <f t="shared" si="27"/>
        <v>0.1301893229272276</v>
      </c>
      <c r="Q102" s="210">
        <f t="shared" si="28"/>
        <v>0.88414288150337428</v>
      </c>
      <c r="R102" s="210">
        <f t="shared" si="29"/>
        <v>0.36294808607716117</v>
      </c>
      <c r="S102" s="210">
        <f>_xlfn.XLOOKUP(A102,Vergleichbarkeit!$A$2:$A$126,Vergleichbarkeit!$J$2:$J$126)</f>
        <v>0</v>
      </c>
      <c r="T102">
        <f>_xlfn.XLOOKUP(A102,Vergleichbarkeit!$A$2:$A$126,Vergleichbarkeit!$L$2:$L$126)</f>
        <v>1</v>
      </c>
      <c r="U102" s="210" t="str">
        <f t="shared" si="21"/>
        <v/>
      </c>
      <c r="V102" s="210">
        <f t="shared" si="22"/>
        <v>163.93313153162498</v>
      </c>
      <c r="X102" t="str">
        <f>_xlfn.XLOOKUP($A102,CHE!$B$3:$B$127,CHE!M$3:M$127)</f>
        <v>Nein</v>
      </c>
      <c r="Y102" t="str">
        <f>_xlfn.XLOOKUP($A102,CHE!$B$3:$B$127,CHE!N$3:N$127)</f>
        <v>Nein</v>
      </c>
      <c r="Z102" t="str">
        <f>_xlfn.XLOOKUP($A102,CHE!$B$3:$B$127,CHE!O$3:O$127)</f>
        <v>Nein</v>
      </c>
      <c r="AA102" t="str">
        <f>_xlfn.XLOOKUP($A102,CHE!$B$3:$B$127,CHE!P$3:P$127)</f>
        <v>Nein</v>
      </c>
      <c r="AB102" t="str">
        <f>_xlfn.XLOOKUP($A102,CHE!$B$3:$B$127,CHE!Q$3:Q$127)</f>
        <v>Ja</v>
      </c>
      <c r="AC102" t="b">
        <f t="shared" si="23"/>
        <v>0</v>
      </c>
      <c r="AD102" t="b">
        <f t="shared" si="24"/>
        <v>0</v>
      </c>
    </row>
    <row r="103" spans="1:30">
      <c r="A103" s="51">
        <f>Konsolidiert!C103</f>
        <v>3460.1</v>
      </c>
      <c r="B103" s="51" t="str">
        <f>Konsolidiert!D103</f>
        <v>Neisseria gonorrhoeae, zusätzlicher Keim</v>
      </c>
      <c r="C103" s="223">
        <f>_xlfn.XLOOKUP(A103,Volumenanteile!$A$2:$A$106,Volumenanteile!$D$2:$D$106)</f>
        <v>0</v>
      </c>
      <c r="D103" s="219"/>
      <c r="E103" s="219"/>
      <c r="F103" s="216"/>
      <c r="G103" s="217"/>
      <c r="H103">
        <f>Preiskorrektur!G103/Preiskorrektur!G103*100</f>
        <v>100</v>
      </c>
      <c r="I103" s="210" t="str">
        <f>IF(Preiskorrektur!L103="","",Preiskorrektur!L103/Preiskorrektur!G103*100)</f>
        <v/>
      </c>
      <c r="J103" s="210" t="e">
        <f>IF(AND(Preiskorrektur!Q103&lt;&gt;"",Preiskorrektur!V103&lt;&gt;""),(Preiskorrektur!Q103*Parameter!$B$9+Preiskorrektur!V103*(1-Parameter!$B$9))/Preiskorrektur!G103*100,"")</f>
        <v>#N/A</v>
      </c>
      <c r="K103" s="210" t="e">
        <f>IF(Preiskorrektur!Z103="","",Preiskorrektur!Z103/Preiskorrektur!G103*100)</f>
        <v>#N/A</v>
      </c>
      <c r="L103" s="210" t="str">
        <f>IF(Preiskorrektur!AD103="","",Preiskorrektur!AD103/Preiskorrektur!G103*100)</f>
        <v/>
      </c>
      <c r="M103" s="319" t="str">
        <f t="shared" si="20"/>
        <v/>
      </c>
      <c r="N103" s="210" t="str">
        <f t="shared" si="25"/>
        <v/>
      </c>
      <c r="O103" s="210" t="e">
        <f t="shared" si="26"/>
        <v>#N/A</v>
      </c>
      <c r="P103" s="210" t="e">
        <f t="shared" si="27"/>
        <v>#N/A</v>
      </c>
      <c r="Q103" s="210" t="str">
        <f t="shared" si="28"/>
        <v/>
      </c>
      <c r="R103" s="210" t="str">
        <f t="shared" si="29"/>
        <v/>
      </c>
      <c r="S103" s="210">
        <f>_xlfn.XLOOKUP(A103,Vergleichbarkeit!$A$2:$A$126,Vergleichbarkeit!$J$2:$J$126)</f>
        <v>0</v>
      </c>
      <c r="T103">
        <f>_xlfn.XLOOKUP(A103,Vergleichbarkeit!$A$2:$A$126,Vergleichbarkeit!$L$2:$L$126)</f>
        <v>0</v>
      </c>
      <c r="U103" s="210" t="str">
        <f t="shared" si="21"/>
        <v/>
      </c>
      <c r="V103" s="210" t="str">
        <f t="shared" si="22"/>
        <v/>
      </c>
      <c r="X103" t="str">
        <f>_xlfn.XLOOKUP($A103,CHE!$B$3:$B$127,CHE!M$3:M$127)</f>
        <v>Nein</v>
      </c>
      <c r="Y103" t="str">
        <f>_xlfn.XLOOKUP($A103,CHE!$B$3:$B$127,CHE!N$3:N$127)</f>
        <v>Nein</v>
      </c>
      <c r="Z103" t="str">
        <f>_xlfn.XLOOKUP($A103,CHE!$B$3:$B$127,CHE!O$3:O$127)</f>
        <v>Nein</v>
      </c>
      <c r="AA103" t="str">
        <f>_xlfn.XLOOKUP($A103,CHE!$B$3:$B$127,CHE!P$3:P$127)</f>
        <v>Nein</v>
      </c>
      <c r="AB103" t="str">
        <f>_xlfn.XLOOKUP($A103,CHE!$B$3:$B$127,CHE!Q$3:Q$127)</f>
        <v>Ja</v>
      </c>
      <c r="AC103" t="b">
        <f t="shared" si="23"/>
        <v>0</v>
      </c>
      <c r="AD103" t="b">
        <f t="shared" si="24"/>
        <v>0</v>
      </c>
    </row>
    <row r="104" spans="1:30">
      <c r="A104" s="51">
        <f>Konsolidiert!C104</f>
        <v>3469</v>
      </c>
      <c r="B104" s="51" t="str">
        <f>Konsolidiert!D104</f>
        <v>Streptococcus, Beta-hämolysierend, Gruppe A</v>
      </c>
      <c r="C104" s="223">
        <f>_xlfn.XLOOKUP(A104,Volumenanteile!$A$2:$A$106,Volumenanteile!$D$2:$D$106)</f>
        <v>6.1789614907273803E-4</v>
      </c>
      <c r="D104" s="219"/>
      <c r="E104" s="219"/>
      <c r="F104" s="216"/>
      <c r="G104" s="217"/>
      <c r="H104">
        <f>Preiskorrektur!G104/Preiskorrektur!G104*100</f>
        <v>100</v>
      </c>
      <c r="I104" s="210">
        <f>IF(Preiskorrektur!L104="","",Preiskorrektur!L104/Preiskorrektur!G104*100)</f>
        <v>75.244691589067841</v>
      </c>
      <c r="J104" s="210">
        <f>IF(AND(Preiskorrektur!Q104&lt;&gt;"",Preiskorrektur!V104&lt;&gt;""),(Preiskorrektur!Q104*Parameter!$B$9+Preiskorrektur!V104*(1-Parameter!$B$9))/Preiskorrektur!G104*100,"")</f>
        <v>56.955017173757639</v>
      </c>
      <c r="K104" s="210">
        <f>IF(Preiskorrektur!Z104="","",Preiskorrektur!Z104/Preiskorrektur!G104*100)</f>
        <v>58.203596636227331</v>
      </c>
      <c r="L104" s="210">
        <f>IF(Preiskorrektur!AD104="","",Preiskorrektur!AD104/Preiskorrektur!G104*100)</f>
        <v>120.78111698982141</v>
      </c>
      <c r="M104" s="319">
        <f t="shared" si="20"/>
        <v>84.743135071705538</v>
      </c>
      <c r="N104" s="210">
        <f t="shared" si="25"/>
        <v>4.6493405171050863E-2</v>
      </c>
      <c r="O104" s="210">
        <f t="shared" si="26"/>
        <v>3.5192285782036502E-2</v>
      </c>
      <c r="P104" s="210">
        <f t="shared" si="27"/>
        <v>3.5963778223707839E-2</v>
      </c>
      <c r="Q104" s="210">
        <f t="shared" si="28"/>
        <v>7.4630187068714507E-2</v>
      </c>
      <c r="R104" s="210">
        <f t="shared" si="29"/>
        <v>5.2362456821157741E-2</v>
      </c>
      <c r="S104" s="210">
        <f>_xlfn.XLOOKUP(A104,Vergleichbarkeit!$A$2:$A$126,Vergleichbarkeit!$J$2:$J$126)</f>
        <v>0</v>
      </c>
      <c r="T104">
        <f>_xlfn.XLOOKUP(A104,Vergleichbarkeit!$A$2:$A$126,Vergleichbarkeit!$L$2:$L$126)</f>
        <v>0</v>
      </c>
      <c r="U104" s="210" t="str">
        <f t="shared" si="21"/>
        <v/>
      </c>
      <c r="V104" s="210" t="str">
        <f t="shared" si="22"/>
        <v/>
      </c>
      <c r="X104" t="str">
        <f>_xlfn.XLOOKUP($A104,CHE!$B$3:$B$127,CHE!M$3:M$127)</f>
        <v>Nein</v>
      </c>
      <c r="Y104" t="str">
        <f>_xlfn.XLOOKUP($A104,CHE!$B$3:$B$127,CHE!N$3:N$127)</f>
        <v>Nein</v>
      </c>
      <c r="Z104" t="str">
        <f>_xlfn.XLOOKUP($A104,CHE!$B$3:$B$127,CHE!O$3:O$127)</f>
        <v>Nein</v>
      </c>
      <c r="AA104" t="str">
        <f>_xlfn.XLOOKUP($A104,CHE!$B$3:$B$127,CHE!P$3:P$127)</f>
        <v>Nein</v>
      </c>
      <c r="AB104" t="str">
        <f>_xlfn.XLOOKUP($A104,CHE!$B$3:$B$127,CHE!Q$3:Q$127)</f>
        <v>Ja</v>
      </c>
      <c r="AC104" t="b">
        <f t="shared" si="23"/>
        <v>0</v>
      </c>
      <c r="AD104" t="b">
        <f t="shared" si="24"/>
        <v>0</v>
      </c>
    </row>
    <row r="105" spans="1:30">
      <c r="A105" s="51">
        <f>Konsolidiert!C105</f>
        <v>3478</v>
      </c>
      <c r="B105" s="51" t="str">
        <f>Konsolidiert!D105</f>
        <v>Treponema, Ig oder IgG</v>
      </c>
      <c r="C105" s="223">
        <f>_xlfn.XLOOKUP(A105,Volumenanteile!$A$2:$A$106,Volumenanteile!$D$2:$D$106)</f>
        <v>2.820942963565394E-3</v>
      </c>
      <c r="D105" s="219"/>
      <c r="E105" s="219"/>
      <c r="F105" s="216">
        <v>1</v>
      </c>
      <c r="G105" s="217">
        <v>26.673732638888893</v>
      </c>
      <c r="H105">
        <f>Preiskorrektur!G105/Preiskorrektur!G105*100</f>
        <v>100</v>
      </c>
      <c r="I105" s="210">
        <f>IF(Preiskorrektur!L105="","",Preiskorrektur!L105/Preiskorrektur!G105*100)</f>
        <v>25.786822004139221</v>
      </c>
      <c r="J105" s="210">
        <f>IF(AND(Preiskorrektur!Q105&lt;&gt;"",Preiskorrektur!V105&lt;&gt;""),(Preiskorrektur!Q105*Parameter!$B$9+Preiskorrektur!V105*(1-Parameter!$B$9))/Preiskorrektur!G105*100,"")</f>
        <v>82.316007282818987</v>
      </c>
      <c r="K105" s="210">
        <f>IF(Preiskorrektur!Z105="","",Preiskorrektur!Z105/Preiskorrektur!G105*100)</f>
        <v>24.772195921687519</v>
      </c>
      <c r="L105" s="210">
        <f>IF(Preiskorrektur!AD105="","",Preiskorrektur!AD105/Preiskorrektur!G105*100)</f>
        <v>46.515363045521148</v>
      </c>
      <c r="M105" s="319">
        <f t="shared" si="20"/>
        <v>32.3581269904493</v>
      </c>
      <c r="N105" s="210">
        <f t="shared" si="25"/>
        <v>7.2743154085289807E-2</v>
      </c>
      <c r="O105" s="210">
        <f t="shared" si="26"/>
        <v>0.23220876153326594</v>
      </c>
      <c r="P105" s="210">
        <f t="shared" si="27"/>
        <v>6.9880951777347752E-2</v>
      </c>
      <c r="Q105" s="210">
        <f t="shared" si="28"/>
        <v>0.13121718608095265</v>
      </c>
      <c r="R105" s="210">
        <f t="shared" si="29"/>
        <v>9.1280430647863411E-2</v>
      </c>
      <c r="S105" s="210">
        <f>_xlfn.XLOOKUP(A105,Vergleichbarkeit!$A$2:$A$126,Vergleichbarkeit!$J$2:$J$126)</f>
        <v>1</v>
      </c>
      <c r="T105">
        <f>_xlfn.XLOOKUP(A105,Vergleichbarkeit!$A$2:$A$126,Vergleichbarkeit!$L$2:$L$126)</f>
        <v>1</v>
      </c>
      <c r="U105" s="210">
        <f t="shared" si="21"/>
        <v>32.3581269904493</v>
      </c>
      <c r="V105" s="210">
        <f t="shared" si="22"/>
        <v>32.3581269904493</v>
      </c>
      <c r="X105" t="str">
        <f>_xlfn.XLOOKUP($A105,CHE!$B$3:$B$127,CHE!M$3:M$127)</f>
        <v>Nein</v>
      </c>
      <c r="Y105" t="str">
        <f>_xlfn.XLOOKUP($A105,CHE!$B$3:$B$127,CHE!N$3:N$127)</f>
        <v>Nein</v>
      </c>
      <c r="Z105" t="str">
        <f>_xlfn.XLOOKUP($A105,CHE!$B$3:$B$127,CHE!O$3:O$127)</f>
        <v>Nein</v>
      </c>
      <c r="AA105" t="str">
        <f>_xlfn.XLOOKUP($A105,CHE!$B$3:$B$127,CHE!P$3:P$127)</f>
        <v>Nein</v>
      </c>
      <c r="AB105" t="str">
        <f>_xlfn.XLOOKUP($A105,CHE!$B$3:$B$127,CHE!Q$3:Q$127)</f>
        <v>Ja</v>
      </c>
      <c r="AC105" t="b">
        <f t="shared" si="23"/>
        <v>1</v>
      </c>
      <c r="AD105" t="b">
        <f t="shared" si="24"/>
        <v>0</v>
      </c>
    </row>
    <row r="106" spans="1:30">
      <c r="A106" s="51">
        <f>Konsolidiert!C106</f>
        <v>3501</v>
      </c>
      <c r="B106" s="51" t="str">
        <f>Konsolidiert!D106</f>
        <v>Parasiten, kompletter Nachweis</v>
      </c>
      <c r="C106" s="223">
        <f>_xlfn.XLOOKUP(A106,Volumenanteile!$A$2:$A$106,Volumenanteile!$D$2:$D$106)</f>
        <v>6.4173607209686782E-4</v>
      </c>
      <c r="D106" s="219"/>
      <c r="E106" s="219"/>
      <c r="F106" s="216"/>
      <c r="G106" s="217"/>
      <c r="H106">
        <f>Preiskorrektur!G106/Preiskorrektur!G106*100</f>
        <v>100</v>
      </c>
      <c r="I106" s="210">
        <f>IF(Preiskorrektur!L106="","",Preiskorrektur!L106/Preiskorrektur!G106*100)</f>
        <v>16.14988376151954</v>
      </c>
      <c r="J106" s="210">
        <f>IF(AND(Preiskorrektur!Q106&lt;&gt;"",Preiskorrektur!V106&lt;&gt;""),(Preiskorrektur!Q106*Parameter!$B$9+Preiskorrektur!V106*(1-Parameter!$B$9))/Preiskorrektur!G106*100,"")</f>
        <v>28.90239718367431</v>
      </c>
      <c r="K106" s="210">
        <f>IF(Preiskorrektur!Z106="","",Preiskorrektur!Z106/Preiskorrektur!G106*100)</f>
        <v>54.256442374029355</v>
      </c>
      <c r="L106" s="210">
        <f>IF(Preiskorrektur!AD106="","",Preiskorrektur!AD106/Preiskorrektur!G106*100)</f>
        <v>53.177893438453779</v>
      </c>
      <c r="M106" s="319">
        <f t="shared" si="20"/>
        <v>41.194739858000894</v>
      </c>
      <c r="N106" s="210">
        <f t="shared" si="25"/>
        <v>1.0363962969938538E-2</v>
      </c>
      <c r="O106" s="210">
        <f t="shared" si="26"/>
        <v>1.8547710842834728E-2</v>
      </c>
      <c r="P106" s="210">
        <f t="shared" si="27"/>
        <v>3.481831621505966E-2</v>
      </c>
      <c r="Q106" s="210">
        <f t="shared" si="28"/>
        <v>3.4126172457579131E-2</v>
      </c>
      <c r="R106" s="210">
        <f t="shared" si="29"/>
        <v>2.6436150547525777E-2</v>
      </c>
      <c r="S106" s="210">
        <f>_xlfn.XLOOKUP(A106,Vergleichbarkeit!$A$2:$A$126,Vergleichbarkeit!$J$2:$J$126)</f>
        <v>1</v>
      </c>
      <c r="T106">
        <f>_xlfn.XLOOKUP(A106,Vergleichbarkeit!$A$2:$A$126,Vergleichbarkeit!$L$2:$L$126)</f>
        <v>1</v>
      </c>
      <c r="U106" s="210">
        <f t="shared" si="21"/>
        <v>41.194739858000894</v>
      </c>
      <c r="V106" s="210">
        <f t="shared" si="22"/>
        <v>41.194739858000894</v>
      </c>
      <c r="X106" t="str">
        <f>_xlfn.XLOOKUP($A106,CHE!$B$3:$B$127,CHE!M$3:M$127)</f>
        <v>Nein</v>
      </c>
      <c r="Y106" t="str">
        <f>_xlfn.XLOOKUP($A106,CHE!$B$3:$B$127,CHE!N$3:N$127)</f>
        <v>Nein</v>
      </c>
      <c r="Z106" t="str">
        <f>_xlfn.XLOOKUP($A106,CHE!$B$3:$B$127,CHE!O$3:O$127)</f>
        <v>Nein</v>
      </c>
      <c r="AA106" t="str">
        <f>_xlfn.XLOOKUP($A106,CHE!$B$3:$B$127,CHE!P$3:P$127)</f>
        <v>Nein</v>
      </c>
      <c r="AB106" t="str">
        <f>_xlfn.XLOOKUP($A106,CHE!$B$3:$B$127,CHE!Q$3:Q$127)</f>
        <v>Ja</v>
      </c>
      <c r="AC106" t="b">
        <f t="shared" si="23"/>
        <v>0</v>
      </c>
      <c r="AD106" t="b">
        <f t="shared" si="24"/>
        <v>0</v>
      </c>
    </row>
    <row r="107" spans="1:30">
      <c r="A107" s="51">
        <f>Konsolidiert!C107</f>
        <v>6001.03</v>
      </c>
      <c r="B107" s="51" t="str">
        <f>Konsolidiert!D107</f>
        <v>Extraktion von menschlichen Nukleinsäuren (genomische DNA oder RNA) aus Primärprobe</v>
      </c>
      <c r="C107" s="223" t="e">
        <f>_xlfn.XLOOKUP(A107,Volumenanteile!$A$2:$A$106,Volumenanteile!$D$2:$D$106)</f>
        <v>#N/A</v>
      </c>
      <c r="D107" s="219"/>
      <c r="E107" s="219"/>
      <c r="F107" s="216"/>
      <c r="G107" s="217"/>
      <c r="H107">
        <f>Preiskorrektur!G107/Preiskorrektur!G107*100</f>
        <v>100</v>
      </c>
      <c r="I107" s="210" t="str">
        <f>IF(Preiskorrektur!L107="","",Preiskorrektur!L107/Preiskorrektur!G107*100)</f>
        <v/>
      </c>
      <c r="J107" s="210">
        <f>IF(AND(Preiskorrektur!Q107&lt;&gt;"",Preiskorrektur!V107&lt;&gt;""),(Preiskorrektur!Q107*Parameter!$B$9+Preiskorrektur!V107*(1-Parameter!$B$9))/Preiskorrektur!G107*100,"")</f>
        <v>83.363024427845346</v>
      </c>
      <c r="K107" s="210" t="str">
        <f>IF(Preiskorrektur!Z107="","",Preiskorrektur!Z107/Preiskorrektur!G107*100)</f>
        <v/>
      </c>
      <c r="L107" s="210" t="str">
        <f>IF(Preiskorrektur!AD107="","",Preiskorrektur!AD107/Preiskorrektur!G107*100)</f>
        <v/>
      </c>
      <c r="M107" s="319" t="str">
        <f t="shared" si="20"/>
        <v/>
      </c>
      <c r="N107" s="210" t="str">
        <f t="shared" si="25"/>
        <v/>
      </c>
      <c r="O107" s="210" t="e">
        <f t="shared" si="26"/>
        <v>#N/A</v>
      </c>
      <c r="P107" s="210" t="str">
        <f t="shared" si="27"/>
        <v/>
      </c>
      <c r="Q107" s="210" t="str">
        <f t="shared" si="28"/>
        <v/>
      </c>
      <c r="R107" s="210" t="str">
        <f t="shared" si="29"/>
        <v/>
      </c>
      <c r="S107" s="210">
        <f>_xlfn.XLOOKUP(A107,Vergleichbarkeit!$A$2:$A$126,Vergleichbarkeit!$J$2:$J$126)</f>
        <v>0</v>
      </c>
      <c r="T107">
        <f>_xlfn.XLOOKUP(A107,Vergleichbarkeit!$A$2:$A$126,Vergleichbarkeit!$L$2:$L$126)</f>
        <v>0</v>
      </c>
      <c r="U107" s="210" t="str">
        <f t="shared" si="21"/>
        <v/>
      </c>
      <c r="V107" s="210" t="str">
        <f t="shared" si="22"/>
        <v/>
      </c>
      <c r="X107" t="str">
        <f>_xlfn.XLOOKUP($A107,CHE!$B$3:$B$127,CHE!M$3:M$127)</f>
        <v>Ja</v>
      </c>
      <c r="Y107" t="str">
        <f>_xlfn.XLOOKUP($A107,CHE!$B$3:$B$127,CHE!N$3:N$127)</f>
        <v>Ja</v>
      </c>
      <c r="Z107" t="str">
        <f>_xlfn.XLOOKUP($A107,CHE!$B$3:$B$127,CHE!O$3:O$127)</f>
        <v>Ja</v>
      </c>
      <c r="AA107" t="str">
        <f>_xlfn.XLOOKUP($A107,CHE!$B$3:$B$127,CHE!P$3:P$127)</f>
        <v>Ja</v>
      </c>
      <c r="AB107" t="str">
        <f>_xlfn.XLOOKUP($A107,CHE!$B$3:$B$127,CHE!Q$3:Q$127)</f>
        <v>Nein</v>
      </c>
      <c r="AC107" t="b">
        <f t="shared" si="23"/>
        <v>0</v>
      </c>
      <c r="AD107" t="b">
        <f t="shared" si="24"/>
        <v>0</v>
      </c>
    </row>
    <row r="108" spans="1:30">
      <c r="A108" s="51">
        <f>Konsolidiert!C108</f>
        <v>6002.04</v>
      </c>
      <c r="B108" s="51" t="str">
        <f>Konsolidiert!D108</f>
        <v xml:space="preserve">Zell- oder Gewebekultur </v>
      </c>
      <c r="C108" s="223" t="e">
        <f>_xlfn.XLOOKUP(A108,Volumenanteile!$A$2:$A$106,Volumenanteile!$D$2:$D$106)</f>
        <v>#N/A</v>
      </c>
      <c r="D108" s="219"/>
      <c r="E108" s="219"/>
      <c r="F108" s="216"/>
      <c r="G108" s="217"/>
      <c r="H108">
        <f>Preiskorrektur!G108/Preiskorrektur!G108*100</f>
        <v>100</v>
      </c>
      <c r="I108" s="210" t="str">
        <f>IF(Preiskorrektur!L108="","",Preiskorrektur!L108/Preiskorrektur!G108*100)</f>
        <v/>
      </c>
      <c r="J108" s="210" t="str">
        <f>IF(AND(Preiskorrektur!Q108&lt;&gt;"",Preiskorrektur!V108&lt;&gt;""),(Preiskorrektur!Q108*Parameter!$B$9+Preiskorrektur!V108*(1-Parameter!$B$9))/Preiskorrektur!G108*100,"")</f>
        <v/>
      </c>
      <c r="K108" s="210" t="str">
        <f>IF(Preiskorrektur!Z108="","",Preiskorrektur!Z108/Preiskorrektur!G108*100)</f>
        <v/>
      </c>
      <c r="L108" s="210">
        <f>IF(Preiskorrektur!AD108="","",Preiskorrektur!AD108/Preiskorrektur!G108*100)</f>
        <v>26.483333069336982</v>
      </c>
      <c r="M108" s="319">
        <f t="shared" si="20"/>
        <v>26.483333069336982</v>
      </c>
      <c r="N108" s="210" t="str">
        <f t="shared" si="25"/>
        <v/>
      </c>
      <c r="O108" s="210" t="str">
        <f t="shared" si="26"/>
        <v/>
      </c>
      <c r="P108" s="210" t="str">
        <f t="shared" si="27"/>
        <v/>
      </c>
      <c r="Q108" s="210" t="e">
        <f t="shared" si="28"/>
        <v>#N/A</v>
      </c>
      <c r="R108" s="210" t="e">
        <f t="shared" si="29"/>
        <v>#N/A</v>
      </c>
      <c r="S108" s="210">
        <f>_xlfn.XLOOKUP(A108,Vergleichbarkeit!$A$2:$A$126,Vergleichbarkeit!$J$2:$J$126)</f>
        <v>0</v>
      </c>
      <c r="T108">
        <f>_xlfn.XLOOKUP(A108,Vergleichbarkeit!$A$2:$A$126,Vergleichbarkeit!$L$2:$L$126)</f>
        <v>0</v>
      </c>
      <c r="U108" s="210" t="str">
        <f t="shared" si="21"/>
        <v/>
      </c>
      <c r="V108" s="210" t="str">
        <f t="shared" si="22"/>
        <v/>
      </c>
      <c r="X108" t="str">
        <f>_xlfn.XLOOKUP($A108,CHE!$B$3:$B$127,CHE!M$3:M$127)</f>
        <v>Nein</v>
      </c>
      <c r="Y108" t="str">
        <f>_xlfn.XLOOKUP($A108,CHE!$B$3:$B$127,CHE!N$3:N$127)</f>
        <v>Nein</v>
      </c>
      <c r="Z108" t="str">
        <f>_xlfn.XLOOKUP($A108,CHE!$B$3:$B$127,CHE!O$3:O$127)</f>
        <v>Nein</v>
      </c>
      <c r="AA108" t="str">
        <f>_xlfn.XLOOKUP($A108,CHE!$B$3:$B$127,CHE!P$3:P$127)</f>
        <v>Ja</v>
      </c>
      <c r="AB108" t="str">
        <f>_xlfn.XLOOKUP($A108,CHE!$B$3:$B$127,CHE!Q$3:Q$127)</f>
        <v>Nein</v>
      </c>
      <c r="AC108" t="b">
        <f t="shared" si="23"/>
        <v>0</v>
      </c>
      <c r="AD108" t="b">
        <f t="shared" si="24"/>
        <v>0</v>
      </c>
    </row>
    <row r="109" spans="1:30">
      <c r="A109" s="51">
        <f>Konsolidiert!C109</f>
        <v>6008.09</v>
      </c>
      <c r="B109" s="51" t="str">
        <f>Konsolidiert!D109</f>
        <v>Zuschlag für aufwendige molekulargenetische Resultaterstellung</v>
      </c>
      <c r="C109" s="223" t="e">
        <f>_xlfn.XLOOKUP(A109,Volumenanteile!$A$2:$A$106,Volumenanteile!$D$2:$D$106)</f>
        <v>#N/A</v>
      </c>
      <c r="D109" s="219"/>
      <c r="E109" s="219"/>
      <c r="F109" s="216"/>
      <c r="G109" s="217"/>
      <c r="H109">
        <f>Preiskorrektur!G109/Preiskorrektur!G109*100</f>
        <v>100</v>
      </c>
      <c r="I109" s="210" t="str">
        <f>IF(Preiskorrektur!L109="","",Preiskorrektur!L109/Preiskorrektur!G109*100)</f>
        <v/>
      </c>
      <c r="J109" s="210" t="str">
        <f>IF(AND(Preiskorrektur!Q109&lt;&gt;"",Preiskorrektur!V109&lt;&gt;""),(Preiskorrektur!Q109*Parameter!$B$9+Preiskorrektur!V109*(1-Parameter!$B$9))/Preiskorrektur!G109*100,"")</f>
        <v/>
      </c>
      <c r="K109" s="210" t="str">
        <f>IF(Preiskorrektur!Z109="","",Preiskorrektur!Z109/Preiskorrektur!G109*100)</f>
        <v/>
      </c>
      <c r="L109" s="210" t="str">
        <f>IF(Preiskorrektur!AD109="","",Preiskorrektur!AD109/Preiskorrektur!G109*100)</f>
        <v/>
      </c>
      <c r="M109" s="319" t="str">
        <f t="shared" si="20"/>
        <v/>
      </c>
      <c r="N109" s="210" t="str">
        <f t="shared" si="25"/>
        <v/>
      </c>
      <c r="O109" s="210" t="str">
        <f t="shared" si="26"/>
        <v/>
      </c>
      <c r="P109" s="210" t="str">
        <f t="shared" si="27"/>
        <v/>
      </c>
      <c r="Q109" s="210" t="str">
        <f t="shared" si="28"/>
        <v/>
      </c>
      <c r="R109" s="210" t="str">
        <f t="shared" si="29"/>
        <v/>
      </c>
      <c r="S109" s="210">
        <f>_xlfn.XLOOKUP(A109,Vergleichbarkeit!$A$2:$A$126,Vergleichbarkeit!$J$2:$J$126)</f>
        <v>0</v>
      </c>
      <c r="T109">
        <f>_xlfn.XLOOKUP(A109,Vergleichbarkeit!$A$2:$A$126,Vergleichbarkeit!$L$2:$L$126)</f>
        <v>0</v>
      </c>
      <c r="U109" s="210" t="str">
        <f t="shared" si="21"/>
        <v/>
      </c>
      <c r="V109" s="210" t="str">
        <f t="shared" si="22"/>
        <v/>
      </c>
      <c r="X109" t="str">
        <f>_xlfn.XLOOKUP($A109,CHE!$B$3:$B$127,CHE!M$3:M$127)</f>
        <v>Ja</v>
      </c>
      <c r="Y109" t="str">
        <f>_xlfn.XLOOKUP($A109,CHE!$B$3:$B$127,CHE!N$3:N$127)</f>
        <v>Ja</v>
      </c>
      <c r="Z109" t="str">
        <f>_xlfn.XLOOKUP($A109,CHE!$B$3:$B$127,CHE!O$3:O$127)</f>
        <v>Ja</v>
      </c>
      <c r="AA109" t="str">
        <f>_xlfn.XLOOKUP($A109,CHE!$B$3:$B$127,CHE!P$3:P$127)</f>
        <v>Ja</v>
      </c>
      <c r="AB109" t="str">
        <f>_xlfn.XLOOKUP($A109,CHE!$B$3:$B$127,CHE!Q$3:Q$127)</f>
        <v>Nein</v>
      </c>
      <c r="AC109" t="b">
        <f t="shared" si="23"/>
        <v>0</v>
      </c>
      <c r="AD109" t="b">
        <f t="shared" si="24"/>
        <v>0</v>
      </c>
    </row>
    <row r="110" spans="1:30">
      <c r="A110" s="51">
        <f>Konsolidiert!C110</f>
        <v>6101.3</v>
      </c>
      <c r="B110" s="51" t="str">
        <f>Konsolidiert!D110</f>
        <v>Chromosomenpräparation und Chromosomenuntersuchung, konstitutioneller Karyotyp</v>
      </c>
      <c r="C110" s="223" t="e">
        <f>_xlfn.XLOOKUP(A110,Volumenanteile!$A$2:$A$106,Volumenanteile!$D$2:$D$106)</f>
        <v>#N/A</v>
      </c>
      <c r="D110" s="219"/>
      <c r="E110" s="219"/>
      <c r="F110" s="216"/>
      <c r="G110" s="217"/>
      <c r="H110">
        <f>Preiskorrektur!G110/Preiskorrektur!G110*100</f>
        <v>100</v>
      </c>
      <c r="I110" s="210" t="str">
        <f>IF(Preiskorrektur!L110="","",Preiskorrektur!L110/Preiskorrektur!G110*100)</f>
        <v/>
      </c>
      <c r="J110" s="210">
        <f>IF(AND(Preiskorrektur!Q110&lt;&gt;"",Preiskorrektur!V110&lt;&gt;""),(Preiskorrektur!Q110*Parameter!$B$9+Preiskorrektur!V110*(1-Parameter!$B$9))/Preiskorrektur!G110*100,"")</f>
        <v>44.460443387763902</v>
      </c>
      <c r="K110" s="210">
        <f>IF(Preiskorrektur!Z110="","",Preiskorrektur!Z110/Preiskorrektur!G110*100)</f>
        <v>65.529506875618551</v>
      </c>
      <c r="L110" s="210" t="str">
        <f>IF(Preiskorrektur!AD110="","",Preiskorrektur!AD110/Preiskorrektur!G110*100)</f>
        <v/>
      </c>
      <c r="M110" s="319">
        <f t="shared" si="20"/>
        <v>65.529506875618551</v>
      </c>
      <c r="N110" s="210" t="str">
        <f t="shared" si="25"/>
        <v/>
      </c>
      <c r="O110" s="210" t="e">
        <f t="shared" si="26"/>
        <v>#N/A</v>
      </c>
      <c r="P110" s="210" t="e">
        <f t="shared" si="27"/>
        <v>#N/A</v>
      </c>
      <c r="Q110" s="210" t="str">
        <f t="shared" si="28"/>
        <v/>
      </c>
      <c r="R110" s="210" t="e">
        <f t="shared" si="29"/>
        <v>#N/A</v>
      </c>
      <c r="S110" s="210">
        <f>_xlfn.XLOOKUP(A110,Vergleichbarkeit!$A$2:$A$126,Vergleichbarkeit!$J$2:$J$126)</f>
        <v>0</v>
      </c>
      <c r="T110">
        <f>_xlfn.XLOOKUP(A110,Vergleichbarkeit!$A$2:$A$126,Vergleichbarkeit!$L$2:$L$126)</f>
        <v>0</v>
      </c>
      <c r="U110" s="210" t="str">
        <f t="shared" si="21"/>
        <v/>
      </c>
      <c r="V110" s="210" t="str">
        <f t="shared" si="22"/>
        <v/>
      </c>
      <c r="X110" t="str">
        <f>_xlfn.XLOOKUP($A110,CHE!$B$3:$B$127,CHE!M$3:M$127)</f>
        <v>Nein</v>
      </c>
      <c r="Y110" t="str">
        <f>_xlfn.XLOOKUP($A110,CHE!$B$3:$B$127,CHE!N$3:N$127)</f>
        <v>Nein</v>
      </c>
      <c r="Z110" t="str">
        <f>_xlfn.XLOOKUP($A110,CHE!$B$3:$B$127,CHE!O$3:O$127)</f>
        <v>Nein</v>
      </c>
      <c r="AA110" t="str">
        <f>_xlfn.XLOOKUP($A110,CHE!$B$3:$B$127,CHE!P$3:P$127)</f>
        <v>Ja</v>
      </c>
      <c r="AB110" t="str">
        <f>_xlfn.XLOOKUP($A110,CHE!$B$3:$B$127,CHE!Q$3:Q$127)</f>
        <v>Nein</v>
      </c>
      <c r="AC110" t="b">
        <f t="shared" si="23"/>
        <v>0</v>
      </c>
      <c r="AD110" t="b">
        <f t="shared" si="24"/>
        <v>0</v>
      </c>
    </row>
    <row r="111" spans="1:30">
      <c r="A111" s="51">
        <f>Konsolidiert!C111</f>
        <v>6106.34</v>
      </c>
      <c r="B111" s="51" t="str">
        <f>Konsolidiert!D111</f>
        <v>Chromosomenuntersuchung, konstitutioneller Karyotyp, Zuschlag für In-situ-Hybridisierung an Metaphasen- oder Interphasekernen</v>
      </c>
      <c r="C111" s="223" t="e">
        <f>_xlfn.XLOOKUP(A111,Volumenanteile!$A$2:$A$106,Volumenanteile!$D$2:$D$106)</f>
        <v>#N/A</v>
      </c>
      <c r="D111" s="219"/>
      <c r="E111" s="219"/>
      <c r="F111" s="216"/>
      <c r="G111" s="217"/>
      <c r="H111">
        <f>Preiskorrektur!G111/Preiskorrektur!G111*100</f>
        <v>100</v>
      </c>
      <c r="I111" s="210" t="str">
        <f>IF(Preiskorrektur!L111="","",Preiskorrektur!L111/Preiskorrektur!G111*100)</f>
        <v/>
      </c>
      <c r="J111" s="210" t="str">
        <f>IF(AND(Preiskorrektur!Q111&lt;&gt;"",Preiskorrektur!V111&lt;&gt;""),(Preiskorrektur!Q111*Parameter!$B$9+Preiskorrektur!V111*(1-Parameter!$B$9))/Preiskorrektur!G111*100,"")</f>
        <v/>
      </c>
      <c r="K111" s="210">
        <f>IF(Preiskorrektur!Z111="","",Preiskorrektur!Z111/Preiskorrektur!G111*100)</f>
        <v>66.455123815754973</v>
      </c>
      <c r="L111" s="210" t="str">
        <f>IF(Preiskorrektur!AD111="","",Preiskorrektur!AD111/Preiskorrektur!G111*100)</f>
        <v/>
      </c>
      <c r="M111" s="319">
        <f t="shared" si="20"/>
        <v>66.455123815754973</v>
      </c>
      <c r="N111" s="210" t="str">
        <f t="shared" si="25"/>
        <v/>
      </c>
      <c r="O111" s="210" t="str">
        <f t="shared" si="26"/>
        <v/>
      </c>
      <c r="P111" s="210" t="e">
        <f t="shared" si="27"/>
        <v>#N/A</v>
      </c>
      <c r="Q111" s="210" t="str">
        <f t="shared" si="28"/>
        <v/>
      </c>
      <c r="R111" s="210" t="e">
        <f t="shared" si="29"/>
        <v>#N/A</v>
      </c>
      <c r="S111" s="210">
        <f>_xlfn.XLOOKUP(A111,Vergleichbarkeit!$A$2:$A$126,Vergleichbarkeit!$J$2:$J$126)</f>
        <v>0</v>
      </c>
      <c r="T111">
        <f>_xlfn.XLOOKUP(A111,Vergleichbarkeit!$A$2:$A$126,Vergleichbarkeit!$L$2:$L$126)</f>
        <v>0</v>
      </c>
      <c r="U111" s="210" t="str">
        <f t="shared" si="21"/>
        <v/>
      </c>
      <c r="V111" s="210" t="str">
        <f t="shared" si="22"/>
        <v/>
      </c>
      <c r="X111" t="str">
        <f>_xlfn.XLOOKUP($A111,CHE!$B$3:$B$127,CHE!M$3:M$127)</f>
        <v>Nein</v>
      </c>
      <c r="Y111" t="str">
        <f>_xlfn.XLOOKUP($A111,CHE!$B$3:$B$127,CHE!N$3:N$127)</f>
        <v>Nein</v>
      </c>
      <c r="Z111" t="str">
        <f>_xlfn.XLOOKUP($A111,CHE!$B$3:$B$127,CHE!O$3:O$127)</f>
        <v>Nein</v>
      </c>
      <c r="AA111" t="str">
        <f>_xlfn.XLOOKUP($A111,CHE!$B$3:$B$127,CHE!P$3:P$127)</f>
        <v>Ja</v>
      </c>
      <c r="AB111" t="str">
        <f>_xlfn.XLOOKUP($A111,CHE!$B$3:$B$127,CHE!Q$3:Q$127)</f>
        <v>Nein</v>
      </c>
      <c r="AC111" t="b">
        <f t="shared" si="23"/>
        <v>0</v>
      </c>
      <c r="AD111" t="b">
        <f t="shared" si="24"/>
        <v>0</v>
      </c>
    </row>
    <row r="112" spans="1:30">
      <c r="A112" s="51">
        <f>Konsolidiert!C112</f>
        <v>6107.35</v>
      </c>
      <c r="B112" s="51" t="str">
        <f>Konsolidiert!D112</f>
        <v>Chromosomale Microarray-Analyse, konstitutioneller Karyotyp</v>
      </c>
      <c r="C112" s="223" t="e">
        <f>_xlfn.XLOOKUP(A112,Volumenanteile!$A$2:$A$106,Volumenanteile!$D$2:$D$106)</f>
        <v>#N/A</v>
      </c>
      <c r="D112" s="219"/>
      <c r="E112" s="219"/>
      <c r="F112" s="216"/>
      <c r="G112" s="217"/>
      <c r="H112">
        <f>Preiskorrektur!G112/Preiskorrektur!G112*100</f>
        <v>100</v>
      </c>
      <c r="I112" s="210" t="str">
        <f>IF(Preiskorrektur!L112="","",Preiskorrektur!L112/Preiskorrektur!G112*100)</f>
        <v/>
      </c>
      <c r="J112" s="210" t="e">
        <f>IF(AND(Preiskorrektur!Q112&lt;&gt;"",Preiskorrektur!V112&lt;&gt;""),(Preiskorrektur!Q112*Parameter!$B$9+Preiskorrektur!V112*(1-Parameter!$B$9))/Preiskorrektur!G112*100,"")</f>
        <v>#N/A</v>
      </c>
      <c r="K112" s="210" t="str">
        <f>IF(Preiskorrektur!Z112="","",Preiskorrektur!Z112/Preiskorrektur!G112*100)</f>
        <v/>
      </c>
      <c r="L112" s="210" t="str">
        <f>IF(Preiskorrektur!AD112="","",Preiskorrektur!AD112/Preiskorrektur!G112*100)</f>
        <v/>
      </c>
      <c r="M112" s="319" t="str">
        <f t="shared" si="20"/>
        <v/>
      </c>
      <c r="N112" s="210" t="str">
        <f t="shared" si="25"/>
        <v/>
      </c>
      <c r="O112" s="210" t="e">
        <f t="shared" si="26"/>
        <v>#N/A</v>
      </c>
      <c r="P112" s="210" t="str">
        <f t="shared" si="27"/>
        <v/>
      </c>
      <c r="Q112" s="210" t="str">
        <f t="shared" si="28"/>
        <v/>
      </c>
      <c r="R112" s="210" t="str">
        <f t="shared" si="29"/>
        <v/>
      </c>
      <c r="S112" s="210">
        <f>_xlfn.XLOOKUP(A112,Vergleichbarkeit!$A$2:$A$126,Vergleichbarkeit!$J$2:$J$126)</f>
        <v>0</v>
      </c>
      <c r="T112">
        <f>_xlfn.XLOOKUP(A112,Vergleichbarkeit!$A$2:$A$126,Vergleichbarkeit!$L$2:$L$126)</f>
        <v>0</v>
      </c>
      <c r="U112" s="210" t="str">
        <f t="shared" si="21"/>
        <v/>
      </c>
      <c r="V112" s="210" t="str">
        <f t="shared" si="22"/>
        <v/>
      </c>
      <c r="X112" t="str">
        <f>_xlfn.XLOOKUP($A112,CHE!$B$3:$B$127,CHE!M$3:M$127)</f>
        <v>Nein</v>
      </c>
      <c r="Y112" t="str">
        <f>_xlfn.XLOOKUP($A112,CHE!$B$3:$B$127,CHE!N$3:N$127)</f>
        <v>Nein</v>
      </c>
      <c r="Z112" t="str">
        <f>_xlfn.XLOOKUP($A112,CHE!$B$3:$B$127,CHE!O$3:O$127)</f>
        <v>Nein</v>
      </c>
      <c r="AA112" t="str">
        <f>_xlfn.XLOOKUP($A112,CHE!$B$3:$B$127,CHE!P$3:P$127)</f>
        <v>Ja</v>
      </c>
      <c r="AB112" t="str">
        <f>_xlfn.XLOOKUP($A112,CHE!$B$3:$B$127,CHE!Q$3:Q$127)</f>
        <v>Nein</v>
      </c>
      <c r="AC112" t="b">
        <f t="shared" si="23"/>
        <v>0</v>
      </c>
      <c r="AD112" t="b">
        <f t="shared" si="24"/>
        <v>0</v>
      </c>
    </row>
    <row r="113" spans="1:30">
      <c r="A113" s="51">
        <f>Konsolidiert!C113</f>
        <v>6241.55</v>
      </c>
      <c r="B113" s="51" t="str">
        <f>Konsolidiert!D113</f>
        <v>Hereditärer Brust- und Eierstockkrebs, Gene BRCA1 und BRCA2</v>
      </c>
      <c r="C113" s="223" t="e">
        <f>_xlfn.XLOOKUP(A113,Volumenanteile!$A$2:$A$106,Volumenanteile!$D$2:$D$106)</f>
        <v>#N/A</v>
      </c>
      <c r="D113" s="219"/>
      <c r="E113" s="219"/>
      <c r="F113" s="216"/>
      <c r="G113" s="217"/>
      <c r="H113">
        <f>Preiskorrektur!G113/Preiskorrektur!G113*100</f>
        <v>100</v>
      </c>
      <c r="I113" s="210" t="str">
        <f>IF(Preiskorrektur!L113="","",Preiskorrektur!L113/Preiskorrektur!G113*100)</f>
        <v/>
      </c>
      <c r="J113" s="210" t="str">
        <f>IF(AND(Preiskorrektur!Q113&lt;&gt;"",Preiskorrektur!V113&lt;&gt;""),(Preiskorrektur!Q113*Parameter!$B$9+Preiskorrektur!V113*(1-Parameter!$B$9))/Preiskorrektur!G113*100,"")</f>
        <v/>
      </c>
      <c r="K113" s="210" t="e">
        <f>IF(Preiskorrektur!Z113="","",Preiskorrektur!Z113/Preiskorrektur!G113*100)</f>
        <v>#N/A</v>
      </c>
      <c r="L113" s="210" t="str">
        <f>IF(Preiskorrektur!AD113="","",Preiskorrektur!AD113/Preiskorrektur!G113*100)</f>
        <v/>
      </c>
      <c r="M113" s="319" t="str">
        <f t="shared" si="20"/>
        <v/>
      </c>
      <c r="N113" s="210" t="str">
        <f t="shared" si="25"/>
        <v/>
      </c>
      <c r="O113" s="210" t="str">
        <f t="shared" si="26"/>
        <v/>
      </c>
      <c r="P113" s="210" t="e">
        <f t="shared" si="27"/>
        <v>#N/A</v>
      </c>
      <c r="Q113" s="210" t="str">
        <f t="shared" si="28"/>
        <v/>
      </c>
      <c r="R113" s="210" t="str">
        <f t="shared" si="29"/>
        <v/>
      </c>
      <c r="S113" s="210">
        <f>_xlfn.XLOOKUP(A113,Vergleichbarkeit!$A$2:$A$126,Vergleichbarkeit!$J$2:$J$126)</f>
        <v>0</v>
      </c>
      <c r="T113">
        <f>_xlfn.XLOOKUP(A113,Vergleichbarkeit!$A$2:$A$126,Vergleichbarkeit!$L$2:$L$126)</f>
        <v>0</v>
      </c>
      <c r="U113" s="210" t="str">
        <f t="shared" si="21"/>
        <v/>
      </c>
      <c r="V113" s="210" t="str">
        <f t="shared" si="22"/>
        <v/>
      </c>
      <c r="X113" t="str">
        <f>_xlfn.XLOOKUP($A113,CHE!$B$3:$B$127,CHE!M$3:M$127)</f>
        <v>Nein</v>
      </c>
      <c r="Y113" t="str">
        <f>_xlfn.XLOOKUP($A113,CHE!$B$3:$B$127,CHE!N$3:N$127)</f>
        <v>Nein</v>
      </c>
      <c r="Z113" t="str">
        <f>_xlfn.XLOOKUP($A113,CHE!$B$3:$B$127,CHE!O$3:O$127)</f>
        <v>Nein</v>
      </c>
      <c r="AA113" t="str">
        <f>_xlfn.XLOOKUP($A113,CHE!$B$3:$B$127,CHE!P$3:P$127)</f>
        <v>Ja</v>
      </c>
      <c r="AB113" t="str">
        <f>_xlfn.XLOOKUP($A113,CHE!$B$3:$B$127,CHE!Q$3:Q$127)</f>
        <v>Nein</v>
      </c>
      <c r="AC113" t="b">
        <f t="shared" si="23"/>
        <v>0</v>
      </c>
      <c r="AD113" t="b">
        <f t="shared" si="24"/>
        <v>0</v>
      </c>
    </row>
    <row r="114" spans="1:30">
      <c r="A114" s="51">
        <f>Konsolidiert!C114</f>
        <v>6241.6</v>
      </c>
      <c r="B114" s="51" t="str">
        <f>Konsolidiert!D114</f>
        <v>Hereditärer Brust- und Eierstockkrebs, Gene BRCA1 und BRCA2</v>
      </c>
      <c r="C114" s="223" t="e">
        <f>_xlfn.XLOOKUP(A114,Volumenanteile!$A$2:$A$106,Volumenanteile!$D$2:$D$106)</f>
        <v>#N/A</v>
      </c>
      <c r="D114" s="219"/>
      <c r="E114" s="219"/>
      <c r="F114" s="216"/>
      <c r="G114" s="217"/>
      <c r="H114">
        <f>Preiskorrektur!G114/Preiskorrektur!G114*100</f>
        <v>100</v>
      </c>
      <c r="I114" s="210" t="str">
        <f>IF(Preiskorrektur!L114="","",Preiskorrektur!L114/Preiskorrektur!G114*100)</f>
        <v/>
      </c>
      <c r="J114" s="210" t="e">
        <f>IF(AND(Preiskorrektur!Q114&lt;&gt;"",Preiskorrektur!V114&lt;&gt;""),(Preiskorrektur!Q114*Parameter!$B$9+Preiskorrektur!V114*(1-Parameter!$B$9))/Preiskorrektur!G114*100,"")</f>
        <v>#N/A</v>
      </c>
      <c r="K114" s="210" t="e">
        <f>IF(Preiskorrektur!Z114="","",Preiskorrektur!Z114/Preiskorrektur!G114*100)</f>
        <v>#N/A</v>
      </c>
      <c r="L114" s="210" t="str">
        <f>IF(Preiskorrektur!AD114="","",Preiskorrektur!AD114/Preiskorrektur!G114*100)</f>
        <v/>
      </c>
      <c r="M114" s="319" t="str">
        <f t="shared" si="20"/>
        <v/>
      </c>
      <c r="N114" s="210" t="str">
        <f t="shared" si="25"/>
        <v/>
      </c>
      <c r="O114" s="210" t="e">
        <f t="shared" si="26"/>
        <v>#N/A</v>
      </c>
      <c r="P114" s="210" t="e">
        <f t="shared" si="27"/>
        <v>#N/A</v>
      </c>
      <c r="Q114" s="210" t="str">
        <f t="shared" si="28"/>
        <v/>
      </c>
      <c r="R114" s="210" t="str">
        <f t="shared" si="29"/>
        <v/>
      </c>
      <c r="S114" s="210">
        <f>_xlfn.XLOOKUP(A114,Vergleichbarkeit!$A$2:$A$126,Vergleichbarkeit!$J$2:$J$126)</f>
        <v>0</v>
      </c>
      <c r="T114">
        <f>_xlfn.XLOOKUP(A114,Vergleichbarkeit!$A$2:$A$126,Vergleichbarkeit!$L$2:$L$126)</f>
        <v>0</v>
      </c>
      <c r="U114" s="210" t="str">
        <f t="shared" si="21"/>
        <v/>
      </c>
      <c r="V114" s="210" t="str">
        <f t="shared" si="22"/>
        <v/>
      </c>
      <c r="X114" t="str">
        <f>_xlfn.XLOOKUP($A114,CHE!$B$3:$B$127,CHE!M$3:M$127)</f>
        <v>Nein</v>
      </c>
      <c r="Y114" t="str">
        <f>_xlfn.XLOOKUP($A114,CHE!$B$3:$B$127,CHE!N$3:N$127)</f>
        <v>Nein</v>
      </c>
      <c r="Z114" t="str">
        <f>_xlfn.XLOOKUP($A114,CHE!$B$3:$B$127,CHE!O$3:O$127)</f>
        <v>Nein</v>
      </c>
      <c r="AA114" t="str">
        <f>_xlfn.XLOOKUP($A114,CHE!$B$3:$B$127,CHE!P$3:P$127)</f>
        <v>Ja</v>
      </c>
      <c r="AB114" t="str">
        <f>_xlfn.XLOOKUP($A114,CHE!$B$3:$B$127,CHE!Q$3:Q$127)</f>
        <v>Nein</v>
      </c>
      <c r="AC114" t="b">
        <f t="shared" si="23"/>
        <v>0</v>
      </c>
      <c r="AD114" t="b">
        <f t="shared" si="24"/>
        <v>0</v>
      </c>
    </row>
    <row r="115" spans="1:30">
      <c r="A115" s="51">
        <f>Konsolidiert!C115</f>
        <v>6299.6</v>
      </c>
      <c r="B115" s="51" t="str">
        <f>Konsolidiert!D115</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C115" s="223" t="e">
        <f>_xlfn.XLOOKUP(A115,Volumenanteile!$A$2:$A$106,Volumenanteile!$D$2:$D$106)</f>
        <v>#N/A</v>
      </c>
      <c r="D115" s="219"/>
      <c r="E115" s="219"/>
      <c r="F115" s="216"/>
      <c r="G115" s="217"/>
      <c r="H115">
        <f>Preiskorrektur!G115/Preiskorrektur!G115*100</f>
        <v>100</v>
      </c>
      <c r="I115" s="210" t="str">
        <f>IF(Preiskorrektur!L115="","",Preiskorrektur!L115/Preiskorrektur!G115*100)</f>
        <v/>
      </c>
      <c r="J115" s="210" t="str">
        <f>IF(AND(Preiskorrektur!Q115&lt;&gt;"",Preiskorrektur!V115&lt;&gt;""),(Preiskorrektur!Q115*Parameter!$B$9+Preiskorrektur!V115*(1-Parameter!$B$9))/Preiskorrektur!G115*100,"")</f>
        <v/>
      </c>
      <c r="K115" s="210" t="str">
        <f>IF(Preiskorrektur!Z115="","",Preiskorrektur!Z115/Preiskorrektur!G115*100)</f>
        <v/>
      </c>
      <c r="L115" s="210" t="str">
        <f>IF(Preiskorrektur!AD115="","",Preiskorrektur!AD115/Preiskorrektur!G115*100)</f>
        <v/>
      </c>
      <c r="M115" s="319" t="str">
        <f t="shared" si="20"/>
        <v/>
      </c>
      <c r="N115" s="210" t="str">
        <f t="shared" si="25"/>
        <v/>
      </c>
      <c r="O115" s="210" t="str">
        <f t="shared" si="26"/>
        <v/>
      </c>
      <c r="P115" s="210" t="str">
        <f t="shared" si="27"/>
        <v/>
      </c>
      <c r="Q115" s="210" t="str">
        <f t="shared" si="28"/>
        <v/>
      </c>
      <c r="R115" s="210" t="str">
        <f t="shared" si="29"/>
        <v/>
      </c>
      <c r="S115" s="210">
        <f>_xlfn.XLOOKUP(A115,Vergleichbarkeit!$A$2:$A$126,Vergleichbarkeit!$J$2:$J$126)</f>
        <v>0</v>
      </c>
      <c r="T115">
        <f>_xlfn.XLOOKUP(A115,Vergleichbarkeit!$A$2:$A$126,Vergleichbarkeit!$L$2:$L$126)</f>
        <v>0</v>
      </c>
      <c r="U115" s="210" t="str">
        <f t="shared" si="21"/>
        <v/>
      </c>
      <c r="V115" s="210" t="str">
        <f t="shared" si="22"/>
        <v/>
      </c>
      <c r="X115" t="str">
        <f>_xlfn.XLOOKUP($A115,CHE!$B$3:$B$127,CHE!M$3:M$127)</f>
        <v>Nein</v>
      </c>
      <c r="Y115" t="str">
        <f>_xlfn.XLOOKUP($A115,CHE!$B$3:$B$127,CHE!N$3:N$127)</f>
        <v>Nein</v>
      </c>
      <c r="Z115" t="str">
        <f>_xlfn.XLOOKUP($A115,CHE!$B$3:$B$127,CHE!O$3:O$127)</f>
        <v>Nein</v>
      </c>
      <c r="AA115" t="str">
        <f>_xlfn.XLOOKUP($A115,CHE!$B$3:$B$127,CHE!P$3:P$127)</f>
        <v>Ja</v>
      </c>
      <c r="AB115" t="str">
        <f>_xlfn.XLOOKUP($A115,CHE!$B$3:$B$127,CHE!Q$3:Q$127)</f>
        <v>Nein</v>
      </c>
      <c r="AC115" t="b">
        <f t="shared" si="23"/>
        <v>0</v>
      </c>
      <c r="AD115" t="b">
        <f t="shared" si="24"/>
        <v>0</v>
      </c>
    </row>
    <row r="116" spans="1:30">
      <c r="A116" s="51">
        <f>Konsolidiert!C116</f>
        <v>6299.61</v>
      </c>
      <c r="B116" s="51" t="str">
        <f>Konsolidiert!D116</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C116" s="223" t="e">
        <f>_xlfn.XLOOKUP(A116,Volumenanteile!$A$2:$A$106,Volumenanteile!$D$2:$D$106)</f>
        <v>#N/A</v>
      </c>
      <c r="D116" s="219"/>
      <c r="E116" s="219"/>
      <c r="F116" s="216"/>
      <c r="G116" s="217"/>
      <c r="H116">
        <f>Preiskorrektur!G116/Preiskorrektur!G116*100</f>
        <v>100</v>
      </c>
      <c r="I116" s="210" t="str">
        <f>IF(Preiskorrektur!L116="","",Preiskorrektur!L116/Preiskorrektur!G116*100)</f>
        <v/>
      </c>
      <c r="J116" s="210" t="str">
        <f>IF(AND(Preiskorrektur!Q116&lt;&gt;"",Preiskorrektur!V116&lt;&gt;""),(Preiskorrektur!Q116*Parameter!$B$9+Preiskorrektur!V116*(1-Parameter!$B$9))/Preiskorrektur!G116*100,"")</f>
        <v/>
      </c>
      <c r="K116" s="210" t="str">
        <f>IF(Preiskorrektur!Z116="","",Preiskorrektur!Z116/Preiskorrektur!G116*100)</f>
        <v/>
      </c>
      <c r="L116" s="210" t="str">
        <f>IF(Preiskorrektur!AD116="","",Preiskorrektur!AD116/Preiskorrektur!G116*100)</f>
        <v/>
      </c>
      <c r="M116" s="319" t="str">
        <f t="shared" si="20"/>
        <v/>
      </c>
      <c r="N116" s="210" t="str">
        <f t="shared" si="25"/>
        <v/>
      </c>
      <c r="O116" s="210" t="str">
        <f t="shared" si="26"/>
        <v/>
      </c>
      <c r="P116" s="210" t="str">
        <f t="shared" si="27"/>
        <v/>
      </c>
      <c r="Q116" s="210" t="str">
        <f t="shared" si="28"/>
        <v/>
      </c>
      <c r="R116" s="210" t="str">
        <f t="shared" si="29"/>
        <v/>
      </c>
      <c r="S116" s="210">
        <f>_xlfn.XLOOKUP(A116,Vergleichbarkeit!$A$2:$A$126,Vergleichbarkeit!$J$2:$J$126)</f>
        <v>0</v>
      </c>
      <c r="T116">
        <f>_xlfn.XLOOKUP(A116,Vergleichbarkeit!$A$2:$A$126,Vergleichbarkeit!$L$2:$L$126)</f>
        <v>0</v>
      </c>
      <c r="U116" s="210" t="str">
        <f t="shared" si="21"/>
        <v/>
      </c>
      <c r="V116" s="210" t="str">
        <f t="shared" si="22"/>
        <v/>
      </c>
      <c r="X116" t="str">
        <f>_xlfn.XLOOKUP($A116,CHE!$B$3:$B$127,CHE!M$3:M$127)</f>
        <v>Nein</v>
      </c>
      <c r="Y116" t="str">
        <f>_xlfn.XLOOKUP($A116,CHE!$B$3:$B$127,CHE!N$3:N$127)</f>
        <v>Nein</v>
      </c>
      <c r="Z116" t="str">
        <f>_xlfn.XLOOKUP($A116,CHE!$B$3:$B$127,CHE!O$3:O$127)</f>
        <v>Nein</v>
      </c>
      <c r="AA116" t="str">
        <f>_xlfn.XLOOKUP($A116,CHE!$B$3:$B$127,CHE!P$3:P$127)</f>
        <v>Ja</v>
      </c>
      <c r="AB116" t="str">
        <f>_xlfn.XLOOKUP($A116,CHE!$B$3:$B$127,CHE!Q$3:Q$127)</f>
        <v>Nein</v>
      </c>
      <c r="AC116" t="b">
        <f t="shared" si="23"/>
        <v>0</v>
      </c>
      <c r="AD116" t="b">
        <f t="shared" si="24"/>
        <v>0</v>
      </c>
    </row>
    <row r="117" spans="1:30">
      <c r="A117" s="51">
        <f>Konsolidiert!C117</f>
        <v>6299.62</v>
      </c>
      <c r="B117" s="51" t="str">
        <f>Konsolidiert!D117</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C117" s="223" t="e">
        <f>_xlfn.XLOOKUP(A117,Volumenanteile!$A$2:$A$106,Volumenanteile!$D$2:$D$106)</f>
        <v>#N/A</v>
      </c>
      <c r="D117" s="219"/>
      <c r="E117" s="219"/>
      <c r="F117" s="216"/>
      <c r="G117" s="217"/>
      <c r="H117">
        <f>Preiskorrektur!G117/Preiskorrektur!G117*100</f>
        <v>100</v>
      </c>
      <c r="I117" s="210" t="str">
        <f>IF(Preiskorrektur!L117="","",Preiskorrektur!L117/Preiskorrektur!G117*100)</f>
        <v/>
      </c>
      <c r="J117" s="210" t="str">
        <f>IF(AND(Preiskorrektur!Q117&lt;&gt;"",Preiskorrektur!V117&lt;&gt;""),(Preiskorrektur!Q117*Parameter!$B$9+Preiskorrektur!V117*(1-Parameter!$B$9))/Preiskorrektur!G117*100,"")</f>
        <v/>
      </c>
      <c r="K117" s="210" t="str">
        <f>IF(Preiskorrektur!Z117="","",Preiskorrektur!Z117/Preiskorrektur!G117*100)</f>
        <v/>
      </c>
      <c r="L117" s="210" t="str">
        <f>IF(Preiskorrektur!AD117="","",Preiskorrektur!AD117/Preiskorrektur!G117*100)</f>
        <v/>
      </c>
      <c r="M117" s="319" t="str">
        <f t="shared" si="20"/>
        <v/>
      </c>
      <c r="N117" s="210" t="str">
        <f t="shared" si="25"/>
        <v/>
      </c>
      <c r="O117" s="210" t="str">
        <f t="shared" si="26"/>
        <v/>
      </c>
      <c r="P117" s="210" t="str">
        <f t="shared" si="27"/>
        <v/>
      </c>
      <c r="Q117" s="210" t="str">
        <f t="shared" si="28"/>
        <v/>
      </c>
      <c r="R117" s="210" t="str">
        <f t="shared" si="29"/>
        <v/>
      </c>
      <c r="S117" s="210">
        <f>_xlfn.XLOOKUP(A117,Vergleichbarkeit!$A$2:$A$126,Vergleichbarkeit!$J$2:$J$126)</f>
        <v>0</v>
      </c>
      <c r="T117">
        <f>_xlfn.XLOOKUP(A117,Vergleichbarkeit!$A$2:$A$126,Vergleichbarkeit!$L$2:$L$126)</f>
        <v>0</v>
      </c>
      <c r="U117" s="210" t="str">
        <f t="shared" si="21"/>
        <v/>
      </c>
      <c r="V117" s="210" t="str">
        <f t="shared" si="22"/>
        <v/>
      </c>
      <c r="X117" t="str">
        <f>_xlfn.XLOOKUP($A117,CHE!$B$3:$B$127,CHE!M$3:M$127)</f>
        <v>Nein</v>
      </c>
      <c r="Y117" t="str">
        <f>_xlfn.XLOOKUP($A117,CHE!$B$3:$B$127,CHE!N$3:N$127)</f>
        <v>Nein</v>
      </c>
      <c r="Z117" t="str">
        <f>_xlfn.XLOOKUP($A117,CHE!$B$3:$B$127,CHE!O$3:O$127)</f>
        <v>Nein</v>
      </c>
      <c r="AA117" t="str">
        <f>_xlfn.XLOOKUP($A117,CHE!$B$3:$B$127,CHE!P$3:P$127)</f>
        <v>Ja</v>
      </c>
      <c r="AB117" t="str">
        <f>_xlfn.XLOOKUP($A117,CHE!$B$3:$B$127,CHE!Q$3:Q$127)</f>
        <v>Nein</v>
      </c>
      <c r="AC117" t="b">
        <f t="shared" si="23"/>
        <v>0</v>
      </c>
      <c r="AD117" t="b">
        <f t="shared" si="24"/>
        <v>0</v>
      </c>
    </row>
    <row r="118" spans="1:30">
      <c r="A118" s="51">
        <f>Konsolidiert!C118</f>
        <v>6305.33</v>
      </c>
      <c r="B118" s="51" t="str">
        <f>Konsolidiert!D118</f>
        <v>10 karyotypisierte Metaphasen oder 5 karyotypisierte Metaphasen und 15 analysierte Metaphasen, maligne Hämopathien</v>
      </c>
      <c r="C118" s="223" t="e">
        <f>_xlfn.XLOOKUP(A118,Volumenanteile!$A$2:$A$106,Volumenanteile!$D$2:$D$106)</f>
        <v>#N/A</v>
      </c>
      <c r="D118" s="219"/>
      <c r="E118" s="219"/>
      <c r="F118" s="216"/>
      <c r="G118" s="217"/>
      <c r="H118">
        <f>Preiskorrektur!G118/Preiskorrektur!G118*100</f>
        <v>100</v>
      </c>
      <c r="I118" s="210" t="str">
        <f>IF(Preiskorrektur!L118="","",Preiskorrektur!L118/Preiskorrektur!G118*100)</f>
        <v/>
      </c>
      <c r="J118" s="210" t="str">
        <f>IF(AND(Preiskorrektur!Q118&lt;&gt;"",Preiskorrektur!V118&lt;&gt;""),(Preiskorrektur!Q118*Parameter!$B$9+Preiskorrektur!V118*(1-Parameter!$B$9))/Preiskorrektur!G118*100,"")</f>
        <v/>
      </c>
      <c r="K118" s="210" t="str">
        <f>IF(Preiskorrektur!Z118="","",Preiskorrektur!Z118/Preiskorrektur!G118*100)</f>
        <v/>
      </c>
      <c r="L118" s="210" t="str">
        <f>IF(Preiskorrektur!AD118="","",Preiskorrektur!AD118/Preiskorrektur!G118*100)</f>
        <v/>
      </c>
      <c r="M118" s="319" t="str">
        <f t="shared" si="20"/>
        <v/>
      </c>
      <c r="N118" s="210" t="str">
        <f t="shared" si="25"/>
        <v/>
      </c>
      <c r="O118" s="210" t="str">
        <f t="shared" si="26"/>
        <v/>
      </c>
      <c r="P118" s="210" t="str">
        <f t="shared" si="27"/>
        <v/>
      </c>
      <c r="Q118" s="210" t="str">
        <f t="shared" si="28"/>
        <v/>
      </c>
      <c r="R118" s="210" t="str">
        <f t="shared" si="29"/>
        <v/>
      </c>
      <c r="S118" s="210">
        <f>_xlfn.XLOOKUP(A118,Vergleichbarkeit!$A$2:$A$126,Vergleichbarkeit!$J$2:$J$126)</f>
        <v>0</v>
      </c>
      <c r="T118">
        <f>_xlfn.XLOOKUP(A118,Vergleichbarkeit!$A$2:$A$126,Vergleichbarkeit!$L$2:$L$126)</f>
        <v>0</v>
      </c>
      <c r="U118" s="210" t="str">
        <f t="shared" si="21"/>
        <v/>
      </c>
      <c r="V118" s="210" t="str">
        <f t="shared" si="22"/>
        <v/>
      </c>
      <c r="X118" t="str">
        <f>_xlfn.XLOOKUP($A118,CHE!$B$3:$B$127,CHE!M$3:M$127)</f>
        <v>Nein</v>
      </c>
      <c r="Y118" t="str">
        <f>_xlfn.XLOOKUP($A118,CHE!$B$3:$B$127,CHE!N$3:N$127)</f>
        <v>Nein</v>
      </c>
      <c r="Z118" t="str">
        <f>_xlfn.XLOOKUP($A118,CHE!$B$3:$B$127,CHE!O$3:O$127)</f>
        <v>Nein</v>
      </c>
      <c r="AA118" t="str">
        <f>_xlfn.XLOOKUP($A118,CHE!$B$3:$B$127,CHE!P$3:P$127)</f>
        <v>Ja</v>
      </c>
      <c r="AB118" t="str">
        <f>_xlfn.XLOOKUP($A118,CHE!$B$3:$B$127,CHE!Q$3:Q$127)</f>
        <v>Nein</v>
      </c>
      <c r="AC118" t="b">
        <f t="shared" si="23"/>
        <v>0</v>
      </c>
      <c r="AD118" t="b">
        <f t="shared" si="24"/>
        <v>0</v>
      </c>
    </row>
    <row r="119" spans="1:30">
      <c r="A119" s="51">
        <f>Konsolidiert!C119</f>
        <v>6306.33</v>
      </c>
      <c r="B119" s="51" t="str">
        <f>Konsolidiert!D119</f>
        <v>Zuschlag für zusätzliche analysierte Zellen, 5 karyotypisierte Metaphasen oder 10 analysierte Metaphasen, maligne Hämopathien</v>
      </c>
      <c r="C119" s="223" t="e">
        <f>_xlfn.XLOOKUP(A119,Volumenanteile!$A$2:$A$106,Volumenanteile!$D$2:$D$106)</f>
        <v>#N/A</v>
      </c>
      <c r="D119" s="219"/>
      <c r="E119" s="219"/>
      <c r="F119" s="216"/>
      <c r="G119" s="217"/>
      <c r="H119">
        <f>Preiskorrektur!G119/Preiskorrektur!G119*100</f>
        <v>100</v>
      </c>
      <c r="I119" s="210" t="str">
        <f>IF(Preiskorrektur!L119="","",Preiskorrektur!L119/Preiskorrektur!G119*100)</f>
        <v/>
      </c>
      <c r="J119" s="210" t="str">
        <f>IF(AND(Preiskorrektur!Q119&lt;&gt;"",Preiskorrektur!V119&lt;&gt;""),(Preiskorrektur!Q119*Parameter!$B$9+Preiskorrektur!V119*(1-Parameter!$B$9))/Preiskorrektur!G119*100,"")</f>
        <v/>
      </c>
      <c r="K119" s="210" t="str">
        <f>IF(Preiskorrektur!Z119="","",Preiskorrektur!Z119/Preiskorrektur!G119*100)</f>
        <v/>
      </c>
      <c r="L119" s="210" t="str">
        <f>IF(Preiskorrektur!AD119="","",Preiskorrektur!AD119/Preiskorrektur!G119*100)</f>
        <v/>
      </c>
      <c r="M119" s="319" t="str">
        <f t="shared" si="20"/>
        <v/>
      </c>
      <c r="N119" s="210" t="str">
        <f t="shared" si="25"/>
        <v/>
      </c>
      <c r="O119" s="210" t="str">
        <f t="shared" si="26"/>
        <v/>
      </c>
      <c r="P119" s="210" t="str">
        <f t="shared" si="27"/>
        <v/>
      </c>
      <c r="Q119" s="210" t="str">
        <f t="shared" si="28"/>
        <v/>
      </c>
      <c r="R119" s="210" t="str">
        <f t="shared" si="29"/>
        <v/>
      </c>
      <c r="S119" s="210">
        <f>_xlfn.XLOOKUP(A119,Vergleichbarkeit!$A$2:$A$126,Vergleichbarkeit!$J$2:$J$126)</f>
        <v>0</v>
      </c>
      <c r="T119">
        <f>_xlfn.XLOOKUP(A119,Vergleichbarkeit!$A$2:$A$126,Vergleichbarkeit!$L$2:$L$126)</f>
        <v>0</v>
      </c>
      <c r="U119" s="210" t="str">
        <f t="shared" si="21"/>
        <v/>
      </c>
      <c r="V119" s="210" t="str">
        <f t="shared" si="22"/>
        <v/>
      </c>
      <c r="X119" t="str">
        <f>_xlfn.XLOOKUP($A119,CHE!$B$3:$B$127,CHE!M$3:M$127)</f>
        <v>Nein</v>
      </c>
      <c r="Y119" t="str">
        <f>_xlfn.XLOOKUP($A119,CHE!$B$3:$B$127,CHE!N$3:N$127)</f>
        <v>Nein</v>
      </c>
      <c r="Z119" t="str">
        <f>_xlfn.XLOOKUP($A119,CHE!$B$3:$B$127,CHE!O$3:O$127)</f>
        <v>Nein</v>
      </c>
      <c r="AA119" t="str">
        <f>_xlfn.XLOOKUP($A119,CHE!$B$3:$B$127,CHE!P$3:P$127)</f>
        <v>Ja</v>
      </c>
      <c r="AB119" t="str">
        <f>_xlfn.XLOOKUP($A119,CHE!$B$3:$B$127,CHE!Q$3:Q$127)</f>
        <v>Nein</v>
      </c>
      <c r="AC119" t="b">
        <f t="shared" si="23"/>
        <v>0</v>
      </c>
      <c r="AD119" t="b">
        <f t="shared" si="24"/>
        <v>0</v>
      </c>
    </row>
    <row r="120" spans="1:30">
      <c r="A120" s="51">
        <f>Konsolidiert!C120</f>
        <v>6310.34</v>
      </c>
      <c r="B120" s="51" t="str">
        <f>Konsolidiert!D120</f>
        <v>Maligne Hämopathien, Zuschlag für In-situ-Hybridisierung an Metaphasen- oder Interphasekernen</v>
      </c>
      <c r="C120" s="223" t="e">
        <f>_xlfn.XLOOKUP(A120,Volumenanteile!$A$2:$A$106,Volumenanteile!$D$2:$D$106)</f>
        <v>#N/A</v>
      </c>
      <c r="D120" s="219"/>
      <c r="E120" s="219"/>
      <c r="F120" s="216"/>
      <c r="G120" s="217"/>
      <c r="H120">
        <f>Preiskorrektur!G120/Preiskorrektur!G120*100</f>
        <v>100</v>
      </c>
      <c r="I120" s="210" t="str">
        <f>IF(Preiskorrektur!L120="","",Preiskorrektur!L120/Preiskorrektur!G120*100)</f>
        <v/>
      </c>
      <c r="J120" s="210" t="str">
        <f>IF(AND(Preiskorrektur!Q120&lt;&gt;"",Preiskorrektur!V120&lt;&gt;""),(Preiskorrektur!Q120*Parameter!$B$9+Preiskorrektur!V120*(1-Parameter!$B$9))/Preiskorrektur!G120*100,"")</f>
        <v/>
      </c>
      <c r="K120" s="210" t="str">
        <f>IF(Preiskorrektur!Z120="","",Preiskorrektur!Z120/Preiskorrektur!G120*100)</f>
        <v/>
      </c>
      <c r="L120" s="210" t="str">
        <f>IF(Preiskorrektur!AD120="","",Preiskorrektur!AD120/Preiskorrektur!G120*100)</f>
        <v/>
      </c>
      <c r="M120" s="319" t="str">
        <f t="shared" si="20"/>
        <v/>
      </c>
      <c r="N120" s="210" t="str">
        <f t="shared" si="25"/>
        <v/>
      </c>
      <c r="O120" s="210" t="str">
        <f t="shared" si="26"/>
        <v/>
      </c>
      <c r="P120" s="210" t="str">
        <f t="shared" si="27"/>
        <v/>
      </c>
      <c r="Q120" s="210" t="str">
        <f t="shared" si="28"/>
        <v/>
      </c>
      <c r="R120" s="210" t="str">
        <f t="shared" si="29"/>
        <v/>
      </c>
      <c r="S120" s="210">
        <f>_xlfn.XLOOKUP(A120,Vergleichbarkeit!$A$2:$A$126,Vergleichbarkeit!$J$2:$J$126)</f>
        <v>0</v>
      </c>
      <c r="T120">
        <f>_xlfn.XLOOKUP(A120,Vergleichbarkeit!$A$2:$A$126,Vergleichbarkeit!$L$2:$L$126)</f>
        <v>0</v>
      </c>
      <c r="U120" s="210" t="str">
        <f t="shared" si="21"/>
        <v/>
      </c>
      <c r="V120" s="210" t="str">
        <f t="shared" si="22"/>
        <v/>
      </c>
      <c r="X120" t="str">
        <f>_xlfn.XLOOKUP($A120,CHE!$B$3:$B$127,CHE!M$3:M$127)</f>
        <v>Nein</v>
      </c>
      <c r="Y120" t="str">
        <f>_xlfn.XLOOKUP($A120,CHE!$B$3:$B$127,CHE!N$3:N$127)</f>
        <v>Nein</v>
      </c>
      <c r="Z120" t="str">
        <f>_xlfn.XLOOKUP($A120,CHE!$B$3:$B$127,CHE!O$3:O$127)</f>
        <v>Nein</v>
      </c>
      <c r="AA120" t="str">
        <f>_xlfn.XLOOKUP($A120,CHE!$B$3:$B$127,CHE!P$3:P$127)</f>
        <v>Ja</v>
      </c>
      <c r="AB120" t="str">
        <f>_xlfn.XLOOKUP($A120,CHE!$B$3:$B$127,CHE!Q$3:Q$127)</f>
        <v>Nein</v>
      </c>
      <c r="AC120" t="b">
        <f t="shared" si="23"/>
        <v>0</v>
      </c>
      <c r="AD120" t="b">
        <f t="shared" si="24"/>
        <v>0</v>
      </c>
    </row>
    <row r="121" spans="1:30">
      <c r="A121" s="51">
        <f>Konsolidiert!C121</f>
        <v>6311.36</v>
      </c>
      <c r="B121" s="51" t="str">
        <f>Konsolidiert!D121</f>
        <v xml:space="preserve">Maligne Hämopathien, Reihen-Hybridisierung in situ oder / und genomisch (Chromosomale Microarray-Analyse) </v>
      </c>
      <c r="C121" s="223" t="e">
        <f>_xlfn.XLOOKUP(A121,Volumenanteile!$A$2:$A$106,Volumenanteile!$D$2:$D$106)</f>
        <v>#N/A</v>
      </c>
      <c r="D121" s="219"/>
      <c r="E121" s="219"/>
      <c r="F121" s="216"/>
      <c r="G121" s="217"/>
      <c r="H121">
        <f>Preiskorrektur!G121/Preiskorrektur!G121*100</f>
        <v>100</v>
      </c>
      <c r="I121" s="210" t="str">
        <f>IF(Preiskorrektur!L121="","",Preiskorrektur!L121/Preiskorrektur!G121*100)</f>
        <v/>
      </c>
      <c r="J121" s="210" t="str">
        <f>IF(AND(Preiskorrektur!Q121&lt;&gt;"",Preiskorrektur!V121&lt;&gt;""),(Preiskorrektur!Q121*Parameter!$B$9+Preiskorrektur!V121*(1-Parameter!$B$9))/Preiskorrektur!G121*100,"")</f>
        <v/>
      </c>
      <c r="K121" s="210" t="str">
        <f>IF(Preiskorrektur!Z121="","",Preiskorrektur!Z121/Preiskorrektur!G121*100)</f>
        <v/>
      </c>
      <c r="L121" s="210" t="str">
        <f>IF(Preiskorrektur!AD121="","",Preiskorrektur!AD121/Preiskorrektur!G121*100)</f>
        <v/>
      </c>
      <c r="M121" s="319" t="str">
        <f t="shared" si="20"/>
        <v/>
      </c>
      <c r="N121" s="210" t="str">
        <f t="shared" si="25"/>
        <v/>
      </c>
      <c r="O121" s="210" t="str">
        <f t="shared" si="26"/>
        <v/>
      </c>
      <c r="P121" s="210" t="str">
        <f t="shared" si="27"/>
        <v/>
      </c>
      <c r="Q121" s="210" t="str">
        <f t="shared" si="28"/>
        <v/>
      </c>
      <c r="R121" s="210" t="str">
        <f t="shared" si="29"/>
        <v/>
      </c>
      <c r="S121" s="210">
        <f>_xlfn.XLOOKUP(A121,Vergleichbarkeit!$A$2:$A$126,Vergleichbarkeit!$J$2:$J$126)</f>
        <v>0</v>
      </c>
      <c r="T121">
        <f>_xlfn.XLOOKUP(A121,Vergleichbarkeit!$A$2:$A$126,Vergleichbarkeit!$L$2:$L$126)</f>
        <v>0</v>
      </c>
      <c r="U121" s="210" t="str">
        <f t="shared" si="21"/>
        <v/>
      </c>
      <c r="V121" s="210" t="str">
        <f t="shared" si="22"/>
        <v/>
      </c>
      <c r="X121" t="str">
        <f>_xlfn.XLOOKUP($A121,CHE!$B$3:$B$127,CHE!M$3:M$127)</f>
        <v>Nein</v>
      </c>
      <c r="Y121" t="str">
        <f>_xlfn.XLOOKUP($A121,CHE!$B$3:$B$127,CHE!N$3:N$127)</f>
        <v>Nein</v>
      </c>
      <c r="Z121" t="str">
        <f>_xlfn.XLOOKUP($A121,CHE!$B$3:$B$127,CHE!O$3:O$127)</f>
        <v>Nein</v>
      </c>
      <c r="AA121" t="str">
        <f>_xlfn.XLOOKUP($A121,CHE!$B$3:$B$127,CHE!P$3:P$127)</f>
        <v>Ja</v>
      </c>
      <c r="AB121" t="str">
        <f>_xlfn.XLOOKUP($A121,CHE!$B$3:$B$127,CHE!Q$3:Q$127)</f>
        <v>Nein</v>
      </c>
      <c r="AC121" t="b">
        <f t="shared" si="23"/>
        <v>0</v>
      </c>
      <c r="AD121" t="b">
        <f t="shared" si="24"/>
        <v>0</v>
      </c>
    </row>
    <row r="122" spans="1:30">
      <c r="A122" s="51">
        <f>Konsolidiert!C122</f>
        <v>6400.5</v>
      </c>
      <c r="B122" s="51" t="str">
        <f>Konsolidiert!D122</f>
        <v>Myeloische Neoplasien</v>
      </c>
      <c r="C122" s="223" t="e">
        <f>_xlfn.XLOOKUP(A122,Volumenanteile!$A$2:$A$106,Volumenanteile!$D$2:$D$106)</f>
        <v>#N/A</v>
      </c>
      <c r="D122" s="219"/>
      <c r="E122" s="219"/>
      <c r="F122" s="216"/>
      <c r="G122" s="217"/>
      <c r="H122">
        <f>Preiskorrektur!G122/Preiskorrektur!G122*100</f>
        <v>100</v>
      </c>
      <c r="I122" s="210" t="str">
        <f>IF(Preiskorrektur!L122="","",Preiskorrektur!L122/Preiskorrektur!G122*100)</f>
        <v/>
      </c>
      <c r="J122" s="210" t="str">
        <f>IF(AND(Preiskorrektur!Q122&lt;&gt;"",Preiskorrektur!V122&lt;&gt;""),(Preiskorrektur!Q122*Parameter!$B$9+Preiskorrektur!V122*(1-Parameter!$B$9))/Preiskorrektur!G122*100,"")</f>
        <v/>
      </c>
      <c r="K122" s="210" t="str">
        <f>IF(Preiskorrektur!Z122="","",Preiskorrektur!Z122/Preiskorrektur!G122*100)</f>
        <v/>
      </c>
      <c r="L122" s="210" t="str">
        <f>IF(Preiskorrektur!AD122="","",Preiskorrektur!AD122/Preiskorrektur!G122*100)</f>
        <v/>
      </c>
      <c r="M122" s="319" t="str">
        <f t="shared" si="20"/>
        <v/>
      </c>
      <c r="N122" s="210" t="str">
        <f t="shared" si="25"/>
        <v/>
      </c>
      <c r="O122" s="210" t="str">
        <f t="shared" si="26"/>
        <v/>
      </c>
      <c r="P122" s="210" t="str">
        <f t="shared" si="27"/>
        <v/>
      </c>
      <c r="Q122" s="210" t="str">
        <f t="shared" si="28"/>
        <v/>
      </c>
      <c r="R122" s="210" t="str">
        <f t="shared" si="29"/>
        <v/>
      </c>
      <c r="S122" s="210">
        <f>_xlfn.XLOOKUP(A122,Vergleichbarkeit!$A$2:$A$126,Vergleichbarkeit!$J$2:$J$126)</f>
        <v>0</v>
      </c>
      <c r="T122">
        <f>_xlfn.XLOOKUP(A122,Vergleichbarkeit!$A$2:$A$126,Vergleichbarkeit!$L$2:$L$126)</f>
        <v>0</v>
      </c>
      <c r="U122" s="210" t="str">
        <f t="shared" si="21"/>
        <v/>
      </c>
      <c r="V122" s="210" t="str">
        <f t="shared" si="22"/>
        <v/>
      </c>
      <c r="X122" t="str">
        <f>_xlfn.XLOOKUP($A122,CHE!$B$3:$B$127,CHE!M$3:M$127)</f>
        <v>Nein</v>
      </c>
      <c r="Y122" t="str">
        <f>_xlfn.XLOOKUP($A122,CHE!$B$3:$B$127,CHE!N$3:N$127)</f>
        <v>Ja</v>
      </c>
      <c r="Z122" t="str">
        <f>_xlfn.XLOOKUP($A122,CHE!$B$3:$B$127,CHE!O$3:O$127)</f>
        <v>Nein</v>
      </c>
      <c r="AA122" t="str">
        <f>_xlfn.XLOOKUP($A122,CHE!$B$3:$B$127,CHE!P$3:P$127)</f>
        <v>Ja</v>
      </c>
      <c r="AB122" t="str">
        <f>_xlfn.XLOOKUP($A122,CHE!$B$3:$B$127,CHE!Q$3:Q$127)</f>
        <v>Nein</v>
      </c>
      <c r="AC122" t="b">
        <f t="shared" si="23"/>
        <v>0</v>
      </c>
      <c r="AD122" t="b">
        <f t="shared" si="24"/>
        <v>0</v>
      </c>
    </row>
    <row r="123" spans="1:30">
      <c r="A123" s="51">
        <f>Konsolidiert!C123</f>
        <v>6400.58</v>
      </c>
      <c r="B123" s="51" t="str">
        <f>Konsolidiert!D123</f>
        <v>Myeloische Neoplasien</v>
      </c>
      <c r="C123" s="223" t="e">
        <f>_xlfn.XLOOKUP(A123,Volumenanteile!$A$2:$A$106,Volumenanteile!$D$2:$D$106)</f>
        <v>#N/A</v>
      </c>
      <c r="D123" s="219"/>
      <c r="E123" s="219"/>
      <c r="F123" s="216"/>
      <c r="G123" s="217"/>
      <c r="H123">
        <f>Preiskorrektur!G123/Preiskorrektur!G123*100</f>
        <v>100</v>
      </c>
      <c r="I123" s="210" t="str">
        <f>IF(Preiskorrektur!L123="","",Preiskorrektur!L123/Preiskorrektur!G123*100)</f>
        <v/>
      </c>
      <c r="J123" s="210" t="str">
        <f>IF(AND(Preiskorrektur!Q123&lt;&gt;"",Preiskorrektur!V123&lt;&gt;""),(Preiskorrektur!Q123*Parameter!$B$9+Preiskorrektur!V123*(1-Parameter!$B$9))/Preiskorrektur!G123*100,"")</f>
        <v/>
      </c>
      <c r="K123" s="210" t="str">
        <f>IF(Preiskorrektur!Z123="","",Preiskorrektur!Z123/Preiskorrektur!G123*100)</f>
        <v/>
      </c>
      <c r="L123" s="210" t="str">
        <f>IF(Preiskorrektur!AD123="","",Preiskorrektur!AD123/Preiskorrektur!G123*100)</f>
        <v/>
      </c>
      <c r="M123" s="319" t="str">
        <f t="shared" si="20"/>
        <v/>
      </c>
      <c r="N123" s="210" t="str">
        <f t="shared" si="25"/>
        <v/>
      </c>
      <c r="O123" s="210" t="str">
        <f t="shared" si="26"/>
        <v/>
      </c>
      <c r="P123" s="210" t="str">
        <f t="shared" si="27"/>
        <v/>
      </c>
      <c r="Q123" s="210" t="str">
        <f t="shared" si="28"/>
        <v/>
      </c>
      <c r="R123" s="210" t="str">
        <f t="shared" si="29"/>
        <v/>
      </c>
      <c r="S123" s="210">
        <f>_xlfn.XLOOKUP(A123,Vergleichbarkeit!$A$2:$A$126,Vergleichbarkeit!$J$2:$J$126)</f>
        <v>0</v>
      </c>
      <c r="T123">
        <f>_xlfn.XLOOKUP(A123,Vergleichbarkeit!$A$2:$A$126,Vergleichbarkeit!$L$2:$L$126)</f>
        <v>0</v>
      </c>
      <c r="U123" s="210" t="str">
        <f t="shared" si="21"/>
        <v/>
      </c>
      <c r="V123" s="210" t="str">
        <f t="shared" si="22"/>
        <v/>
      </c>
      <c r="X123" t="str">
        <f>_xlfn.XLOOKUP($A123,CHE!$B$3:$B$127,CHE!M$3:M$127)</f>
        <v>Nein</v>
      </c>
      <c r="Y123" t="str">
        <f>_xlfn.XLOOKUP($A123,CHE!$B$3:$B$127,CHE!N$3:N$127)</f>
        <v>Ja</v>
      </c>
      <c r="Z123" t="str">
        <f>_xlfn.XLOOKUP($A123,CHE!$B$3:$B$127,CHE!O$3:O$127)</f>
        <v>Nein</v>
      </c>
      <c r="AA123" t="str">
        <f>_xlfn.XLOOKUP($A123,CHE!$B$3:$B$127,CHE!P$3:P$127)</f>
        <v>Ja</v>
      </c>
      <c r="AB123" t="str">
        <f>_xlfn.XLOOKUP($A123,CHE!$B$3:$B$127,CHE!Q$3:Q$127)</f>
        <v>Nein</v>
      </c>
      <c r="AC123" t="b">
        <f t="shared" si="23"/>
        <v>0</v>
      </c>
      <c r="AD123" t="b">
        <f t="shared" si="24"/>
        <v>0</v>
      </c>
    </row>
    <row r="124" spans="1:30">
      <c r="A124" s="51">
        <f>Konsolidiert!C124</f>
        <v>6402.54</v>
      </c>
      <c r="B124" s="51" t="str">
        <f>Konsolidiert!D124</f>
        <v>Polymorphismusbestimmung bei Chimärismusüberwachung nach Stammzelltransplantation</v>
      </c>
      <c r="C124" s="223" t="e">
        <f>_xlfn.XLOOKUP(A124,Volumenanteile!$A$2:$A$106,Volumenanteile!$D$2:$D$106)</f>
        <v>#N/A</v>
      </c>
      <c r="D124" s="219"/>
      <c r="E124" s="219"/>
      <c r="F124" s="216"/>
      <c r="G124" s="217"/>
      <c r="H124">
        <f>Preiskorrektur!G124/Preiskorrektur!G124*100</f>
        <v>100</v>
      </c>
      <c r="I124" s="210">
        <f>IF(Preiskorrektur!L124="","",Preiskorrektur!L124/Preiskorrektur!G124*100)</f>
        <v>158.94918359671024</v>
      </c>
      <c r="J124" s="210" t="str">
        <f>IF(AND(Preiskorrektur!Q124&lt;&gt;"",Preiskorrektur!V124&lt;&gt;""),(Preiskorrektur!Q124*Parameter!$B$9+Preiskorrektur!V124*(1-Parameter!$B$9))/Preiskorrektur!G124*100,"")</f>
        <v/>
      </c>
      <c r="K124" s="210" t="str">
        <f>IF(Preiskorrektur!Z124="","",Preiskorrektur!Z124/Preiskorrektur!G124*100)</f>
        <v/>
      </c>
      <c r="L124" s="210" t="str">
        <f>IF(Preiskorrektur!AD124="","",Preiskorrektur!AD124/Preiskorrektur!G124*100)</f>
        <v/>
      </c>
      <c r="M124" s="319">
        <f t="shared" si="20"/>
        <v>158.94918359671024</v>
      </c>
      <c r="N124" s="210" t="e">
        <f t="shared" si="25"/>
        <v>#N/A</v>
      </c>
      <c r="O124" s="210" t="str">
        <f t="shared" si="26"/>
        <v/>
      </c>
      <c r="P124" s="210" t="str">
        <f t="shared" si="27"/>
        <v/>
      </c>
      <c r="Q124" s="210" t="str">
        <f t="shared" si="28"/>
        <v/>
      </c>
      <c r="R124" s="210" t="e">
        <f t="shared" si="29"/>
        <v>#N/A</v>
      </c>
      <c r="S124" s="210">
        <f>_xlfn.XLOOKUP(A124,Vergleichbarkeit!$A$2:$A$126,Vergleichbarkeit!$J$2:$J$126)</f>
        <v>0</v>
      </c>
      <c r="T124">
        <f>_xlfn.XLOOKUP(A124,Vergleichbarkeit!$A$2:$A$126,Vergleichbarkeit!$L$2:$L$126)</f>
        <v>0</v>
      </c>
      <c r="U124" s="210" t="str">
        <f t="shared" si="21"/>
        <v/>
      </c>
      <c r="V124" s="210" t="str">
        <f t="shared" si="22"/>
        <v/>
      </c>
      <c r="X124" t="str">
        <f>_xlfn.XLOOKUP($A124,CHE!$B$3:$B$127,CHE!M$3:M$127)</f>
        <v>Nein</v>
      </c>
      <c r="Y124" t="str">
        <f>_xlfn.XLOOKUP($A124,CHE!$B$3:$B$127,CHE!N$3:N$127)</f>
        <v>Ja</v>
      </c>
      <c r="Z124" t="str">
        <f>_xlfn.XLOOKUP($A124,CHE!$B$3:$B$127,CHE!O$3:O$127)</f>
        <v>Nein</v>
      </c>
      <c r="AA124" t="str">
        <f>_xlfn.XLOOKUP($A124,CHE!$B$3:$B$127,CHE!P$3:P$127)</f>
        <v>Ja</v>
      </c>
      <c r="AB124" t="str">
        <f>_xlfn.XLOOKUP($A124,CHE!$B$3:$B$127,CHE!Q$3:Q$127)</f>
        <v>Nein</v>
      </c>
      <c r="AC124" t="b">
        <f t="shared" si="23"/>
        <v>0</v>
      </c>
      <c r="AD124" t="b">
        <f t="shared" si="24"/>
        <v>0</v>
      </c>
    </row>
    <row r="125" spans="1:30">
      <c r="A125" s="51">
        <f>Konsolidiert!C125</f>
        <v>6700.9</v>
      </c>
      <c r="B125" s="51" t="str">
        <f>Konsolidiert!D125</f>
        <v xml:space="preserve">Ersttrimester-Test als pränatale Risikoabklärung für Trisomie 21, 18 und 13: pregnancy-associated plasma protein-A (PAPP-A) und freies β-Human Choriongonadotropin (β-HCG) mit informatischer Auswertung und Risikoberechnung
</v>
      </c>
      <c r="C125" s="223" t="e">
        <f>_xlfn.XLOOKUP(A125,Volumenanteile!$A$2:$A$106,Volumenanteile!$D$2:$D$106)</f>
        <v>#N/A</v>
      </c>
      <c r="D125" s="219"/>
      <c r="E125" s="219"/>
      <c r="F125" s="216"/>
      <c r="G125" s="217"/>
      <c r="H125">
        <f>Preiskorrektur!G125/Preiskorrektur!G125*100</f>
        <v>100</v>
      </c>
      <c r="I125" s="210">
        <f>IF(Preiskorrektur!L125="","",Preiskorrektur!L125/Preiskorrektur!G125*100)</f>
        <v>26.303660968167964</v>
      </c>
      <c r="J125" s="210">
        <f>IF(AND(Preiskorrektur!Q125&lt;&gt;"",Preiskorrektur!V125&lt;&gt;""),(Preiskorrektur!Q125*Parameter!$B$9+Preiskorrektur!V125*(1-Parameter!$B$9))/Preiskorrektur!G125*100,"")</f>
        <v>60.071625055157206</v>
      </c>
      <c r="K125" s="210">
        <f>IF(Preiskorrektur!Z125="","",Preiskorrektur!Z125/Preiskorrektur!G125*100)</f>
        <v>38.238041697597311</v>
      </c>
      <c r="L125" s="210">
        <f>IF(Preiskorrektur!AD125="","",Preiskorrektur!AD125/Preiskorrektur!G125*100)</f>
        <v>34.852214652018567</v>
      </c>
      <c r="M125" s="319">
        <f t="shared" si="20"/>
        <v>33.131305772594608</v>
      </c>
      <c r="N125" s="210" t="e">
        <f t="shared" si="25"/>
        <v>#N/A</v>
      </c>
      <c r="O125" s="210" t="e">
        <f t="shared" si="26"/>
        <v>#N/A</v>
      </c>
      <c r="P125" s="210" t="e">
        <f t="shared" si="27"/>
        <v>#N/A</v>
      </c>
      <c r="Q125" s="210" t="e">
        <f t="shared" si="28"/>
        <v>#N/A</v>
      </c>
      <c r="R125" s="210" t="e">
        <f t="shared" si="29"/>
        <v>#N/A</v>
      </c>
      <c r="S125" s="210">
        <f>_xlfn.XLOOKUP(A125,Vergleichbarkeit!$A$2:$A$126,Vergleichbarkeit!$J$2:$J$126)</f>
        <v>0</v>
      </c>
      <c r="T125">
        <f>_xlfn.XLOOKUP(A125,Vergleichbarkeit!$A$2:$A$126,Vergleichbarkeit!$L$2:$L$126)</f>
        <v>0</v>
      </c>
      <c r="U125" s="210" t="str">
        <f t="shared" si="21"/>
        <v/>
      </c>
      <c r="V125" s="210" t="str">
        <f t="shared" si="22"/>
        <v/>
      </c>
      <c r="X125" t="str">
        <f>_xlfn.XLOOKUP($A125,CHE!$B$3:$B$127,CHE!M$3:M$127)</f>
        <v>Ja</v>
      </c>
      <c r="Y125" t="str">
        <f>_xlfn.XLOOKUP($A125,CHE!$B$3:$B$127,CHE!N$3:N$127)</f>
        <v>Nein</v>
      </c>
      <c r="Z125" t="str">
        <f>_xlfn.XLOOKUP($A125,CHE!$B$3:$B$127,CHE!O$3:O$127)</f>
        <v>Nein</v>
      </c>
      <c r="AA125" t="str">
        <f>_xlfn.XLOOKUP($A125,CHE!$B$3:$B$127,CHE!P$3:P$127)</f>
        <v>Ja</v>
      </c>
      <c r="AB125" t="str">
        <f>_xlfn.XLOOKUP($A125,CHE!$B$3:$B$127,CHE!Q$3:Q$127)</f>
        <v>Nein</v>
      </c>
      <c r="AC125" t="b">
        <f t="shared" si="23"/>
        <v>0</v>
      </c>
      <c r="AD125" t="b">
        <f t="shared" si="24"/>
        <v>0</v>
      </c>
    </row>
    <row r="126" spans="1:30">
      <c r="A126" s="51">
        <f>Konsolidiert!C126</f>
        <v>6702.63</v>
      </c>
      <c r="B126" s="51" t="str">
        <f>Konsolidiert!D126</f>
        <v>Nicht invasiver pränataler Test (non invasive prenatal test NIPT) an freier DNA (cell-free DNA, cfDNA) aus mütterlichem Blut, nur für die Trisomien 21, 18 und 13, pauschal</v>
      </c>
      <c r="C126" s="223" t="e">
        <f>_xlfn.XLOOKUP(A126,Volumenanteile!$A$2:$A$106,Volumenanteile!$D$2:$D$106)</f>
        <v>#N/A</v>
      </c>
      <c r="D126" s="219"/>
      <c r="E126" s="219"/>
      <c r="F126" s="216"/>
      <c r="G126" s="217"/>
      <c r="H126">
        <f>Preiskorrektur!G126/Preiskorrektur!G126*100</f>
        <v>100</v>
      </c>
      <c r="I126" s="210" t="str">
        <f>IF(Preiskorrektur!L126="","",Preiskorrektur!L126/Preiskorrektur!G126*100)</f>
        <v/>
      </c>
      <c r="J126" s="210" t="str">
        <f>IF(AND(Preiskorrektur!Q126&lt;&gt;"",Preiskorrektur!V126&lt;&gt;""),(Preiskorrektur!Q126*Parameter!$B$9+Preiskorrektur!V126*(1-Parameter!$B$9))/Preiskorrektur!G126*100,"")</f>
        <v/>
      </c>
      <c r="K126" s="210">
        <f>IF(Preiskorrektur!Z126="","",Preiskorrektur!Z126/Preiskorrektur!G126*100)</f>
        <v>8.8976548994069429</v>
      </c>
      <c r="L126" s="210" t="str">
        <f>IF(Preiskorrektur!AD126="","",Preiskorrektur!AD126/Preiskorrektur!G126*100)</f>
        <v/>
      </c>
      <c r="M126" s="319">
        <f t="shared" si="20"/>
        <v>8.8976548994069429</v>
      </c>
      <c r="N126" s="210" t="str">
        <f t="shared" si="25"/>
        <v/>
      </c>
      <c r="O126" s="210" t="str">
        <f t="shared" si="26"/>
        <v/>
      </c>
      <c r="P126" s="210" t="e">
        <f t="shared" si="27"/>
        <v>#N/A</v>
      </c>
      <c r="Q126" s="210" t="str">
        <f t="shared" si="28"/>
        <v/>
      </c>
      <c r="R126" s="210" t="e">
        <f t="shared" si="29"/>
        <v>#N/A</v>
      </c>
      <c r="S126" s="210">
        <f>_xlfn.XLOOKUP(A126,Vergleichbarkeit!$A$2:$A$126,Vergleichbarkeit!$J$2:$J$126)</f>
        <v>0</v>
      </c>
      <c r="T126">
        <f>_xlfn.XLOOKUP(A126,Vergleichbarkeit!$A$2:$A$126,Vergleichbarkeit!$L$2:$L$126)</f>
        <v>0</v>
      </c>
      <c r="U126" s="210" t="str">
        <f t="shared" si="21"/>
        <v/>
      </c>
      <c r="V126" s="210" t="str">
        <f t="shared" si="22"/>
        <v/>
      </c>
      <c r="X126" t="str">
        <f>_xlfn.XLOOKUP($A126,CHE!$B$3:$B$127,CHE!M$3:M$127)</f>
        <v>Nein</v>
      </c>
      <c r="Y126" t="str">
        <f>_xlfn.XLOOKUP($A126,CHE!$B$3:$B$127,CHE!N$3:N$127)</f>
        <v>Nein</v>
      </c>
      <c r="Z126" t="str">
        <f>_xlfn.XLOOKUP($A126,CHE!$B$3:$B$127,CHE!O$3:O$127)</f>
        <v>Nein</v>
      </c>
      <c r="AA126" t="str">
        <f>_xlfn.XLOOKUP($A126,CHE!$B$3:$B$127,CHE!P$3:P$127)</f>
        <v>Ja</v>
      </c>
      <c r="AB126" t="str">
        <f>_xlfn.XLOOKUP($A126,CHE!$B$3:$B$127,CHE!Q$3:Q$127)</f>
        <v>Nein</v>
      </c>
      <c r="AC126" t="b">
        <f t="shared" si="23"/>
        <v>0</v>
      </c>
      <c r="AD126" t="b">
        <f t="shared" si="24"/>
        <v>0</v>
      </c>
    </row>
    <row r="127" spans="1:30">
      <c r="G127" s="217"/>
    </row>
  </sheetData>
  <autoFilter ref="A1:T126" xr:uid="{C439E0A7-F525-4C14-97DC-BDC1F09E6E96}">
    <sortState xmlns:xlrd2="http://schemas.microsoft.com/office/spreadsheetml/2017/richdata2" ref="A2:T126">
      <sortCondition ref="A1:A126"/>
    </sortState>
  </autoFilter>
  <conditionalFormatting sqref="I2:S126">
    <cfRule type="containsText" dxfId="0" priority="1" operator="containsText" text="&quot;&quot;">
      <formula>NOT(ISERROR(SEARCH("""""",I2)))</formula>
    </cfRule>
  </conditionalFormatting>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CF769-304A-41FE-B3B8-5BC50C5A4F89}">
  <sheetPr>
    <tabColor theme="9" tint="0.39997558519241921"/>
  </sheetPr>
  <dimension ref="A1:D12"/>
  <sheetViews>
    <sheetView workbookViewId="0">
      <selection activeCell="B9" sqref="B9"/>
    </sheetView>
  </sheetViews>
  <sheetFormatPr baseColWidth="10" defaultRowHeight="14.25"/>
  <sheetData>
    <row r="1" spans="1:4">
      <c r="A1" t="s">
        <v>3144</v>
      </c>
    </row>
    <row r="2" spans="1:4">
      <c r="A2" t="s">
        <v>3143</v>
      </c>
      <c r="B2">
        <f>COUNTIF('Resultat Detail'!AC2:AC126,TRUE)</f>
        <v>24</v>
      </c>
    </row>
    <row r="3" spans="1:4">
      <c r="B3" t="s">
        <v>3146</v>
      </c>
      <c r="C3" t="s">
        <v>3145</v>
      </c>
      <c r="D3" t="s">
        <v>3149</v>
      </c>
    </row>
    <row r="4" spans="1:4">
      <c r="A4" t="s">
        <v>3147</v>
      </c>
      <c r="B4" s="222" cm="1">
        <f t="array" ref="B4">MEDIAN(IF('Resultat Detail'!AC2:AC126=TRUE,'Resultat Detail'!G2:G126))</f>
        <v>54.629312500000012</v>
      </c>
      <c r="C4" cm="1">
        <f t="array" ref="C4">MEDIAN(IF('Resultat Detail'!AC2:AC126=TRUE,'Resultat Detail'!M2:M126))</f>
        <v>70.55285465953591</v>
      </c>
      <c r="D4" s="224">
        <f>C4-B4</f>
        <v>15.923542159535899</v>
      </c>
    </row>
    <row r="5" spans="1:4">
      <c r="A5" t="s">
        <v>3148</v>
      </c>
      <c r="B5">
        <f>AVERAGEIF('Resultat Detail'!AC2:AC126,TRUE,'Resultat Detail'!G2:G126)</f>
        <v>51.343282374776017</v>
      </c>
      <c r="C5">
        <f>AVERAGEIF('Resultat Detail'!AC2:AC126,TRUE,'Resultat Detail'!M2:M126)</f>
        <v>63.762141891708353</v>
      </c>
      <c r="D5" s="224">
        <f>C5-B5</f>
        <v>12.418859516932336</v>
      </c>
    </row>
    <row r="6" spans="1:4">
      <c r="D6" s="224"/>
    </row>
    <row r="8" spans="1:4">
      <c r="A8" t="s">
        <v>3152</v>
      </c>
    </row>
    <row r="9" spans="1:4">
      <c r="A9" t="s">
        <v>3143</v>
      </c>
      <c r="B9">
        <f>COUNTIF('Resultat Detail'!AD2:AD126,TRUE)</f>
        <v>8</v>
      </c>
    </row>
    <row r="10" spans="1:4">
      <c r="B10" t="s">
        <v>3153</v>
      </c>
      <c r="C10" t="s">
        <v>3145</v>
      </c>
      <c r="D10" t="s">
        <v>3149</v>
      </c>
    </row>
    <row r="11" spans="1:4">
      <c r="A11" t="s">
        <v>3147</v>
      </c>
      <c r="B11" s="222" cm="1">
        <f t="array" ref="B11">MEDIAN(IF('Resultat Detail'!AD2:AD126=TRUE,'Resultat Detail'!G2:G126))</f>
        <v>32.280935043238998</v>
      </c>
      <c r="C11" cm="1">
        <f t="array" ref="C11">MEDIAN(IF('Resultat Detail'!AD2:AD126=TRUE,'Resultat Detail'!M2:M126))</f>
        <v>53.860952686414166</v>
      </c>
      <c r="D11" s="224">
        <f>C11-B11</f>
        <v>21.580017643175168</v>
      </c>
    </row>
    <row r="12" spans="1:4">
      <c r="A12" t="s">
        <v>3148</v>
      </c>
      <c r="B12">
        <f>AVERAGEIF('Resultat Detail'!AD2:AD126,TRUE,'Resultat Detail'!G2:G126)</f>
        <v>53.273075553106409</v>
      </c>
      <c r="C12">
        <f>AVERAGEIF('Resultat Detail'!AD2:AD126,TRUE,'Resultat Detail'!M2:M126)</f>
        <v>58.181733218967025</v>
      </c>
      <c r="D12" s="224">
        <f>C12-B12</f>
        <v>4.9086576658606162</v>
      </c>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A7A97-084E-4B9B-B04A-2077A0C10720}">
  <sheetPr>
    <tabColor theme="9" tint="0.39997558519241921"/>
  </sheetPr>
  <dimension ref="A1:R87"/>
  <sheetViews>
    <sheetView zoomScaleNormal="100" workbookViewId="0">
      <selection activeCell="D15" sqref="D15"/>
    </sheetView>
  </sheetViews>
  <sheetFormatPr baseColWidth="10" defaultRowHeight="14.25"/>
  <cols>
    <col min="1" max="1" width="34" customWidth="1"/>
    <col min="2" max="2" width="17.375" customWidth="1"/>
    <col min="3" max="3" width="15.375" bestFit="1" customWidth="1"/>
    <col min="4" max="4" width="12.125" bestFit="1" customWidth="1"/>
  </cols>
  <sheetData>
    <row r="1" spans="1:12" ht="15">
      <c r="A1" s="231" t="s">
        <v>3006</v>
      </c>
    </row>
    <row r="2" spans="1:12">
      <c r="A2" s="252" t="s">
        <v>2889</v>
      </c>
      <c r="B2" s="260" t="s">
        <v>3005</v>
      </c>
      <c r="C2" s="261" t="s">
        <v>2892</v>
      </c>
      <c r="D2" s="261" t="s">
        <v>930</v>
      </c>
      <c r="E2" s="261" t="s">
        <v>941</v>
      </c>
      <c r="F2" s="261" t="s">
        <v>630</v>
      </c>
      <c r="G2" s="262" t="s">
        <v>1047</v>
      </c>
    </row>
    <row r="3" spans="1:12">
      <c r="A3" s="189" t="s">
        <v>2890</v>
      </c>
      <c r="B3" s="263" t="s">
        <v>63</v>
      </c>
      <c r="C3" s="264">
        <f>COUNTIF('Resultat Detail'!S2:S126,1)</f>
        <v>45</v>
      </c>
      <c r="D3" s="265">
        <f>AVERAGEIF('Resultat Detail'!$S$2:$S$126,1,'Resultat Detail'!I2:I126)</f>
        <v>57.656855188288311</v>
      </c>
      <c r="E3" s="265">
        <f>AVERAGEIF('Resultat Detail'!$S$2:$S$126,1,'Resultat Detail'!K2:K126)</f>
        <v>64.322878330040453</v>
      </c>
      <c r="F3" s="265">
        <f>AVERAGEIF('Resultat Detail'!$S$2:$S$126,1,'Resultat Detail'!L2:L126)</f>
        <v>57.2113399044961</v>
      </c>
      <c r="G3" s="266">
        <f>AVERAGEIF('Resultat Detail'!$S$2:$S$126,1,'Resultat Detail'!M2:M126)</f>
        <v>59.730357807608279</v>
      </c>
    </row>
    <row r="4" spans="1:12">
      <c r="A4" s="189" t="s">
        <v>2891</v>
      </c>
      <c r="B4" s="263" t="s">
        <v>63</v>
      </c>
      <c r="C4" s="264">
        <f>COUNTIF('Resultat Detail'!T2:T126,1)</f>
        <v>58</v>
      </c>
      <c r="D4" s="265">
        <f>AVERAGEIF('Resultat Detail'!$T$2:$T$126,1,'Resultat Detail'!I2:I126)</f>
        <v>56.767202153197324</v>
      </c>
      <c r="E4" s="265">
        <f>AVERAGEIF('Resultat Detail'!$T$2:$T$126,1,'Resultat Detail'!K2:K126)</f>
        <v>65.232057787286578</v>
      </c>
      <c r="F4" s="265">
        <f>AVERAGEIF('Resultat Detail'!$T$2:$T$126,1,'Resultat Detail'!L2:L126)</f>
        <v>73.380695059855256</v>
      </c>
      <c r="G4" s="266">
        <f>AVERAGEIF('Resultat Detail'!$T$2:$T$126,1,'Resultat Detail'!M2:M126)</f>
        <v>65.126651666779736</v>
      </c>
    </row>
    <row r="5" spans="1:12">
      <c r="A5" s="189" t="s">
        <v>2890</v>
      </c>
      <c r="B5" s="263" t="s">
        <v>62</v>
      </c>
      <c r="C5" s="264">
        <f>COUNTIF('Resultat Detail'!S2:S126,1)</f>
        <v>45</v>
      </c>
      <c r="D5" s="265">
        <f>SUMIF('Resultat Detail'!S2:S126,1,'Resultat Detail'!N2:N126)/SUMIF('Resultat Detail'!S2:S126,1,'Resultat Detail'!C2:C126)</f>
        <v>75.83279445451511</v>
      </c>
      <c r="E5" s="265">
        <f>SUMIF('Resultat Detail'!S2:S126,1,'Resultat Detail'!P2:P126)/SUMIF('Resultat Detail'!S2:S126,1,'Resultat Detail'!C2:C126)</f>
        <v>62.689514993832375</v>
      </c>
      <c r="F5" s="265">
        <f>SUMIF('Resultat Detail'!S2:S126,1,'Resultat Detail'!Q2:Q126)/SUMIF('Resultat Detail'!S2:S126,1,'Resultat Detail'!C2:C126)</f>
        <v>64.435092603849938</v>
      </c>
      <c r="G5" s="266">
        <f>SUMIF('Resultat Detail'!S2:S126,1,'Resultat Detail'!R2:R126)/SUMIF('Resultat Detail'!S2:S126,1,'Resultat Detail'!C2:C126)</f>
        <v>67.652467350732465</v>
      </c>
    </row>
    <row r="6" spans="1:12">
      <c r="A6" s="251" t="s">
        <v>2891</v>
      </c>
      <c r="B6" s="267" t="s">
        <v>62</v>
      </c>
      <c r="C6" s="268">
        <f>COUNTIF('Resultat Detail'!T2:T126,1)</f>
        <v>58</v>
      </c>
      <c r="D6" s="269">
        <f>SUMIF('Resultat Detail'!T2:T126,1,'Resultat Detail'!N2:N126)/SUMIF('Resultat Detail'!T2:T126,1,'Resultat Detail'!C2:C126)</f>
        <v>75.262269623877529</v>
      </c>
      <c r="E6" s="269">
        <f>SUMIF('Resultat Detail'!T2:T126,1,'Resultat Detail'!P2:P126)/SUMIF('Resultat Detail'!T2:T126,1,'Resultat Detail'!C2:C126)</f>
        <v>63.42550981347447</v>
      </c>
      <c r="F6" s="269">
        <f>SUMIF('Resultat Detail'!T2:T126,1,'Resultat Detail'!Q2:Q126)/SUMIF('Resultat Detail'!T2:T126,1,'Resultat Detail'!C2:C126)</f>
        <v>66.322409721901451</v>
      </c>
      <c r="G6" s="270">
        <f>SUMIF('Resultat Detail'!T2:T126,1,'Resultat Detail'!R2:R126)/SUMIF('Resultat Detail'!T2:T126,1,'Resultat Detail'!C2:C126)</f>
        <v>68.336729719751162</v>
      </c>
    </row>
    <row r="7" spans="1:12">
      <c r="B7" s="194"/>
      <c r="C7" s="194"/>
      <c r="D7" s="194"/>
      <c r="E7" s="194"/>
      <c r="F7" s="194"/>
      <c r="G7" s="194"/>
      <c r="H7" s="194"/>
    </row>
    <row r="8" spans="1:12" ht="15">
      <c r="A8" s="231" t="s">
        <v>3007</v>
      </c>
    </row>
    <row r="9" spans="1:12">
      <c r="A9" s="291" t="s">
        <v>2889</v>
      </c>
      <c r="B9" s="292" t="s">
        <v>3005</v>
      </c>
      <c r="C9" s="293" t="s">
        <v>2892</v>
      </c>
      <c r="D9" s="293" t="s">
        <v>930</v>
      </c>
      <c r="E9" s="293" t="s">
        <v>941</v>
      </c>
      <c r="F9" s="293" t="s">
        <v>630</v>
      </c>
      <c r="G9" s="294" t="s">
        <v>1047</v>
      </c>
      <c r="L9" s="290"/>
    </row>
    <row r="10" spans="1:12">
      <c r="A10" s="295" t="s">
        <v>2890</v>
      </c>
      <c r="B10" s="296" t="s">
        <v>63</v>
      </c>
      <c r="C10" s="297">
        <f>COUNTIF('Resultat Detail'!S2:S126,1)</f>
        <v>45</v>
      </c>
      <c r="D10" s="298" cm="1">
        <f t="array" ref="D10">MEDIAN(IF('Resultat Detail'!$T$2:$T$126=1,'Resultat Detail'!I$2:I$126))</f>
        <v>48.958695563077953</v>
      </c>
      <c r="E10" s="298" cm="1">
        <f t="array" ref="E10">MEDIAN(IF('Resultat Detail'!$T$2:$T$126=1,'Resultat Detail'!K$2:K$126))</f>
        <v>60.387627512989951</v>
      </c>
      <c r="F10" s="298" cm="1">
        <f t="array" ref="F10">MEDIAN(IF('Resultat Detail'!$T$2:$T$126=1,'Resultat Detail'!L$2:L$126))</f>
        <v>65.770811472962464</v>
      </c>
      <c r="G10" s="299" cm="1">
        <f t="array" ref="G10">MEDIAN(IF('Resultat Detail'!$S$2:$S$126=1,'Resultat Detail'!M$2:M$126))</f>
        <v>66.598912305820747</v>
      </c>
    </row>
    <row r="11" spans="1:12">
      <c r="A11" s="300" t="s">
        <v>2891</v>
      </c>
      <c r="B11" s="301" t="s">
        <v>63</v>
      </c>
      <c r="C11" s="302">
        <f>COUNTIF('Resultat Detail'!T2:T126,1)</f>
        <v>58</v>
      </c>
      <c r="D11" s="303" cm="1">
        <f t="array" ref="D11">MEDIAN(IF('Resultat Detail'!$S$2:$S$126=1,'Resultat Detail'!I$2:I$126))</f>
        <v>49.202027593492218</v>
      </c>
      <c r="E11" s="303" cm="1">
        <f t="array" ref="E11">MEDIAN(IF('Resultat Detail'!$S$2:$S$126=1,'Resultat Detail'!K$2:K$126))</f>
        <v>62.441728027747644</v>
      </c>
      <c r="F11" s="303" cm="1">
        <f t="array" ref="F11">MEDIAN(IF('Resultat Detail'!$S$2:$S$126=1,'Resultat Detail'!L$2:L$126))</f>
        <v>60.432336173929677</v>
      </c>
      <c r="G11" s="304" cm="1">
        <f t="array" ref="G11">MEDIAN(IF('Resultat Detail'!$T$2:$T$126=1,'Resultat Detail'!M$2:M$126))</f>
        <v>67.968256841125026</v>
      </c>
    </row>
    <row r="12" spans="1:12">
      <c r="B12" s="194"/>
      <c r="C12" s="194"/>
      <c r="D12" s="194"/>
      <c r="E12" s="194"/>
      <c r="F12" s="194"/>
      <c r="G12" s="194"/>
      <c r="H12" s="193" t="s">
        <v>3009</v>
      </c>
    </row>
    <row r="13" spans="1:12" ht="15">
      <c r="A13" s="231" t="s">
        <v>3008</v>
      </c>
      <c r="B13" s="194"/>
      <c r="C13" s="194"/>
      <c r="D13" s="194"/>
      <c r="E13" s="194"/>
      <c r="F13" s="194"/>
      <c r="G13" s="194"/>
      <c r="H13" s="194"/>
    </row>
    <row r="14" spans="1:12">
      <c r="A14" s="257" t="s">
        <v>2889</v>
      </c>
      <c r="B14" s="271" t="s">
        <v>3005</v>
      </c>
      <c r="C14" s="272" t="s">
        <v>2892</v>
      </c>
      <c r="D14" s="272" t="s">
        <v>930</v>
      </c>
      <c r="E14" s="272" t="s">
        <v>941</v>
      </c>
      <c r="F14" s="272" t="s">
        <v>630</v>
      </c>
      <c r="G14" s="273" t="s">
        <v>1047</v>
      </c>
    </row>
    <row r="15" spans="1:12">
      <c r="A15" s="258" t="s">
        <v>2890</v>
      </c>
      <c r="B15" s="274" t="s">
        <v>63</v>
      </c>
      <c r="C15" s="275">
        <f>COUNTIF('Resultat Detail'!S2:S126,1)</f>
        <v>45</v>
      </c>
      <c r="D15" s="276" cm="1">
        <f t="array" ref="D15">_xlfn.QUARTILE.INC(IF('Resultat Detail'!$S$2:$S$126=1,'Resultat Detail'!I$2:I$126),3)-_xlfn.QUARTILE.INC(IF('Resultat Detail'!$S$2:$S$126=1,'Resultat Detail'!I$2:I$126),1)</f>
        <v>49.935016938552941</v>
      </c>
      <c r="E15" s="276" cm="1">
        <f t="array" ref="E15">_xlfn.QUARTILE.INC(IF('Resultat Detail'!$S$2:$S$126=1,'Resultat Detail'!K$2:K$126),3)-_xlfn.QUARTILE.INC(IF('Resultat Detail'!$S$2:$S$126=1,'Resultat Detail'!K$2:K$126),1)</f>
        <v>20.074624094257423</v>
      </c>
      <c r="F15" s="276" cm="1">
        <f t="array" ref="F15">_xlfn.QUARTILE.INC(IF('Resultat Detail'!$S$2:$S$126=1,'Resultat Detail'!L$2:L$126),3)-_xlfn.QUARTILE.INC(IF('Resultat Detail'!$S$2:$S$126=1,'Resultat Detail'!L$2:L$126),1)</f>
        <v>33.798873171683702</v>
      </c>
      <c r="G15" s="277" cm="1">
        <f t="array" ref="G15">_xlfn.QUARTILE.INC(IF('Resultat Detail'!$S$2:$S$126=1,'Resultat Detail'!M$2:M$126),3)-_xlfn.QUARTILE.INC(IF('Resultat Detail'!$S$2:$S$126=1,'Resultat Detail'!M$2:M$126),1)</f>
        <v>29.281412561549125</v>
      </c>
    </row>
    <row r="16" spans="1:12">
      <c r="A16" s="259" t="s">
        <v>2891</v>
      </c>
      <c r="B16" s="278" t="s">
        <v>63</v>
      </c>
      <c r="C16" s="279">
        <f>COUNTIF('Resultat Detail'!T2:T126,1)</f>
        <v>58</v>
      </c>
      <c r="D16" s="280" cm="1">
        <f t="array" ref="D16">_xlfn.QUARTILE.INC(IF('Resultat Detail'!$T$2:$T$126=1,'Resultat Detail'!I$2:I$126),3)-_xlfn.QUARTILE.INC(IF('Resultat Detail'!$T$2:$T$126=1,'Resultat Detail'!I$2:I$126),1)</f>
        <v>52.525924224738397</v>
      </c>
      <c r="E16" s="280" cm="1">
        <f t="array" ref="E16">_xlfn.QUARTILE.INC(IF('Resultat Detail'!$T$2:$T$126=1,'Resultat Detail'!K$2:K$126),3)-_xlfn.QUARTILE.INC(IF('Resultat Detail'!$T$2:$T$126=1,'Resultat Detail'!K$2:K$126),1)</f>
        <v>23.481547539434764</v>
      </c>
      <c r="F16" s="280" cm="1">
        <f t="array" ref="F16">_xlfn.QUARTILE.INC(IF('Resultat Detail'!$T$2:$T$126=1,'Resultat Detail'!L$2:L$126),3)-_xlfn.QUARTILE.INC(IF('Resultat Detail'!$T$2:$T$126=1,'Resultat Detail'!L$2:L$126),1)</f>
        <v>29.453194836991742</v>
      </c>
      <c r="G16" s="281" cm="1">
        <f t="array" ref="G16">_xlfn.QUARTILE.INC(IF('Resultat Detail'!$T$2:$T$126=1,'Resultat Detail'!M$2:M$126),3)-_xlfn.QUARTILE.INC(IF('Resultat Detail'!$T$2:$T$126=1,'Resultat Detail'!M$2:M$126),1)</f>
        <v>30.665717618668978</v>
      </c>
    </row>
    <row r="17" spans="1:16">
      <c r="B17" s="194"/>
      <c r="C17" s="194"/>
      <c r="D17" s="194"/>
      <c r="E17" s="194"/>
      <c r="F17" s="194"/>
      <c r="G17" s="194"/>
      <c r="H17" s="193" t="s">
        <v>3010</v>
      </c>
    </row>
    <row r="18" spans="1:16" ht="15">
      <c r="A18" s="231" t="s">
        <v>3004</v>
      </c>
      <c r="B18" s="194"/>
      <c r="C18" s="194"/>
      <c r="D18" s="194"/>
      <c r="E18" s="194"/>
      <c r="F18" s="194"/>
      <c r="G18" s="194"/>
      <c r="H18" s="194"/>
    </row>
    <row r="19" spans="1:16">
      <c r="A19" s="254" t="s">
        <v>2889</v>
      </c>
      <c r="B19" s="282" t="s">
        <v>23</v>
      </c>
      <c r="C19" s="282" t="s">
        <v>24</v>
      </c>
      <c r="D19" s="282" t="s">
        <v>25</v>
      </c>
      <c r="E19" s="282" t="s">
        <v>26</v>
      </c>
      <c r="F19" s="283" t="s">
        <v>27</v>
      </c>
      <c r="G19" s="194"/>
      <c r="H19" s="194"/>
    </row>
    <row r="20" spans="1:16">
      <c r="A20" s="255" t="s">
        <v>2935</v>
      </c>
      <c r="B20" s="284">
        <f>AVERAGEIFS('Resultat Detail'!$M$2:$M$126,'Resultat Detail'!$S$2:$S$126,1,'Resultat Detail'!X2:X126,"Ja")</f>
        <v>64.426690781174429</v>
      </c>
      <c r="C20" s="284">
        <f>AVERAGEIFS('Resultat Detail'!$M$2:$M$126,'Resultat Detail'!$S$2:$S$126,1,'Resultat Detail'!Y2:Y126,"Ja")</f>
        <v>57.880454318700366</v>
      </c>
      <c r="D20" s="284">
        <f>AVERAGEIFS('Resultat Detail'!$M$2:$M$126,'Resultat Detail'!$S$2:$S$126,1,'Resultat Detail'!Z2:Z126,"Ja")</f>
        <v>53.936991253576693</v>
      </c>
      <c r="E20" s="284" t="e">
        <f>AVERAGEIFS('Resultat Detail'!$M$2:$M$126,'Resultat Detail'!$S$2:$S$126,1,'Resultat Detail'!AA2:AA126,"Ja")</f>
        <v>#DIV/0!</v>
      </c>
      <c r="F20" s="285">
        <f>AVERAGEIFS('Resultat Detail'!$M$2:$M$126,'Resultat Detail'!$S$2:$S$126,1,'Resultat Detail'!AB2:AB126,"Ja")</f>
        <v>44.056042614847073</v>
      </c>
      <c r="G20" s="194"/>
      <c r="H20" s="194"/>
    </row>
    <row r="21" spans="1:16">
      <c r="A21" s="255" t="s">
        <v>2934</v>
      </c>
      <c r="B21" s="286">
        <f>COUNTIFS('Resultat Detail'!X2:X126, "Ja",'Resultat Detail'!$S$2:$S$126,1)</f>
        <v>32</v>
      </c>
      <c r="C21" s="286">
        <f>COUNTIFS('Resultat Detail'!Y2:Y126, "Ja",'Resultat Detail'!$S$2:$S$126,1)</f>
        <v>10</v>
      </c>
      <c r="D21" s="286">
        <f>COUNTIFS('Resultat Detail'!Z2:Z126, "Ja",'Resultat Detail'!$S$2:$S$126,1)</f>
        <v>8</v>
      </c>
      <c r="E21" s="286">
        <f>COUNTIFS('Resultat Detail'!AA2:AA126, "Ja",'Resultat Detail'!$S$2:$S$126,1)</f>
        <v>0</v>
      </c>
      <c r="F21" s="287">
        <f>COUNTIFS('Resultat Detail'!AB2:AB126, "Ja",'Resultat Detail'!$S$2:$S$126,1)</f>
        <v>7</v>
      </c>
      <c r="G21" s="194"/>
      <c r="H21" s="194"/>
    </row>
    <row r="22" spans="1:16">
      <c r="A22" s="255" t="s">
        <v>2937</v>
      </c>
      <c r="B22" s="284">
        <f>AVERAGEIFS('Resultat Detail'!$M$2:$M$126,'Resultat Detail'!$T$2:$T$126,1,'Resultat Detail'!X2:X126,"Ja")</f>
        <v>64.673261359678065</v>
      </c>
      <c r="C22" s="284">
        <f>AVERAGEIFS('Resultat Detail'!$M$2:$M$126,'Resultat Detail'!$T$2:$T$126,1,'Resultat Detail'!Y2:Y126,"Ja")</f>
        <v>57.880454318700366</v>
      </c>
      <c r="D22" s="284">
        <f>AVERAGEIFS('Resultat Detail'!$M$2:$M$126,'Resultat Detail'!$T$2:$T$126,1,'Resultat Detail'!Z2:Z126,"Ja")</f>
        <v>66.320295390106978</v>
      </c>
      <c r="E22" s="284" t="e">
        <f>AVERAGEIFS('Resultat Detail'!$M$2:$M$126,'Resultat Detail'!$T$2:$T$126,1,'Resultat Detail'!AA2:AA126,"Ja")</f>
        <v>#DIV/0!</v>
      </c>
      <c r="F22" s="285">
        <f>AVERAGEIFS('Resultat Detail'!$M$2:$M$126,'Resultat Detail'!$T$2:$T$126,1,'Resultat Detail'!AB2:AB126,"Ja")</f>
        <v>70.705543105247031</v>
      </c>
      <c r="G22" s="194"/>
      <c r="H22" s="194"/>
      <c r="L22" s="224"/>
      <c r="M22" s="224"/>
      <c r="N22" s="224"/>
      <c r="O22" s="224"/>
      <c r="P22" s="224"/>
    </row>
    <row r="23" spans="1:16">
      <c r="A23" s="256" t="s">
        <v>2936</v>
      </c>
      <c r="B23" s="288">
        <f>COUNTIFS('Resultat Detail'!X2:X126, "Ja",'Resultat Detail'!$T$2:$T$126,1)</f>
        <v>36</v>
      </c>
      <c r="C23" s="288">
        <f>COUNTIFS('Resultat Detail'!Y2:Y126, "Ja",'Resultat Detail'!$T$2:$T$126,1)</f>
        <v>10</v>
      </c>
      <c r="D23" s="288">
        <f>COUNTIFS('Resultat Detail'!Z2:Z126, "Ja",'Resultat Detail'!$T$2:$T$126,1)</f>
        <v>11</v>
      </c>
      <c r="E23" s="288">
        <f>COUNTIFS('Resultat Detail'!AA2:AA126, "Ja",'Resultat Detail'!$T$2:$T$126,1)</f>
        <v>0</v>
      </c>
      <c r="F23" s="289">
        <f>COUNTIFS('Resultat Detail'!AB2:AB126, "Ja",'Resultat Detail'!$T$2:$T$126,1)</f>
        <v>16</v>
      </c>
      <c r="G23" s="194"/>
      <c r="H23" s="194"/>
      <c r="L23" s="224"/>
      <c r="M23" s="224"/>
      <c r="N23" s="224"/>
      <c r="O23" s="224"/>
      <c r="P23" s="224"/>
    </row>
    <row r="25" spans="1:16" ht="15">
      <c r="A25" s="253" t="s">
        <v>2959</v>
      </c>
    </row>
    <row r="26" spans="1:16" ht="23.25">
      <c r="B26" s="250"/>
    </row>
    <row r="29" spans="1:16" ht="45.75" customHeight="1"/>
    <row r="31" spans="1:16">
      <c r="D31" s="224"/>
      <c r="E31" s="224"/>
      <c r="F31" s="224"/>
      <c r="G31" s="224"/>
      <c r="H31" s="224"/>
    </row>
    <row r="32" spans="1:16">
      <c r="D32" s="224"/>
      <c r="E32" s="224"/>
      <c r="F32" s="224"/>
      <c r="G32" s="224"/>
      <c r="H32" s="224"/>
    </row>
    <row r="33" spans="4:18">
      <c r="D33" s="224"/>
      <c r="E33" s="224"/>
      <c r="F33" s="224"/>
      <c r="G33" s="224"/>
      <c r="H33" s="224"/>
    </row>
    <row r="34" spans="4:18">
      <c r="D34" s="224"/>
      <c r="E34" s="224"/>
      <c r="F34" s="224"/>
      <c r="G34" s="224"/>
      <c r="H34" s="224"/>
    </row>
    <row r="42" spans="4:18">
      <c r="N42" s="224"/>
      <c r="O42" s="224"/>
      <c r="P42" s="224"/>
      <c r="Q42" s="224"/>
      <c r="R42" s="224"/>
    </row>
    <row r="43" spans="4:18">
      <c r="D43" s="224"/>
      <c r="E43" s="224"/>
      <c r="F43" s="224"/>
      <c r="G43" s="224"/>
      <c r="H43" s="224"/>
      <c r="N43" s="224"/>
      <c r="O43" s="224"/>
      <c r="P43" s="224"/>
      <c r="Q43" s="224"/>
      <c r="R43" s="224"/>
    </row>
    <row r="44" spans="4:18">
      <c r="D44" s="224"/>
      <c r="E44" s="224"/>
      <c r="F44" s="224"/>
      <c r="G44" s="224"/>
      <c r="H44" s="224"/>
      <c r="M44" s="224"/>
    </row>
    <row r="45" spans="4:18">
      <c r="D45" s="224"/>
      <c r="E45" s="224"/>
      <c r="F45" s="224"/>
      <c r="G45" s="224"/>
      <c r="H45" s="224"/>
      <c r="M45" s="224"/>
      <c r="N45" s="224"/>
      <c r="O45" s="224"/>
      <c r="P45" s="224"/>
      <c r="Q45" s="224"/>
    </row>
    <row r="46" spans="4:18">
      <c r="D46" s="224"/>
      <c r="E46" s="224"/>
      <c r="F46" s="224"/>
      <c r="G46" s="224"/>
      <c r="H46" s="224"/>
    </row>
    <row r="53" spans="4:16">
      <c r="D53" s="224"/>
      <c r="E53" s="224"/>
      <c r="F53" s="224"/>
      <c r="G53" s="224"/>
      <c r="H53" s="224"/>
      <c r="L53" s="224"/>
      <c r="N53" s="224"/>
      <c r="O53" s="224"/>
      <c r="P53" s="224"/>
    </row>
    <row r="54" spans="4:16">
      <c r="D54" s="224"/>
      <c r="E54" s="224"/>
      <c r="F54" s="224"/>
      <c r="G54" s="224"/>
      <c r="H54" s="224"/>
      <c r="L54" s="224"/>
      <c r="N54" s="224"/>
      <c r="O54" s="224"/>
      <c r="P54" s="224"/>
    </row>
    <row r="55" spans="4:16">
      <c r="D55" s="224"/>
      <c r="E55" s="224"/>
      <c r="F55" s="224"/>
      <c r="G55" s="224"/>
      <c r="H55" s="224"/>
    </row>
    <row r="56" spans="4:16">
      <c r="D56" s="224"/>
      <c r="E56" s="224"/>
      <c r="F56" s="224"/>
      <c r="G56" s="224"/>
      <c r="H56" s="224"/>
    </row>
    <row r="64" spans="4:16">
      <c r="D64" s="224"/>
      <c r="F64" s="224"/>
      <c r="G64" s="224"/>
      <c r="H64" s="224"/>
    </row>
    <row r="65" spans="4:18">
      <c r="D65" s="224"/>
      <c r="F65" s="224"/>
      <c r="G65" s="224"/>
      <c r="H65" s="224"/>
    </row>
    <row r="66" spans="4:18">
      <c r="D66" s="224"/>
      <c r="F66" s="224"/>
      <c r="G66" s="224"/>
      <c r="H66" s="224"/>
    </row>
    <row r="67" spans="4:18">
      <c r="D67" s="224"/>
      <c r="F67" s="224"/>
      <c r="G67" s="224"/>
      <c r="H67" s="224"/>
    </row>
    <row r="73" spans="4:18">
      <c r="N73" s="224"/>
      <c r="O73" s="224"/>
      <c r="P73" s="224"/>
      <c r="Q73" s="224"/>
      <c r="R73" s="224"/>
    </row>
    <row r="74" spans="4:18">
      <c r="D74" s="224"/>
      <c r="E74" s="224"/>
      <c r="F74" s="224"/>
      <c r="G74" s="224"/>
      <c r="H74" s="224"/>
      <c r="N74" s="224"/>
      <c r="O74" s="224"/>
      <c r="P74" s="224"/>
      <c r="Q74" s="224"/>
      <c r="R74" s="224"/>
    </row>
    <row r="75" spans="4:18">
      <c r="D75" s="224"/>
      <c r="E75" s="224"/>
      <c r="F75" s="224"/>
      <c r="G75" s="224"/>
      <c r="H75" s="224"/>
    </row>
    <row r="76" spans="4:18">
      <c r="D76" s="224"/>
      <c r="E76" s="224"/>
      <c r="F76" s="224"/>
      <c r="G76" s="224"/>
      <c r="H76" s="224"/>
    </row>
    <row r="77" spans="4:18">
      <c r="D77" s="224"/>
      <c r="E77" s="224"/>
      <c r="F77" s="224"/>
      <c r="G77" s="224"/>
      <c r="H77" s="224"/>
    </row>
    <row r="84" spans="4:8">
      <c r="D84" s="224"/>
      <c r="E84" s="224"/>
      <c r="F84" s="224"/>
      <c r="G84" s="224"/>
      <c r="H84" s="224"/>
    </row>
    <row r="85" spans="4:8">
      <c r="D85" s="224"/>
      <c r="E85" s="224"/>
      <c r="F85" s="224"/>
      <c r="G85" s="224"/>
      <c r="H85" s="224"/>
    </row>
    <row r="86" spans="4:8">
      <c r="D86" s="224"/>
      <c r="E86" s="224"/>
      <c r="F86" s="224"/>
      <c r="G86" s="224"/>
      <c r="H86" s="224"/>
    </row>
    <row r="87" spans="4:8">
      <c r="D87" s="224"/>
      <c r="E87" s="224"/>
      <c r="F87" s="224"/>
      <c r="G87" s="224"/>
      <c r="H87" s="224"/>
    </row>
  </sheetData>
  <pageMargins left="0.7" right="0.7" top="0.78740157499999996" bottom="0.78740157499999996" header="0.3" footer="0.3"/>
  <pageSetup paperSize="8" orientation="landscape" horizontalDpi="30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528C3-9283-40FB-86A0-554694466ED2}">
  <sheetPr>
    <tabColor theme="3" tint="0.39997558519241921"/>
  </sheetPr>
  <dimension ref="A1:C55"/>
  <sheetViews>
    <sheetView workbookViewId="0">
      <pane xSplit="1" ySplit="13" topLeftCell="B14" activePane="bottomRight" state="frozen"/>
      <selection pane="topRight"/>
      <selection pane="bottomLeft"/>
      <selection pane="bottomRight" activeCell="B43" sqref="B43"/>
    </sheetView>
  </sheetViews>
  <sheetFormatPr baseColWidth="10" defaultColWidth="8.375" defaultRowHeight="11.45" customHeight="1"/>
  <cols>
    <col min="1" max="1" width="20.875" style="176" customWidth="1"/>
    <col min="2" max="2" width="9.125" style="176" customWidth="1"/>
    <col min="3" max="3" width="4.625" style="176" customWidth="1"/>
    <col min="4" max="16384" width="8.375" style="176"/>
  </cols>
  <sheetData>
    <row r="1" spans="1:3" ht="11.45" customHeight="1">
      <c r="A1" s="236" t="s">
        <v>2967</v>
      </c>
    </row>
    <row r="2" spans="1:3" ht="11.45" customHeight="1">
      <c r="A2" s="236" t="s">
        <v>2968</v>
      </c>
      <c r="B2" s="237" t="s">
        <v>2969</v>
      </c>
    </row>
    <row r="3" spans="1:3" ht="11.45" customHeight="1">
      <c r="A3" s="236" t="s">
        <v>2970</v>
      </c>
      <c r="B3" s="236" t="s">
        <v>2725</v>
      </c>
    </row>
    <row r="5" spans="1:3" ht="11.45" customHeight="1">
      <c r="A5" s="237" t="s">
        <v>2971</v>
      </c>
      <c r="C5" s="236" t="s">
        <v>2972</v>
      </c>
    </row>
    <row r="6" spans="1:3" ht="11.45" customHeight="1">
      <c r="A6" s="237" t="s">
        <v>2973</v>
      </c>
      <c r="C6" s="236" t="s">
        <v>2974</v>
      </c>
    </row>
    <row r="7" spans="1:3" ht="11.45" customHeight="1">
      <c r="A7" s="237" t="s">
        <v>2975</v>
      </c>
      <c r="C7" s="236" t="s">
        <v>2976</v>
      </c>
    </row>
    <row r="8" spans="1:3" ht="11.45" customHeight="1">
      <c r="A8" s="237" t="s">
        <v>2977</v>
      </c>
      <c r="C8" s="236" t="s">
        <v>2978</v>
      </c>
    </row>
    <row r="9" spans="1:3" ht="11.45" customHeight="1">
      <c r="A9" s="237" t="s">
        <v>2979</v>
      </c>
      <c r="C9" s="236" t="s">
        <v>2980</v>
      </c>
    </row>
    <row r="10" spans="1:3" ht="11.45" customHeight="1">
      <c r="A10" s="237" t="s">
        <v>2981</v>
      </c>
      <c r="C10" s="236" t="s">
        <v>2982</v>
      </c>
    </row>
    <row r="12" spans="1:3" ht="11.45" customHeight="1">
      <c r="A12" s="177" t="s">
        <v>2726</v>
      </c>
      <c r="B12" s="341" t="s">
        <v>2728</v>
      </c>
      <c r="C12" s="341" t="s">
        <v>2727</v>
      </c>
    </row>
    <row r="13" spans="1:3" ht="11.45" customHeight="1">
      <c r="A13" s="238" t="s">
        <v>2983</v>
      </c>
      <c r="B13" s="178" t="s">
        <v>2727</v>
      </c>
      <c r="C13" s="178" t="s">
        <v>2727</v>
      </c>
    </row>
    <row r="14" spans="1:3" ht="11.45" customHeight="1">
      <c r="A14" s="239" t="s">
        <v>1046</v>
      </c>
      <c r="B14" s="240">
        <v>39.479999999999997</v>
      </c>
      <c r="C14" s="241" t="s">
        <v>2727</v>
      </c>
    </row>
    <row r="15" spans="1:3" ht="11.45" customHeight="1">
      <c r="A15" s="239" t="s">
        <v>2627</v>
      </c>
      <c r="B15" s="242">
        <v>15.15</v>
      </c>
      <c r="C15" s="243" t="s">
        <v>2727</v>
      </c>
    </row>
    <row r="16" spans="1:3" ht="11.45" customHeight="1">
      <c r="A16" s="239" t="s">
        <v>2984</v>
      </c>
      <c r="B16" s="244">
        <v>459.6</v>
      </c>
      <c r="C16" s="241" t="s">
        <v>2727</v>
      </c>
    </row>
    <row r="17" spans="1:3" ht="11.45" customHeight="1">
      <c r="A17" s="239" t="s">
        <v>2629</v>
      </c>
      <c r="B17" s="242">
        <v>350.71</v>
      </c>
      <c r="C17" s="243" t="s">
        <v>2727</v>
      </c>
    </row>
    <row r="18" spans="1:3" ht="11.45" customHeight="1">
      <c r="A18" s="239" t="s">
        <v>2630</v>
      </c>
      <c r="B18" s="240">
        <v>40.119999999999997</v>
      </c>
      <c r="C18" s="241" t="s">
        <v>2727</v>
      </c>
    </row>
    <row r="19" spans="1:3" ht="11.45" customHeight="1">
      <c r="A19" s="239" t="s">
        <v>2631</v>
      </c>
      <c r="B19" s="242">
        <v>15.74</v>
      </c>
      <c r="C19" s="243" t="s">
        <v>2727</v>
      </c>
    </row>
    <row r="20" spans="1:3" ht="11.45" customHeight="1">
      <c r="A20" s="239" t="s">
        <v>2632</v>
      </c>
      <c r="B20" s="240">
        <v>38.31</v>
      </c>
      <c r="C20" s="241" t="s">
        <v>2727</v>
      </c>
    </row>
    <row r="21" spans="1:3" ht="11.45" customHeight="1">
      <c r="A21" s="239" t="s">
        <v>2633</v>
      </c>
      <c r="B21" s="242">
        <v>12.46</v>
      </c>
      <c r="C21" s="243" t="s">
        <v>2727</v>
      </c>
    </row>
    <row r="22" spans="1:3" ht="11.45" customHeight="1">
      <c r="A22" s="239" t="s">
        <v>2634</v>
      </c>
      <c r="B22" s="240">
        <v>29.76</v>
      </c>
      <c r="C22" s="241" t="s">
        <v>2727</v>
      </c>
    </row>
    <row r="23" spans="1:3" ht="11.45" customHeight="1">
      <c r="A23" s="239" t="s">
        <v>1050</v>
      </c>
      <c r="B23" s="245">
        <v>37.6</v>
      </c>
      <c r="C23" s="243" t="s">
        <v>2727</v>
      </c>
    </row>
    <row r="24" spans="1:3" ht="11.45" customHeight="1">
      <c r="A24" s="239" t="s">
        <v>2635</v>
      </c>
      <c r="B24" s="240">
        <v>97.72</v>
      </c>
      <c r="C24" s="241" t="s">
        <v>2727</v>
      </c>
    </row>
    <row r="25" spans="1:3" ht="11.45" customHeight="1">
      <c r="A25" s="239" t="s">
        <v>2636</v>
      </c>
      <c r="B25" s="242">
        <v>33.729999999999997</v>
      </c>
      <c r="C25" s="243" t="s">
        <v>2727</v>
      </c>
    </row>
    <row r="26" spans="1:3" ht="11.45" customHeight="1">
      <c r="A26" s="239" t="s">
        <v>2637</v>
      </c>
      <c r="B26" s="240">
        <v>18.79</v>
      </c>
      <c r="C26" s="241" t="s">
        <v>2727</v>
      </c>
    </row>
    <row r="27" spans="1:3" ht="11.45" customHeight="1">
      <c r="A27" s="239" t="s">
        <v>2638</v>
      </c>
      <c r="B27" s="242">
        <v>12.43</v>
      </c>
      <c r="C27" s="243" t="s">
        <v>2727</v>
      </c>
    </row>
    <row r="28" spans="1:3" ht="11.45" customHeight="1">
      <c r="A28" s="239" t="s">
        <v>2639</v>
      </c>
      <c r="B28" s="240">
        <v>12.82</v>
      </c>
      <c r="C28" s="241" t="s">
        <v>2727</v>
      </c>
    </row>
    <row r="29" spans="1:3" ht="11.45" customHeight="1">
      <c r="A29" s="239" t="s">
        <v>2640</v>
      </c>
      <c r="B29" s="242">
        <v>69.83</v>
      </c>
      <c r="C29" s="243" t="s">
        <v>2727</v>
      </c>
    </row>
    <row r="30" spans="1:3" ht="11.45" customHeight="1">
      <c r="A30" s="239" t="s">
        <v>2641</v>
      </c>
      <c r="B30" s="240">
        <v>3835.17</v>
      </c>
      <c r="C30" s="241" t="s">
        <v>2727</v>
      </c>
    </row>
    <row r="31" spans="1:3" ht="11.45" customHeight="1">
      <c r="A31" s="239" t="s">
        <v>2642</v>
      </c>
      <c r="B31" s="242">
        <v>17.739999999999998</v>
      </c>
      <c r="C31" s="243" t="s">
        <v>2727</v>
      </c>
    </row>
    <row r="32" spans="1:3" ht="11.45" customHeight="1">
      <c r="A32" s="239" t="s">
        <v>1053</v>
      </c>
      <c r="B32" s="240">
        <v>46.25</v>
      </c>
      <c r="C32" s="241" t="s">
        <v>2727</v>
      </c>
    </row>
    <row r="33" spans="1:3" ht="11.45" customHeight="1">
      <c r="A33" s="239" t="s">
        <v>2643</v>
      </c>
      <c r="B33" s="242">
        <v>39.479999999999997</v>
      </c>
      <c r="C33" s="243" t="s">
        <v>2727</v>
      </c>
    </row>
    <row r="34" spans="1:3" ht="11.45" customHeight="1">
      <c r="A34" s="239" t="s">
        <v>2644</v>
      </c>
      <c r="B34" s="240">
        <v>50.65</v>
      </c>
      <c r="C34" s="241" t="s">
        <v>2727</v>
      </c>
    </row>
    <row r="35" spans="1:3" ht="11.45" customHeight="1">
      <c r="A35" s="239" t="s">
        <v>2645</v>
      </c>
      <c r="B35" s="242">
        <v>19.329999999999998</v>
      </c>
      <c r="C35" s="243" t="s">
        <v>2727</v>
      </c>
    </row>
    <row r="36" spans="1:3" ht="11.45" customHeight="1">
      <c r="A36" s="239" t="s">
        <v>2646</v>
      </c>
      <c r="B36" s="240">
        <v>60.34</v>
      </c>
      <c r="C36" s="241" t="s">
        <v>2727</v>
      </c>
    </row>
    <row r="37" spans="1:3" ht="11.45" customHeight="1">
      <c r="A37" s="239" t="s">
        <v>2647</v>
      </c>
      <c r="B37" s="242">
        <v>23.64</v>
      </c>
      <c r="C37" s="243" t="s">
        <v>2727</v>
      </c>
    </row>
    <row r="38" spans="1:3" ht="11.45" customHeight="1">
      <c r="A38" s="239" t="s">
        <v>2648</v>
      </c>
      <c r="B38" s="240">
        <v>14.97</v>
      </c>
      <c r="C38" s="241" t="s">
        <v>2727</v>
      </c>
    </row>
    <row r="39" spans="1:3" ht="11.45" customHeight="1">
      <c r="A39" s="239" t="s">
        <v>2649</v>
      </c>
      <c r="B39" s="242">
        <v>34.86</v>
      </c>
      <c r="C39" s="243" t="s">
        <v>2727</v>
      </c>
    </row>
    <row r="40" spans="1:3" ht="11.45" customHeight="1">
      <c r="A40" s="239" t="s">
        <v>2650</v>
      </c>
      <c r="B40" s="240">
        <v>443.54</v>
      </c>
      <c r="C40" s="241" t="s">
        <v>2727</v>
      </c>
    </row>
    <row r="41" spans="1:3" ht="11.45" customHeight="1">
      <c r="A41" s="239" t="s">
        <v>2652</v>
      </c>
      <c r="B41" s="242">
        <v>6647.45</v>
      </c>
      <c r="C41" s="243" t="s">
        <v>2727</v>
      </c>
    </row>
    <row r="42" spans="1:3" ht="11.45" customHeight="1">
      <c r="A42" s="239" t="s">
        <v>2653</v>
      </c>
      <c r="B42" s="240">
        <v>610.98</v>
      </c>
      <c r="C42" s="241" t="s">
        <v>2727</v>
      </c>
    </row>
    <row r="43" spans="1:3" ht="11.45" customHeight="1">
      <c r="A43" s="239" t="s">
        <v>1086</v>
      </c>
      <c r="B43" s="242">
        <v>64.64</v>
      </c>
      <c r="C43" s="243" t="s">
        <v>2727</v>
      </c>
    </row>
    <row r="44" spans="1:3" ht="11.45" customHeight="1">
      <c r="A44" s="239" t="s">
        <v>2730</v>
      </c>
      <c r="B44" s="241" t="s">
        <v>2663</v>
      </c>
      <c r="C44" s="241" t="s">
        <v>2727</v>
      </c>
    </row>
    <row r="45" spans="1:3" ht="11.45" customHeight="1">
      <c r="A45" s="239" t="s">
        <v>2659</v>
      </c>
      <c r="B45" s="245">
        <v>17.899999999999999</v>
      </c>
      <c r="C45" s="243" t="s">
        <v>2727</v>
      </c>
    </row>
    <row r="46" spans="1:3" ht="11.45" customHeight="1">
      <c r="A46" s="239" t="s">
        <v>2654</v>
      </c>
      <c r="B46" s="241" t="s">
        <v>2663</v>
      </c>
      <c r="C46" s="241" t="s">
        <v>2727</v>
      </c>
    </row>
    <row r="47" spans="1:3" ht="11.45" customHeight="1">
      <c r="A47" s="239" t="s">
        <v>2985</v>
      </c>
      <c r="B47" s="243" t="s">
        <v>2663</v>
      </c>
      <c r="C47" s="243" t="s">
        <v>2727</v>
      </c>
    </row>
    <row r="48" spans="1:3" ht="11.45" customHeight="1">
      <c r="A48" s="239" t="s">
        <v>2656</v>
      </c>
      <c r="B48" s="240">
        <v>408.53</v>
      </c>
      <c r="C48" s="241" t="s">
        <v>2727</v>
      </c>
    </row>
    <row r="49" spans="1:3" ht="11.45" customHeight="1">
      <c r="A49" s="239" t="s">
        <v>2657</v>
      </c>
      <c r="B49" s="242">
        <v>880.91</v>
      </c>
      <c r="C49" s="243" t="s">
        <v>2727</v>
      </c>
    </row>
    <row r="50" spans="1:3" ht="11.45" customHeight="1">
      <c r="A50" s="239" t="s">
        <v>2658</v>
      </c>
      <c r="B50" s="241" t="s">
        <v>2663</v>
      </c>
      <c r="C50" s="241" t="s">
        <v>2729</v>
      </c>
    </row>
    <row r="52" spans="1:3" ht="11.45" customHeight="1">
      <c r="A52" s="237" t="s">
        <v>2986</v>
      </c>
    </row>
    <row r="53" spans="1:3" ht="11.45" customHeight="1">
      <c r="A53" s="237" t="s">
        <v>2663</v>
      </c>
      <c r="B53" s="236" t="s">
        <v>2987</v>
      </c>
    </row>
    <row r="54" spans="1:3" ht="11.45" customHeight="1">
      <c r="A54" s="237" t="s">
        <v>2988</v>
      </c>
    </row>
    <row r="55" spans="1:3" ht="11.45" customHeight="1">
      <c r="A55" s="237" t="s">
        <v>2729</v>
      </c>
      <c r="B55" s="236" t="s">
        <v>2989</v>
      </c>
    </row>
  </sheetData>
  <mergeCells count="1">
    <mergeCell ref="B12:C1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347E2-4025-4A25-8F09-3ACF5CB48374}">
  <sheetPr codeName="Tabelle13">
    <tabColor theme="3" tint="0.39997558519241921"/>
    <pageSetUpPr fitToPage="1"/>
  </sheetPr>
  <dimension ref="A1:AO82"/>
  <sheetViews>
    <sheetView zoomScaleNormal="100" workbookViewId="0">
      <pane xSplit="1" ySplit="7" topLeftCell="B37" activePane="bottomRight" state="frozenSplit"/>
      <selection activeCell="H53" sqref="H53"/>
      <selection pane="topRight" activeCell="H53" sqref="H53"/>
      <selection pane="bottomLeft" activeCell="H53" sqref="H53"/>
      <selection pane="bottomRight" activeCell="G15" sqref="G15"/>
    </sheetView>
  </sheetViews>
  <sheetFormatPr baseColWidth="10" defaultColWidth="10" defaultRowHeight="12.75"/>
  <cols>
    <col min="1" max="1" width="42.375" style="111" customWidth="1"/>
    <col min="2" max="41" width="8.375" style="111" customWidth="1"/>
    <col min="42" max="16384" width="10" style="111"/>
  </cols>
  <sheetData>
    <row r="1" spans="1:41" ht="12.6" customHeight="1">
      <c r="A1" s="110" t="s">
        <v>2622</v>
      </c>
      <c r="AN1" s="112"/>
      <c r="AO1" s="112" t="s">
        <v>2623</v>
      </c>
    </row>
    <row r="2" spans="1:41" ht="12.6" customHeight="1">
      <c r="A2" s="113" t="s">
        <v>2624</v>
      </c>
      <c r="AF2" s="114"/>
      <c r="AG2" s="114"/>
      <c r="AH2" s="114"/>
      <c r="AI2" s="114"/>
      <c r="AJ2" s="114"/>
      <c r="AK2" s="114"/>
      <c r="AN2" s="112"/>
      <c r="AO2" s="112"/>
    </row>
    <row r="3" spans="1:41" ht="3.75" customHeight="1">
      <c r="A3" s="115"/>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row>
    <row r="4" spans="1:41" ht="3.75" customHeight="1">
      <c r="A4" s="117"/>
      <c r="B4" s="118"/>
      <c r="C4" s="118"/>
      <c r="D4" s="118"/>
      <c r="E4" s="119"/>
      <c r="F4" s="118"/>
      <c r="G4" s="118"/>
      <c r="H4" s="119"/>
      <c r="I4" s="118"/>
      <c r="J4" s="118"/>
      <c r="K4" s="118"/>
      <c r="L4" s="119"/>
      <c r="M4" s="118"/>
      <c r="N4" s="118"/>
      <c r="O4" s="118"/>
      <c r="P4" s="119"/>
      <c r="Q4" s="118"/>
      <c r="R4" s="118"/>
      <c r="S4" s="118"/>
      <c r="T4" s="119"/>
      <c r="U4" s="118"/>
      <c r="V4" s="118"/>
      <c r="W4" s="118"/>
      <c r="X4" s="119"/>
      <c r="Y4" s="118"/>
      <c r="Z4" s="118"/>
      <c r="AA4" s="118"/>
      <c r="AB4" s="119"/>
      <c r="AC4" s="118"/>
      <c r="AD4" s="118"/>
      <c r="AE4" s="118"/>
      <c r="AF4" s="118"/>
      <c r="AG4" s="118"/>
      <c r="AH4" s="119"/>
      <c r="AI4" s="119"/>
      <c r="AJ4" s="118"/>
      <c r="AK4" s="118"/>
      <c r="AL4" s="118"/>
      <c r="AM4" s="118"/>
      <c r="AN4" s="118"/>
      <c r="AO4" s="118"/>
    </row>
    <row r="5" spans="1:41" s="126" customFormat="1" ht="53.25" customHeight="1">
      <c r="A5" s="120"/>
      <c r="B5" s="121" t="s">
        <v>2625</v>
      </c>
      <c r="C5" s="122" t="s">
        <v>1086</v>
      </c>
      <c r="D5" s="123" t="s">
        <v>2626</v>
      </c>
      <c r="E5" s="124" t="s">
        <v>1046</v>
      </c>
      <c r="F5" s="125" t="s">
        <v>2627</v>
      </c>
      <c r="G5" s="125" t="s">
        <v>2628</v>
      </c>
      <c r="H5" s="124" t="s">
        <v>2629</v>
      </c>
      <c r="I5" s="125" t="s">
        <v>2630</v>
      </c>
      <c r="J5" s="125" t="s">
        <v>2631</v>
      </c>
      <c r="K5" s="125" t="s">
        <v>2632</v>
      </c>
      <c r="L5" s="124" t="s">
        <v>2633</v>
      </c>
      <c r="M5" s="125" t="s">
        <v>2634</v>
      </c>
      <c r="N5" s="125" t="s">
        <v>1050</v>
      </c>
      <c r="O5" s="125" t="s">
        <v>2635</v>
      </c>
      <c r="P5" s="124" t="s">
        <v>2636</v>
      </c>
      <c r="Q5" s="125" t="s">
        <v>2637</v>
      </c>
      <c r="R5" s="125" t="s">
        <v>2638</v>
      </c>
      <c r="S5" s="125" t="s">
        <v>2639</v>
      </c>
      <c r="T5" s="124" t="s">
        <v>2640</v>
      </c>
      <c r="U5" s="125" t="s">
        <v>2641</v>
      </c>
      <c r="V5" s="125" t="s">
        <v>2642</v>
      </c>
      <c r="W5" s="125" t="s">
        <v>1053</v>
      </c>
      <c r="X5" s="124" t="s">
        <v>2643</v>
      </c>
      <c r="Y5" s="125" t="s">
        <v>2644</v>
      </c>
      <c r="Z5" s="125" t="s">
        <v>2645</v>
      </c>
      <c r="AA5" s="125" t="s">
        <v>2646</v>
      </c>
      <c r="AB5" s="124" t="s">
        <v>2647</v>
      </c>
      <c r="AC5" s="125" t="s">
        <v>2648</v>
      </c>
      <c r="AD5" s="125" t="s">
        <v>2649</v>
      </c>
      <c r="AE5" s="125" t="s">
        <v>2650</v>
      </c>
      <c r="AF5" s="124" t="s">
        <v>2651</v>
      </c>
      <c r="AG5" s="125" t="s">
        <v>2652</v>
      </c>
      <c r="AH5" s="125" t="s">
        <v>2653</v>
      </c>
      <c r="AI5" s="125" t="s">
        <v>2654</v>
      </c>
      <c r="AJ5" s="124" t="s">
        <v>2655</v>
      </c>
      <c r="AK5" s="124" t="s">
        <v>2656</v>
      </c>
      <c r="AL5" s="125" t="s">
        <v>2657</v>
      </c>
      <c r="AM5" s="125" t="s">
        <v>2658</v>
      </c>
      <c r="AN5" s="125" t="s">
        <v>2659</v>
      </c>
      <c r="AO5" s="125" t="s">
        <v>2660</v>
      </c>
    </row>
    <row r="6" spans="1:41" s="126" customFormat="1" ht="3.75" customHeight="1">
      <c r="A6" s="127"/>
      <c r="B6" s="128"/>
      <c r="C6" s="129"/>
      <c r="D6" s="128"/>
      <c r="E6" s="130"/>
      <c r="F6" s="131"/>
      <c r="G6" s="131"/>
      <c r="H6" s="130"/>
      <c r="I6" s="131"/>
      <c r="J6" s="131"/>
      <c r="K6" s="131"/>
      <c r="L6" s="130"/>
      <c r="M6" s="131"/>
      <c r="N6" s="131"/>
      <c r="O6" s="131"/>
      <c r="P6" s="130"/>
      <c r="Q6" s="131"/>
      <c r="R6" s="131"/>
      <c r="S6" s="131"/>
      <c r="T6" s="130"/>
      <c r="U6" s="131"/>
      <c r="V6" s="131"/>
      <c r="W6" s="131"/>
      <c r="X6" s="130"/>
      <c r="Y6" s="131"/>
      <c r="Z6" s="131"/>
      <c r="AA6" s="131"/>
      <c r="AB6" s="130"/>
      <c r="AC6" s="131"/>
      <c r="AD6" s="131"/>
      <c r="AE6" s="131"/>
      <c r="AF6" s="131"/>
      <c r="AG6" s="131"/>
      <c r="AH6" s="130"/>
      <c r="AI6" s="130"/>
      <c r="AJ6" s="131"/>
      <c r="AK6" s="131"/>
      <c r="AL6" s="131"/>
      <c r="AM6" s="131"/>
      <c r="AN6" s="132"/>
      <c r="AO6" s="132"/>
    </row>
    <row r="7" spans="1:41" ht="3.75" customHeight="1">
      <c r="A7" s="133"/>
      <c r="B7" s="134"/>
      <c r="C7" s="135"/>
      <c r="D7" s="134"/>
      <c r="E7" s="136"/>
      <c r="F7" s="136"/>
      <c r="G7" s="136"/>
      <c r="H7" s="136"/>
      <c r="I7" s="136"/>
      <c r="J7" s="136"/>
      <c r="K7" s="137"/>
      <c r="L7" s="136"/>
      <c r="M7" s="136"/>
      <c r="N7" s="136"/>
      <c r="O7" s="137"/>
      <c r="P7" s="136"/>
      <c r="Q7" s="136"/>
      <c r="R7" s="136"/>
      <c r="S7" s="137"/>
      <c r="T7" s="136"/>
      <c r="U7" s="136"/>
      <c r="V7" s="136"/>
      <c r="W7" s="137"/>
      <c r="X7" s="136"/>
      <c r="Y7" s="136"/>
      <c r="Z7" s="136"/>
      <c r="AA7" s="137"/>
      <c r="AB7" s="136"/>
      <c r="AC7" s="136"/>
      <c r="AD7" s="136"/>
      <c r="AE7" s="137"/>
      <c r="AF7" s="136"/>
      <c r="AG7" s="137"/>
      <c r="AH7" s="136"/>
      <c r="AI7" s="136"/>
      <c r="AJ7" s="136"/>
      <c r="AK7" s="136"/>
      <c r="AL7" s="136"/>
      <c r="AM7" s="137"/>
      <c r="AN7" s="137"/>
      <c r="AO7" s="137"/>
    </row>
    <row r="8" spans="1:41" ht="13.5" customHeight="1">
      <c r="A8" s="138" t="s">
        <v>2661</v>
      </c>
      <c r="B8" s="139"/>
      <c r="C8" s="138"/>
      <c r="D8" s="139"/>
      <c r="E8" s="138"/>
      <c r="F8" s="138"/>
      <c r="G8" s="138"/>
      <c r="H8" s="138"/>
      <c r="I8" s="138"/>
      <c r="J8" s="138"/>
      <c r="K8" s="140"/>
      <c r="L8" s="138"/>
      <c r="M8" s="138"/>
      <c r="N8" s="138"/>
      <c r="O8" s="140"/>
      <c r="P8" s="138"/>
      <c r="Q8" s="138"/>
      <c r="R8" s="138"/>
      <c r="S8" s="140"/>
      <c r="T8" s="138"/>
      <c r="U8" s="138"/>
      <c r="V8" s="138"/>
      <c r="W8" s="140"/>
      <c r="X8" s="138"/>
      <c r="Y8" s="138"/>
      <c r="Z8" s="138"/>
      <c r="AA8" s="140"/>
      <c r="AB8" s="138"/>
      <c r="AC8" s="138"/>
      <c r="AD8" s="138"/>
      <c r="AE8" s="140"/>
      <c r="AF8" s="138"/>
      <c r="AG8" s="140"/>
      <c r="AH8" s="138"/>
      <c r="AI8" s="138"/>
      <c r="AJ8" s="138"/>
      <c r="AK8" s="138"/>
      <c r="AL8" s="138"/>
      <c r="AM8" s="140"/>
      <c r="AN8" s="140"/>
      <c r="AO8" s="140"/>
    </row>
    <row r="9" spans="1:41" s="143" customFormat="1" ht="13.5" customHeight="1">
      <c r="A9" s="141"/>
      <c r="B9" s="142"/>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row>
    <row r="10" spans="1:41">
      <c r="A10" s="144" t="s">
        <v>2662</v>
      </c>
      <c r="B10" s="145">
        <v>100</v>
      </c>
      <c r="C10" s="146">
        <v>157.4</v>
      </c>
      <c r="D10" s="145">
        <v>105.3</v>
      </c>
      <c r="E10" s="147">
        <v>111.9</v>
      </c>
      <c r="F10" s="148">
        <v>60.3</v>
      </c>
      <c r="G10" s="147">
        <v>80.7</v>
      </c>
      <c r="H10" s="147">
        <v>133.30000000000001</v>
      </c>
      <c r="I10" s="147">
        <v>111.9</v>
      </c>
      <c r="J10" s="147">
        <v>89.7</v>
      </c>
      <c r="K10" s="147">
        <v>118.9</v>
      </c>
      <c r="L10" s="147">
        <v>82</v>
      </c>
      <c r="M10" s="147">
        <v>93.3</v>
      </c>
      <c r="N10" s="147">
        <v>108.6</v>
      </c>
      <c r="O10" s="147">
        <v>67.400000000000006</v>
      </c>
      <c r="P10" s="147">
        <v>96</v>
      </c>
      <c r="Q10" s="147">
        <v>91.2</v>
      </c>
      <c r="R10" s="147">
        <v>80.099999999999994</v>
      </c>
      <c r="S10" s="147">
        <v>75.2</v>
      </c>
      <c r="T10" s="147">
        <v>130.6</v>
      </c>
      <c r="U10" s="147">
        <v>64.599999999999994</v>
      </c>
      <c r="V10" s="147">
        <v>89.2</v>
      </c>
      <c r="W10" s="147">
        <v>117</v>
      </c>
      <c r="X10" s="147">
        <v>112.3</v>
      </c>
      <c r="Y10" s="147">
        <v>61.5</v>
      </c>
      <c r="Z10" s="147">
        <v>84.3</v>
      </c>
      <c r="AA10" s="147">
        <v>55.9</v>
      </c>
      <c r="AB10" s="147">
        <v>84.8</v>
      </c>
      <c r="AC10" s="147">
        <v>79.3</v>
      </c>
      <c r="AD10" s="147">
        <v>124</v>
      </c>
      <c r="AE10" s="147">
        <v>126.8</v>
      </c>
      <c r="AF10" s="148" t="s">
        <v>2663</v>
      </c>
      <c r="AG10" s="147">
        <v>156.69999999999999</v>
      </c>
      <c r="AH10" s="147">
        <v>134.30000000000001</v>
      </c>
      <c r="AI10" s="147">
        <v>54.6</v>
      </c>
      <c r="AJ10" s="147">
        <v>47.4</v>
      </c>
      <c r="AK10" s="147">
        <v>53.5</v>
      </c>
      <c r="AL10" s="147">
        <v>58.3</v>
      </c>
      <c r="AM10" s="147">
        <v>42.6</v>
      </c>
      <c r="AN10" s="147">
        <v>55.3</v>
      </c>
      <c r="AO10" s="148" t="s">
        <v>2663</v>
      </c>
    </row>
    <row r="11" spans="1:41">
      <c r="A11" s="136"/>
      <c r="B11" s="149"/>
      <c r="C11" s="150"/>
      <c r="D11" s="149"/>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2"/>
      <c r="AG11" s="151"/>
      <c r="AH11" s="151"/>
      <c r="AI11" s="151"/>
      <c r="AJ11" s="151"/>
      <c r="AK11" s="151"/>
      <c r="AL11" s="151"/>
      <c r="AM11" s="151"/>
      <c r="AN11" s="151"/>
      <c r="AO11" s="152"/>
    </row>
    <row r="12" spans="1:41">
      <c r="A12" s="144" t="s">
        <v>2664</v>
      </c>
      <c r="B12" s="153">
        <v>100</v>
      </c>
      <c r="C12" s="154">
        <v>184.4</v>
      </c>
      <c r="D12" s="153">
        <v>106.3</v>
      </c>
      <c r="E12" s="148">
        <v>117.7</v>
      </c>
      <c r="F12" s="148">
        <v>55.4</v>
      </c>
      <c r="G12" s="148">
        <v>78.400000000000006</v>
      </c>
      <c r="H12" s="148">
        <v>147.1</v>
      </c>
      <c r="I12" s="148">
        <v>109.7</v>
      </c>
      <c r="J12" s="148">
        <v>93.1</v>
      </c>
      <c r="K12" s="148">
        <v>145.1</v>
      </c>
      <c r="L12" s="148">
        <v>84.7</v>
      </c>
      <c r="M12" s="148">
        <v>97.6</v>
      </c>
      <c r="N12" s="148">
        <v>107.1</v>
      </c>
      <c r="O12" s="148">
        <v>68.900000000000006</v>
      </c>
      <c r="P12" s="148">
        <v>101.2</v>
      </c>
      <c r="Q12" s="148">
        <v>94.6</v>
      </c>
      <c r="R12" s="148">
        <v>80.8</v>
      </c>
      <c r="S12" s="148">
        <v>74.400000000000006</v>
      </c>
      <c r="T12" s="148">
        <v>152.80000000000001</v>
      </c>
      <c r="U12" s="148">
        <v>62.8</v>
      </c>
      <c r="V12" s="148">
        <v>91.2</v>
      </c>
      <c r="W12" s="148">
        <v>120.8</v>
      </c>
      <c r="X12" s="148">
        <v>116.2</v>
      </c>
      <c r="Y12" s="148">
        <v>58</v>
      </c>
      <c r="Z12" s="148">
        <v>86.4</v>
      </c>
      <c r="AA12" s="148">
        <v>52.7</v>
      </c>
      <c r="AB12" s="148">
        <v>88.6</v>
      </c>
      <c r="AC12" s="148">
        <v>80.2</v>
      </c>
      <c r="AD12" s="148">
        <v>128.1</v>
      </c>
      <c r="AE12" s="148">
        <v>129.19999999999999</v>
      </c>
      <c r="AF12" s="148" t="s">
        <v>2663</v>
      </c>
      <c r="AG12" s="148">
        <v>173.2</v>
      </c>
      <c r="AH12" s="148">
        <v>153</v>
      </c>
      <c r="AI12" s="148">
        <v>55.3</v>
      </c>
      <c r="AJ12" s="148">
        <v>46.9</v>
      </c>
      <c r="AK12" s="148">
        <v>55.1</v>
      </c>
      <c r="AL12" s="148">
        <v>57.3</v>
      </c>
      <c r="AM12" s="148">
        <v>36.4</v>
      </c>
      <c r="AN12" s="148">
        <v>54.6</v>
      </c>
      <c r="AO12" s="148" t="s">
        <v>2663</v>
      </c>
    </row>
    <row r="13" spans="1:41">
      <c r="A13" s="155" t="s">
        <v>2665</v>
      </c>
      <c r="B13" s="149">
        <v>100</v>
      </c>
      <c r="C13" s="156">
        <v>163.9</v>
      </c>
      <c r="D13" s="157">
        <v>104.5</v>
      </c>
      <c r="E13" s="152">
        <v>104</v>
      </c>
      <c r="F13" s="152">
        <v>86.8</v>
      </c>
      <c r="G13" s="152">
        <v>97.3</v>
      </c>
      <c r="H13" s="152">
        <v>120.8</v>
      </c>
      <c r="I13" s="152">
        <v>106.3</v>
      </c>
      <c r="J13" s="152">
        <v>106.5</v>
      </c>
      <c r="K13" s="152">
        <v>115.6</v>
      </c>
      <c r="L13" s="152">
        <v>106.6</v>
      </c>
      <c r="M13" s="152">
        <v>99</v>
      </c>
      <c r="N13" s="152">
        <v>106.5</v>
      </c>
      <c r="O13" s="152">
        <v>101.1</v>
      </c>
      <c r="P13" s="152">
        <v>104.1</v>
      </c>
      <c r="Q13" s="152">
        <v>108.3</v>
      </c>
      <c r="R13" s="152">
        <v>105.6</v>
      </c>
      <c r="S13" s="152">
        <v>99.1</v>
      </c>
      <c r="T13" s="152">
        <v>120.6</v>
      </c>
      <c r="U13" s="152">
        <v>89.9</v>
      </c>
      <c r="V13" s="152">
        <v>117.5</v>
      </c>
      <c r="W13" s="152">
        <v>98.1</v>
      </c>
      <c r="X13" s="152">
        <v>106.9</v>
      </c>
      <c r="Y13" s="152">
        <v>73.3</v>
      </c>
      <c r="Z13" s="152">
        <v>103</v>
      </c>
      <c r="AA13" s="152">
        <v>71.8</v>
      </c>
      <c r="AB13" s="152">
        <v>100.4</v>
      </c>
      <c r="AC13" s="152">
        <v>101.9</v>
      </c>
      <c r="AD13" s="152">
        <v>113.7</v>
      </c>
      <c r="AE13" s="152">
        <v>113.7</v>
      </c>
      <c r="AF13" s="152" t="s">
        <v>2663</v>
      </c>
      <c r="AG13" s="152">
        <v>142.69999999999999</v>
      </c>
      <c r="AH13" s="152">
        <v>145.6</v>
      </c>
      <c r="AI13" s="152">
        <v>87.6</v>
      </c>
      <c r="AJ13" s="152">
        <v>68.5</v>
      </c>
      <c r="AK13" s="152">
        <v>85.2</v>
      </c>
      <c r="AL13" s="152">
        <v>91.3</v>
      </c>
      <c r="AM13" s="152">
        <v>64.3</v>
      </c>
      <c r="AN13" s="152">
        <v>84.5</v>
      </c>
      <c r="AO13" s="152" t="s">
        <v>2663</v>
      </c>
    </row>
    <row r="14" spans="1:41">
      <c r="A14" s="158" t="s">
        <v>2666</v>
      </c>
      <c r="B14" s="149">
        <v>100</v>
      </c>
      <c r="C14" s="156">
        <v>165.9</v>
      </c>
      <c r="D14" s="157">
        <v>105</v>
      </c>
      <c r="E14" s="152">
        <v>103.2</v>
      </c>
      <c r="F14" s="152">
        <v>84.9</v>
      </c>
      <c r="G14" s="152">
        <v>96.5</v>
      </c>
      <c r="H14" s="152">
        <v>119</v>
      </c>
      <c r="I14" s="152">
        <v>107.4</v>
      </c>
      <c r="J14" s="152">
        <v>106</v>
      </c>
      <c r="K14" s="152">
        <v>113.6</v>
      </c>
      <c r="L14" s="152">
        <v>105.5</v>
      </c>
      <c r="M14" s="152">
        <v>98.4</v>
      </c>
      <c r="N14" s="152">
        <v>107.6</v>
      </c>
      <c r="O14" s="152">
        <v>98.2</v>
      </c>
      <c r="P14" s="152">
        <v>106.7</v>
      </c>
      <c r="Q14" s="152">
        <v>107.9</v>
      </c>
      <c r="R14" s="152">
        <v>102.9</v>
      </c>
      <c r="S14" s="152">
        <v>96.9</v>
      </c>
      <c r="T14" s="152">
        <v>121.9</v>
      </c>
      <c r="U14" s="152">
        <v>89.9</v>
      </c>
      <c r="V14" s="152">
        <v>115.7</v>
      </c>
      <c r="W14" s="152">
        <v>96</v>
      </c>
      <c r="X14" s="152">
        <v>107.3</v>
      </c>
      <c r="Y14" s="152">
        <v>71.7</v>
      </c>
      <c r="Z14" s="152">
        <v>101.2</v>
      </c>
      <c r="AA14" s="152">
        <v>71.099999999999994</v>
      </c>
      <c r="AB14" s="152">
        <v>100.4</v>
      </c>
      <c r="AC14" s="152">
        <v>100.6</v>
      </c>
      <c r="AD14" s="152">
        <v>111.6</v>
      </c>
      <c r="AE14" s="152">
        <v>112.1</v>
      </c>
      <c r="AF14" s="152" t="s">
        <v>2663</v>
      </c>
      <c r="AG14" s="152">
        <v>144.5</v>
      </c>
      <c r="AH14" s="152">
        <v>145.1</v>
      </c>
      <c r="AI14" s="152">
        <v>85.8</v>
      </c>
      <c r="AJ14" s="152">
        <v>68.2</v>
      </c>
      <c r="AK14" s="152">
        <v>83.7</v>
      </c>
      <c r="AL14" s="152">
        <v>89.7</v>
      </c>
      <c r="AM14" s="152">
        <v>63.4</v>
      </c>
      <c r="AN14" s="152">
        <v>83.5</v>
      </c>
      <c r="AO14" s="152" t="s">
        <v>2663</v>
      </c>
    </row>
    <row r="15" spans="1:41">
      <c r="A15" s="159" t="s">
        <v>2667</v>
      </c>
      <c r="B15" s="149">
        <v>100</v>
      </c>
      <c r="C15" s="156">
        <v>164.7</v>
      </c>
      <c r="D15" s="157">
        <v>105.5</v>
      </c>
      <c r="E15" s="152">
        <v>103</v>
      </c>
      <c r="F15" s="152">
        <v>73.900000000000006</v>
      </c>
      <c r="G15" s="152">
        <v>95.3</v>
      </c>
      <c r="H15" s="152">
        <v>144.9</v>
      </c>
      <c r="I15" s="152">
        <v>106.4</v>
      </c>
      <c r="J15" s="152">
        <v>106.8</v>
      </c>
      <c r="K15" s="152">
        <v>117.8</v>
      </c>
      <c r="L15" s="152">
        <v>113.6</v>
      </c>
      <c r="M15" s="152">
        <v>107.9</v>
      </c>
      <c r="N15" s="152">
        <v>101.9</v>
      </c>
      <c r="O15" s="152">
        <v>111.1</v>
      </c>
      <c r="P15" s="152">
        <v>113.1</v>
      </c>
      <c r="Q15" s="152">
        <v>117</v>
      </c>
      <c r="R15" s="152">
        <v>102.5</v>
      </c>
      <c r="S15" s="152">
        <v>102.6</v>
      </c>
      <c r="T15" s="152">
        <v>119.4</v>
      </c>
      <c r="U15" s="152">
        <v>91.1</v>
      </c>
      <c r="V15" s="152">
        <v>114.8</v>
      </c>
      <c r="W15" s="152">
        <v>86.4</v>
      </c>
      <c r="X15" s="152">
        <v>112.1</v>
      </c>
      <c r="Y15" s="152">
        <v>72.5</v>
      </c>
      <c r="Z15" s="152">
        <v>101.8</v>
      </c>
      <c r="AA15" s="152">
        <v>63</v>
      </c>
      <c r="AB15" s="152">
        <v>110.9</v>
      </c>
      <c r="AC15" s="152">
        <v>99.7</v>
      </c>
      <c r="AD15" s="152">
        <v>122.6</v>
      </c>
      <c r="AE15" s="152">
        <v>117</v>
      </c>
      <c r="AF15" s="152" t="s">
        <v>2663</v>
      </c>
      <c r="AG15" s="152">
        <v>152.5</v>
      </c>
      <c r="AH15" s="152">
        <v>130.9</v>
      </c>
      <c r="AI15" s="152">
        <v>86.9</v>
      </c>
      <c r="AJ15" s="152">
        <v>68.599999999999994</v>
      </c>
      <c r="AK15" s="152">
        <v>80.8</v>
      </c>
      <c r="AL15" s="152">
        <v>82</v>
      </c>
      <c r="AM15" s="152">
        <v>60.1</v>
      </c>
      <c r="AN15" s="152">
        <v>86</v>
      </c>
      <c r="AO15" s="152" t="s">
        <v>2663</v>
      </c>
    </row>
    <row r="16" spans="1:41">
      <c r="A16" s="159" t="s">
        <v>2668</v>
      </c>
      <c r="B16" s="149">
        <v>100</v>
      </c>
      <c r="C16" s="156">
        <v>233.9</v>
      </c>
      <c r="D16" s="157">
        <v>109.8</v>
      </c>
      <c r="E16" s="152">
        <v>116.5</v>
      </c>
      <c r="F16" s="152">
        <v>68</v>
      </c>
      <c r="G16" s="152">
        <v>89.8</v>
      </c>
      <c r="H16" s="152">
        <v>94.4</v>
      </c>
      <c r="I16" s="152">
        <v>119.9</v>
      </c>
      <c r="J16" s="152">
        <v>94.3</v>
      </c>
      <c r="K16" s="152">
        <v>106.7</v>
      </c>
      <c r="L16" s="152">
        <v>91.3</v>
      </c>
      <c r="M16" s="152">
        <v>89.7</v>
      </c>
      <c r="N16" s="152">
        <v>125.6</v>
      </c>
      <c r="O16" s="152">
        <v>84.1</v>
      </c>
      <c r="P16" s="152">
        <v>112.1</v>
      </c>
      <c r="Q16" s="152">
        <v>87.7</v>
      </c>
      <c r="R16" s="152">
        <v>80.900000000000006</v>
      </c>
      <c r="S16" s="152">
        <v>77</v>
      </c>
      <c r="T16" s="152">
        <v>136</v>
      </c>
      <c r="U16" s="152">
        <v>72.7</v>
      </c>
      <c r="V16" s="152">
        <v>100</v>
      </c>
      <c r="W16" s="152">
        <v>107.1</v>
      </c>
      <c r="X16" s="152">
        <v>120.5</v>
      </c>
      <c r="Y16" s="152">
        <v>64.099999999999994</v>
      </c>
      <c r="Z16" s="152">
        <v>90.6</v>
      </c>
      <c r="AA16" s="152">
        <v>62.6</v>
      </c>
      <c r="AB16" s="152">
        <v>99.2</v>
      </c>
      <c r="AC16" s="152">
        <v>86.2</v>
      </c>
      <c r="AD16" s="152">
        <v>109.1</v>
      </c>
      <c r="AE16" s="152">
        <v>111.7</v>
      </c>
      <c r="AF16" s="152" t="s">
        <v>2663</v>
      </c>
      <c r="AG16" s="152">
        <v>169.5</v>
      </c>
      <c r="AH16" s="152">
        <v>144.5</v>
      </c>
      <c r="AI16" s="152">
        <v>67.2</v>
      </c>
      <c r="AJ16" s="152">
        <v>65.3</v>
      </c>
      <c r="AK16" s="152">
        <v>73.3</v>
      </c>
      <c r="AL16" s="152">
        <v>79.5</v>
      </c>
      <c r="AM16" s="152">
        <v>52.9</v>
      </c>
      <c r="AN16" s="152">
        <v>71.8</v>
      </c>
      <c r="AO16" s="152" t="s">
        <v>2663</v>
      </c>
    </row>
    <row r="17" spans="1:41">
      <c r="A17" s="159" t="s">
        <v>2669</v>
      </c>
      <c r="B17" s="149">
        <v>100</v>
      </c>
      <c r="C17" s="156">
        <v>182</v>
      </c>
      <c r="D17" s="157">
        <v>100.6</v>
      </c>
      <c r="E17" s="152">
        <v>106.9</v>
      </c>
      <c r="F17" s="152">
        <v>72.7</v>
      </c>
      <c r="G17" s="152">
        <v>102.4</v>
      </c>
      <c r="H17" s="152">
        <v>122.8</v>
      </c>
      <c r="I17" s="152">
        <v>120.3</v>
      </c>
      <c r="J17" s="152">
        <v>110.5</v>
      </c>
      <c r="K17" s="152">
        <v>93</v>
      </c>
      <c r="L17" s="152">
        <v>103.5</v>
      </c>
      <c r="M17" s="152">
        <v>91.2</v>
      </c>
      <c r="N17" s="152">
        <v>107.8</v>
      </c>
      <c r="O17" s="152">
        <v>95.9</v>
      </c>
      <c r="P17" s="152">
        <v>96.1</v>
      </c>
      <c r="Q17" s="152">
        <v>105.1</v>
      </c>
      <c r="R17" s="152">
        <v>96.5</v>
      </c>
      <c r="S17" s="152">
        <v>87.9</v>
      </c>
      <c r="T17" s="152">
        <v>111.9</v>
      </c>
      <c r="U17" s="152">
        <v>88.5</v>
      </c>
      <c r="V17" s="152">
        <v>104.9</v>
      </c>
      <c r="W17" s="152">
        <v>87.7</v>
      </c>
      <c r="X17" s="152">
        <v>119.7</v>
      </c>
      <c r="Y17" s="152">
        <v>87.5</v>
      </c>
      <c r="Z17" s="152">
        <v>96.7</v>
      </c>
      <c r="AA17" s="152">
        <v>79.8</v>
      </c>
      <c r="AB17" s="152">
        <v>91.6</v>
      </c>
      <c r="AC17" s="152">
        <v>104</v>
      </c>
      <c r="AD17" s="152">
        <v>120.2</v>
      </c>
      <c r="AE17" s="152">
        <v>120.2</v>
      </c>
      <c r="AF17" s="152" t="s">
        <v>2663</v>
      </c>
      <c r="AG17" s="152">
        <v>113.2</v>
      </c>
      <c r="AH17" s="152">
        <v>112.8</v>
      </c>
      <c r="AI17" s="152">
        <v>89.3</v>
      </c>
      <c r="AJ17" s="152">
        <v>68.5</v>
      </c>
      <c r="AK17" s="152">
        <v>80.8</v>
      </c>
      <c r="AL17" s="152">
        <v>95.1</v>
      </c>
      <c r="AM17" s="152">
        <v>59.5</v>
      </c>
      <c r="AN17" s="152">
        <v>75.400000000000006</v>
      </c>
      <c r="AO17" s="152" t="s">
        <v>2663</v>
      </c>
    </row>
    <row r="18" spans="1:41">
      <c r="A18" s="159" t="s">
        <v>2670</v>
      </c>
      <c r="B18" s="149">
        <v>100</v>
      </c>
      <c r="C18" s="156">
        <v>147.4</v>
      </c>
      <c r="D18" s="157">
        <v>101.3</v>
      </c>
      <c r="E18" s="152">
        <v>95.7</v>
      </c>
      <c r="F18" s="152">
        <v>123.1</v>
      </c>
      <c r="G18" s="152">
        <v>106.8</v>
      </c>
      <c r="H18" s="152">
        <v>123.7</v>
      </c>
      <c r="I18" s="152">
        <v>102.1</v>
      </c>
      <c r="J18" s="152">
        <v>110.8</v>
      </c>
      <c r="K18" s="152">
        <v>121.1</v>
      </c>
      <c r="L18" s="152">
        <v>138.9</v>
      </c>
      <c r="M18" s="152">
        <v>101.9</v>
      </c>
      <c r="N18" s="152">
        <v>90.3</v>
      </c>
      <c r="O18" s="152">
        <v>106.4</v>
      </c>
      <c r="P18" s="152">
        <v>103.8</v>
      </c>
      <c r="Q18" s="152">
        <v>129.4</v>
      </c>
      <c r="R18" s="152">
        <v>126.2</v>
      </c>
      <c r="S18" s="152">
        <v>119</v>
      </c>
      <c r="T18" s="152">
        <v>120.9</v>
      </c>
      <c r="U18" s="152">
        <v>107.1</v>
      </c>
      <c r="V18" s="152">
        <v>130.9</v>
      </c>
      <c r="W18" s="152">
        <v>97.3</v>
      </c>
      <c r="X18" s="152">
        <v>97.7</v>
      </c>
      <c r="Y18" s="152">
        <v>74.599999999999994</v>
      </c>
      <c r="Z18" s="152">
        <v>113.6</v>
      </c>
      <c r="AA18" s="152">
        <v>99.9</v>
      </c>
      <c r="AB18" s="152">
        <v>107.3</v>
      </c>
      <c r="AC18" s="152">
        <v>109</v>
      </c>
      <c r="AD18" s="152">
        <v>108.9</v>
      </c>
      <c r="AE18" s="152">
        <v>104.9</v>
      </c>
      <c r="AF18" s="152" t="s">
        <v>2663</v>
      </c>
      <c r="AG18" s="152">
        <v>167.3</v>
      </c>
      <c r="AH18" s="152">
        <v>151.6</v>
      </c>
      <c r="AI18" s="152">
        <v>100.7</v>
      </c>
      <c r="AJ18" s="152">
        <v>82.3</v>
      </c>
      <c r="AK18" s="152">
        <v>111.8</v>
      </c>
      <c r="AL18" s="152">
        <v>102.6</v>
      </c>
      <c r="AM18" s="152">
        <v>95</v>
      </c>
      <c r="AN18" s="152">
        <v>90.1</v>
      </c>
      <c r="AO18" s="152" t="s">
        <v>2663</v>
      </c>
    </row>
    <row r="19" spans="1:41">
      <c r="A19" s="159" t="s">
        <v>2671</v>
      </c>
      <c r="B19" s="149">
        <v>100</v>
      </c>
      <c r="C19" s="156">
        <v>160.4</v>
      </c>
      <c r="D19" s="157">
        <v>99.2</v>
      </c>
      <c r="E19" s="152">
        <v>101.4</v>
      </c>
      <c r="F19" s="152">
        <v>134</v>
      </c>
      <c r="G19" s="152">
        <v>115.3</v>
      </c>
      <c r="H19" s="152">
        <v>123.6</v>
      </c>
      <c r="I19" s="152">
        <v>102.6</v>
      </c>
      <c r="J19" s="152">
        <v>117.4</v>
      </c>
      <c r="K19" s="152">
        <v>107.6</v>
      </c>
      <c r="L19" s="152">
        <v>123.7</v>
      </c>
      <c r="M19" s="152">
        <v>100.7</v>
      </c>
      <c r="N19" s="152">
        <v>99</v>
      </c>
      <c r="O19" s="152">
        <v>110.2</v>
      </c>
      <c r="P19" s="152">
        <v>83.5</v>
      </c>
      <c r="Q19" s="152">
        <v>114.6</v>
      </c>
      <c r="R19" s="152">
        <v>131.1</v>
      </c>
      <c r="S19" s="152">
        <v>118.7</v>
      </c>
      <c r="T19" s="152">
        <v>106</v>
      </c>
      <c r="U19" s="152">
        <v>111.9</v>
      </c>
      <c r="V19" s="152">
        <v>134.69999999999999</v>
      </c>
      <c r="W19" s="152">
        <v>114.3</v>
      </c>
      <c r="X19" s="152">
        <v>95.7</v>
      </c>
      <c r="Y19" s="152">
        <v>85.8</v>
      </c>
      <c r="Z19" s="152">
        <v>105.9</v>
      </c>
      <c r="AA19" s="152">
        <v>108.2</v>
      </c>
      <c r="AB19" s="152">
        <v>106.1</v>
      </c>
      <c r="AC19" s="152">
        <v>132.19999999999999</v>
      </c>
      <c r="AD19" s="152">
        <v>102.6</v>
      </c>
      <c r="AE19" s="152">
        <v>112.7</v>
      </c>
      <c r="AF19" s="152" t="s">
        <v>2663</v>
      </c>
      <c r="AG19" s="152">
        <v>113.3</v>
      </c>
      <c r="AH19" s="152">
        <v>142.80000000000001</v>
      </c>
      <c r="AI19" s="152">
        <v>99.1</v>
      </c>
      <c r="AJ19" s="152">
        <v>78.599999999999994</v>
      </c>
      <c r="AK19" s="152">
        <v>106.8</v>
      </c>
      <c r="AL19" s="152">
        <v>102.1</v>
      </c>
      <c r="AM19" s="152">
        <v>86.7</v>
      </c>
      <c r="AN19" s="152">
        <v>105.4</v>
      </c>
      <c r="AO19" s="152" t="s">
        <v>2663</v>
      </c>
    </row>
    <row r="20" spans="1:41">
      <c r="A20" s="159" t="s">
        <v>2672</v>
      </c>
      <c r="B20" s="149">
        <v>100</v>
      </c>
      <c r="C20" s="156">
        <v>132.1</v>
      </c>
      <c r="D20" s="157">
        <v>106</v>
      </c>
      <c r="E20" s="152">
        <v>96</v>
      </c>
      <c r="F20" s="152">
        <v>77</v>
      </c>
      <c r="G20" s="152">
        <v>88.4</v>
      </c>
      <c r="H20" s="152">
        <v>109.7</v>
      </c>
      <c r="I20" s="152">
        <v>111</v>
      </c>
      <c r="J20" s="152">
        <v>106.8</v>
      </c>
      <c r="K20" s="152">
        <v>108.8</v>
      </c>
      <c r="L20" s="152">
        <v>86.8</v>
      </c>
      <c r="M20" s="152">
        <v>98</v>
      </c>
      <c r="N20" s="152">
        <v>118.1</v>
      </c>
      <c r="O20" s="152">
        <v>87.7</v>
      </c>
      <c r="P20" s="152">
        <v>106.2</v>
      </c>
      <c r="Q20" s="152">
        <v>101.7</v>
      </c>
      <c r="R20" s="152">
        <v>96</v>
      </c>
      <c r="S20" s="152">
        <v>92.5</v>
      </c>
      <c r="T20" s="152">
        <v>121</v>
      </c>
      <c r="U20" s="152">
        <v>91.9</v>
      </c>
      <c r="V20" s="152">
        <v>116.7</v>
      </c>
      <c r="W20" s="152">
        <v>95.3</v>
      </c>
      <c r="X20" s="152">
        <v>101.8</v>
      </c>
      <c r="Y20" s="152">
        <v>71.900000000000006</v>
      </c>
      <c r="Z20" s="152">
        <v>93.2</v>
      </c>
      <c r="AA20" s="152">
        <v>62.1</v>
      </c>
      <c r="AB20" s="152">
        <v>89.8</v>
      </c>
      <c r="AC20" s="152">
        <v>103.4</v>
      </c>
      <c r="AD20" s="152">
        <v>115</v>
      </c>
      <c r="AE20" s="152">
        <v>116.8</v>
      </c>
      <c r="AF20" s="152" t="s">
        <v>2663</v>
      </c>
      <c r="AG20" s="152">
        <v>126.2</v>
      </c>
      <c r="AH20" s="152">
        <v>153.4</v>
      </c>
      <c r="AI20" s="152">
        <v>85.1</v>
      </c>
      <c r="AJ20" s="152">
        <v>58.1</v>
      </c>
      <c r="AK20" s="152">
        <v>72.3</v>
      </c>
      <c r="AL20" s="152">
        <v>88.4</v>
      </c>
      <c r="AM20" s="152">
        <v>52.5</v>
      </c>
      <c r="AN20" s="152">
        <v>82.4</v>
      </c>
      <c r="AO20" s="152" t="s">
        <v>2663</v>
      </c>
    </row>
    <row r="21" spans="1:41">
      <c r="A21" s="159" t="s">
        <v>2673</v>
      </c>
      <c r="B21" s="149">
        <v>100</v>
      </c>
      <c r="C21" s="156">
        <v>153.69999999999999</v>
      </c>
      <c r="D21" s="157">
        <v>102.4</v>
      </c>
      <c r="E21" s="152">
        <v>101.3</v>
      </c>
      <c r="F21" s="152">
        <v>101.3</v>
      </c>
      <c r="G21" s="152">
        <v>110.5</v>
      </c>
      <c r="H21" s="152">
        <v>151.6</v>
      </c>
      <c r="I21" s="152">
        <v>94.2</v>
      </c>
      <c r="J21" s="152">
        <v>122.2</v>
      </c>
      <c r="K21" s="152">
        <v>135.4</v>
      </c>
      <c r="L21" s="152">
        <v>129.9</v>
      </c>
      <c r="M21" s="152">
        <v>111.1</v>
      </c>
      <c r="N21" s="152">
        <v>96.6</v>
      </c>
      <c r="O21" s="152">
        <v>121.7</v>
      </c>
      <c r="P21" s="152">
        <v>110.6</v>
      </c>
      <c r="Q21" s="152">
        <v>125.5</v>
      </c>
      <c r="R21" s="152">
        <v>133.80000000000001</v>
      </c>
      <c r="S21" s="152">
        <v>118.1</v>
      </c>
      <c r="T21" s="152">
        <v>118.1</v>
      </c>
      <c r="U21" s="152">
        <v>102.4</v>
      </c>
      <c r="V21" s="152">
        <v>136.19999999999999</v>
      </c>
      <c r="W21" s="152">
        <v>96.3</v>
      </c>
      <c r="X21" s="152">
        <v>105.6</v>
      </c>
      <c r="Y21" s="152">
        <v>76.900000000000006</v>
      </c>
      <c r="Z21" s="152">
        <v>140.30000000000001</v>
      </c>
      <c r="AA21" s="152">
        <v>83</v>
      </c>
      <c r="AB21" s="152">
        <v>108.2</v>
      </c>
      <c r="AC21" s="152">
        <v>114.9</v>
      </c>
      <c r="AD21" s="152">
        <v>110.9</v>
      </c>
      <c r="AE21" s="152">
        <v>114.2</v>
      </c>
      <c r="AF21" s="152" t="s">
        <v>2663</v>
      </c>
      <c r="AG21" s="152">
        <v>144.19999999999999</v>
      </c>
      <c r="AH21" s="152">
        <v>164.1</v>
      </c>
      <c r="AI21" s="152">
        <v>111</v>
      </c>
      <c r="AJ21" s="152">
        <v>82</v>
      </c>
      <c r="AK21" s="152">
        <v>113.6</v>
      </c>
      <c r="AL21" s="152">
        <v>111.4</v>
      </c>
      <c r="AM21" s="152">
        <v>70.900000000000006</v>
      </c>
      <c r="AN21" s="152">
        <v>104.1</v>
      </c>
      <c r="AO21" s="152" t="s">
        <v>2663</v>
      </c>
    </row>
    <row r="22" spans="1:41">
      <c r="A22" s="158" t="s">
        <v>2674</v>
      </c>
      <c r="B22" s="149">
        <v>100</v>
      </c>
      <c r="C22" s="156">
        <v>144.19999999999999</v>
      </c>
      <c r="D22" s="157">
        <v>99.8</v>
      </c>
      <c r="E22" s="152">
        <v>112.4</v>
      </c>
      <c r="F22" s="152">
        <v>108.5</v>
      </c>
      <c r="G22" s="152">
        <v>106.3</v>
      </c>
      <c r="H22" s="152">
        <v>138.19999999999999</v>
      </c>
      <c r="I22" s="152">
        <v>99.1</v>
      </c>
      <c r="J22" s="152">
        <v>111.8</v>
      </c>
      <c r="K22" s="152">
        <v>135.69999999999999</v>
      </c>
      <c r="L22" s="152">
        <v>120.4</v>
      </c>
      <c r="M22" s="152">
        <v>105</v>
      </c>
      <c r="N22" s="152">
        <v>96.7</v>
      </c>
      <c r="O22" s="152">
        <v>127.4</v>
      </c>
      <c r="P22" s="152">
        <v>83</v>
      </c>
      <c r="Q22" s="152">
        <v>113.4</v>
      </c>
      <c r="R22" s="152">
        <v>135.5</v>
      </c>
      <c r="S22" s="152">
        <v>125.1</v>
      </c>
      <c r="T22" s="152">
        <v>112.6</v>
      </c>
      <c r="U22" s="152">
        <v>92</v>
      </c>
      <c r="V22" s="152">
        <v>135</v>
      </c>
      <c r="W22" s="152">
        <v>121.2</v>
      </c>
      <c r="X22" s="152">
        <v>104.9</v>
      </c>
      <c r="Y22" s="152">
        <v>89.6</v>
      </c>
      <c r="Z22" s="152">
        <v>128.5</v>
      </c>
      <c r="AA22" s="152">
        <v>79.3</v>
      </c>
      <c r="AB22" s="152">
        <v>101.8</v>
      </c>
      <c r="AC22" s="152">
        <v>116</v>
      </c>
      <c r="AD22" s="152">
        <v>136.30000000000001</v>
      </c>
      <c r="AE22" s="152">
        <v>129.69999999999999</v>
      </c>
      <c r="AF22" s="152" t="s">
        <v>2663</v>
      </c>
      <c r="AG22" s="152">
        <v>134.80000000000001</v>
      </c>
      <c r="AH22" s="152">
        <v>153.69999999999999</v>
      </c>
      <c r="AI22" s="152">
        <v>108.6</v>
      </c>
      <c r="AJ22" s="152">
        <v>71.400000000000006</v>
      </c>
      <c r="AK22" s="152">
        <v>109.9</v>
      </c>
      <c r="AL22" s="152">
        <v>107.8</v>
      </c>
      <c r="AM22" s="152">
        <v>72.400000000000006</v>
      </c>
      <c r="AN22" s="152">
        <v>95.1</v>
      </c>
      <c r="AO22" s="152" t="s">
        <v>2663</v>
      </c>
    </row>
    <row r="23" spans="1:41">
      <c r="A23" s="136" t="s">
        <v>2675</v>
      </c>
      <c r="B23" s="149">
        <v>100</v>
      </c>
      <c r="C23" s="156">
        <v>137</v>
      </c>
      <c r="D23" s="157">
        <v>104.6</v>
      </c>
      <c r="E23" s="152">
        <v>118.6</v>
      </c>
      <c r="F23" s="152">
        <v>66</v>
      </c>
      <c r="G23" s="152">
        <v>97.2</v>
      </c>
      <c r="H23" s="152">
        <v>138</v>
      </c>
      <c r="I23" s="152">
        <v>98.1</v>
      </c>
      <c r="J23" s="152">
        <v>103.2</v>
      </c>
      <c r="K23" s="152">
        <v>215.7</v>
      </c>
      <c r="L23" s="152">
        <v>101.1</v>
      </c>
      <c r="M23" s="152">
        <v>90.3</v>
      </c>
      <c r="N23" s="152">
        <v>131.6</v>
      </c>
      <c r="O23" s="152">
        <v>89.6</v>
      </c>
      <c r="P23" s="152">
        <v>93.6</v>
      </c>
      <c r="Q23" s="152">
        <v>93.1</v>
      </c>
      <c r="R23" s="152">
        <v>98.4</v>
      </c>
      <c r="S23" s="152">
        <v>93.6</v>
      </c>
      <c r="T23" s="152">
        <v>95.9</v>
      </c>
      <c r="U23" s="152">
        <v>78.099999999999994</v>
      </c>
      <c r="V23" s="152">
        <v>103.5</v>
      </c>
      <c r="W23" s="152">
        <v>113.6</v>
      </c>
      <c r="X23" s="152">
        <v>88.5</v>
      </c>
      <c r="Y23" s="152">
        <v>72.5</v>
      </c>
      <c r="Z23" s="152">
        <v>99</v>
      </c>
      <c r="AA23" s="152">
        <v>82.8</v>
      </c>
      <c r="AB23" s="152">
        <v>85.6</v>
      </c>
      <c r="AC23" s="152">
        <v>86.2</v>
      </c>
      <c r="AD23" s="152">
        <v>174.1</v>
      </c>
      <c r="AE23" s="152">
        <v>129.1</v>
      </c>
      <c r="AF23" s="152" t="s">
        <v>2663</v>
      </c>
      <c r="AG23" s="152">
        <v>225.7</v>
      </c>
      <c r="AH23" s="152">
        <v>237.1</v>
      </c>
      <c r="AI23" s="152">
        <v>73.099999999999994</v>
      </c>
      <c r="AJ23" s="152">
        <v>51.8</v>
      </c>
      <c r="AK23" s="152">
        <v>74.099999999999994</v>
      </c>
      <c r="AL23" s="152">
        <v>72.2</v>
      </c>
      <c r="AM23" s="152">
        <v>55.4</v>
      </c>
      <c r="AN23" s="152">
        <v>66.2</v>
      </c>
      <c r="AO23" s="152" t="s">
        <v>2663</v>
      </c>
    </row>
    <row r="24" spans="1:41">
      <c r="A24" s="158" t="s">
        <v>2676</v>
      </c>
      <c r="B24" s="149">
        <v>100</v>
      </c>
      <c r="C24" s="156">
        <v>140.6</v>
      </c>
      <c r="D24" s="157">
        <v>99.2</v>
      </c>
      <c r="E24" s="152">
        <v>116.5</v>
      </c>
      <c r="F24" s="152">
        <v>96.5</v>
      </c>
      <c r="G24" s="152">
        <v>105.8</v>
      </c>
      <c r="H24" s="152">
        <v>144.9</v>
      </c>
      <c r="I24" s="152">
        <v>86.7</v>
      </c>
      <c r="J24" s="152">
        <v>131.19999999999999</v>
      </c>
      <c r="K24" s="152">
        <v>210.3</v>
      </c>
      <c r="L24" s="152">
        <v>152.69999999999999</v>
      </c>
      <c r="M24" s="152">
        <v>97.6</v>
      </c>
      <c r="N24" s="152">
        <v>99.9</v>
      </c>
      <c r="O24" s="152">
        <v>120.3</v>
      </c>
      <c r="P24" s="152">
        <v>89.3</v>
      </c>
      <c r="Q24" s="152">
        <v>114.9</v>
      </c>
      <c r="R24" s="152">
        <v>129.6</v>
      </c>
      <c r="S24" s="152">
        <v>115.6</v>
      </c>
      <c r="T24" s="152">
        <v>103.4</v>
      </c>
      <c r="U24" s="152">
        <v>81.8</v>
      </c>
      <c r="V24" s="152">
        <v>126.5</v>
      </c>
      <c r="W24" s="152">
        <v>100.2</v>
      </c>
      <c r="X24" s="152">
        <v>83.6</v>
      </c>
      <c r="Y24" s="152">
        <v>91.5</v>
      </c>
      <c r="Z24" s="152">
        <v>115</v>
      </c>
      <c r="AA24" s="152">
        <v>88.8</v>
      </c>
      <c r="AB24" s="152">
        <v>104</v>
      </c>
      <c r="AC24" s="152">
        <v>99.7</v>
      </c>
      <c r="AD24" s="152">
        <v>213.2</v>
      </c>
      <c r="AE24" s="152">
        <v>151.6</v>
      </c>
      <c r="AF24" s="152" t="s">
        <v>2663</v>
      </c>
      <c r="AG24" s="152">
        <v>297.10000000000002</v>
      </c>
      <c r="AH24" s="152">
        <v>257.3</v>
      </c>
      <c r="AI24" s="152">
        <v>125</v>
      </c>
      <c r="AJ24" s="152">
        <v>84.4</v>
      </c>
      <c r="AK24" s="152">
        <v>125.3</v>
      </c>
      <c r="AL24" s="152">
        <v>114.5</v>
      </c>
      <c r="AM24" s="152">
        <v>172.9</v>
      </c>
      <c r="AN24" s="152">
        <v>92.4</v>
      </c>
      <c r="AO24" s="152" t="s">
        <v>2663</v>
      </c>
    </row>
    <row r="25" spans="1:41">
      <c r="A25" s="158" t="s">
        <v>2677</v>
      </c>
      <c r="B25" s="149">
        <v>100</v>
      </c>
      <c r="C25" s="156">
        <v>138.6</v>
      </c>
      <c r="D25" s="157">
        <v>108.7</v>
      </c>
      <c r="E25" s="152">
        <v>121.6</v>
      </c>
      <c r="F25" s="152">
        <v>49.7</v>
      </c>
      <c r="G25" s="152">
        <v>93.1</v>
      </c>
      <c r="H25" s="152">
        <v>134.6</v>
      </c>
      <c r="I25" s="152">
        <v>111.5</v>
      </c>
      <c r="J25" s="152">
        <v>81.099999999999994</v>
      </c>
      <c r="K25" s="152">
        <v>260.5</v>
      </c>
      <c r="L25" s="152">
        <v>77.2</v>
      </c>
      <c r="M25" s="152">
        <v>82.3</v>
      </c>
      <c r="N25" s="152">
        <v>180.3</v>
      </c>
      <c r="O25" s="152">
        <v>71.400000000000006</v>
      </c>
      <c r="P25" s="152">
        <v>91</v>
      </c>
      <c r="Q25" s="152">
        <v>79</v>
      </c>
      <c r="R25" s="152">
        <v>74.2</v>
      </c>
      <c r="S25" s="152">
        <v>77.5</v>
      </c>
      <c r="T25" s="152">
        <v>86.4</v>
      </c>
      <c r="U25" s="152">
        <v>76.8</v>
      </c>
      <c r="V25" s="152">
        <v>90.3</v>
      </c>
      <c r="W25" s="152">
        <v>128.9</v>
      </c>
      <c r="X25" s="152">
        <v>91.8</v>
      </c>
      <c r="Y25" s="152">
        <v>59.2</v>
      </c>
      <c r="Z25" s="152">
        <v>89.7</v>
      </c>
      <c r="AA25" s="152">
        <v>80.900000000000006</v>
      </c>
      <c r="AB25" s="152">
        <v>73.400000000000006</v>
      </c>
      <c r="AC25" s="152">
        <v>75.7</v>
      </c>
      <c r="AD25" s="152">
        <v>151.9</v>
      </c>
      <c r="AE25" s="152">
        <v>113.3</v>
      </c>
      <c r="AF25" s="152" t="s">
        <v>2663</v>
      </c>
      <c r="AG25" s="152">
        <v>186</v>
      </c>
      <c r="AH25" s="152">
        <v>245.2</v>
      </c>
      <c r="AI25" s="152">
        <v>45.8</v>
      </c>
      <c r="AJ25" s="152">
        <v>33.700000000000003</v>
      </c>
      <c r="AK25" s="152">
        <v>44.8</v>
      </c>
      <c r="AL25" s="152">
        <v>50.8</v>
      </c>
      <c r="AM25" s="152">
        <v>26.4</v>
      </c>
      <c r="AN25" s="152">
        <v>51.9</v>
      </c>
      <c r="AO25" s="152" t="s">
        <v>2663</v>
      </c>
    </row>
    <row r="26" spans="1:41">
      <c r="A26" s="136" t="s">
        <v>2678</v>
      </c>
      <c r="B26" s="149">
        <v>100</v>
      </c>
      <c r="C26" s="156">
        <v>138.6</v>
      </c>
      <c r="D26" s="157">
        <v>100.4</v>
      </c>
      <c r="E26" s="152">
        <v>101.8</v>
      </c>
      <c r="F26" s="152">
        <v>79.900000000000006</v>
      </c>
      <c r="G26" s="152">
        <v>112.3</v>
      </c>
      <c r="H26" s="152">
        <v>133.30000000000001</v>
      </c>
      <c r="I26" s="152">
        <v>99.1</v>
      </c>
      <c r="J26" s="152">
        <v>112.5</v>
      </c>
      <c r="K26" s="152">
        <v>99.2</v>
      </c>
      <c r="L26" s="152">
        <v>96.4</v>
      </c>
      <c r="M26" s="152">
        <v>87.6</v>
      </c>
      <c r="N26" s="152">
        <v>106.9</v>
      </c>
      <c r="O26" s="152">
        <v>96.2</v>
      </c>
      <c r="P26" s="152">
        <v>102.2</v>
      </c>
      <c r="Q26" s="152">
        <v>93.7</v>
      </c>
      <c r="R26" s="152">
        <v>105.6</v>
      </c>
      <c r="S26" s="152">
        <v>103.5</v>
      </c>
      <c r="T26" s="152">
        <v>106.6</v>
      </c>
      <c r="U26" s="152">
        <v>82.8</v>
      </c>
      <c r="V26" s="152">
        <v>103.1</v>
      </c>
      <c r="W26" s="152">
        <v>101.7</v>
      </c>
      <c r="X26" s="152">
        <v>102.6</v>
      </c>
      <c r="Y26" s="152">
        <v>90.4</v>
      </c>
      <c r="Z26" s="152">
        <v>101.4</v>
      </c>
      <c r="AA26" s="152">
        <v>87.3</v>
      </c>
      <c r="AB26" s="152">
        <v>96.6</v>
      </c>
      <c r="AC26" s="152">
        <v>98.7</v>
      </c>
      <c r="AD26" s="152">
        <v>116.2</v>
      </c>
      <c r="AE26" s="152">
        <v>117.8</v>
      </c>
      <c r="AF26" s="152" t="s">
        <v>2663</v>
      </c>
      <c r="AG26" s="152">
        <v>140.4</v>
      </c>
      <c r="AH26" s="152">
        <v>125.5</v>
      </c>
      <c r="AI26" s="152">
        <v>94.9</v>
      </c>
      <c r="AJ26" s="152">
        <v>78.3</v>
      </c>
      <c r="AK26" s="152">
        <v>90.3</v>
      </c>
      <c r="AL26" s="152">
        <v>95.1</v>
      </c>
      <c r="AM26" s="152">
        <v>36</v>
      </c>
      <c r="AN26" s="152">
        <v>88.6</v>
      </c>
      <c r="AO26" s="152" t="s">
        <v>2663</v>
      </c>
    </row>
    <row r="27" spans="1:41">
      <c r="A27" s="158" t="s">
        <v>2679</v>
      </c>
      <c r="B27" s="149">
        <v>100</v>
      </c>
      <c r="C27" s="156">
        <v>141.80000000000001</v>
      </c>
      <c r="D27" s="157">
        <v>100.3</v>
      </c>
      <c r="E27" s="152">
        <v>99.7</v>
      </c>
      <c r="F27" s="152">
        <v>79.8</v>
      </c>
      <c r="G27" s="152">
        <v>115.1</v>
      </c>
      <c r="H27" s="152">
        <v>134.30000000000001</v>
      </c>
      <c r="I27" s="152">
        <v>98.7</v>
      </c>
      <c r="J27" s="152">
        <v>113</v>
      </c>
      <c r="K27" s="152">
        <v>96.8</v>
      </c>
      <c r="L27" s="152">
        <v>97</v>
      </c>
      <c r="M27" s="152">
        <v>84.8</v>
      </c>
      <c r="N27" s="152">
        <v>105.5</v>
      </c>
      <c r="O27" s="152">
        <v>96</v>
      </c>
      <c r="P27" s="152">
        <v>104.8</v>
      </c>
      <c r="Q27" s="152">
        <v>94.4</v>
      </c>
      <c r="R27" s="152">
        <v>104.1</v>
      </c>
      <c r="S27" s="152">
        <v>102.4</v>
      </c>
      <c r="T27" s="152">
        <v>105.4</v>
      </c>
      <c r="U27" s="152">
        <v>82.9</v>
      </c>
      <c r="V27" s="152">
        <v>103.4</v>
      </c>
      <c r="W27" s="152">
        <v>103.1</v>
      </c>
      <c r="X27" s="152">
        <v>101.7</v>
      </c>
      <c r="Y27" s="152">
        <v>90.8</v>
      </c>
      <c r="Z27" s="152">
        <v>100.7</v>
      </c>
      <c r="AA27" s="152">
        <v>84.1</v>
      </c>
      <c r="AB27" s="152">
        <v>97.2</v>
      </c>
      <c r="AC27" s="152">
        <v>99.9</v>
      </c>
      <c r="AD27" s="152">
        <v>113.8</v>
      </c>
      <c r="AE27" s="152">
        <v>117.3</v>
      </c>
      <c r="AF27" s="152" t="s">
        <v>2663</v>
      </c>
      <c r="AG27" s="152">
        <v>141.19999999999999</v>
      </c>
      <c r="AH27" s="152">
        <v>122.3</v>
      </c>
      <c r="AI27" s="152">
        <v>95.2</v>
      </c>
      <c r="AJ27" s="152">
        <v>77.099999999999994</v>
      </c>
      <c r="AK27" s="152">
        <v>93.8</v>
      </c>
      <c r="AL27" s="152">
        <v>96.8</v>
      </c>
      <c r="AM27" s="152">
        <v>36.4</v>
      </c>
      <c r="AN27" s="152">
        <v>91.9</v>
      </c>
      <c r="AO27" s="152" t="s">
        <v>2663</v>
      </c>
    </row>
    <row r="28" spans="1:41">
      <c r="A28" s="158" t="s">
        <v>2680</v>
      </c>
      <c r="B28" s="149">
        <v>100</v>
      </c>
      <c r="C28" s="156">
        <v>120.8</v>
      </c>
      <c r="D28" s="157">
        <v>100.4</v>
      </c>
      <c r="E28" s="152">
        <v>106.7</v>
      </c>
      <c r="F28" s="152">
        <v>82.3</v>
      </c>
      <c r="G28" s="152">
        <v>105.5</v>
      </c>
      <c r="H28" s="152">
        <v>126.7</v>
      </c>
      <c r="I28" s="152">
        <v>98.7</v>
      </c>
      <c r="J28" s="152">
        <v>107.1</v>
      </c>
      <c r="K28" s="152">
        <v>104.9</v>
      </c>
      <c r="L28" s="152">
        <v>98.6</v>
      </c>
      <c r="M28" s="152">
        <v>96.6</v>
      </c>
      <c r="N28" s="152">
        <v>111.5</v>
      </c>
      <c r="O28" s="152">
        <v>97.2</v>
      </c>
      <c r="P28" s="152">
        <v>94.7</v>
      </c>
      <c r="Q28" s="152">
        <v>91.6</v>
      </c>
      <c r="R28" s="152">
        <v>109.7</v>
      </c>
      <c r="S28" s="152">
        <v>105.2</v>
      </c>
      <c r="T28" s="152">
        <v>107.1</v>
      </c>
      <c r="U28" s="152">
        <v>85.1</v>
      </c>
      <c r="V28" s="152">
        <v>103.5</v>
      </c>
      <c r="W28" s="152">
        <v>94.2</v>
      </c>
      <c r="X28" s="152">
        <v>102.3</v>
      </c>
      <c r="Y28" s="152">
        <v>90.4</v>
      </c>
      <c r="Z28" s="152">
        <v>109.4</v>
      </c>
      <c r="AA28" s="152">
        <v>96.6</v>
      </c>
      <c r="AB28" s="152">
        <v>93.5</v>
      </c>
      <c r="AC28" s="152">
        <v>94.6</v>
      </c>
      <c r="AD28" s="152">
        <v>118.2</v>
      </c>
      <c r="AE28" s="152">
        <v>112.2</v>
      </c>
      <c r="AF28" s="152" t="s">
        <v>2663</v>
      </c>
      <c r="AG28" s="152">
        <v>125.9</v>
      </c>
      <c r="AH28" s="152">
        <v>124.5</v>
      </c>
      <c r="AI28" s="152">
        <v>95.8</v>
      </c>
      <c r="AJ28" s="152">
        <v>83.5</v>
      </c>
      <c r="AK28" s="152">
        <v>105.5</v>
      </c>
      <c r="AL28" s="152">
        <v>94.7</v>
      </c>
      <c r="AM28" s="152">
        <v>36.299999999999997</v>
      </c>
      <c r="AN28" s="152">
        <v>85.2</v>
      </c>
      <c r="AO28" s="152" t="s">
        <v>2663</v>
      </c>
    </row>
    <row r="29" spans="1:41">
      <c r="A29" s="136" t="s">
        <v>2681</v>
      </c>
      <c r="B29" s="149">
        <v>100</v>
      </c>
      <c r="C29" s="156">
        <v>209.2</v>
      </c>
      <c r="D29" s="157">
        <v>110.2</v>
      </c>
      <c r="E29" s="152">
        <v>126.9</v>
      </c>
      <c r="F29" s="152">
        <v>38.299999999999997</v>
      </c>
      <c r="G29" s="152">
        <v>77.7</v>
      </c>
      <c r="H29" s="152">
        <v>193.7</v>
      </c>
      <c r="I29" s="152">
        <v>115.3</v>
      </c>
      <c r="J29" s="152">
        <v>93.3</v>
      </c>
      <c r="K29" s="152">
        <v>195</v>
      </c>
      <c r="L29" s="152">
        <v>72.2</v>
      </c>
      <c r="M29" s="152">
        <v>105.8</v>
      </c>
      <c r="N29" s="152">
        <v>115.6</v>
      </c>
      <c r="O29" s="152">
        <v>46</v>
      </c>
      <c r="P29" s="152">
        <v>99.4</v>
      </c>
      <c r="Q29" s="152">
        <v>81.7</v>
      </c>
      <c r="R29" s="152">
        <v>70</v>
      </c>
      <c r="S29" s="152">
        <v>57.6</v>
      </c>
      <c r="T29" s="152">
        <v>188.3</v>
      </c>
      <c r="U29" s="152">
        <v>59.4</v>
      </c>
      <c r="V29" s="152">
        <v>62.5</v>
      </c>
      <c r="W29" s="152">
        <v>131.5</v>
      </c>
      <c r="X29" s="152">
        <v>107.8</v>
      </c>
      <c r="Y29" s="152">
        <v>38.5</v>
      </c>
      <c r="Z29" s="152">
        <v>79</v>
      </c>
      <c r="AA29" s="152">
        <v>50.8</v>
      </c>
      <c r="AB29" s="152">
        <v>76.8</v>
      </c>
      <c r="AC29" s="152">
        <v>82.3</v>
      </c>
      <c r="AD29" s="152">
        <v>134.4</v>
      </c>
      <c r="AE29" s="152">
        <v>117.7</v>
      </c>
      <c r="AF29" s="152" t="s">
        <v>2663</v>
      </c>
      <c r="AG29" s="152">
        <v>161.80000000000001</v>
      </c>
      <c r="AH29" s="152">
        <v>125.6</v>
      </c>
      <c r="AI29" s="152">
        <v>35.799999999999997</v>
      </c>
      <c r="AJ29" s="152">
        <v>34.1</v>
      </c>
      <c r="AK29" s="152">
        <v>45.8</v>
      </c>
      <c r="AL29" s="152">
        <v>38</v>
      </c>
      <c r="AM29" s="152">
        <v>19.899999999999999</v>
      </c>
      <c r="AN29" s="152">
        <v>27.8</v>
      </c>
      <c r="AO29" s="152" t="s">
        <v>2663</v>
      </c>
    </row>
    <row r="30" spans="1:41">
      <c r="A30" s="158" t="s">
        <v>2682</v>
      </c>
      <c r="B30" s="149">
        <v>100</v>
      </c>
      <c r="C30" s="156">
        <v>108.6</v>
      </c>
      <c r="D30" s="157">
        <v>107.5</v>
      </c>
      <c r="E30" s="152">
        <v>135.69999999999999</v>
      </c>
      <c r="F30" s="152">
        <v>55.7</v>
      </c>
      <c r="G30" s="152">
        <v>80.8</v>
      </c>
      <c r="H30" s="152">
        <v>160.4</v>
      </c>
      <c r="I30" s="152">
        <v>111.3</v>
      </c>
      <c r="J30" s="152">
        <v>91.8</v>
      </c>
      <c r="K30" s="152">
        <v>116.4</v>
      </c>
      <c r="L30" s="152">
        <v>98.7</v>
      </c>
      <c r="M30" s="152">
        <v>122.5</v>
      </c>
      <c r="N30" s="152">
        <v>91</v>
      </c>
      <c r="O30" s="152">
        <v>56.6</v>
      </c>
      <c r="P30" s="152">
        <v>122.3</v>
      </c>
      <c r="Q30" s="152">
        <v>114.7</v>
      </c>
      <c r="R30" s="152">
        <v>84.9</v>
      </c>
      <c r="S30" s="152">
        <v>82.5</v>
      </c>
      <c r="T30" s="152">
        <v>89.7</v>
      </c>
      <c r="U30" s="152">
        <v>38.4</v>
      </c>
      <c r="V30" s="152">
        <v>65.8</v>
      </c>
      <c r="W30" s="152">
        <v>100.5</v>
      </c>
      <c r="X30" s="152">
        <v>99.4</v>
      </c>
      <c r="Y30" s="152">
        <v>64.900000000000006</v>
      </c>
      <c r="Z30" s="152">
        <v>97.6</v>
      </c>
      <c r="AA30" s="152">
        <v>85.5</v>
      </c>
      <c r="AB30" s="152">
        <v>79.8</v>
      </c>
      <c r="AC30" s="152">
        <v>67.8</v>
      </c>
      <c r="AD30" s="152">
        <v>93.8</v>
      </c>
      <c r="AE30" s="152">
        <v>106.1</v>
      </c>
      <c r="AF30" s="152" t="s">
        <v>2663</v>
      </c>
      <c r="AG30" s="152">
        <v>65.2</v>
      </c>
      <c r="AH30" s="152">
        <v>85.9</v>
      </c>
      <c r="AI30" s="152">
        <v>44.2</v>
      </c>
      <c r="AJ30" s="152">
        <v>53</v>
      </c>
      <c r="AK30" s="152">
        <v>42.9</v>
      </c>
      <c r="AL30" s="152">
        <v>44.7</v>
      </c>
      <c r="AM30" s="152">
        <v>40.299999999999997</v>
      </c>
      <c r="AN30" s="152">
        <v>45.9</v>
      </c>
      <c r="AO30" s="152" t="s">
        <v>2663</v>
      </c>
    </row>
    <row r="31" spans="1:41">
      <c r="A31" s="136" t="s">
        <v>2683</v>
      </c>
      <c r="B31" s="149">
        <v>100</v>
      </c>
      <c r="C31" s="156">
        <v>142</v>
      </c>
      <c r="D31" s="157">
        <v>102.8</v>
      </c>
      <c r="E31" s="152">
        <v>103.6</v>
      </c>
      <c r="F31" s="152">
        <v>71</v>
      </c>
      <c r="G31" s="152">
        <v>97.7</v>
      </c>
      <c r="H31" s="152">
        <v>124.1</v>
      </c>
      <c r="I31" s="152">
        <v>105.4</v>
      </c>
      <c r="J31" s="152">
        <v>99.6</v>
      </c>
      <c r="K31" s="152">
        <v>108.8</v>
      </c>
      <c r="L31" s="152">
        <v>92.7</v>
      </c>
      <c r="M31" s="152">
        <v>98.3</v>
      </c>
      <c r="N31" s="152">
        <v>106.2</v>
      </c>
      <c r="O31" s="152">
        <v>92</v>
      </c>
      <c r="P31" s="152">
        <v>97.2</v>
      </c>
      <c r="Q31" s="152">
        <v>90.1</v>
      </c>
      <c r="R31" s="152">
        <v>92.3</v>
      </c>
      <c r="S31" s="152">
        <v>89.4</v>
      </c>
      <c r="T31" s="152">
        <v>128.1</v>
      </c>
      <c r="U31" s="152">
        <v>78.5</v>
      </c>
      <c r="V31" s="152">
        <v>102.2</v>
      </c>
      <c r="W31" s="152">
        <v>106.6</v>
      </c>
      <c r="X31" s="152">
        <v>110</v>
      </c>
      <c r="Y31" s="152">
        <v>76.2</v>
      </c>
      <c r="Z31" s="152">
        <v>99.1</v>
      </c>
      <c r="AA31" s="152">
        <v>70.7</v>
      </c>
      <c r="AB31" s="152">
        <v>99.2</v>
      </c>
      <c r="AC31" s="152">
        <v>88.5</v>
      </c>
      <c r="AD31" s="152">
        <v>105.5</v>
      </c>
      <c r="AE31" s="152">
        <v>113.3</v>
      </c>
      <c r="AF31" s="152" t="s">
        <v>2663</v>
      </c>
      <c r="AG31" s="152">
        <v>128.5</v>
      </c>
      <c r="AH31" s="152">
        <v>125.6</v>
      </c>
      <c r="AI31" s="152">
        <v>74.099999999999994</v>
      </c>
      <c r="AJ31" s="152">
        <v>62.7</v>
      </c>
      <c r="AK31" s="152">
        <v>89.7</v>
      </c>
      <c r="AL31" s="152">
        <v>82.4</v>
      </c>
      <c r="AM31" s="152">
        <v>53.8</v>
      </c>
      <c r="AN31" s="152">
        <v>68.2</v>
      </c>
      <c r="AO31" s="152" t="s">
        <v>2663</v>
      </c>
    </row>
    <row r="32" spans="1:41">
      <c r="A32" s="158" t="s">
        <v>2684</v>
      </c>
      <c r="B32" s="149">
        <v>100</v>
      </c>
      <c r="C32" s="156">
        <v>116.8</v>
      </c>
      <c r="D32" s="157">
        <v>101.9</v>
      </c>
      <c r="E32" s="152">
        <v>101.4</v>
      </c>
      <c r="F32" s="152">
        <v>60.4</v>
      </c>
      <c r="G32" s="152">
        <v>89.1</v>
      </c>
      <c r="H32" s="152">
        <v>113.5</v>
      </c>
      <c r="I32" s="152">
        <v>97.2</v>
      </c>
      <c r="J32" s="152">
        <v>102</v>
      </c>
      <c r="K32" s="152">
        <v>101.3</v>
      </c>
      <c r="L32" s="152">
        <v>96.5</v>
      </c>
      <c r="M32" s="152">
        <v>103.5</v>
      </c>
      <c r="N32" s="152">
        <v>106.2</v>
      </c>
      <c r="O32" s="152">
        <v>82.5</v>
      </c>
      <c r="P32" s="152">
        <v>106.9</v>
      </c>
      <c r="Q32" s="152">
        <v>102</v>
      </c>
      <c r="R32" s="152">
        <v>90.1</v>
      </c>
      <c r="S32" s="152">
        <v>88.2</v>
      </c>
      <c r="T32" s="152">
        <v>130.9</v>
      </c>
      <c r="U32" s="152">
        <v>80.7</v>
      </c>
      <c r="V32" s="152">
        <v>112.6</v>
      </c>
      <c r="W32" s="152">
        <v>107.5</v>
      </c>
      <c r="X32" s="152">
        <v>110.3</v>
      </c>
      <c r="Y32" s="152">
        <v>79.7</v>
      </c>
      <c r="Z32" s="152">
        <v>99.6</v>
      </c>
      <c r="AA32" s="152">
        <v>72.2</v>
      </c>
      <c r="AB32" s="152">
        <v>94.1</v>
      </c>
      <c r="AC32" s="152">
        <v>81.900000000000006</v>
      </c>
      <c r="AD32" s="152">
        <v>96.7</v>
      </c>
      <c r="AE32" s="152">
        <v>108.3</v>
      </c>
      <c r="AF32" s="152" t="s">
        <v>2663</v>
      </c>
      <c r="AG32" s="152">
        <v>127.7</v>
      </c>
      <c r="AH32" s="152">
        <v>116.4</v>
      </c>
      <c r="AI32" s="152">
        <v>64.7</v>
      </c>
      <c r="AJ32" s="152">
        <v>58</v>
      </c>
      <c r="AK32" s="152">
        <v>87.8</v>
      </c>
      <c r="AL32" s="152">
        <v>73.2</v>
      </c>
      <c r="AM32" s="152">
        <v>47.7</v>
      </c>
      <c r="AN32" s="152">
        <v>63.7</v>
      </c>
      <c r="AO32" s="152" t="s">
        <v>2663</v>
      </c>
    </row>
    <row r="33" spans="1:41">
      <c r="A33" s="158" t="s">
        <v>2685</v>
      </c>
      <c r="B33" s="149">
        <v>100</v>
      </c>
      <c r="C33" s="156">
        <v>120.1</v>
      </c>
      <c r="D33" s="157">
        <v>101.2</v>
      </c>
      <c r="E33" s="152">
        <v>108.7</v>
      </c>
      <c r="F33" s="152">
        <v>105</v>
      </c>
      <c r="G33" s="152">
        <v>98.7</v>
      </c>
      <c r="H33" s="152">
        <v>116.7</v>
      </c>
      <c r="I33" s="152">
        <v>98.4</v>
      </c>
      <c r="J33" s="152">
        <v>93.9</v>
      </c>
      <c r="K33" s="152">
        <v>106.8</v>
      </c>
      <c r="L33" s="152">
        <v>101.4</v>
      </c>
      <c r="M33" s="152">
        <v>100.7</v>
      </c>
      <c r="N33" s="152">
        <v>109.2</v>
      </c>
      <c r="O33" s="152">
        <v>103.1</v>
      </c>
      <c r="P33" s="152">
        <v>96.4</v>
      </c>
      <c r="Q33" s="152">
        <v>109.1</v>
      </c>
      <c r="R33" s="152">
        <v>93.8</v>
      </c>
      <c r="S33" s="152">
        <v>89.4</v>
      </c>
      <c r="T33" s="152">
        <v>113.7</v>
      </c>
      <c r="U33" s="152">
        <v>89.2</v>
      </c>
      <c r="V33" s="152">
        <v>128.30000000000001</v>
      </c>
      <c r="W33" s="152">
        <v>104.9</v>
      </c>
      <c r="X33" s="152">
        <v>101.6</v>
      </c>
      <c r="Y33" s="152">
        <v>84.7</v>
      </c>
      <c r="Z33" s="152">
        <v>105.7</v>
      </c>
      <c r="AA33" s="152">
        <v>86.9</v>
      </c>
      <c r="AB33" s="152">
        <v>102.3</v>
      </c>
      <c r="AC33" s="152">
        <v>89.4</v>
      </c>
      <c r="AD33" s="152">
        <v>102.4</v>
      </c>
      <c r="AE33" s="152">
        <v>116.1</v>
      </c>
      <c r="AF33" s="152" t="s">
        <v>2663</v>
      </c>
      <c r="AG33" s="152">
        <v>130.9</v>
      </c>
      <c r="AH33" s="152">
        <v>124.6</v>
      </c>
      <c r="AI33" s="152">
        <v>96.4</v>
      </c>
      <c r="AJ33" s="152">
        <v>95.5</v>
      </c>
      <c r="AK33" s="152">
        <v>122.4</v>
      </c>
      <c r="AL33" s="152">
        <v>106.3</v>
      </c>
      <c r="AM33" s="152">
        <v>98.7</v>
      </c>
      <c r="AN33" s="152">
        <v>101.6</v>
      </c>
      <c r="AO33" s="152" t="s">
        <v>2663</v>
      </c>
    </row>
    <row r="34" spans="1:41">
      <c r="A34" s="136" t="s">
        <v>2686</v>
      </c>
      <c r="B34" s="149">
        <v>100</v>
      </c>
      <c r="C34" s="156">
        <v>230.2</v>
      </c>
      <c r="D34" s="157">
        <v>112.7</v>
      </c>
      <c r="E34" s="152">
        <v>123.1</v>
      </c>
      <c r="F34" s="152">
        <v>40.799999999999997</v>
      </c>
      <c r="G34" s="152">
        <v>57.8</v>
      </c>
      <c r="H34" s="152">
        <v>143.80000000000001</v>
      </c>
      <c r="I34" s="152">
        <v>113.8</v>
      </c>
      <c r="J34" s="152">
        <v>81.5</v>
      </c>
      <c r="K34" s="152">
        <v>178.7</v>
      </c>
      <c r="L34" s="152">
        <v>82.5</v>
      </c>
      <c r="M34" s="152">
        <v>121.1</v>
      </c>
      <c r="N34" s="152">
        <v>98.2</v>
      </c>
      <c r="O34" s="152">
        <v>54.3</v>
      </c>
      <c r="P34" s="152">
        <v>120.3</v>
      </c>
      <c r="Q34" s="152">
        <v>104.3</v>
      </c>
      <c r="R34" s="152">
        <v>65.8</v>
      </c>
      <c r="S34" s="152">
        <v>58</v>
      </c>
      <c r="T34" s="152">
        <v>171.3</v>
      </c>
      <c r="U34" s="152">
        <v>42.1</v>
      </c>
      <c r="V34" s="152">
        <v>88.2</v>
      </c>
      <c r="W34" s="152">
        <v>141.9</v>
      </c>
      <c r="X34" s="152">
        <v>144</v>
      </c>
      <c r="Y34" s="152">
        <v>49.3</v>
      </c>
      <c r="Z34" s="152">
        <v>89.5</v>
      </c>
      <c r="AA34" s="152">
        <v>27.8</v>
      </c>
      <c r="AB34" s="152">
        <v>91.5</v>
      </c>
      <c r="AC34" s="152">
        <v>59.2</v>
      </c>
      <c r="AD34" s="152">
        <v>149.4</v>
      </c>
      <c r="AE34" s="152">
        <v>158.6</v>
      </c>
      <c r="AF34" s="152" t="s">
        <v>2663</v>
      </c>
      <c r="AG34" s="152">
        <v>236.8</v>
      </c>
      <c r="AH34" s="152">
        <v>193.7</v>
      </c>
      <c r="AI34" s="152">
        <v>36.6</v>
      </c>
      <c r="AJ34" s="152">
        <v>32.799999999999997</v>
      </c>
      <c r="AK34" s="152">
        <v>34.200000000000003</v>
      </c>
      <c r="AL34" s="152">
        <v>40.6</v>
      </c>
      <c r="AM34" s="152">
        <v>22.1</v>
      </c>
      <c r="AN34" s="152">
        <v>50.9</v>
      </c>
      <c r="AO34" s="152" t="s">
        <v>2663</v>
      </c>
    </row>
    <row r="35" spans="1:41">
      <c r="A35" s="158" t="s">
        <v>2687</v>
      </c>
      <c r="B35" s="149">
        <v>100</v>
      </c>
      <c r="C35" s="156">
        <v>324.60000000000002</v>
      </c>
      <c r="D35" s="157">
        <v>130.80000000000001</v>
      </c>
      <c r="E35" s="152">
        <v>157.4</v>
      </c>
      <c r="F35" s="152">
        <v>29.2</v>
      </c>
      <c r="G35" s="152">
        <v>71.7</v>
      </c>
      <c r="H35" s="152">
        <v>146.6</v>
      </c>
      <c r="I35" s="152">
        <v>143.1</v>
      </c>
      <c r="J35" s="152">
        <v>70.7</v>
      </c>
      <c r="K35" s="152">
        <v>223.9</v>
      </c>
      <c r="L35" s="152">
        <v>92.5</v>
      </c>
      <c r="M35" s="152">
        <v>149.5</v>
      </c>
      <c r="N35" s="152">
        <v>122</v>
      </c>
      <c r="O35" s="152">
        <v>42.7</v>
      </c>
      <c r="P35" s="152">
        <v>119.7</v>
      </c>
      <c r="Q35" s="152">
        <v>101.9</v>
      </c>
      <c r="R35" s="152">
        <v>52.4</v>
      </c>
      <c r="S35" s="152">
        <v>43.4</v>
      </c>
      <c r="T35" s="152">
        <v>257.8</v>
      </c>
      <c r="U35" s="152">
        <v>24.1</v>
      </c>
      <c r="V35" s="152">
        <v>83</v>
      </c>
      <c r="W35" s="152">
        <v>162.30000000000001</v>
      </c>
      <c r="X35" s="152">
        <v>215.9</v>
      </c>
      <c r="Y35" s="152">
        <v>43.8</v>
      </c>
      <c r="Z35" s="152">
        <v>70.7</v>
      </c>
      <c r="AA35" s="152">
        <v>13.8</v>
      </c>
      <c r="AB35" s="152">
        <v>92.8</v>
      </c>
      <c r="AC35" s="152">
        <v>48.7</v>
      </c>
      <c r="AD35" s="152">
        <v>130.6</v>
      </c>
      <c r="AE35" s="152">
        <v>171.6</v>
      </c>
      <c r="AF35" s="152" t="s">
        <v>2663</v>
      </c>
      <c r="AG35" s="152">
        <v>301.3</v>
      </c>
      <c r="AH35" s="152">
        <v>196</v>
      </c>
      <c r="AI35" s="152">
        <v>23.4</v>
      </c>
      <c r="AJ35" s="152">
        <v>27.2</v>
      </c>
      <c r="AK35" s="152">
        <v>22.2</v>
      </c>
      <c r="AL35" s="152">
        <v>29</v>
      </c>
      <c r="AM35" s="152">
        <v>14</v>
      </c>
      <c r="AN35" s="152">
        <v>40.6</v>
      </c>
      <c r="AO35" s="152" t="s">
        <v>2663</v>
      </c>
    </row>
    <row r="36" spans="1:41">
      <c r="A36" s="136" t="s">
        <v>2688</v>
      </c>
      <c r="B36" s="149">
        <v>100</v>
      </c>
      <c r="C36" s="156">
        <v>127</v>
      </c>
      <c r="D36" s="157">
        <v>103</v>
      </c>
      <c r="E36" s="152">
        <v>106</v>
      </c>
      <c r="F36" s="152">
        <v>72.2</v>
      </c>
      <c r="G36" s="152">
        <v>84.2</v>
      </c>
      <c r="H36" s="152">
        <v>128.9</v>
      </c>
      <c r="I36" s="152">
        <v>109.2</v>
      </c>
      <c r="J36" s="152">
        <v>95.9</v>
      </c>
      <c r="K36" s="152">
        <v>112.7</v>
      </c>
      <c r="L36" s="152">
        <v>91.7</v>
      </c>
      <c r="M36" s="152">
        <v>90.3</v>
      </c>
      <c r="N36" s="152">
        <v>108.5</v>
      </c>
      <c r="O36" s="152">
        <v>81.599999999999994</v>
      </c>
      <c r="P36" s="152">
        <v>96.4</v>
      </c>
      <c r="Q36" s="152">
        <v>90.7</v>
      </c>
      <c r="R36" s="152">
        <v>84.3</v>
      </c>
      <c r="S36" s="152">
        <v>84.1</v>
      </c>
      <c r="T36" s="152">
        <v>100.4</v>
      </c>
      <c r="U36" s="152">
        <v>69.7</v>
      </c>
      <c r="V36" s="152">
        <v>86.3</v>
      </c>
      <c r="W36" s="152">
        <v>112.6</v>
      </c>
      <c r="X36" s="152">
        <v>107.7</v>
      </c>
      <c r="Y36" s="152">
        <v>73.400000000000006</v>
      </c>
      <c r="Z36" s="152">
        <v>91.9</v>
      </c>
      <c r="AA36" s="152">
        <v>75.900000000000006</v>
      </c>
      <c r="AB36" s="152">
        <v>87.2</v>
      </c>
      <c r="AC36" s="152">
        <v>83.2</v>
      </c>
      <c r="AD36" s="152">
        <v>117.8</v>
      </c>
      <c r="AE36" s="152">
        <v>121.3</v>
      </c>
      <c r="AF36" s="152" t="s">
        <v>2663</v>
      </c>
      <c r="AG36" s="152">
        <v>135.4</v>
      </c>
      <c r="AH36" s="152">
        <v>131.80000000000001</v>
      </c>
      <c r="AI36" s="152">
        <v>75.900000000000006</v>
      </c>
      <c r="AJ36" s="152">
        <v>66.900000000000006</v>
      </c>
      <c r="AK36" s="152">
        <v>78.5</v>
      </c>
      <c r="AL36" s="152">
        <v>80.3</v>
      </c>
      <c r="AM36" s="152">
        <v>68.2</v>
      </c>
      <c r="AN36" s="152">
        <v>76.599999999999994</v>
      </c>
      <c r="AO36" s="152" t="s">
        <v>2663</v>
      </c>
    </row>
    <row r="37" spans="1:41">
      <c r="A37" s="158" t="s">
        <v>2689</v>
      </c>
      <c r="B37" s="149">
        <v>100</v>
      </c>
      <c r="C37" s="156">
        <v>113.5</v>
      </c>
      <c r="D37" s="157">
        <v>100.9</v>
      </c>
      <c r="E37" s="152">
        <v>105.1</v>
      </c>
      <c r="F37" s="152">
        <v>93.9</v>
      </c>
      <c r="G37" s="152">
        <v>93.6</v>
      </c>
      <c r="H37" s="152">
        <v>132.69999999999999</v>
      </c>
      <c r="I37" s="152">
        <v>99.1</v>
      </c>
      <c r="J37" s="152">
        <v>96.9</v>
      </c>
      <c r="K37" s="152">
        <v>113.8</v>
      </c>
      <c r="L37" s="152">
        <v>93.4</v>
      </c>
      <c r="M37" s="152">
        <v>97.8</v>
      </c>
      <c r="N37" s="152">
        <v>101.9</v>
      </c>
      <c r="O37" s="152">
        <v>96.4</v>
      </c>
      <c r="P37" s="152">
        <v>100.2</v>
      </c>
      <c r="Q37" s="152">
        <v>91.3</v>
      </c>
      <c r="R37" s="152">
        <v>94.7</v>
      </c>
      <c r="S37" s="152">
        <v>93.2</v>
      </c>
      <c r="T37" s="152">
        <v>98.5</v>
      </c>
      <c r="U37" s="152">
        <v>93.2</v>
      </c>
      <c r="V37" s="152">
        <v>102.4</v>
      </c>
      <c r="W37" s="152">
        <v>114.3</v>
      </c>
      <c r="X37" s="152">
        <v>104.6</v>
      </c>
      <c r="Y37" s="152">
        <v>87.5</v>
      </c>
      <c r="Z37" s="152">
        <v>105.7</v>
      </c>
      <c r="AA37" s="152">
        <v>94.7</v>
      </c>
      <c r="AB37" s="152">
        <v>93.5</v>
      </c>
      <c r="AC37" s="152">
        <v>89</v>
      </c>
      <c r="AD37" s="152">
        <v>106.6</v>
      </c>
      <c r="AE37" s="152">
        <v>100.9</v>
      </c>
      <c r="AF37" s="152" t="s">
        <v>2663</v>
      </c>
      <c r="AG37" s="152">
        <v>120</v>
      </c>
      <c r="AH37" s="152">
        <v>110</v>
      </c>
      <c r="AI37" s="152">
        <v>90</v>
      </c>
      <c r="AJ37" s="152">
        <v>89.5</v>
      </c>
      <c r="AK37" s="152">
        <v>95.9</v>
      </c>
      <c r="AL37" s="152">
        <v>91.8</v>
      </c>
      <c r="AM37" s="152">
        <v>144.19999999999999</v>
      </c>
      <c r="AN37" s="152">
        <v>93.2</v>
      </c>
      <c r="AO37" s="152" t="s">
        <v>2663</v>
      </c>
    </row>
    <row r="38" spans="1:41">
      <c r="A38" s="158" t="s">
        <v>2690</v>
      </c>
      <c r="B38" s="149">
        <v>100</v>
      </c>
      <c r="C38" s="156">
        <v>146.1</v>
      </c>
      <c r="D38" s="157">
        <v>104.9</v>
      </c>
      <c r="E38" s="152">
        <v>107.2</v>
      </c>
      <c r="F38" s="152">
        <v>55.6</v>
      </c>
      <c r="G38" s="152">
        <v>66.900000000000006</v>
      </c>
      <c r="H38" s="152">
        <v>154.69999999999999</v>
      </c>
      <c r="I38" s="152">
        <v>115.7</v>
      </c>
      <c r="J38" s="152">
        <v>88.3</v>
      </c>
      <c r="K38" s="152">
        <v>128.5</v>
      </c>
      <c r="L38" s="152">
        <v>85.8</v>
      </c>
      <c r="M38" s="152">
        <v>94.9</v>
      </c>
      <c r="N38" s="152">
        <v>112.6</v>
      </c>
      <c r="O38" s="152">
        <v>83.1</v>
      </c>
      <c r="P38" s="152">
        <v>86.2</v>
      </c>
      <c r="Q38" s="152">
        <v>113.9</v>
      </c>
      <c r="R38" s="152">
        <v>69.400000000000006</v>
      </c>
      <c r="S38" s="152">
        <v>76.2</v>
      </c>
      <c r="T38" s="152">
        <v>103.8</v>
      </c>
      <c r="U38" s="152">
        <v>61.4</v>
      </c>
      <c r="V38" s="152">
        <v>114.6</v>
      </c>
      <c r="W38" s="152">
        <v>116.1</v>
      </c>
      <c r="X38" s="152">
        <v>109.6</v>
      </c>
      <c r="Y38" s="152">
        <v>65.099999999999994</v>
      </c>
      <c r="Z38" s="152">
        <v>87.1</v>
      </c>
      <c r="AA38" s="152">
        <v>65.7</v>
      </c>
      <c r="AB38" s="152">
        <v>104.3</v>
      </c>
      <c r="AC38" s="152">
        <v>66.900000000000006</v>
      </c>
      <c r="AD38" s="152">
        <v>138.6</v>
      </c>
      <c r="AE38" s="152">
        <v>151.4</v>
      </c>
      <c r="AF38" s="152" t="s">
        <v>2663</v>
      </c>
      <c r="AG38" s="152">
        <v>168.2</v>
      </c>
      <c r="AH38" s="152">
        <v>169.9</v>
      </c>
      <c r="AI38" s="152">
        <v>69.8</v>
      </c>
      <c r="AJ38" s="152">
        <v>57.1</v>
      </c>
      <c r="AK38" s="152">
        <v>46.7</v>
      </c>
      <c r="AL38" s="152">
        <v>80.599999999999994</v>
      </c>
      <c r="AM38" s="152">
        <v>54.4</v>
      </c>
      <c r="AN38" s="152">
        <v>94.5</v>
      </c>
      <c r="AO38" s="152" t="s">
        <v>2663</v>
      </c>
    </row>
    <row r="39" spans="1:41">
      <c r="A39" s="136" t="s">
        <v>2691</v>
      </c>
      <c r="B39" s="149">
        <v>100</v>
      </c>
      <c r="C39" s="156">
        <v>177.8</v>
      </c>
      <c r="D39" s="157">
        <v>108.5</v>
      </c>
      <c r="E39" s="152">
        <v>166.6</v>
      </c>
      <c r="F39" s="152">
        <v>82.4</v>
      </c>
      <c r="G39" s="152">
        <v>116.1</v>
      </c>
      <c r="H39" s="152">
        <v>105.7</v>
      </c>
      <c r="I39" s="152">
        <v>129.30000000000001</v>
      </c>
      <c r="J39" s="152">
        <v>101.1</v>
      </c>
      <c r="K39" s="152">
        <v>141.69999999999999</v>
      </c>
      <c r="L39" s="152">
        <v>153.5</v>
      </c>
      <c r="M39" s="152">
        <v>95.5</v>
      </c>
      <c r="N39" s="152">
        <v>94.7</v>
      </c>
      <c r="O39" s="152">
        <v>110</v>
      </c>
      <c r="P39" s="152">
        <v>88.4</v>
      </c>
      <c r="Q39" s="152">
        <v>97.9</v>
      </c>
      <c r="R39" s="152">
        <v>88</v>
      </c>
      <c r="S39" s="152">
        <v>92.8</v>
      </c>
      <c r="T39" s="152">
        <v>155.4</v>
      </c>
      <c r="U39" s="152">
        <v>84.3</v>
      </c>
      <c r="V39" s="152">
        <v>124.5</v>
      </c>
      <c r="W39" s="152">
        <v>139.5</v>
      </c>
      <c r="X39" s="152">
        <v>110.9</v>
      </c>
      <c r="Y39" s="152">
        <v>48.5</v>
      </c>
      <c r="Z39" s="152">
        <v>108.5</v>
      </c>
      <c r="AA39" s="152">
        <v>50.1</v>
      </c>
      <c r="AB39" s="152">
        <v>108</v>
      </c>
      <c r="AC39" s="152">
        <v>104.5</v>
      </c>
      <c r="AD39" s="152">
        <v>103.2</v>
      </c>
      <c r="AE39" s="152">
        <v>150.6</v>
      </c>
      <c r="AF39" s="152" t="s">
        <v>2663</v>
      </c>
      <c r="AG39" s="152">
        <v>191.5</v>
      </c>
      <c r="AH39" s="152">
        <v>189.2</v>
      </c>
      <c r="AI39" s="152">
        <v>97.6</v>
      </c>
      <c r="AJ39" s="152">
        <v>67.2</v>
      </c>
      <c r="AK39" s="152">
        <v>86.6</v>
      </c>
      <c r="AL39" s="152">
        <v>87.4</v>
      </c>
      <c r="AM39" s="152">
        <v>55.3</v>
      </c>
      <c r="AN39" s="152">
        <v>98.8</v>
      </c>
      <c r="AO39" s="152" t="s">
        <v>2663</v>
      </c>
    </row>
    <row r="40" spans="1:41">
      <c r="A40" s="136" t="s">
        <v>2692</v>
      </c>
      <c r="B40" s="149">
        <v>100</v>
      </c>
      <c r="C40" s="156">
        <v>157.69999999999999</v>
      </c>
      <c r="D40" s="157">
        <v>103.5</v>
      </c>
      <c r="E40" s="152">
        <v>105.8</v>
      </c>
      <c r="F40" s="152">
        <v>66.400000000000006</v>
      </c>
      <c r="G40" s="152">
        <v>79.900000000000006</v>
      </c>
      <c r="H40" s="152">
        <v>142.80000000000001</v>
      </c>
      <c r="I40" s="152">
        <v>105.9</v>
      </c>
      <c r="J40" s="152">
        <v>96.4</v>
      </c>
      <c r="K40" s="152">
        <v>117.9</v>
      </c>
      <c r="L40" s="152">
        <v>86.3</v>
      </c>
      <c r="M40" s="152">
        <v>96.5</v>
      </c>
      <c r="N40" s="152">
        <v>107.6</v>
      </c>
      <c r="O40" s="152">
        <v>82.8</v>
      </c>
      <c r="P40" s="152">
        <v>96.1</v>
      </c>
      <c r="Q40" s="152">
        <v>89.8</v>
      </c>
      <c r="R40" s="152">
        <v>88.2</v>
      </c>
      <c r="S40" s="152">
        <v>80.2</v>
      </c>
      <c r="T40" s="152">
        <v>119.6</v>
      </c>
      <c r="U40" s="152">
        <v>63.6</v>
      </c>
      <c r="V40" s="152">
        <v>95.9</v>
      </c>
      <c r="W40" s="152">
        <v>110.1</v>
      </c>
      <c r="X40" s="152">
        <v>115.1</v>
      </c>
      <c r="Y40" s="152">
        <v>61.5</v>
      </c>
      <c r="Z40" s="152">
        <v>88.4</v>
      </c>
      <c r="AA40" s="152">
        <v>63.3</v>
      </c>
      <c r="AB40" s="152">
        <v>94.3</v>
      </c>
      <c r="AC40" s="152">
        <v>87.2</v>
      </c>
      <c r="AD40" s="152">
        <v>125.6</v>
      </c>
      <c r="AE40" s="152">
        <v>126.4</v>
      </c>
      <c r="AF40" s="152" t="s">
        <v>2663</v>
      </c>
      <c r="AG40" s="152">
        <v>155.5</v>
      </c>
      <c r="AH40" s="152">
        <v>155.69999999999999</v>
      </c>
      <c r="AI40" s="152">
        <v>71</v>
      </c>
      <c r="AJ40" s="152">
        <v>59.8</v>
      </c>
      <c r="AK40" s="152">
        <v>61.4</v>
      </c>
      <c r="AL40" s="152">
        <v>69.7</v>
      </c>
      <c r="AM40" s="152">
        <v>47.2</v>
      </c>
      <c r="AN40" s="152">
        <v>65.099999999999994</v>
      </c>
      <c r="AO40" s="152" t="s">
        <v>2663</v>
      </c>
    </row>
    <row r="41" spans="1:41">
      <c r="A41" s="158" t="s">
        <v>2693</v>
      </c>
      <c r="B41" s="149">
        <v>100</v>
      </c>
      <c r="C41" s="156">
        <v>102.4</v>
      </c>
      <c r="D41" s="157">
        <v>99.8</v>
      </c>
      <c r="E41" s="152">
        <v>103.4</v>
      </c>
      <c r="F41" s="152">
        <v>101</v>
      </c>
      <c r="G41" s="152">
        <v>103.1</v>
      </c>
      <c r="H41" s="152">
        <v>104.5</v>
      </c>
      <c r="I41" s="152">
        <v>97</v>
      </c>
      <c r="J41" s="152">
        <v>99.6</v>
      </c>
      <c r="K41" s="152">
        <v>106.9</v>
      </c>
      <c r="L41" s="152">
        <v>106.8</v>
      </c>
      <c r="M41" s="152">
        <v>98.7</v>
      </c>
      <c r="N41" s="152">
        <v>115.4</v>
      </c>
      <c r="O41" s="152">
        <v>107.5</v>
      </c>
      <c r="P41" s="152">
        <v>92.6</v>
      </c>
      <c r="Q41" s="152">
        <v>106.9</v>
      </c>
      <c r="R41" s="152">
        <v>101.5</v>
      </c>
      <c r="S41" s="152">
        <v>99.2</v>
      </c>
      <c r="T41" s="152">
        <v>106.6</v>
      </c>
      <c r="U41" s="152">
        <v>97.1</v>
      </c>
      <c r="V41" s="152">
        <v>109.6</v>
      </c>
      <c r="W41" s="152">
        <v>105.8</v>
      </c>
      <c r="X41" s="152">
        <v>96.4</v>
      </c>
      <c r="Y41" s="152">
        <v>92.8</v>
      </c>
      <c r="Z41" s="152">
        <v>105.4</v>
      </c>
      <c r="AA41" s="152">
        <v>95.2</v>
      </c>
      <c r="AB41" s="152">
        <v>106.4</v>
      </c>
      <c r="AC41" s="152">
        <v>99</v>
      </c>
      <c r="AD41" s="152">
        <v>105.6</v>
      </c>
      <c r="AE41" s="152">
        <v>109.2</v>
      </c>
      <c r="AF41" s="152" t="s">
        <v>2663</v>
      </c>
      <c r="AG41" s="152">
        <v>140.5</v>
      </c>
      <c r="AH41" s="152">
        <v>108.8</v>
      </c>
      <c r="AI41" s="152">
        <v>107.7</v>
      </c>
      <c r="AJ41" s="152">
        <v>111.4</v>
      </c>
      <c r="AK41" s="152">
        <v>121.6</v>
      </c>
      <c r="AL41" s="152">
        <v>117.5</v>
      </c>
      <c r="AM41" s="152">
        <v>82.7</v>
      </c>
      <c r="AN41" s="152">
        <v>112.9</v>
      </c>
      <c r="AO41" s="152" t="s">
        <v>2663</v>
      </c>
    </row>
    <row r="42" spans="1:41">
      <c r="A42" s="136" t="s">
        <v>2694</v>
      </c>
      <c r="B42" s="149">
        <v>100</v>
      </c>
      <c r="C42" s="156">
        <v>272.7</v>
      </c>
      <c r="D42" s="157">
        <v>107.1</v>
      </c>
      <c r="E42" s="152">
        <v>153.9</v>
      </c>
      <c r="F42" s="152">
        <v>52.4</v>
      </c>
      <c r="G42" s="152">
        <v>75.2</v>
      </c>
      <c r="H42" s="152">
        <v>145.4</v>
      </c>
      <c r="I42" s="152">
        <v>125</v>
      </c>
      <c r="J42" s="152">
        <v>77.900000000000006</v>
      </c>
      <c r="K42" s="152">
        <v>126.1</v>
      </c>
      <c r="L42" s="152">
        <v>59.3</v>
      </c>
      <c r="M42" s="152">
        <v>87.6</v>
      </c>
      <c r="N42" s="152">
        <v>98.1</v>
      </c>
      <c r="O42" s="152">
        <v>53.3</v>
      </c>
      <c r="P42" s="152">
        <v>94.5</v>
      </c>
      <c r="Q42" s="152">
        <v>138.19999999999999</v>
      </c>
      <c r="R42" s="152">
        <v>67.599999999999994</v>
      </c>
      <c r="S42" s="152">
        <v>65.400000000000006</v>
      </c>
      <c r="T42" s="152">
        <v>354.1</v>
      </c>
      <c r="U42" s="152">
        <v>60.9</v>
      </c>
      <c r="V42" s="152">
        <v>134.5</v>
      </c>
      <c r="W42" s="152">
        <v>138</v>
      </c>
      <c r="X42" s="152">
        <v>164</v>
      </c>
      <c r="Y42" s="152">
        <v>54.5</v>
      </c>
      <c r="Z42" s="152">
        <v>75.8</v>
      </c>
      <c r="AA42" s="152">
        <v>35.4</v>
      </c>
      <c r="AB42" s="152">
        <v>94.1</v>
      </c>
      <c r="AC42" s="152">
        <v>58.3</v>
      </c>
      <c r="AD42" s="152">
        <v>118.6</v>
      </c>
      <c r="AE42" s="152">
        <v>168.2</v>
      </c>
      <c r="AF42" s="152" t="s">
        <v>2663</v>
      </c>
      <c r="AG42" s="152">
        <v>218.1</v>
      </c>
      <c r="AH42" s="152">
        <v>202</v>
      </c>
      <c r="AI42" s="152">
        <v>30.1</v>
      </c>
      <c r="AJ42" s="152">
        <v>25.6</v>
      </c>
      <c r="AK42" s="152">
        <v>19.3</v>
      </c>
      <c r="AL42" s="152">
        <v>23.5</v>
      </c>
      <c r="AM42" s="152">
        <v>9.8000000000000007</v>
      </c>
      <c r="AN42" s="152">
        <v>31.6</v>
      </c>
      <c r="AO42" s="152" t="s">
        <v>2663</v>
      </c>
    </row>
    <row r="43" spans="1:41">
      <c r="A43" s="136" t="s">
        <v>2695</v>
      </c>
      <c r="B43" s="149">
        <v>100</v>
      </c>
      <c r="C43" s="156">
        <v>174.6</v>
      </c>
      <c r="D43" s="157">
        <v>102.5</v>
      </c>
      <c r="E43" s="152">
        <v>123.7</v>
      </c>
      <c r="F43" s="152">
        <v>50</v>
      </c>
      <c r="G43" s="152">
        <v>68</v>
      </c>
      <c r="H43" s="152">
        <v>154</v>
      </c>
      <c r="I43" s="152">
        <v>111.1</v>
      </c>
      <c r="J43" s="152">
        <v>95.5</v>
      </c>
      <c r="K43" s="152">
        <v>128.4</v>
      </c>
      <c r="L43" s="152">
        <v>86.5</v>
      </c>
      <c r="M43" s="152">
        <v>84.1</v>
      </c>
      <c r="N43" s="152">
        <v>116</v>
      </c>
      <c r="O43" s="152">
        <v>84</v>
      </c>
      <c r="P43" s="152">
        <v>108.5</v>
      </c>
      <c r="Q43" s="152">
        <v>88.6</v>
      </c>
      <c r="R43" s="152">
        <v>86.3</v>
      </c>
      <c r="S43" s="152">
        <v>77.900000000000006</v>
      </c>
      <c r="T43" s="152">
        <v>130.30000000000001</v>
      </c>
      <c r="U43" s="152">
        <v>61.9</v>
      </c>
      <c r="V43" s="152">
        <v>92.2</v>
      </c>
      <c r="W43" s="152">
        <v>123.2</v>
      </c>
      <c r="X43" s="152">
        <v>104.5</v>
      </c>
      <c r="Y43" s="152">
        <v>77.3</v>
      </c>
      <c r="Z43" s="152">
        <v>73.2</v>
      </c>
      <c r="AA43" s="152">
        <v>61</v>
      </c>
      <c r="AB43" s="152">
        <v>88.4</v>
      </c>
      <c r="AC43" s="152">
        <v>85.1</v>
      </c>
      <c r="AD43" s="152">
        <v>130.4</v>
      </c>
      <c r="AE43" s="152">
        <v>127.6</v>
      </c>
      <c r="AF43" s="152" t="s">
        <v>2663</v>
      </c>
      <c r="AG43" s="152">
        <v>171.5</v>
      </c>
      <c r="AH43" s="152">
        <v>164.9</v>
      </c>
      <c r="AI43" s="152">
        <v>59.9</v>
      </c>
      <c r="AJ43" s="152">
        <v>45.3</v>
      </c>
      <c r="AK43" s="152">
        <v>46.7</v>
      </c>
      <c r="AL43" s="152">
        <v>62</v>
      </c>
      <c r="AM43" s="152">
        <v>50.5</v>
      </c>
      <c r="AN43" s="152">
        <v>58.6</v>
      </c>
      <c r="AO43" s="152" t="s">
        <v>2663</v>
      </c>
    </row>
    <row r="44" spans="1:41">
      <c r="A44" s="136" t="s">
        <v>2696</v>
      </c>
      <c r="B44" s="149">
        <v>100</v>
      </c>
      <c r="C44" s="156">
        <v>185</v>
      </c>
      <c r="D44" s="157">
        <v>104</v>
      </c>
      <c r="E44" s="152">
        <v>111.1</v>
      </c>
      <c r="F44" s="152">
        <v>58.3</v>
      </c>
      <c r="G44" s="152">
        <v>76.599999999999994</v>
      </c>
      <c r="H44" s="152">
        <v>141.30000000000001</v>
      </c>
      <c r="I44" s="152">
        <v>103.7</v>
      </c>
      <c r="J44" s="152">
        <v>93.7</v>
      </c>
      <c r="K44" s="152">
        <v>138</v>
      </c>
      <c r="L44" s="152">
        <v>83.1</v>
      </c>
      <c r="M44" s="152">
        <v>96.7</v>
      </c>
      <c r="N44" s="152">
        <v>102.4</v>
      </c>
      <c r="O44" s="152">
        <v>70.900000000000006</v>
      </c>
      <c r="P44" s="152">
        <v>99.7</v>
      </c>
      <c r="Q44" s="152">
        <v>90.3</v>
      </c>
      <c r="R44" s="152">
        <v>80.400000000000006</v>
      </c>
      <c r="S44" s="152">
        <v>74.8</v>
      </c>
      <c r="T44" s="152">
        <v>145.30000000000001</v>
      </c>
      <c r="U44" s="152">
        <v>59.7</v>
      </c>
      <c r="V44" s="152">
        <v>86</v>
      </c>
      <c r="W44" s="152">
        <v>121</v>
      </c>
      <c r="X44" s="152">
        <v>113.3</v>
      </c>
      <c r="Y44" s="152">
        <v>57.5</v>
      </c>
      <c r="Z44" s="152">
        <v>86.9</v>
      </c>
      <c r="AA44" s="152">
        <v>48.3</v>
      </c>
      <c r="AB44" s="152">
        <v>88.9</v>
      </c>
      <c r="AC44" s="152">
        <v>78.900000000000006</v>
      </c>
      <c r="AD44" s="152">
        <v>130.1</v>
      </c>
      <c r="AE44" s="152">
        <v>129.19999999999999</v>
      </c>
      <c r="AF44" s="152" t="s">
        <v>2663</v>
      </c>
      <c r="AG44" s="152">
        <v>174.4</v>
      </c>
      <c r="AH44" s="152">
        <v>160.1</v>
      </c>
      <c r="AI44" s="152">
        <v>56.6</v>
      </c>
      <c r="AJ44" s="152">
        <v>46.8</v>
      </c>
      <c r="AK44" s="152">
        <v>50.5</v>
      </c>
      <c r="AL44" s="152">
        <v>59.1</v>
      </c>
      <c r="AM44" s="152">
        <v>33.1</v>
      </c>
      <c r="AN44" s="152">
        <v>56.1</v>
      </c>
      <c r="AO44" s="152" t="s">
        <v>2663</v>
      </c>
    </row>
    <row r="45" spans="1:41">
      <c r="A45" s="136"/>
      <c r="B45" s="149"/>
      <c r="C45" s="150"/>
      <c r="D45" s="149"/>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2"/>
      <c r="AG45" s="151"/>
      <c r="AH45" s="151"/>
      <c r="AI45" s="151"/>
      <c r="AJ45" s="151"/>
      <c r="AK45" s="151"/>
      <c r="AL45" s="151"/>
      <c r="AM45" s="151"/>
      <c r="AN45" s="151"/>
      <c r="AO45" s="152"/>
    </row>
    <row r="46" spans="1:41">
      <c r="A46" s="144" t="s">
        <v>2697</v>
      </c>
      <c r="B46" s="153">
        <v>100</v>
      </c>
      <c r="C46" s="154">
        <v>183</v>
      </c>
      <c r="D46" s="153">
        <v>110.9</v>
      </c>
      <c r="E46" s="148">
        <v>135</v>
      </c>
      <c r="F46" s="148">
        <v>47.7</v>
      </c>
      <c r="G46" s="148">
        <v>72.8</v>
      </c>
      <c r="H46" s="148">
        <v>147</v>
      </c>
      <c r="I46" s="148">
        <v>121.7</v>
      </c>
      <c r="J46" s="148">
        <v>74.599999999999994</v>
      </c>
      <c r="K46" s="148">
        <v>120.2</v>
      </c>
      <c r="L46" s="148">
        <v>74.3</v>
      </c>
      <c r="M46" s="148">
        <v>90.4</v>
      </c>
      <c r="N46" s="148">
        <v>122</v>
      </c>
      <c r="O46" s="148">
        <v>55.5</v>
      </c>
      <c r="P46" s="148">
        <v>104.1</v>
      </c>
      <c r="Q46" s="148">
        <v>90.6</v>
      </c>
      <c r="R46" s="148">
        <v>62.8</v>
      </c>
      <c r="S46" s="148">
        <v>59.2</v>
      </c>
      <c r="T46" s="148">
        <v>157.9</v>
      </c>
      <c r="U46" s="148">
        <v>55.3</v>
      </c>
      <c r="V46" s="148">
        <v>67.3</v>
      </c>
      <c r="W46" s="148">
        <v>132.4</v>
      </c>
      <c r="X46" s="148">
        <v>113.9</v>
      </c>
      <c r="Y46" s="148">
        <v>51.8</v>
      </c>
      <c r="Z46" s="148">
        <v>77.8</v>
      </c>
      <c r="AA46" s="148">
        <v>47.7</v>
      </c>
      <c r="AB46" s="148">
        <v>72.3</v>
      </c>
      <c r="AC46" s="148">
        <v>66.400000000000006</v>
      </c>
      <c r="AD46" s="148">
        <v>115.5</v>
      </c>
      <c r="AE46" s="148">
        <v>113.4</v>
      </c>
      <c r="AF46" s="148" t="s">
        <v>2663</v>
      </c>
      <c r="AG46" s="148">
        <v>159.4</v>
      </c>
      <c r="AH46" s="148">
        <v>147.69999999999999</v>
      </c>
      <c r="AI46" s="148">
        <v>34</v>
      </c>
      <c r="AJ46" s="148">
        <v>30.5</v>
      </c>
      <c r="AK46" s="148">
        <v>34</v>
      </c>
      <c r="AL46" s="148">
        <v>38.700000000000003</v>
      </c>
      <c r="AM46" s="148">
        <v>27.2</v>
      </c>
      <c r="AN46" s="148">
        <v>42.8</v>
      </c>
      <c r="AO46" s="148" t="s">
        <v>2663</v>
      </c>
    </row>
    <row r="47" spans="1:41">
      <c r="A47" s="136"/>
      <c r="B47" s="157"/>
      <c r="C47" s="156"/>
      <c r="D47" s="157"/>
      <c r="E47" s="152"/>
      <c r="F47" s="152"/>
      <c r="G47" s="152"/>
      <c r="H47" s="152"/>
      <c r="I47" s="152"/>
      <c r="J47" s="152"/>
      <c r="K47" s="152"/>
      <c r="L47" s="152"/>
      <c r="M47" s="152"/>
      <c r="N47" s="152"/>
      <c r="O47" s="152"/>
      <c r="P47" s="152"/>
      <c r="Q47" s="152"/>
      <c r="R47" s="152"/>
      <c r="S47" s="152"/>
      <c r="T47" s="152"/>
      <c r="U47" s="152"/>
      <c r="V47" s="152"/>
      <c r="W47" s="152"/>
      <c r="X47" s="152"/>
      <c r="Y47" s="152"/>
      <c r="Z47" s="152"/>
      <c r="AA47" s="152"/>
      <c r="AB47" s="152"/>
      <c r="AC47" s="152"/>
      <c r="AD47" s="152"/>
      <c r="AE47" s="152"/>
      <c r="AF47" s="152"/>
      <c r="AG47" s="152"/>
      <c r="AH47" s="152"/>
      <c r="AI47" s="152"/>
      <c r="AJ47" s="152"/>
      <c r="AK47" s="152"/>
      <c r="AL47" s="152"/>
      <c r="AM47" s="152"/>
      <c r="AN47" s="152"/>
      <c r="AO47" s="152"/>
    </row>
    <row r="48" spans="1:41">
      <c r="A48" s="144" t="s">
        <v>2698</v>
      </c>
      <c r="B48" s="153">
        <v>100</v>
      </c>
      <c r="C48" s="154">
        <v>128.6</v>
      </c>
      <c r="D48" s="153">
        <v>101.7</v>
      </c>
      <c r="E48" s="148">
        <v>93.2</v>
      </c>
      <c r="F48" s="148">
        <v>84.7</v>
      </c>
      <c r="G48" s="148">
        <v>88</v>
      </c>
      <c r="H48" s="148">
        <v>115</v>
      </c>
      <c r="I48" s="148">
        <v>121.8</v>
      </c>
      <c r="J48" s="148">
        <v>87.3</v>
      </c>
      <c r="K48" s="148">
        <v>95.9</v>
      </c>
      <c r="L48" s="148">
        <v>77.099999999999994</v>
      </c>
      <c r="M48" s="148">
        <v>83.4</v>
      </c>
      <c r="N48" s="148">
        <v>110.4</v>
      </c>
      <c r="O48" s="148">
        <v>66.8</v>
      </c>
      <c r="P48" s="148">
        <v>80.2</v>
      </c>
      <c r="Q48" s="148">
        <v>83</v>
      </c>
      <c r="R48" s="148">
        <v>86.1</v>
      </c>
      <c r="S48" s="148">
        <v>83.5</v>
      </c>
      <c r="T48" s="148">
        <v>112.8</v>
      </c>
      <c r="U48" s="148">
        <v>71.900000000000006</v>
      </c>
      <c r="V48" s="148">
        <v>92.3</v>
      </c>
      <c r="W48" s="148">
        <v>113.2</v>
      </c>
      <c r="X48" s="148">
        <v>106.4</v>
      </c>
      <c r="Y48" s="148">
        <v>75.7</v>
      </c>
      <c r="Z48" s="148">
        <v>81.5</v>
      </c>
      <c r="AA48" s="148">
        <v>72.3</v>
      </c>
      <c r="AB48" s="148">
        <v>78.599999999999994</v>
      </c>
      <c r="AC48" s="148">
        <v>83.9</v>
      </c>
      <c r="AD48" s="148">
        <v>120.1</v>
      </c>
      <c r="AE48" s="148">
        <v>134.5</v>
      </c>
      <c r="AF48" s="148" t="s">
        <v>2663</v>
      </c>
      <c r="AG48" s="148">
        <v>119.8</v>
      </c>
      <c r="AH48" s="148">
        <v>130.19999999999999</v>
      </c>
      <c r="AI48" s="148">
        <v>70.7</v>
      </c>
      <c r="AJ48" s="148">
        <v>64.5</v>
      </c>
      <c r="AK48" s="148">
        <v>58.9</v>
      </c>
      <c r="AL48" s="148">
        <v>74.599999999999994</v>
      </c>
      <c r="AM48" s="148">
        <v>72.099999999999994</v>
      </c>
      <c r="AN48" s="148">
        <v>66.599999999999994</v>
      </c>
      <c r="AO48" s="148" t="s">
        <v>2663</v>
      </c>
    </row>
    <row r="49" spans="1:41">
      <c r="A49" s="136" t="s">
        <v>2699</v>
      </c>
      <c r="B49" s="157">
        <v>100</v>
      </c>
      <c r="C49" s="156">
        <v>114.1</v>
      </c>
      <c r="D49" s="157">
        <v>99.8</v>
      </c>
      <c r="E49" s="152">
        <v>104.5</v>
      </c>
      <c r="F49" s="152">
        <v>103.5</v>
      </c>
      <c r="G49" s="152">
        <v>106.5</v>
      </c>
      <c r="H49" s="152">
        <v>118.5</v>
      </c>
      <c r="I49" s="152">
        <v>97.6</v>
      </c>
      <c r="J49" s="152">
        <v>103.1</v>
      </c>
      <c r="K49" s="152">
        <v>104.1</v>
      </c>
      <c r="L49" s="152">
        <v>96.2</v>
      </c>
      <c r="M49" s="152">
        <v>100.5</v>
      </c>
      <c r="N49" s="152">
        <v>102.5</v>
      </c>
      <c r="O49" s="152">
        <v>95.3</v>
      </c>
      <c r="P49" s="152">
        <v>94.2</v>
      </c>
      <c r="Q49" s="152">
        <v>106.9</v>
      </c>
      <c r="R49" s="152">
        <v>98.4</v>
      </c>
      <c r="S49" s="152">
        <v>93.1</v>
      </c>
      <c r="T49" s="152">
        <v>105.4</v>
      </c>
      <c r="U49" s="152">
        <v>91.4</v>
      </c>
      <c r="V49" s="152">
        <v>104.6</v>
      </c>
      <c r="W49" s="152">
        <v>112</v>
      </c>
      <c r="X49" s="152">
        <v>102.2</v>
      </c>
      <c r="Y49" s="152">
        <v>88.9</v>
      </c>
      <c r="Z49" s="152">
        <v>102.2</v>
      </c>
      <c r="AA49" s="152">
        <v>104.3</v>
      </c>
      <c r="AB49" s="152">
        <v>104</v>
      </c>
      <c r="AC49" s="152">
        <v>98.6</v>
      </c>
      <c r="AD49" s="152">
        <v>104.5</v>
      </c>
      <c r="AE49" s="152">
        <v>106.6</v>
      </c>
      <c r="AF49" s="152" t="s">
        <v>2663</v>
      </c>
      <c r="AG49" s="152">
        <v>130.19999999999999</v>
      </c>
      <c r="AH49" s="152">
        <v>118.2</v>
      </c>
      <c r="AI49" s="152">
        <v>102.4</v>
      </c>
      <c r="AJ49" s="152">
        <v>89.6</v>
      </c>
      <c r="AK49" s="152">
        <v>98.1</v>
      </c>
      <c r="AL49" s="152">
        <v>105.6</v>
      </c>
      <c r="AM49" s="152">
        <v>115.4</v>
      </c>
      <c r="AN49" s="152">
        <v>110</v>
      </c>
      <c r="AO49" s="152" t="s">
        <v>2663</v>
      </c>
    </row>
    <row r="50" spans="1:41">
      <c r="A50" s="158" t="s">
        <v>2700</v>
      </c>
      <c r="B50" s="149">
        <v>100</v>
      </c>
      <c r="C50" s="156">
        <v>120.5</v>
      </c>
      <c r="D50" s="149">
        <v>99.6</v>
      </c>
      <c r="E50" s="152">
        <v>102.4</v>
      </c>
      <c r="F50" s="152">
        <v>110.5</v>
      </c>
      <c r="G50" s="152">
        <v>110.6</v>
      </c>
      <c r="H50" s="152">
        <v>117</v>
      </c>
      <c r="I50" s="152">
        <v>97.8</v>
      </c>
      <c r="J50" s="152">
        <v>102.7</v>
      </c>
      <c r="K50" s="152">
        <v>110.2</v>
      </c>
      <c r="L50" s="152">
        <v>94.4</v>
      </c>
      <c r="M50" s="152">
        <v>107.6</v>
      </c>
      <c r="N50" s="152">
        <v>98.8</v>
      </c>
      <c r="O50" s="152">
        <v>99.5</v>
      </c>
      <c r="P50" s="152">
        <v>95.4</v>
      </c>
      <c r="Q50" s="152">
        <v>121.5</v>
      </c>
      <c r="R50" s="152">
        <v>99.2</v>
      </c>
      <c r="S50" s="152">
        <v>97.2</v>
      </c>
      <c r="T50" s="152">
        <v>108.8</v>
      </c>
      <c r="U50" s="152">
        <v>90.9</v>
      </c>
      <c r="V50" s="152">
        <v>114.1</v>
      </c>
      <c r="W50" s="152">
        <v>101</v>
      </c>
      <c r="X50" s="152">
        <v>102.3</v>
      </c>
      <c r="Y50" s="152">
        <v>88.2</v>
      </c>
      <c r="Z50" s="152">
        <v>100.4</v>
      </c>
      <c r="AA50" s="152">
        <v>104.4</v>
      </c>
      <c r="AB50" s="152">
        <v>104.6</v>
      </c>
      <c r="AC50" s="152">
        <v>102.6</v>
      </c>
      <c r="AD50" s="152">
        <v>105.4</v>
      </c>
      <c r="AE50" s="152">
        <v>109.5</v>
      </c>
      <c r="AF50" s="152" t="s">
        <v>2663</v>
      </c>
      <c r="AG50" s="152">
        <v>136.5</v>
      </c>
      <c r="AH50" s="152">
        <v>122</v>
      </c>
      <c r="AI50" s="152">
        <v>104.2</v>
      </c>
      <c r="AJ50" s="152">
        <v>86.3</v>
      </c>
      <c r="AK50" s="152">
        <v>95.2</v>
      </c>
      <c r="AL50" s="152">
        <v>106.6</v>
      </c>
      <c r="AM50" s="152">
        <v>111.3</v>
      </c>
      <c r="AN50" s="152">
        <v>107.9</v>
      </c>
      <c r="AO50" s="152" t="s">
        <v>2663</v>
      </c>
    </row>
    <row r="51" spans="1:41">
      <c r="A51" s="158" t="s">
        <v>2701</v>
      </c>
      <c r="B51" s="149">
        <v>100</v>
      </c>
      <c r="C51" s="156">
        <v>109.3</v>
      </c>
      <c r="D51" s="149">
        <v>99.3</v>
      </c>
      <c r="E51" s="152">
        <v>103.2</v>
      </c>
      <c r="F51" s="152">
        <v>105.2</v>
      </c>
      <c r="G51" s="152">
        <v>105</v>
      </c>
      <c r="H51" s="152">
        <v>111.7</v>
      </c>
      <c r="I51" s="152">
        <v>99.9</v>
      </c>
      <c r="J51" s="152">
        <v>109.1</v>
      </c>
      <c r="K51" s="152">
        <v>97.3</v>
      </c>
      <c r="L51" s="152">
        <v>99.1</v>
      </c>
      <c r="M51" s="152">
        <v>101.2</v>
      </c>
      <c r="N51" s="152">
        <v>96.9</v>
      </c>
      <c r="O51" s="152">
        <v>102.7</v>
      </c>
      <c r="P51" s="152">
        <v>95.8</v>
      </c>
      <c r="Q51" s="152">
        <v>101.5</v>
      </c>
      <c r="R51" s="152">
        <v>106.1</v>
      </c>
      <c r="S51" s="152">
        <v>100.4</v>
      </c>
      <c r="T51" s="152">
        <v>109.4</v>
      </c>
      <c r="U51" s="152">
        <v>95.9</v>
      </c>
      <c r="V51" s="152">
        <v>112.5</v>
      </c>
      <c r="W51" s="152">
        <v>100</v>
      </c>
      <c r="X51" s="152">
        <v>101.6</v>
      </c>
      <c r="Y51" s="152">
        <v>93</v>
      </c>
      <c r="Z51" s="152">
        <v>102.2</v>
      </c>
      <c r="AA51" s="152">
        <v>106</v>
      </c>
      <c r="AB51" s="152">
        <v>111.9</v>
      </c>
      <c r="AC51" s="152">
        <v>98.8</v>
      </c>
      <c r="AD51" s="152">
        <v>103.1</v>
      </c>
      <c r="AE51" s="152">
        <v>107.1</v>
      </c>
      <c r="AF51" s="152" t="s">
        <v>2663</v>
      </c>
      <c r="AG51" s="152">
        <v>143.6</v>
      </c>
      <c r="AH51" s="152">
        <v>116</v>
      </c>
      <c r="AI51" s="152">
        <v>111.9</v>
      </c>
      <c r="AJ51" s="152">
        <v>102.1</v>
      </c>
      <c r="AK51" s="152">
        <v>105.2</v>
      </c>
      <c r="AL51" s="152">
        <v>113.9</v>
      </c>
      <c r="AM51" s="152">
        <v>110.8</v>
      </c>
      <c r="AN51" s="152">
        <v>126.3</v>
      </c>
      <c r="AO51" s="152" t="s">
        <v>2663</v>
      </c>
    </row>
    <row r="52" spans="1:41">
      <c r="A52" s="158" t="s">
        <v>2702</v>
      </c>
      <c r="B52" s="149">
        <v>100</v>
      </c>
      <c r="C52" s="156">
        <v>112.8</v>
      </c>
      <c r="D52" s="149">
        <v>100.3</v>
      </c>
      <c r="E52" s="152">
        <v>108.8</v>
      </c>
      <c r="F52" s="152">
        <v>90</v>
      </c>
      <c r="G52" s="152">
        <v>102.5</v>
      </c>
      <c r="H52" s="152">
        <v>128.5</v>
      </c>
      <c r="I52" s="152">
        <v>95.5</v>
      </c>
      <c r="J52" s="152">
        <v>98.4</v>
      </c>
      <c r="K52" s="152">
        <v>102.2</v>
      </c>
      <c r="L52" s="152">
        <v>95.7</v>
      </c>
      <c r="M52" s="152">
        <v>91.4</v>
      </c>
      <c r="N52" s="152">
        <v>110.6</v>
      </c>
      <c r="O52" s="152">
        <v>84.8</v>
      </c>
      <c r="P52" s="152">
        <v>91.5</v>
      </c>
      <c r="Q52" s="152">
        <v>91.6</v>
      </c>
      <c r="R52" s="152">
        <v>91.1</v>
      </c>
      <c r="S52" s="152">
        <v>82.7</v>
      </c>
      <c r="T52" s="152">
        <v>100</v>
      </c>
      <c r="U52" s="152">
        <v>89.6</v>
      </c>
      <c r="V52" s="152">
        <v>93.9</v>
      </c>
      <c r="W52" s="152">
        <v>138.9</v>
      </c>
      <c r="X52" s="152">
        <v>102.6</v>
      </c>
      <c r="Y52" s="152">
        <v>87.1</v>
      </c>
      <c r="Z52" s="152">
        <v>105.4</v>
      </c>
      <c r="AA52" s="152">
        <v>103.3</v>
      </c>
      <c r="AB52" s="152">
        <v>97.8</v>
      </c>
      <c r="AC52" s="152">
        <v>92.5</v>
      </c>
      <c r="AD52" s="152">
        <v>105.6</v>
      </c>
      <c r="AE52" s="152">
        <v>102.3</v>
      </c>
      <c r="AF52" s="152" t="s">
        <v>2663</v>
      </c>
      <c r="AG52" s="152">
        <v>112.4</v>
      </c>
      <c r="AH52" s="152">
        <v>115.8</v>
      </c>
      <c r="AI52" s="152">
        <v>91.5</v>
      </c>
      <c r="AJ52" s="152">
        <v>82.1</v>
      </c>
      <c r="AK52" s="152">
        <v>97.2</v>
      </c>
      <c r="AL52" s="152">
        <v>97.1</v>
      </c>
      <c r="AM52" s="152">
        <v>125.5</v>
      </c>
      <c r="AN52" s="152">
        <v>98.1</v>
      </c>
      <c r="AO52" s="152" t="s">
        <v>2663</v>
      </c>
    </row>
    <row r="53" spans="1:41">
      <c r="A53" s="136" t="s">
        <v>2703</v>
      </c>
      <c r="B53" s="149">
        <v>100</v>
      </c>
      <c r="C53" s="156">
        <v>151.19999999999999</v>
      </c>
      <c r="D53" s="149">
        <v>104.3</v>
      </c>
      <c r="E53" s="152">
        <v>87.7</v>
      </c>
      <c r="F53" s="152">
        <v>72.5</v>
      </c>
      <c r="G53" s="152">
        <v>75.2</v>
      </c>
      <c r="H53" s="152">
        <v>117.9</v>
      </c>
      <c r="I53" s="152">
        <v>140.9</v>
      </c>
      <c r="J53" s="152">
        <v>77.5</v>
      </c>
      <c r="K53" s="152">
        <v>92.1</v>
      </c>
      <c r="L53" s="152">
        <v>62.2</v>
      </c>
      <c r="M53" s="152">
        <v>73.400000000000006</v>
      </c>
      <c r="N53" s="152">
        <v>117</v>
      </c>
      <c r="O53" s="152">
        <v>51.2</v>
      </c>
      <c r="P53" s="152">
        <v>72.2</v>
      </c>
      <c r="Q53" s="152">
        <v>71.599999999999994</v>
      </c>
      <c r="R53" s="152">
        <v>77.900000000000006</v>
      </c>
      <c r="S53" s="152">
        <v>74.900000000000006</v>
      </c>
      <c r="T53" s="152">
        <v>116.2</v>
      </c>
      <c r="U53" s="152">
        <v>60.1</v>
      </c>
      <c r="V53" s="152">
        <v>84.5</v>
      </c>
      <c r="W53" s="152">
        <v>117</v>
      </c>
      <c r="X53" s="152">
        <v>112.5</v>
      </c>
      <c r="Y53" s="152">
        <v>66.599999999999994</v>
      </c>
      <c r="Z53" s="152">
        <v>70.099999999999994</v>
      </c>
      <c r="AA53" s="152">
        <v>57</v>
      </c>
      <c r="AB53" s="152">
        <v>63.1</v>
      </c>
      <c r="AC53" s="152">
        <v>75.099999999999994</v>
      </c>
      <c r="AD53" s="152">
        <v>130</v>
      </c>
      <c r="AE53" s="152">
        <v>157.30000000000001</v>
      </c>
      <c r="AF53" s="152" t="s">
        <v>2663</v>
      </c>
      <c r="AG53" s="152">
        <v>116</v>
      </c>
      <c r="AH53" s="152">
        <v>136.4</v>
      </c>
      <c r="AI53" s="152">
        <v>54.3</v>
      </c>
      <c r="AJ53" s="152">
        <v>51.4</v>
      </c>
      <c r="AK53" s="152">
        <v>44.9</v>
      </c>
      <c r="AL53" s="152">
        <v>55.4</v>
      </c>
      <c r="AM53" s="152">
        <v>49.4</v>
      </c>
      <c r="AN53" s="152">
        <v>45.3</v>
      </c>
      <c r="AO53" s="152" t="s">
        <v>2663</v>
      </c>
    </row>
    <row r="54" spans="1:41">
      <c r="A54" s="158" t="s">
        <v>2704</v>
      </c>
      <c r="B54" s="149">
        <v>100</v>
      </c>
      <c r="C54" s="156">
        <v>158.1</v>
      </c>
      <c r="D54" s="149">
        <v>103.5</v>
      </c>
      <c r="E54" s="152">
        <v>95.1</v>
      </c>
      <c r="F54" s="152">
        <v>69.400000000000006</v>
      </c>
      <c r="G54" s="152">
        <v>70.8</v>
      </c>
      <c r="H54" s="152">
        <v>120.5</v>
      </c>
      <c r="I54" s="152">
        <v>140.69999999999999</v>
      </c>
      <c r="J54" s="152">
        <v>65.8</v>
      </c>
      <c r="K54" s="152">
        <v>95.9</v>
      </c>
      <c r="L54" s="152">
        <v>56</v>
      </c>
      <c r="M54" s="152">
        <v>74.7</v>
      </c>
      <c r="N54" s="152">
        <v>107</v>
      </c>
      <c r="O54" s="152">
        <v>38.5</v>
      </c>
      <c r="P54" s="152">
        <v>73.900000000000006</v>
      </c>
      <c r="Q54" s="152">
        <v>63.9</v>
      </c>
      <c r="R54" s="152">
        <v>70.7</v>
      </c>
      <c r="S54" s="152">
        <v>60.2</v>
      </c>
      <c r="T54" s="152">
        <v>119.7</v>
      </c>
      <c r="U54" s="152">
        <v>54.8</v>
      </c>
      <c r="V54" s="152">
        <v>73</v>
      </c>
      <c r="W54" s="152">
        <v>117.1</v>
      </c>
      <c r="X54" s="152">
        <v>110.7</v>
      </c>
      <c r="Y54" s="152">
        <v>51.7</v>
      </c>
      <c r="Z54" s="152">
        <v>69.7</v>
      </c>
      <c r="AA54" s="152">
        <v>43.2</v>
      </c>
      <c r="AB54" s="152">
        <v>45</v>
      </c>
      <c r="AC54" s="152">
        <v>63</v>
      </c>
      <c r="AD54" s="152">
        <v>111.4</v>
      </c>
      <c r="AE54" s="152">
        <v>145</v>
      </c>
      <c r="AF54" s="152" t="s">
        <v>2663</v>
      </c>
      <c r="AG54" s="152">
        <v>121.1</v>
      </c>
      <c r="AH54" s="152">
        <v>140</v>
      </c>
      <c r="AI54" s="152">
        <v>43.8</v>
      </c>
      <c r="AJ54" s="152">
        <v>36.700000000000003</v>
      </c>
      <c r="AK54" s="152">
        <v>38.200000000000003</v>
      </c>
      <c r="AL54" s="152">
        <v>41.3</v>
      </c>
      <c r="AM54" s="152">
        <v>40</v>
      </c>
      <c r="AN54" s="152">
        <v>30.2</v>
      </c>
      <c r="AO54" s="152" t="s">
        <v>2663</v>
      </c>
    </row>
    <row r="55" spans="1:41">
      <c r="A55" s="158" t="s">
        <v>2705</v>
      </c>
      <c r="B55" s="149">
        <v>100</v>
      </c>
      <c r="C55" s="156">
        <v>168.3</v>
      </c>
      <c r="D55" s="149">
        <v>105.4</v>
      </c>
      <c r="E55" s="152">
        <v>78.599999999999994</v>
      </c>
      <c r="F55" s="152">
        <v>65.099999999999994</v>
      </c>
      <c r="G55" s="152">
        <v>72.5</v>
      </c>
      <c r="H55" s="152">
        <v>114.9</v>
      </c>
      <c r="I55" s="152">
        <v>146.5</v>
      </c>
      <c r="J55" s="152">
        <v>75.2</v>
      </c>
      <c r="K55" s="152">
        <v>90.2</v>
      </c>
      <c r="L55" s="152">
        <v>63.6</v>
      </c>
      <c r="M55" s="152">
        <v>76</v>
      </c>
      <c r="N55" s="152">
        <v>128</v>
      </c>
      <c r="O55" s="152">
        <v>48.4</v>
      </c>
      <c r="P55" s="152">
        <v>71.7</v>
      </c>
      <c r="Q55" s="152">
        <v>75.2</v>
      </c>
      <c r="R55" s="152">
        <v>93.4</v>
      </c>
      <c r="S55" s="152">
        <v>74.8</v>
      </c>
      <c r="T55" s="152">
        <v>119.3</v>
      </c>
      <c r="U55" s="152">
        <v>61.5</v>
      </c>
      <c r="V55" s="152">
        <v>85.8</v>
      </c>
      <c r="W55" s="152">
        <v>108.2</v>
      </c>
      <c r="X55" s="152">
        <v>112.4</v>
      </c>
      <c r="Y55" s="152">
        <v>71.8</v>
      </c>
      <c r="Z55" s="152">
        <v>67.2</v>
      </c>
      <c r="AA55" s="152">
        <v>60.1</v>
      </c>
      <c r="AB55" s="152">
        <v>71.099999999999994</v>
      </c>
      <c r="AC55" s="152">
        <v>80.3</v>
      </c>
      <c r="AD55" s="152">
        <v>137.30000000000001</v>
      </c>
      <c r="AE55" s="152">
        <v>167.9</v>
      </c>
      <c r="AF55" s="152" t="s">
        <v>2663</v>
      </c>
      <c r="AG55" s="152">
        <v>112.8</v>
      </c>
      <c r="AH55" s="152">
        <v>140.69999999999999</v>
      </c>
      <c r="AI55" s="152">
        <v>58.5</v>
      </c>
      <c r="AJ55" s="152">
        <v>54.2</v>
      </c>
      <c r="AK55" s="152">
        <v>53.4</v>
      </c>
      <c r="AL55" s="152">
        <v>62.5</v>
      </c>
      <c r="AM55" s="152">
        <v>54.3</v>
      </c>
      <c r="AN55" s="152">
        <v>54.3</v>
      </c>
      <c r="AO55" s="152" t="s">
        <v>2663</v>
      </c>
    </row>
    <row r="56" spans="1:41">
      <c r="A56" s="158" t="s">
        <v>2706</v>
      </c>
      <c r="B56" s="149">
        <v>100</v>
      </c>
      <c r="C56" s="156">
        <v>115.4</v>
      </c>
      <c r="D56" s="149">
        <v>101</v>
      </c>
      <c r="E56" s="152">
        <v>86.1</v>
      </c>
      <c r="F56" s="152">
        <v>93</v>
      </c>
      <c r="G56" s="152">
        <v>92.4</v>
      </c>
      <c r="H56" s="152">
        <v>119.2</v>
      </c>
      <c r="I56" s="152">
        <v>126.1</v>
      </c>
      <c r="J56" s="152">
        <v>118</v>
      </c>
      <c r="K56" s="152">
        <v>88.7</v>
      </c>
      <c r="L56" s="152">
        <v>75.3</v>
      </c>
      <c r="M56" s="152">
        <v>66.7</v>
      </c>
      <c r="N56" s="152">
        <v>122.1</v>
      </c>
      <c r="O56" s="152">
        <v>90.3</v>
      </c>
      <c r="P56" s="152">
        <v>67</v>
      </c>
      <c r="Q56" s="152">
        <v>86.8</v>
      </c>
      <c r="R56" s="152">
        <v>64.400000000000006</v>
      </c>
      <c r="S56" s="152">
        <v>108.1</v>
      </c>
      <c r="T56" s="152">
        <v>109.5</v>
      </c>
      <c r="U56" s="152">
        <v>71</v>
      </c>
      <c r="V56" s="152">
        <v>115.3</v>
      </c>
      <c r="W56" s="152">
        <v>133.4</v>
      </c>
      <c r="X56" s="152">
        <v>116.1</v>
      </c>
      <c r="Y56" s="152">
        <v>87.8</v>
      </c>
      <c r="Z56" s="152">
        <v>81.599999999999994</v>
      </c>
      <c r="AA56" s="152">
        <v>81.599999999999994</v>
      </c>
      <c r="AB56" s="152">
        <v>89.7</v>
      </c>
      <c r="AC56" s="152">
        <v>97.8</v>
      </c>
      <c r="AD56" s="152">
        <v>167.4</v>
      </c>
      <c r="AE56" s="152">
        <v>161.5</v>
      </c>
      <c r="AF56" s="152" t="s">
        <v>2663</v>
      </c>
      <c r="AG56" s="152">
        <v>114.9</v>
      </c>
      <c r="AH56" s="152">
        <v>139.19999999999999</v>
      </c>
      <c r="AI56" s="152">
        <v>69.099999999999994</v>
      </c>
      <c r="AJ56" s="152">
        <v>82.9</v>
      </c>
      <c r="AK56" s="152">
        <v>52.2</v>
      </c>
      <c r="AL56" s="152">
        <v>70.3</v>
      </c>
      <c r="AM56" s="152">
        <v>67.2</v>
      </c>
      <c r="AN56" s="152">
        <v>61.6</v>
      </c>
      <c r="AO56" s="152" t="s">
        <v>2663</v>
      </c>
    </row>
    <row r="57" spans="1:41">
      <c r="A57" s="111" t="s">
        <v>2707</v>
      </c>
      <c r="B57" s="149">
        <v>100</v>
      </c>
      <c r="C57" s="156">
        <v>113.2</v>
      </c>
      <c r="D57" s="149">
        <v>98.7</v>
      </c>
      <c r="E57" s="152">
        <v>99</v>
      </c>
      <c r="F57" s="152">
        <v>108.6</v>
      </c>
      <c r="G57" s="152">
        <v>114.7</v>
      </c>
      <c r="H57" s="152">
        <v>104.1</v>
      </c>
      <c r="I57" s="152">
        <v>101.3</v>
      </c>
      <c r="J57" s="152">
        <v>108.8</v>
      </c>
      <c r="K57" s="152">
        <v>99.6</v>
      </c>
      <c r="L57" s="152">
        <v>113</v>
      </c>
      <c r="M57" s="152">
        <v>95.6</v>
      </c>
      <c r="N57" s="152">
        <v>97.3</v>
      </c>
      <c r="O57" s="152">
        <v>102</v>
      </c>
      <c r="P57" s="152">
        <v>95</v>
      </c>
      <c r="Q57" s="152">
        <v>106.8</v>
      </c>
      <c r="R57" s="152">
        <v>103.8</v>
      </c>
      <c r="S57" s="152">
        <v>120.5</v>
      </c>
      <c r="T57" s="152">
        <v>111.8</v>
      </c>
      <c r="U57" s="152">
        <v>101.9</v>
      </c>
      <c r="V57" s="152">
        <v>107</v>
      </c>
      <c r="W57" s="152">
        <v>103.2</v>
      </c>
      <c r="X57" s="152">
        <v>98</v>
      </c>
      <c r="Y57" s="152">
        <v>106.4</v>
      </c>
      <c r="Z57" s="152">
        <v>104.8</v>
      </c>
      <c r="AA57" s="152">
        <v>111.8</v>
      </c>
      <c r="AB57" s="152">
        <v>103.1</v>
      </c>
      <c r="AC57" s="152">
        <v>96.9</v>
      </c>
      <c r="AD57" s="152">
        <v>101.2</v>
      </c>
      <c r="AE57" s="152">
        <v>103</v>
      </c>
      <c r="AF57" s="152" t="s">
        <v>2663</v>
      </c>
      <c r="AG57" s="152">
        <v>109.5</v>
      </c>
      <c r="AH57" s="152">
        <v>112.3</v>
      </c>
      <c r="AI57" s="152">
        <v>116</v>
      </c>
      <c r="AJ57" s="152">
        <v>92.3</v>
      </c>
      <c r="AK57" s="152">
        <v>103.6</v>
      </c>
      <c r="AL57" s="152">
        <v>116.4</v>
      </c>
      <c r="AM57" s="152">
        <v>100.3</v>
      </c>
      <c r="AN57" s="152">
        <v>110</v>
      </c>
      <c r="AO57" s="152" t="s">
        <v>2663</v>
      </c>
    </row>
    <row r="58" spans="1:41" ht="3.75" customHeight="1" thickBot="1">
      <c r="A58" s="160"/>
      <c r="B58" s="161"/>
      <c r="C58" s="162"/>
      <c r="D58" s="161"/>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row>
    <row r="59" spans="1:41" ht="3.75" customHeight="1" thickTop="1">
      <c r="B59" s="157"/>
      <c r="C59" s="156"/>
      <c r="D59" s="157"/>
      <c r="E59" s="152"/>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row>
    <row r="60" spans="1:41">
      <c r="A60" s="164" t="s">
        <v>2708</v>
      </c>
      <c r="B60" s="165"/>
      <c r="C60" s="166"/>
      <c r="D60" s="165"/>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row>
    <row r="61" spans="1:41">
      <c r="A61" s="111" t="s">
        <v>2709</v>
      </c>
      <c r="B61" s="149">
        <v>100</v>
      </c>
      <c r="C61" s="156">
        <v>174.6</v>
      </c>
      <c r="D61" s="149">
        <v>105.9</v>
      </c>
      <c r="E61" s="152">
        <v>115.4</v>
      </c>
      <c r="F61" s="152">
        <v>58.5</v>
      </c>
      <c r="G61" s="152">
        <v>84.3</v>
      </c>
      <c r="H61" s="152">
        <v>148.6</v>
      </c>
      <c r="I61" s="152">
        <v>109.1</v>
      </c>
      <c r="J61" s="152">
        <v>97.6</v>
      </c>
      <c r="K61" s="152">
        <v>142.30000000000001</v>
      </c>
      <c r="L61" s="152">
        <v>88.2</v>
      </c>
      <c r="M61" s="152">
        <v>96.3</v>
      </c>
      <c r="N61" s="152">
        <v>110.5</v>
      </c>
      <c r="O61" s="152">
        <v>73.5</v>
      </c>
      <c r="P61" s="152">
        <v>100.6</v>
      </c>
      <c r="Q61" s="152">
        <v>92</v>
      </c>
      <c r="R61" s="152">
        <v>85.1</v>
      </c>
      <c r="S61" s="152">
        <v>78.8</v>
      </c>
      <c r="T61" s="152">
        <v>137</v>
      </c>
      <c r="U61" s="152">
        <v>67.7</v>
      </c>
      <c r="V61" s="152">
        <v>89.9</v>
      </c>
      <c r="W61" s="152">
        <v>116.5</v>
      </c>
      <c r="X61" s="152">
        <v>109.6</v>
      </c>
      <c r="Y61" s="152">
        <v>60.7</v>
      </c>
      <c r="Z61" s="152">
        <v>88.1</v>
      </c>
      <c r="AA61" s="152">
        <v>59.3</v>
      </c>
      <c r="AB61" s="152">
        <v>89</v>
      </c>
      <c r="AC61" s="152">
        <v>86.4</v>
      </c>
      <c r="AD61" s="152">
        <v>126.1</v>
      </c>
      <c r="AE61" s="152">
        <v>122.3</v>
      </c>
      <c r="AF61" s="152" t="s">
        <v>2663</v>
      </c>
      <c r="AG61" s="152">
        <v>162</v>
      </c>
      <c r="AH61" s="152">
        <v>142.69999999999999</v>
      </c>
      <c r="AI61" s="152">
        <v>61.2</v>
      </c>
      <c r="AJ61" s="152">
        <v>51.4</v>
      </c>
      <c r="AK61" s="152">
        <v>61.4</v>
      </c>
      <c r="AL61" s="152">
        <v>63.9</v>
      </c>
      <c r="AM61" s="152">
        <v>41.6</v>
      </c>
      <c r="AN61" s="152">
        <v>58.3</v>
      </c>
      <c r="AO61" s="152" t="s">
        <v>2663</v>
      </c>
    </row>
    <row r="62" spans="1:41">
      <c r="A62" s="111" t="s">
        <v>2710</v>
      </c>
      <c r="B62" s="157">
        <v>100</v>
      </c>
      <c r="C62" s="156">
        <v>211.9</v>
      </c>
      <c r="D62" s="157">
        <v>109</v>
      </c>
      <c r="E62" s="152">
        <v>129.19999999999999</v>
      </c>
      <c r="F62" s="152">
        <v>45.2</v>
      </c>
      <c r="G62" s="152">
        <v>64.900000000000006</v>
      </c>
      <c r="H62" s="152">
        <v>142.9</v>
      </c>
      <c r="I62" s="152">
        <v>115.1</v>
      </c>
      <c r="J62" s="152">
        <v>76</v>
      </c>
      <c r="K62" s="152">
        <v>140.30000000000001</v>
      </c>
      <c r="L62" s="152">
        <v>72.2</v>
      </c>
      <c r="M62" s="152">
        <v>97.9</v>
      </c>
      <c r="N62" s="152">
        <v>104.6</v>
      </c>
      <c r="O62" s="152">
        <v>53.3</v>
      </c>
      <c r="P62" s="152">
        <v>104.5</v>
      </c>
      <c r="Q62" s="152">
        <v>100.9</v>
      </c>
      <c r="R62" s="152">
        <v>63.4</v>
      </c>
      <c r="S62" s="152">
        <v>58.3</v>
      </c>
      <c r="T62" s="152">
        <v>187.4</v>
      </c>
      <c r="U62" s="152">
        <v>50.5</v>
      </c>
      <c r="V62" s="152">
        <v>82.7</v>
      </c>
      <c r="W62" s="152">
        <v>133.6</v>
      </c>
      <c r="X62" s="152">
        <v>130</v>
      </c>
      <c r="Y62" s="152">
        <v>49.6</v>
      </c>
      <c r="Z62" s="152">
        <v>78.900000000000006</v>
      </c>
      <c r="AA62" s="152">
        <v>36.9</v>
      </c>
      <c r="AB62" s="152">
        <v>81</v>
      </c>
      <c r="AC62" s="152">
        <v>61.3</v>
      </c>
      <c r="AD62" s="152">
        <v>126.4</v>
      </c>
      <c r="AE62" s="152">
        <v>136.19999999999999</v>
      </c>
      <c r="AF62" s="152" t="s">
        <v>2663</v>
      </c>
      <c r="AG62" s="152">
        <v>189.8</v>
      </c>
      <c r="AH62" s="152">
        <v>170.2</v>
      </c>
      <c r="AI62" s="152">
        <v>33.4</v>
      </c>
      <c r="AJ62" s="152">
        <v>29.4</v>
      </c>
      <c r="AK62" s="152">
        <v>29.9</v>
      </c>
      <c r="AL62" s="152">
        <v>35.4</v>
      </c>
      <c r="AM62" s="152">
        <v>21.3</v>
      </c>
      <c r="AN62" s="152">
        <v>41.4</v>
      </c>
      <c r="AO62" s="152" t="s">
        <v>2663</v>
      </c>
    </row>
    <row r="63" spans="1:41">
      <c r="B63" s="149"/>
      <c r="C63" s="156"/>
      <c r="D63" s="149"/>
      <c r="E63" s="152"/>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2"/>
      <c r="AE63" s="152"/>
      <c r="AF63" s="152"/>
      <c r="AG63" s="152"/>
      <c r="AH63" s="152"/>
      <c r="AI63" s="152"/>
      <c r="AJ63" s="152"/>
      <c r="AK63" s="152"/>
      <c r="AL63" s="152"/>
      <c r="AM63" s="152"/>
      <c r="AN63" s="152"/>
      <c r="AO63" s="152"/>
    </row>
    <row r="64" spans="1:41">
      <c r="A64" s="164" t="s">
        <v>2711</v>
      </c>
      <c r="B64" s="165"/>
      <c r="C64" s="166"/>
      <c r="D64" s="165"/>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6"/>
      <c r="AM64" s="166"/>
      <c r="AN64" s="166"/>
      <c r="AO64" s="166"/>
    </row>
    <row r="65" spans="1:41">
      <c r="A65" s="111" t="s">
        <v>2712</v>
      </c>
      <c r="B65" s="149">
        <v>100</v>
      </c>
      <c r="C65" s="156">
        <v>137.1</v>
      </c>
      <c r="D65" s="149">
        <v>103.6</v>
      </c>
      <c r="E65" s="152">
        <v>109</v>
      </c>
      <c r="F65" s="152">
        <v>77.7</v>
      </c>
      <c r="G65" s="152">
        <v>95.4</v>
      </c>
      <c r="H65" s="152">
        <v>126.4</v>
      </c>
      <c r="I65" s="152">
        <v>105.4</v>
      </c>
      <c r="J65" s="152">
        <v>101.7</v>
      </c>
      <c r="K65" s="152">
        <v>118</v>
      </c>
      <c r="L65" s="152">
        <v>98.3</v>
      </c>
      <c r="M65" s="152">
        <v>96.7</v>
      </c>
      <c r="N65" s="152">
        <v>104.9</v>
      </c>
      <c r="O65" s="152">
        <v>89.4</v>
      </c>
      <c r="P65" s="152">
        <v>103.3</v>
      </c>
      <c r="Q65" s="152">
        <v>101</v>
      </c>
      <c r="R65" s="152">
        <v>97.9</v>
      </c>
      <c r="S65" s="152">
        <v>93.5</v>
      </c>
      <c r="T65" s="152">
        <v>107.3</v>
      </c>
      <c r="U65" s="152">
        <v>76.5</v>
      </c>
      <c r="V65" s="152">
        <v>103.4</v>
      </c>
      <c r="W65" s="152">
        <v>104.1</v>
      </c>
      <c r="X65" s="152">
        <v>103.4</v>
      </c>
      <c r="Y65" s="152">
        <v>74.7</v>
      </c>
      <c r="Z65" s="152">
        <v>101.1</v>
      </c>
      <c r="AA65" s="152">
        <v>77.099999999999994</v>
      </c>
      <c r="AB65" s="152">
        <v>94.8</v>
      </c>
      <c r="AC65" s="152">
        <v>89.5</v>
      </c>
      <c r="AD65" s="152">
        <v>115.2</v>
      </c>
      <c r="AE65" s="152">
        <v>110.4</v>
      </c>
      <c r="AF65" s="152" t="s">
        <v>2663</v>
      </c>
      <c r="AG65" s="152">
        <v>136.1</v>
      </c>
      <c r="AH65" s="152">
        <v>130.5</v>
      </c>
      <c r="AI65" s="152">
        <v>78.3</v>
      </c>
      <c r="AJ65" s="152">
        <v>66.8</v>
      </c>
      <c r="AK65" s="152">
        <v>80.400000000000006</v>
      </c>
      <c r="AL65" s="152">
        <v>80.2</v>
      </c>
      <c r="AM65" s="152">
        <v>59.3</v>
      </c>
      <c r="AN65" s="152">
        <v>76</v>
      </c>
      <c r="AO65" s="152" t="s">
        <v>2663</v>
      </c>
    </row>
    <row r="66" spans="1:41">
      <c r="A66" s="111" t="s">
        <v>2713</v>
      </c>
      <c r="B66" s="157">
        <v>100</v>
      </c>
      <c r="C66" s="156">
        <v>205.7</v>
      </c>
      <c r="D66" s="157">
        <v>108</v>
      </c>
      <c r="E66" s="152">
        <v>121</v>
      </c>
      <c r="F66" s="152">
        <v>41.6</v>
      </c>
      <c r="G66" s="152">
        <v>68.599999999999994</v>
      </c>
      <c r="H66" s="152">
        <v>165.1</v>
      </c>
      <c r="I66" s="152">
        <v>112.7</v>
      </c>
      <c r="J66" s="152">
        <v>90.2</v>
      </c>
      <c r="K66" s="152">
        <v>168.2</v>
      </c>
      <c r="L66" s="152">
        <v>79.400000000000006</v>
      </c>
      <c r="M66" s="152">
        <v>98.7</v>
      </c>
      <c r="N66" s="152">
        <v>110.6</v>
      </c>
      <c r="O66" s="152">
        <v>60.3</v>
      </c>
      <c r="P66" s="152">
        <v>100.9</v>
      </c>
      <c r="Q66" s="152">
        <v>86.3</v>
      </c>
      <c r="R66" s="152">
        <v>70.3</v>
      </c>
      <c r="S66" s="152">
        <v>61.2</v>
      </c>
      <c r="T66" s="152">
        <v>168.3</v>
      </c>
      <c r="U66" s="152">
        <v>56.2</v>
      </c>
      <c r="V66" s="152">
        <v>79.7</v>
      </c>
      <c r="W66" s="152">
        <v>130.5</v>
      </c>
      <c r="X66" s="152">
        <v>120</v>
      </c>
      <c r="Y66" s="152">
        <v>46.9</v>
      </c>
      <c r="Z66" s="152">
        <v>78.400000000000006</v>
      </c>
      <c r="AA66" s="152">
        <v>38.4</v>
      </c>
      <c r="AB66" s="152">
        <v>84.5</v>
      </c>
      <c r="AC66" s="152">
        <v>77.5</v>
      </c>
      <c r="AD66" s="152">
        <v>138.69999999999999</v>
      </c>
      <c r="AE66" s="152">
        <v>139.69999999999999</v>
      </c>
      <c r="AF66" s="152" t="s">
        <v>2663</v>
      </c>
      <c r="AG66" s="152">
        <v>189.2</v>
      </c>
      <c r="AH66" s="152">
        <v>166.8</v>
      </c>
      <c r="AI66" s="152">
        <v>44.7</v>
      </c>
      <c r="AJ66" s="152">
        <v>35.9</v>
      </c>
      <c r="AK66" s="152">
        <v>41.5</v>
      </c>
      <c r="AL66" s="152">
        <v>46</v>
      </c>
      <c r="AM66" s="152">
        <v>27.7</v>
      </c>
      <c r="AN66" s="152">
        <v>42.5</v>
      </c>
      <c r="AO66" s="152" t="s">
        <v>2663</v>
      </c>
    </row>
    <row r="67" spans="1:41">
      <c r="A67" s="111" t="s">
        <v>2714</v>
      </c>
      <c r="B67" s="157">
        <v>100</v>
      </c>
      <c r="C67" s="156">
        <v>211.9</v>
      </c>
      <c r="D67" s="157">
        <v>109</v>
      </c>
      <c r="E67" s="152">
        <v>129.19999999999999</v>
      </c>
      <c r="F67" s="152">
        <v>45.2</v>
      </c>
      <c r="G67" s="152">
        <v>64.900000000000006</v>
      </c>
      <c r="H67" s="152">
        <v>142.9</v>
      </c>
      <c r="I67" s="152">
        <v>115.1</v>
      </c>
      <c r="J67" s="152">
        <v>76</v>
      </c>
      <c r="K67" s="152">
        <v>140.30000000000001</v>
      </c>
      <c r="L67" s="152">
        <v>72.2</v>
      </c>
      <c r="M67" s="152">
        <v>97.9</v>
      </c>
      <c r="N67" s="152">
        <v>104.6</v>
      </c>
      <c r="O67" s="152">
        <v>53.3</v>
      </c>
      <c r="P67" s="152">
        <v>104.5</v>
      </c>
      <c r="Q67" s="152">
        <v>100.9</v>
      </c>
      <c r="R67" s="152">
        <v>63.4</v>
      </c>
      <c r="S67" s="152">
        <v>58.3</v>
      </c>
      <c r="T67" s="152">
        <v>187.4</v>
      </c>
      <c r="U67" s="152">
        <v>50.5</v>
      </c>
      <c r="V67" s="152">
        <v>82.7</v>
      </c>
      <c r="W67" s="152">
        <v>133.6</v>
      </c>
      <c r="X67" s="152">
        <v>130</v>
      </c>
      <c r="Y67" s="152">
        <v>49.6</v>
      </c>
      <c r="Z67" s="152">
        <v>78.900000000000006</v>
      </c>
      <c r="AA67" s="152">
        <v>36.9</v>
      </c>
      <c r="AB67" s="152">
        <v>81</v>
      </c>
      <c r="AC67" s="152">
        <v>61.3</v>
      </c>
      <c r="AD67" s="152">
        <v>126.4</v>
      </c>
      <c r="AE67" s="152">
        <v>136.19999999999999</v>
      </c>
      <c r="AF67" s="152" t="s">
        <v>2663</v>
      </c>
      <c r="AG67" s="152">
        <v>189.8</v>
      </c>
      <c r="AH67" s="152">
        <v>170.2</v>
      </c>
      <c r="AI67" s="152">
        <v>33.4</v>
      </c>
      <c r="AJ67" s="152">
        <v>29.4</v>
      </c>
      <c r="AK67" s="152">
        <v>29.9</v>
      </c>
      <c r="AL67" s="152">
        <v>35.4</v>
      </c>
      <c r="AM67" s="152">
        <v>21.3</v>
      </c>
      <c r="AN67" s="152">
        <v>41.4</v>
      </c>
      <c r="AO67" s="152" t="s">
        <v>2663</v>
      </c>
    </row>
    <row r="68" spans="1:41" ht="3.75" customHeight="1">
      <c r="A68" s="116"/>
      <c r="B68" s="116"/>
      <c r="C68" s="116"/>
      <c r="D68" s="116"/>
      <c r="E68" s="116"/>
      <c r="F68" s="116"/>
      <c r="G68" s="116"/>
      <c r="H68" s="116"/>
      <c r="I68" s="116"/>
      <c r="J68" s="116"/>
      <c r="K68" s="167"/>
      <c r="L68" s="116"/>
      <c r="M68" s="116"/>
      <c r="N68" s="116"/>
      <c r="O68" s="167"/>
      <c r="P68" s="116"/>
      <c r="Q68" s="116"/>
      <c r="R68" s="116"/>
      <c r="S68" s="167"/>
      <c r="T68" s="116"/>
      <c r="U68" s="116"/>
      <c r="V68" s="116"/>
      <c r="W68" s="167"/>
      <c r="X68" s="116"/>
      <c r="Y68" s="116"/>
      <c r="Z68" s="116"/>
      <c r="AA68" s="167"/>
      <c r="AB68" s="116"/>
      <c r="AC68" s="116"/>
      <c r="AD68" s="116"/>
      <c r="AE68" s="167"/>
      <c r="AF68" s="116"/>
      <c r="AG68" s="167"/>
      <c r="AH68" s="116"/>
      <c r="AI68" s="116"/>
      <c r="AJ68" s="116"/>
      <c r="AK68" s="116"/>
      <c r="AL68" s="116"/>
      <c r="AM68" s="167"/>
      <c r="AN68" s="167"/>
      <c r="AO68" s="167"/>
    </row>
    <row r="69" spans="1:41" ht="5.25" customHeight="1">
      <c r="K69" s="168"/>
      <c r="O69" s="168"/>
      <c r="S69" s="168"/>
      <c r="W69" s="168"/>
      <c r="AA69" s="168"/>
      <c r="AE69" s="168"/>
      <c r="AG69" s="168"/>
      <c r="AM69" s="168"/>
      <c r="AN69" s="168"/>
      <c r="AO69" s="168"/>
    </row>
    <row r="70" spans="1:41" ht="13.5" customHeight="1">
      <c r="A70" s="169" t="s">
        <v>2715</v>
      </c>
      <c r="K70" s="168"/>
      <c r="O70" s="168"/>
      <c r="S70" s="168"/>
      <c r="W70" s="168"/>
      <c r="AA70" s="168"/>
      <c r="AE70" s="168"/>
      <c r="AG70" s="168"/>
      <c r="AM70" s="168"/>
      <c r="AN70" s="168"/>
      <c r="AO70" s="168"/>
    </row>
    <row r="71" spans="1:41" ht="13.5" customHeight="1">
      <c r="A71" s="111" t="s">
        <v>2716</v>
      </c>
      <c r="K71" s="168"/>
      <c r="O71" s="168"/>
      <c r="S71" s="168"/>
      <c r="W71" s="168"/>
      <c r="AA71" s="168"/>
      <c r="AE71" s="168"/>
      <c r="AG71" s="168"/>
      <c r="AM71" s="168"/>
      <c r="AN71" s="168"/>
      <c r="AO71" s="168"/>
    </row>
    <row r="72" spans="1:41">
      <c r="A72" s="170" t="s">
        <v>2717</v>
      </c>
      <c r="B72" s="171"/>
      <c r="C72" s="171"/>
      <c r="D72" s="171"/>
      <c r="E72" s="171"/>
      <c r="F72" s="171"/>
      <c r="G72" s="171"/>
      <c r="K72" s="168"/>
      <c r="O72" s="168"/>
      <c r="S72" s="168"/>
      <c r="W72" s="168"/>
      <c r="AA72" s="168"/>
      <c r="AE72" s="168"/>
      <c r="AG72" s="168"/>
      <c r="AM72" s="168"/>
      <c r="AN72" s="168"/>
      <c r="AO72" s="168"/>
    </row>
    <row r="73" spans="1:41" ht="13.5">
      <c r="A73" s="172" t="s">
        <v>2718</v>
      </c>
      <c r="B73" s="173"/>
      <c r="C73" s="173"/>
      <c r="D73" s="173"/>
      <c r="E73" s="173"/>
      <c r="F73" s="173"/>
      <c r="G73" s="173"/>
      <c r="K73" s="168"/>
      <c r="O73" s="168"/>
      <c r="S73" s="168"/>
      <c r="W73" s="168"/>
      <c r="AA73" s="168"/>
      <c r="AE73" s="168"/>
      <c r="AG73" s="168"/>
      <c r="AM73" s="168"/>
      <c r="AN73" s="168"/>
      <c r="AO73" s="168"/>
    </row>
    <row r="74" spans="1:41">
      <c r="A74" s="172" t="s">
        <v>2719</v>
      </c>
      <c r="K74" s="168"/>
      <c r="O74" s="168"/>
      <c r="S74" s="168"/>
      <c r="W74" s="168"/>
      <c r="AA74" s="168"/>
      <c r="AE74" s="168"/>
      <c r="AG74" s="168"/>
      <c r="AM74" s="168"/>
      <c r="AN74" s="168"/>
      <c r="AO74" s="168"/>
    </row>
    <row r="75" spans="1:41" ht="13.5">
      <c r="A75" s="172" t="s">
        <v>2720</v>
      </c>
      <c r="B75" s="173"/>
      <c r="C75" s="173"/>
      <c r="D75" s="173"/>
      <c r="E75" s="173"/>
      <c r="F75" s="173"/>
      <c r="G75" s="173"/>
      <c r="K75" s="168"/>
      <c r="O75" s="168"/>
      <c r="S75" s="168"/>
      <c r="W75" s="168"/>
      <c r="AA75" s="168"/>
      <c r="AE75" s="168"/>
      <c r="AG75" s="168"/>
      <c r="AM75" s="168"/>
      <c r="AN75" s="168"/>
      <c r="AO75" s="168"/>
    </row>
    <row r="76" spans="1:41" ht="13.5">
      <c r="A76" s="172" t="s">
        <v>2721</v>
      </c>
      <c r="B76" s="173"/>
      <c r="C76" s="173"/>
      <c r="D76" s="173"/>
      <c r="E76" s="173"/>
      <c r="F76" s="173"/>
      <c r="G76" s="173"/>
      <c r="K76" s="168"/>
      <c r="O76" s="168"/>
      <c r="S76" s="168"/>
      <c r="W76" s="168"/>
      <c r="AA76" s="168"/>
      <c r="AE76" s="168"/>
      <c r="AG76" s="168"/>
      <c r="AM76" s="168"/>
      <c r="AN76" s="168"/>
      <c r="AO76" s="168"/>
    </row>
    <row r="77" spans="1:41" ht="3.75" customHeight="1">
      <c r="A77" s="116"/>
      <c r="B77" s="116"/>
      <c r="C77" s="116"/>
      <c r="D77" s="116"/>
      <c r="E77" s="116"/>
      <c r="F77" s="116"/>
      <c r="G77" s="116"/>
      <c r="H77" s="116"/>
      <c r="I77" s="116"/>
      <c r="J77" s="116"/>
      <c r="K77" s="167"/>
      <c r="L77" s="116"/>
      <c r="M77" s="116"/>
      <c r="N77" s="116"/>
      <c r="O77" s="167"/>
      <c r="P77" s="116"/>
      <c r="Q77" s="116"/>
      <c r="R77" s="116"/>
      <c r="S77" s="167"/>
      <c r="T77" s="116"/>
      <c r="U77" s="116"/>
      <c r="V77" s="116"/>
      <c r="W77" s="167"/>
      <c r="X77" s="116"/>
      <c r="Y77" s="116"/>
      <c r="Z77" s="116"/>
      <c r="AA77" s="167"/>
      <c r="AB77" s="116"/>
      <c r="AC77" s="116"/>
      <c r="AD77" s="116"/>
      <c r="AE77" s="167"/>
      <c r="AF77" s="116"/>
      <c r="AG77" s="167"/>
      <c r="AH77" s="116"/>
      <c r="AI77" s="116"/>
      <c r="AJ77" s="116"/>
      <c r="AK77" s="116"/>
      <c r="AL77" s="116"/>
      <c r="AM77" s="167"/>
      <c r="AN77" s="167"/>
      <c r="AO77" s="167"/>
    </row>
    <row r="78" spans="1:41" ht="5.25" customHeight="1"/>
    <row r="79" spans="1:41" ht="12.6" customHeight="1">
      <c r="A79" s="174" t="s">
        <v>2722</v>
      </c>
    </row>
    <row r="80" spans="1:41" ht="12.6" customHeight="1">
      <c r="A80" s="111" t="s">
        <v>2723</v>
      </c>
    </row>
    <row r="81" spans="1:41" ht="12.6" customHeight="1">
      <c r="A81" s="175" t="s">
        <v>2724</v>
      </c>
    </row>
    <row r="82" spans="1:41" ht="3.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row>
  </sheetData>
  <pageMargins left="0.19685039370078741" right="0.19685039370078741" top="0.39370078740157483" bottom="0.39370078740157483" header="0.31496062992125984" footer="0.31496062992125984"/>
  <pageSetup paperSize="8" scale="82" fitToWidth="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D93A1-0C84-4C27-8F65-0CFFC5E189FD}">
  <sheetPr>
    <tabColor theme="3" tint="0.39997558519241921"/>
  </sheetPr>
  <dimension ref="A1:D106"/>
  <sheetViews>
    <sheetView workbookViewId="0">
      <selection activeCell="C5" sqref="C5"/>
    </sheetView>
  </sheetViews>
  <sheetFormatPr baseColWidth="10" defaultColWidth="8" defaultRowHeight="14.25"/>
  <cols>
    <col min="1" max="1" width="8.875" style="212" bestFit="1" customWidth="1"/>
    <col min="2" max="2" width="155.5" style="212" bestFit="1" customWidth="1"/>
    <col min="3" max="3" width="14.875" style="213" bestFit="1" customWidth="1"/>
    <col min="4" max="4" width="12.25" style="233" bestFit="1" customWidth="1"/>
    <col min="5" max="16384" width="8" style="212"/>
  </cols>
  <sheetData>
    <row r="1" spans="1:4">
      <c r="A1" s="212" t="s">
        <v>0</v>
      </c>
      <c r="B1" s="212" t="s">
        <v>2</v>
      </c>
      <c r="C1" s="213" t="s">
        <v>3017</v>
      </c>
      <c r="D1" s="233" t="s">
        <v>2867</v>
      </c>
    </row>
    <row r="2" spans="1:4">
      <c r="A2">
        <v>1006</v>
      </c>
      <c r="B2" t="s">
        <v>56</v>
      </c>
      <c r="C2" s="248">
        <v>1679313.7345476979</v>
      </c>
      <c r="D2" s="223">
        <v>3.5550407578796413E-2</v>
      </c>
    </row>
    <row r="3" spans="1:4">
      <c r="A3">
        <v>1013</v>
      </c>
      <c r="B3" t="s">
        <v>65</v>
      </c>
      <c r="C3" s="248">
        <v>195329.48234340249</v>
      </c>
      <c r="D3" s="223">
        <v>4.1350478868878906E-3</v>
      </c>
    </row>
    <row r="4" spans="1:4">
      <c r="A4">
        <v>1019</v>
      </c>
      <c r="B4" t="s">
        <v>2855</v>
      </c>
      <c r="C4" s="248">
        <v>294540.97077500372</v>
      </c>
      <c r="D4" s="223">
        <v>6.2353158580734083E-3</v>
      </c>
    </row>
    <row r="5" spans="1:4">
      <c r="A5">
        <v>1020</v>
      </c>
      <c r="B5" t="s">
        <v>72</v>
      </c>
      <c r="C5" s="248">
        <v>1858423.974218962</v>
      </c>
      <c r="D5" s="223">
        <v>3.9342100513151117E-2</v>
      </c>
    </row>
    <row r="6" spans="1:4">
      <c r="A6">
        <v>1022</v>
      </c>
      <c r="B6" t="s">
        <v>2856</v>
      </c>
      <c r="C6" s="248">
        <v>342605.22364770848</v>
      </c>
      <c r="D6" s="223">
        <v>7.252817081604585E-3</v>
      </c>
    </row>
    <row r="7" spans="1:4">
      <c r="A7">
        <v>1027</v>
      </c>
      <c r="B7" t="s">
        <v>75</v>
      </c>
      <c r="C7" s="248">
        <v>1389643.6385450419</v>
      </c>
      <c r="D7" s="223">
        <v>2.941820621318493E-2</v>
      </c>
    </row>
    <row r="8" spans="1:4">
      <c r="A8">
        <v>1065</v>
      </c>
      <c r="B8" t="s">
        <v>76</v>
      </c>
      <c r="C8" s="248">
        <v>20933.8330076454</v>
      </c>
      <c r="D8" s="223">
        <v>4.4316096527888981E-4</v>
      </c>
    </row>
    <row r="9" spans="1:4">
      <c r="A9">
        <v>1069</v>
      </c>
      <c r="B9" t="s">
        <v>79</v>
      </c>
      <c r="C9" s="248">
        <v>33342.882833821488</v>
      </c>
      <c r="D9" s="223">
        <v>7.0585564222379663E-4</v>
      </c>
    </row>
    <row r="10" spans="1:4">
      <c r="A10">
        <v>1093</v>
      </c>
      <c r="B10" t="s">
        <v>82</v>
      </c>
      <c r="C10" s="248">
        <v>1690177.1012986889</v>
      </c>
      <c r="D10" s="223">
        <v>3.5780380756369259E-2</v>
      </c>
    </row>
    <row r="11" spans="1:4">
      <c r="A11">
        <v>1191.0999999999999</v>
      </c>
      <c r="B11" t="s">
        <v>83</v>
      </c>
      <c r="C11" s="248">
        <v>140226.77102740851</v>
      </c>
      <c r="D11" s="223">
        <v>2.9685452818770698E-3</v>
      </c>
    </row>
    <row r="12" spans="1:4">
      <c r="A12">
        <v>1194</v>
      </c>
      <c r="B12" t="s">
        <v>85</v>
      </c>
      <c r="C12" s="248">
        <v>49546.467970291807</v>
      </c>
      <c r="D12" s="223">
        <v>1.048879130919551E-3</v>
      </c>
    </row>
    <row r="13" spans="1:4">
      <c r="A13">
        <v>1207</v>
      </c>
      <c r="B13" t="s">
        <v>89</v>
      </c>
      <c r="C13" s="248">
        <v>1071871.3971142101</v>
      </c>
      <c r="D13" s="223">
        <v>2.2691093543474969E-2</v>
      </c>
    </row>
    <row r="14" spans="1:4">
      <c r="A14">
        <v>1212</v>
      </c>
      <c r="B14" t="s">
        <v>90</v>
      </c>
      <c r="C14" s="248">
        <v>162870.62702121021</v>
      </c>
      <c r="D14" s="223">
        <v>3.4479067574455621E-3</v>
      </c>
    </row>
    <row r="15" spans="1:4">
      <c r="A15">
        <v>1223</v>
      </c>
      <c r="B15" t="s">
        <v>2857</v>
      </c>
      <c r="C15" s="248">
        <v>1387781.6698144081</v>
      </c>
      <c r="D15" s="223">
        <v>2.9378789071580449E-2</v>
      </c>
    </row>
    <row r="16" spans="1:4">
      <c r="A16">
        <v>1224.0999999999999</v>
      </c>
      <c r="B16" t="s">
        <v>92</v>
      </c>
      <c r="C16" s="248">
        <v>105305.0840168369</v>
      </c>
      <c r="D16" s="223">
        <v>2.2292669796607442E-3</v>
      </c>
    </row>
    <row r="17" spans="1:4">
      <c r="A17">
        <v>1230</v>
      </c>
      <c r="B17" t="s">
        <v>94</v>
      </c>
      <c r="C17" s="248">
        <v>723842.25115257734</v>
      </c>
      <c r="D17" s="223">
        <v>1.532345417168785E-2</v>
      </c>
    </row>
    <row r="18" spans="1:4">
      <c r="A18">
        <v>1245</v>
      </c>
      <c r="B18" t="s">
        <v>95</v>
      </c>
      <c r="C18" s="248">
        <v>1840821.614049745</v>
      </c>
      <c r="D18" s="223">
        <v>3.8969465510238471E-2</v>
      </c>
    </row>
    <row r="19" spans="1:4">
      <c r="A19">
        <v>1260</v>
      </c>
      <c r="B19" t="s">
        <v>96</v>
      </c>
      <c r="C19" s="248">
        <v>88582.378859728356</v>
      </c>
      <c r="D19" s="223">
        <v>1.8752539254440639E-3</v>
      </c>
    </row>
    <row r="20" spans="1:4">
      <c r="A20">
        <v>1266</v>
      </c>
      <c r="B20" t="s">
        <v>2858</v>
      </c>
      <c r="C20" s="248">
        <v>291406.15151042037</v>
      </c>
      <c r="D20" s="223">
        <v>6.1689529740874592E-3</v>
      </c>
    </row>
    <row r="21" spans="1:4">
      <c r="A21">
        <v>1288</v>
      </c>
      <c r="B21" t="s">
        <v>2859</v>
      </c>
      <c r="C21" s="248">
        <v>247858.08162804719</v>
      </c>
      <c r="D21" s="223">
        <v>5.2470575582762788E-3</v>
      </c>
    </row>
    <row r="22" spans="1:4">
      <c r="A22">
        <v>1307</v>
      </c>
      <c r="B22" t="s">
        <v>103</v>
      </c>
      <c r="C22" s="248">
        <v>138518.71384671491</v>
      </c>
      <c r="D22" s="223">
        <v>2.932386386911619E-3</v>
      </c>
    </row>
    <row r="23" spans="1:4">
      <c r="A23">
        <v>1314</v>
      </c>
      <c r="B23" t="s">
        <v>524</v>
      </c>
      <c r="C23" s="248">
        <v>2471266.4792626179</v>
      </c>
      <c r="D23" s="223">
        <v>5.2315733960971743E-2</v>
      </c>
    </row>
    <row r="24" spans="1:4">
      <c r="A24">
        <v>1329</v>
      </c>
      <c r="B24" t="s">
        <v>105</v>
      </c>
      <c r="C24" s="248">
        <v>810723.24128051312</v>
      </c>
      <c r="D24" s="223">
        <v>1.716269037059228E-2</v>
      </c>
    </row>
    <row r="25" spans="1:4">
      <c r="A25">
        <v>1341</v>
      </c>
      <c r="B25" t="s">
        <v>106</v>
      </c>
      <c r="C25" s="248">
        <v>1407904.9499385981</v>
      </c>
      <c r="D25" s="223">
        <v>2.9804790952896509E-2</v>
      </c>
    </row>
    <row r="26" spans="1:4">
      <c r="A26">
        <v>1356</v>
      </c>
      <c r="B26" t="s">
        <v>107</v>
      </c>
      <c r="C26" s="248">
        <v>1482877.372063763</v>
      </c>
      <c r="D26" s="223">
        <v>3.1391927477113092E-2</v>
      </c>
    </row>
    <row r="27" spans="1:4">
      <c r="A27">
        <v>1363</v>
      </c>
      <c r="B27" t="s">
        <v>108</v>
      </c>
      <c r="C27" s="248">
        <v>503265.75076766079</v>
      </c>
      <c r="D27" s="223">
        <v>1.065393689825213E-2</v>
      </c>
    </row>
    <row r="28" spans="1:4">
      <c r="A28">
        <v>1371</v>
      </c>
      <c r="B28" t="s">
        <v>2860</v>
      </c>
      <c r="C28" s="248">
        <v>1237719.2057707971</v>
      </c>
      <c r="D28" s="223">
        <v>2.6202026058643069E-2</v>
      </c>
    </row>
    <row r="29" spans="1:4">
      <c r="A29">
        <v>1372</v>
      </c>
      <c r="B29" t="s">
        <v>111</v>
      </c>
      <c r="C29" s="248">
        <v>213037.12343628201</v>
      </c>
      <c r="D29" s="223">
        <v>4.5099116453150576E-3</v>
      </c>
    </row>
    <row r="30" spans="1:4">
      <c r="A30">
        <v>1374</v>
      </c>
      <c r="B30" t="s">
        <v>2861</v>
      </c>
      <c r="C30" s="248">
        <v>1527531.7071355451</v>
      </c>
      <c r="D30" s="223">
        <v>3.2337242089447611E-2</v>
      </c>
    </row>
    <row r="31" spans="1:4">
      <c r="A31">
        <v>1406</v>
      </c>
      <c r="B31" t="s">
        <v>113</v>
      </c>
      <c r="C31" s="248">
        <v>1013753.331977226</v>
      </c>
      <c r="D31" s="223">
        <v>2.1460757090669549E-2</v>
      </c>
    </row>
    <row r="32" spans="1:4">
      <c r="A32">
        <v>1410.1</v>
      </c>
      <c r="B32" t="s">
        <v>114</v>
      </c>
      <c r="C32" s="248">
        <v>659295.42631511274</v>
      </c>
      <c r="D32" s="223">
        <v>1.395702341864748E-2</v>
      </c>
    </row>
    <row r="33" spans="1:4">
      <c r="A33">
        <v>1418</v>
      </c>
      <c r="B33" t="s">
        <v>115</v>
      </c>
      <c r="C33" s="248">
        <v>22747.046975340028</v>
      </c>
      <c r="D33" s="223">
        <v>4.8154598783482831E-4</v>
      </c>
    </row>
    <row r="34" spans="1:4">
      <c r="A34">
        <v>1438.1</v>
      </c>
      <c r="B34" t="s">
        <v>118</v>
      </c>
      <c r="C34" s="248">
        <v>116340.168939508</v>
      </c>
      <c r="D34" s="223">
        <v>2.462875363012203E-3</v>
      </c>
    </row>
    <row r="35" spans="1:4">
      <c r="A35">
        <v>1444.1</v>
      </c>
      <c r="B35" t="s">
        <v>121</v>
      </c>
      <c r="C35" s="248">
        <v>219102.09312909259</v>
      </c>
      <c r="D35" s="223">
        <v>4.638304654969407E-3</v>
      </c>
    </row>
    <row r="36" spans="1:4">
      <c r="A36">
        <v>1446.1</v>
      </c>
      <c r="B36" t="s">
        <v>125</v>
      </c>
      <c r="C36" s="248">
        <v>286825.37989031122</v>
      </c>
      <c r="D36" s="223">
        <v>6.0719798506203744E-3</v>
      </c>
    </row>
    <row r="37" spans="1:4">
      <c r="A37">
        <v>1459</v>
      </c>
      <c r="B37" t="s">
        <v>128</v>
      </c>
      <c r="C37" s="248">
        <v>101189.12073057309</v>
      </c>
      <c r="D37" s="223">
        <v>2.1421336647858718E-3</v>
      </c>
    </row>
    <row r="38" spans="1:4">
      <c r="A38">
        <v>1460</v>
      </c>
      <c r="B38" t="s">
        <v>130</v>
      </c>
      <c r="C38" s="248">
        <v>100374.8011261834</v>
      </c>
      <c r="D38" s="223">
        <v>2.1248948408306469E-3</v>
      </c>
    </row>
    <row r="39" spans="1:4">
      <c r="A39">
        <v>1469</v>
      </c>
      <c r="B39" t="s">
        <v>131</v>
      </c>
      <c r="C39" s="248">
        <v>17979.143399202439</v>
      </c>
      <c r="D39" s="223">
        <v>3.8061135487075913E-4</v>
      </c>
    </row>
    <row r="40" spans="1:4">
      <c r="A40">
        <v>1474.1</v>
      </c>
      <c r="B40" t="s">
        <v>133</v>
      </c>
      <c r="C40" s="248">
        <v>84682.285938692279</v>
      </c>
      <c r="D40" s="223">
        <v>1.7926905008226631E-3</v>
      </c>
    </row>
    <row r="41" spans="1:4">
      <c r="A41">
        <v>1479</v>
      </c>
      <c r="B41" t="s">
        <v>135</v>
      </c>
      <c r="C41" s="248">
        <v>2071251.05645889</v>
      </c>
      <c r="D41" s="223">
        <v>4.3847565669412267E-2</v>
      </c>
    </row>
    <row r="42" spans="1:4">
      <c r="A42">
        <v>1509</v>
      </c>
      <c r="B42" t="s">
        <v>136</v>
      </c>
      <c r="C42" s="248">
        <v>2541095.435287585</v>
      </c>
      <c r="D42" s="223">
        <v>5.3793985342127773E-2</v>
      </c>
    </row>
    <row r="43" spans="1:4">
      <c r="A43">
        <v>1517</v>
      </c>
      <c r="B43" t="s">
        <v>137</v>
      </c>
      <c r="C43" s="248">
        <v>126293.24995486251</v>
      </c>
      <c r="D43" s="223">
        <v>2.673578151586687E-3</v>
      </c>
    </row>
    <row r="44" spans="1:4">
      <c r="A44">
        <v>1524</v>
      </c>
      <c r="B44" t="s">
        <v>2862</v>
      </c>
      <c r="C44" s="248">
        <v>482860.6674441215</v>
      </c>
      <c r="D44" s="223">
        <v>1.022196935466118E-2</v>
      </c>
    </row>
    <row r="45" spans="1:4">
      <c r="A45">
        <v>1556</v>
      </c>
      <c r="B45" t="s">
        <v>141</v>
      </c>
      <c r="C45" s="248">
        <v>335485.70142580289</v>
      </c>
      <c r="D45" s="223">
        <v>7.1020996119929803E-3</v>
      </c>
    </row>
    <row r="46" spans="1:4">
      <c r="A46">
        <v>1574</v>
      </c>
      <c r="B46" t="s">
        <v>142</v>
      </c>
      <c r="C46" s="248">
        <v>2136208.2424131022</v>
      </c>
      <c r="D46" s="223">
        <v>4.5222683604993187E-2</v>
      </c>
    </row>
    <row r="47" spans="1:4">
      <c r="A47">
        <v>1576</v>
      </c>
      <c r="B47" t="s">
        <v>143</v>
      </c>
      <c r="C47" s="248">
        <v>145258.7646909217</v>
      </c>
      <c r="D47" s="223">
        <v>3.075070597541208E-3</v>
      </c>
    </row>
    <row r="48" spans="1:4">
      <c r="A48">
        <v>1579</v>
      </c>
      <c r="B48" t="s">
        <v>145</v>
      </c>
      <c r="C48" s="248">
        <v>20093.235290903849</v>
      </c>
      <c r="D48" s="223">
        <v>4.2536584407837358E-4</v>
      </c>
    </row>
    <row r="49" spans="1:4">
      <c r="A49">
        <v>1591</v>
      </c>
      <c r="B49" t="s">
        <v>147</v>
      </c>
      <c r="C49" s="248">
        <v>82635.310024700157</v>
      </c>
      <c r="D49" s="223">
        <v>1.7493568303182661E-3</v>
      </c>
    </row>
    <row r="50" spans="1:4">
      <c r="A50">
        <v>1595</v>
      </c>
      <c r="B50" t="s">
        <v>148</v>
      </c>
      <c r="C50" s="248">
        <v>155036.76384593229</v>
      </c>
      <c r="D50" s="223">
        <v>3.2820669723784431E-3</v>
      </c>
    </row>
    <row r="51" spans="1:4">
      <c r="A51">
        <v>1626</v>
      </c>
      <c r="B51" t="s">
        <v>149</v>
      </c>
      <c r="C51" s="248">
        <v>660559.90085761133</v>
      </c>
      <c r="D51" s="223">
        <v>1.398379184460271E-2</v>
      </c>
    </row>
    <row r="52" spans="1:4">
      <c r="A52">
        <v>1636</v>
      </c>
      <c r="B52" t="s">
        <v>150</v>
      </c>
      <c r="C52" s="248">
        <v>163857.6368929543</v>
      </c>
      <c r="D52" s="223">
        <v>3.4688013660603419E-3</v>
      </c>
    </row>
    <row r="53" spans="1:4">
      <c r="A53">
        <v>1653</v>
      </c>
      <c r="B53" t="s">
        <v>152</v>
      </c>
      <c r="C53" s="248">
        <v>142303.48065167901</v>
      </c>
      <c r="D53" s="223">
        <v>3.0125084032681482E-3</v>
      </c>
    </row>
    <row r="54" spans="1:4">
      <c r="A54">
        <v>1664</v>
      </c>
      <c r="B54" t="s">
        <v>155</v>
      </c>
      <c r="C54" s="248">
        <v>114215.30383616649</v>
      </c>
      <c r="D54" s="223">
        <v>2.417892809175056E-3</v>
      </c>
    </row>
    <row r="55" spans="1:4">
      <c r="A55">
        <v>1665</v>
      </c>
      <c r="B55" t="s">
        <v>157</v>
      </c>
      <c r="C55" s="248">
        <v>37095.028737353517</v>
      </c>
      <c r="D55" s="223">
        <v>7.8528708699882662E-4</v>
      </c>
    </row>
    <row r="56" spans="1:4">
      <c r="A56">
        <v>1675</v>
      </c>
      <c r="B56" t="s">
        <v>1946</v>
      </c>
      <c r="C56" s="248">
        <v>104730.7579754099</v>
      </c>
      <c r="D56" s="223">
        <v>2.2171087245141268E-3</v>
      </c>
    </row>
    <row r="57" spans="1:4">
      <c r="A57">
        <v>1700</v>
      </c>
      <c r="B57" t="s">
        <v>2863</v>
      </c>
      <c r="C57" s="248">
        <v>901000.66076393181</v>
      </c>
      <c r="D57" s="223">
        <v>1.9073827635638179E-2</v>
      </c>
    </row>
    <row r="58" spans="1:4">
      <c r="A58">
        <v>1718.1</v>
      </c>
      <c r="B58" t="s">
        <v>164</v>
      </c>
      <c r="C58" s="248">
        <v>2466364.370115181</v>
      </c>
      <c r="D58" s="223">
        <v>5.2211958249142591E-2</v>
      </c>
    </row>
    <row r="59" spans="1:4">
      <c r="A59">
        <v>1720</v>
      </c>
      <c r="B59" t="s">
        <v>166</v>
      </c>
      <c r="C59" s="248">
        <v>862311.81732767099</v>
      </c>
      <c r="D59" s="223">
        <v>1.8254800121829531E-2</v>
      </c>
    </row>
    <row r="60" spans="1:4">
      <c r="A60">
        <v>1727.1</v>
      </c>
      <c r="B60" t="s">
        <v>1657</v>
      </c>
      <c r="C60" s="248">
        <v>609327.35526962171</v>
      </c>
      <c r="D60" s="223">
        <v>1.289921911737324E-2</v>
      </c>
    </row>
    <row r="61" spans="1:4">
      <c r="A61">
        <v>1731</v>
      </c>
      <c r="B61" t="s">
        <v>168</v>
      </c>
      <c r="C61" s="248">
        <v>693135.69785547163</v>
      </c>
      <c r="D61" s="223">
        <v>1.467340858306759E-2</v>
      </c>
    </row>
    <row r="62" spans="1:4">
      <c r="A62">
        <v>1732</v>
      </c>
      <c r="B62" t="s">
        <v>169</v>
      </c>
      <c r="C62" s="248">
        <v>545632.05126615101</v>
      </c>
      <c r="D62" s="223">
        <v>1.1550814723605449E-2</v>
      </c>
    </row>
    <row r="63" spans="1:4">
      <c r="A63">
        <v>1734</v>
      </c>
      <c r="B63" t="s">
        <v>1704</v>
      </c>
      <c r="C63" s="248">
        <v>175032.98334205849</v>
      </c>
      <c r="D63" s="223">
        <v>3.705379030451871E-3</v>
      </c>
    </row>
    <row r="64" spans="1:4">
      <c r="A64">
        <v>1738</v>
      </c>
      <c r="B64" t="s">
        <v>174</v>
      </c>
      <c r="C64" s="248">
        <v>694944.49899799842</v>
      </c>
      <c r="D64" s="223">
        <v>1.4711700187860039E-2</v>
      </c>
    </row>
    <row r="65" spans="1:4">
      <c r="A65">
        <v>1739</v>
      </c>
      <c r="B65" t="s">
        <v>2864</v>
      </c>
      <c r="C65" s="248">
        <v>380351.32849700202</v>
      </c>
      <c r="D65" s="223">
        <v>8.0518871923875388E-3</v>
      </c>
    </row>
    <row r="66" spans="1:4">
      <c r="A66">
        <v>1740</v>
      </c>
      <c r="B66" t="s">
        <v>177</v>
      </c>
      <c r="C66" s="248">
        <v>572341.70933866885</v>
      </c>
      <c r="D66" s="223">
        <v>1.211624762112417E-2</v>
      </c>
    </row>
    <row r="67" spans="1:4">
      <c r="A67">
        <v>1748</v>
      </c>
      <c r="B67" t="s">
        <v>178</v>
      </c>
      <c r="C67" s="248">
        <v>51145.492067514067</v>
      </c>
      <c r="D67" s="223">
        <v>1.082729838631341E-3</v>
      </c>
    </row>
    <row r="68" spans="1:4">
      <c r="A68">
        <v>1749</v>
      </c>
      <c r="B68" t="s">
        <v>179</v>
      </c>
      <c r="C68" s="248">
        <v>1387902.481829192</v>
      </c>
      <c r="D68" s="223">
        <v>2.938134661415133E-2</v>
      </c>
    </row>
    <row r="69" spans="1:4">
      <c r="A69">
        <v>1751</v>
      </c>
      <c r="B69" t="s">
        <v>180</v>
      </c>
      <c r="C69" s="248">
        <v>49633.043733925231</v>
      </c>
      <c r="D69" s="223">
        <v>1.0507119055942859E-3</v>
      </c>
    </row>
    <row r="70" spans="1:4">
      <c r="A70">
        <v>1767</v>
      </c>
      <c r="B70" t="s">
        <v>182</v>
      </c>
      <c r="C70" s="248">
        <v>137277.82391061549</v>
      </c>
      <c r="D70" s="223">
        <v>2.906117237745968E-3</v>
      </c>
    </row>
    <row r="71" spans="1:4">
      <c r="A71">
        <v>3018</v>
      </c>
      <c r="B71" t="s">
        <v>184</v>
      </c>
      <c r="C71" s="248">
        <v>19129.244551713349</v>
      </c>
      <c r="D71" s="223">
        <v>4.0495854139550852E-4</v>
      </c>
    </row>
    <row r="72" spans="1:4">
      <c r="A72">
        <v>3018.1</v>
      </c>
      <c r="B72" t="s">
        <v>188</v>
      </c>
      <c r="C72" s="248">
        <v>0</v>
      </c>
      <c r="D72" s="223">
        <v>0</v>
      </c>
    </row>
    <row r="73" spans="1:4">
      <c r="A73">
        <v>3057</v>
      </c>
      <c r="B73" t="s">
        <v>192</v>
      </c>
      <c r="C73" s="248">
        <v>164407.72114748109</v>
      </c>
      <c r="D73" s="223">
        <v>3.4804464321660962E-3</v>
      </c>
    </row>
    <row r="74" spans="1:4">
      <c r="A74">
        <v>3062</v>
      </c>
      <c r="B74" t="s">
        <v>193</v>
      </c>
      <c r="C74" s="248">
        <v>17766.045429188911</v>
      </c>
      <c r="D74" s="223">
        <v>3.7610015512746901E-4</v>
      </c>
    </row>
    <row r="75" spans="1:4">
      <c r="A75">
        <v>3062.1</v>
      </c>
      <c r="B75" t="s">
        <v>196</v>
      </c>
      <c r="C75" s="248">
        <v>0</v>
      </c>
      <c r="D75" s="223">
        <v>0</v>
      </c>
    </row>
    <row r="76" spans="1:4">
      <c r="A76">
        <v>3069</v>
      </c>
      <c r="B76" t="s">
        <v>198</v>
      </c>
      <c r="C76" s="248">
        <v>132110.8044303997</v>
      </c>
      <c r="D76" s="223">
        <v>2.7967334789459918E-3</v>
      </c>
    </row>
    <row r="77" spans="1:4">
      <c r="A77">
        <v>3073</v>
      </c>
      <c r="B77" t="s">
        <v>199</v>
      </c>
      <c r="C77" s="248">
        <v>17524.130540105289</v>
      </c>
      <c r="D77" s="223">
        <v>3.7097891260477961E-4</v>
      </c>
    </row>
    <row r="78" spans="1:4">
      <c r="A78">
        <v>3073.1</v>
      </c>
      <c r="B78" t="s">
        <v>202</v>
      </c>
      <c r="C78" s="248">
        <v>0</v>
      </c>
      <c r="D78" s="223">
        <v>0</v>
      </c>
    </row>
    <row r="79" spans="1:4">
      <c r="A79">
        <v>3087</v>
      </c>
      <c r="B79" t="s">
        <v>204</v>
      </c>
      <c r="C79" s="248">
        <v>27084.281504008919</v>
      </c>
      <c r="D79" s="223">
        <v>5.7336352739692628E-4</v>
      </c>
    </row>
    <row r="80" spans="1:4">
      <c r="A80">
        <v>3087.1</v>
      </c>
      <c r="B80" t="s">
        <v>205</v>
      </c>
      <c r="C80" s="248">
        <v>0</v>
      </c>
      <c r="D80" s="223">
        <v>0</v>
      </c>
    </row>
    <row r="81" spans="1:4">
      <c r="A81">
        <v>3094</v>
      </c>
      <c r="B81" t="s">
        <v>208</v>
      </c>
      <c r="C81" s="248">
        <v>240655.1084194023</v>
      </c>
      <c r="D81" s="223">
        <v>5.0945734642809156E-3</v>
      </c>
    </row>
    <row r="82" spans="1:4">
      <c r="A82">
        <v>3101</v>
      </c>
      <c r="B82" t="s">
        <v>210</v>
      </c>
      <c r="C82" s="248">
        <v>39649.537971503807</v>
      </c>
      <c r="D82" s="223">
        <v>8.3936503715761673E-4</v>
      </c>
    </row>
    <row r="83" spans="1:4">
      <c r="A83">
        <v>3101.1</v>
      </c>
      <c r="B83" t="s">
        <v>212</v>
      </c>
      <c r="C83" s="248">
        <v>0</v>
      </c>
      <c r="D83" s="223">
        <v>0</v>
      </c>
    </row>
    <row r="84" spans="1:4">
      <c r="A84">
        <v>3120</v>
      </c>
      <c r="B84" t="s">
        <v>214</v>
      </c>
      <c r="C84" s="248">
        <v>20884.828847908619</v>
      </c>
      <c r="D84" s="223">
        <v>4.421235665987866E-4</v>
      </c>
    </row>
    <row r="85" spans="1:4">
      <c r="A85">
        <v>3120.1</v>
      </c>
      <c r="B85" t="s">
        <v>215</v>
      </c>
      <c r="C85" s="248">
        <v>0</v>
      </c>
      <c r="D85" s="223">
        <v>0</v>
      </c>
    </row>
    <row r="86" spans="1:4">
      <c r="A86">
        <v>3178</v>
      </c>
      <c r="B86" t="s">
        <v>216</v>
      </c>
      <c r="C86" s="248">
        <v>70996.660368157056</v>
      </c>
      <c r="D86" s="223">
        <v>1.5029712202652601E-3</v>
      </c>
    </row>
    <row r="87" spans="1:4">
      <c r="A87">
        <v>3326</v>
      </c>
      <c r="B87" t="s">
        <v>218</v>
      </c>
      <c r="C87" s="248">
        <v>51123.283489963178</v>
      </c>
      <c r="D87" s="223">
        <v>1.082259691828253E-3</v>
      </c>
    </row>
    <row r="88" spans="1:4">
      <c r="A88">
        <v>3331</v>
      </c>
      <c r="B88" t="s">
        <v>220</v>
      </c>
      <c r="C88" s="248">
        <v>75938.744548437724</v>
      </c>
      <c r="D88" s="223">
        <v>1.607593187729261E-3</v>
      </c>
    </row>
    <row r="89" spans="1:4">
      <c r="A89">
        <v>3332</v>
      </c>
      <c r="B89" t="s">
        <v>222</v>
      </c>
      <c r="C89" s="248">
        <v>234104.0417588331</v>
      </c>
      <c r="D89" s="223">
        <v>4.955889974074229E-3</v>
      </c>
    </row>
    <row r="90" spans="1:4">
      <c r="A90">
        <v>3333</v>
      </c>
      <c r="B90" t="s">
        <v>222</v>
      </c>
      <c r="C90" s="248">
        <v>216966.10802867319</v>
      </c>
      <c r="D90" s="223">
        <v>4.5930866951921657E-3</v>
      </c>
    </row>
    <row r="91" spans="1:4">
      <c r="A91">
        <v>3334</v>
      </c>
      <c r="B91" t="s">
        <v>224</v>
      </c>
      <c r="C91" s="248">
        <v>134215.0036749616</v>
      </c>
      <c r="D91" s="223">
        <v>2.8412785447262819E-3</v>
      </c>
    </row>
    <row r="92" spans="1:4">
      <c r="A92">
        <v>3335</v>
      </c>
      <c r="B92" t="s">
        <v>224</v>
      </c>
      <c r="C92" s="248">
        <v>103668.7659986333</v>
      </c>
      <c r="D92" s="223">
        <v>2.1946267743918131E-3</v>
      </c>
    </row>
    <row r="93" spans="1:4">
      <c r="A93">
        <v>3339</v>
      </c>
      <c r="B93" t="s">
        <v>225</v>
      </c>
      <c r="C93" s="248">
        <v>16458.411018809202</v>
      </c>
      <c r="D93" s="223">
        <v>3.4841805183925969E-4</v>
      </c>
    </row>
    <row r="94" spans="1:4">
      <c r="A94">
        <v>3349</v>
      </c>
      <c r="B94" t="s">
        <v>226</v>
      </c>
      <c r="C94" s="248">
        <v>17413.205590941081</v>
      </c>
      <c r="D94" s="223">
        <v>3.6863067530264909E-4</v>
      </c>
    </row>
    <row r="95" spans="1:4">
      <c r="A95">
        <v>3349.1</v>
      </c>
      <c r="B95" t="s">
        <v>2865</v>
      </c>
      <c r="C95" s="248">
        <v>0</v>
      </c>
      <c r="D95" s="223">
        <v>0</v>
      </c>
    </row>
    <row r="96" spans="1:4">
      <c r="A96">
        <v>3375</v>
      </c>
      <c r="B96" t="s">
        <v>232</v>
      </c>
      <c r="C96" s="248">
        <v>70261.901816618163</v>
      </c>
      <c r="D96" s="223">
        <v>1.4874166723318749E-3</v>
      </c>
    </row>
    <row r="97" spans="1:4">
      <c r="A97">
        <v>3396</v>
      </c>
      <c r="B97" t="s">
        <v>233</v>
      </c>
      <c r="C97" s="248">
        <v>261256.97108947151</v>
      </c>
      <c r="D97" s="223">
        <v>5.5307067488101561E-3</v>
      </c>
    </row>
    <row r="98" spans="1:4">
      <c r="A98">
        <v>3396.1</v>
      </c>
      <c r="B98" t="s">
        <v>235</v>
      </c>
      <c r="C98" s="248">
        <v>0</v>
      </c>
      <c r="D98" s="223">
        <v>0</v>
      </c>
    </row>
    <row r="99" spans="1:4">
      <c r="A99">
        <v>3446</v>
      </c>
      <c r="B99" t="s">
        <v>237</v>
      </c>
      <c r="C99" s="248">
        <v>18344.37770523451</v>
      </c>
      <c r="D99" s="223">
        <v>3.8834322067646341E-4</v>
      </c>
    </row>
    <row r="100" spans="1:4">
      <c r="A100">
        <v>3454</v>
      </c>
      <c r="B100" t="s">
        <v>239</v>
      </c>
      <c r="C100" s="248">
        <v>65479.778437158602</v>
      </c>
      <c r="D100" s="223">
        <v>1.3861810117555219E-3</v>
      </c>
    </row>
    <row r="101" spans="1:4">
      <c r="A101">
        <v>3455</v>
      </c>
      <c r="B101" t="s">
        <v>239</v>
      </c>
      <c r="C101" s="248">
        <v>49820.400791197622</v>
      </c>
      <c r="D101" s="223">
        <v>1.0546781803955759E-3</v>
      </c>
    </row>
    <row r="102" spans="1:4">
      <c r="A102">
        <v>3460</v>
      </c>
      <c r="B102" t="s">
        <v>2866</v>
      </c>
      <c r="C102" s="248">
        <v>104583.94776809651</v>
      </c>
      <c r="D102" s="223">
        <v>2.214000810489876E-3</v>
      </c>
    </row>
    <row r="103" spans="1:4">
      <c r="A103">
        <v>3460.1</v>
      </c>
      <c r="B103" t="s">
        <v>243</v>
      </c>
      <c r="C103" s="248">
        <v>0</v>
      </c>
      <c r="D103" s="223">
        <v>0</v>
      </c>
    </row>
    <row r="104" spans="1:4">
      <c r="A104">
        <v>3469</v>
      </c>
      <c r="B104" t="s">
        <v>245</v>
      </c>
      <c r="C104" s="248">
        <v>29187.892919710699</v>
      </c>
      <c r="D104" s="223">
        <v>6.1789614907273803E-4</v>
      </c>
    </row>
    <row r="105" spans="1:4">
      <c r="A105">
        <v>3478</v>
      </c>
      <c r="B105" t="s">
        <v>247</v>
      </c>
      <c r="C105" s="248">
        <v>133254.4008839023</v>
      </c>
      <c r="D105" s="223">
        <v>2.820942963565394E-3</v>
      </c>
    </row>
    <row r="106" spans="1:4">
      <c r="A106">
        <v>3501</v>
      </c>
      <c r="B106" t="s">
        <v>250</v>
      </c>
      <c r="C106" s="248">
        <v>30314.032193254759</v>
      </c>
      <c r="D106" s="223">
        <v>6.4173607209686782E-4</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EEA18-233D-4FF3-80D2-FF83A7F4D17C}">
  <sheetPr>
    <tabColor theme="3" tint="0.39997558519241921"/>
  </sheetPr>
  <dimension ref="A1:BC1275"/>
  <sheetViews>
    <sheetView zoomScale="70" zoomScaleNormal="70" workbookViewId="0">
      <pane ySplit="2" topLeftCell="A282" activePane="bottomLeft" state="frozen"/>
      <selection activeCell="G1" sqref="G1"/>
      <selection pane="bottomLeft" activeCell="C295" sqref="C295"/>
    </sheetView>
  </sheetViews>
  <sheetFormatPr baseColWidth="10" defaultColWidth="11" defaultRowHeight="14.25"/>
  <cols>
    <col min="1" max="1" width="6.625" style="29" customWidth="1"/>
    <col min="2" max="2" width="12.5" style="2" bestFit="1" customWidth="1"/>
    <col min="3" max="3" width="8.375" style="30" bestFit="1" customWidth="1"/>
    <col min="4" max="4" width="91.875" style="22" bestFit="1" customWidth="1"/>
    <col min="5" max="5" width="41" style="22" bestFit="1" customWidth="1"/>
    <col min="6" max="6" width="35.25" style="22" bestFit="1" customWidth="1"/>
    <col min="7" max="7" width="26.25" style="22" bestFit="1" customWidth="1"/>
    <col min="8" max="8" width="42.5" style="22" bestFit="1" customWidth="1"/>
    <col min="9" max="9" width="82" style="22" bestFit="1" customWidth="1"/>
    <col min="10" max="10" width="112.375" style="22" bestFit="1" customWidth="1"/>
    <col min="11" max="11" width="37.125" style="22" bestFit="1" customWidth="1"/>
    <col min="12" max="12" width="9.375" style="31" bestFit="1" customWidth="1"/>
    <col min="13" max="13" width="13.125" style="31" bestFit="1" customWidth="1"/>
    <col min="14" max="14" width="13.375" style="31" bestFit="1" customWidth="1"/>
    <col min="15" max="15" width="9.625" style="31" bestFit="1" customWidth="1"/>
    <col min="16" max="16" width="14.125" style="31" bestFit="1" customWidth="1"/>
    <col min="17" max="17" width="15" style="31" bestFit="1" customWidth="1"/>
    <col min="18" max="18" width="13.625" style="31" bestFit="1" customWidth="1"/>
    <col min="19" max="19" width="38.625" style="31" bestFit="1" customWidth="1"/>
    <col min="20" max="21" width="40.125" style="31" bestFit="1" customWidth="1"/>
    <col min="22" max="23" width="40.875" style="31" bestFit="1" customWidth="1"/>
    <col min="24" max="24" width="29.375" style="31" bestFit="1" customWidth="1"/>
    <col min="25" max="25" width="31.625" style="31" bestFit="1" customWidth="1"/>
    <col min="26" max="26" width="28.875" style="31" bestFit="1" customWidth="1"/>
    <col min="27" max="27" width="16.375" style="31" bestFit="1" customWidth="1"/>
    <col min="28" max="28" width="10.25" style="31" bestFit="1" customWidth="1"/>
    <col min="29" max="29" width="23.75" style="31" bestFit="1" customWidth="1"/>
    <col min="30" max="30" width="17.375" style="31" bestFit="1" customWidth="1"/>
    <col min="31" max="31" width="18.875" style="31" bestFit="1" customWidth="1"/>
    <col min="32" max="32" width="17.75" style="31" bestFit="1" customWidth="1"/>
    <col min="33" max="33" width="16.5" style="31" bestFit="1" customWidth="1"/>
    <col min="34" max="34" width="36.125" style="31" bestFit="1" customWidth="1"/>
    <col min="35" max="35" width="15.375" style="31" bestFit="1" customWidth="1"/>
    <col min="36" max="36" width="24.125" style="31" bestFit="1" customWidth="1"/>
    <col min="37" max="37" width="13.625" style="31" bestFit="1" customWidth="1"/>
    <col min="38" max="38" width="15.25" style="31" bestFit="1" customWidth="1"/>
    <col min="39" max="39" width="14" style="31" bestFit="1" customWidth="1"/>
    <col min="40" max="40" width="12.125" style="31" bestFit="1" customWidth="1"/>
    <col min="41" max="41" width="7.625" style="31" customWidth="1"/>
    <col min="42" max="42" width="9.375" style="31" customWidth="1"/>
    <col min="43" max="43" width="13.625" style="31" customWidth="1"/>
  </cols>
  <sheetData>
    <row r="1" spans="1:43">
      <c r="A1" s="3"/>
      <c r="B1" s="4"/>
      <c r="C1" s="5"/>
      <c r="D1" s="3"/>
      <c r="E1" s="3"/>
      <c r="F1" s="3"/>
      <c r="G1" s="3"/>
      <c r="H1" s="3"/>
      <c r="I1" s="3"/>
      <c r="J1" s="3"/>
      <c r="K1" s="3"/>
      <c r="L1" s="330" t="s">
        <v>6</v>
      </c>
      <c r="M1" s="330"/>
      <c r="N1" s="330"/>
      <c r="O1" s="330"/>
      <c r="P1" s="330"/>
      <c r="Q1" s="331" t="s">
        <v>7</v>
      </c>
      <c r="R1" s="331"/>
      <c r="S1" s="332" t="s">
        <v>8</v>
      </c>
      <c r="T1" s="333"/>
      <c r="U1" s="332"/>
      <c r="V1" s="332"/>
      <c r="W1" s="332"/>
      <c r="X1" s="332"/>
      <c r="Y1" s="332"/>
      <c r="Z1" s="332"/>
      <c r="AA1" s="332"/>
      <c r="AB1" s="332"/>
      <c r="AC1" s="332" t="s">
        <v>9</v>
      </c>
      <c r="AD1" s="332"/>
      <c r="AE1" s="332"/>
      <c r="AF1" s="332"/>
      <c r="AG1" s="332"/>
      <c r="AH1" s="332"/>
      <c r="AI1" s="332"/>
      <c r="AJ1" s="332"/>
      <c r="AK1" s="332"/>
      <c r="AL1" s="332"/>
      <c r="AM1" s="332"/>
      <c r="AN1" s="334" t="s">
        <v>10</v>
      </c>
      <c r="AO1" s="334"/>
      <c r="AP1" s="329" t="s">
        <v>11</v>
      </c>
      <c r="AQ1" s="329"/>
    </row>
    <row r="2" spans="1:43" ht="51">
      <c r="A2" s="6" t="s">
        <v>12</v>
      </c>
      <c r="B2" s="7" t="s">
        <v>13</v>
      </c>
      <c r="C2" s="8" t="s">
        <v>14</v>
      </c>
      <c r="D2" s="6" t="s">
        <v>15</v>
      </c>
      <c r="E2" s="6" t="s">
        <v>16</v>
      </c>
      <c r="F2" s="6" t="s">
        <v>17</v>
      </c>
      <c r="G2" s="6" t="s">
        <v>18</v>
      </c>
      <c r="H2" s="6" t="s">
        <v>19</v>
      </c>
      <c r="I2" s="6" t="s">
        <v>20</v>
      </c>
      <c r="J2" s="6" t="s">
        <v>21</v>
      </c>
      <c r="K2" s="6" t="s">
        <v>22</v>
      </c>
      <c r="L2" s="9" t="s">
        <v>23</v>
      </c>
      <c r="M2" s="9" t="s">
        <v>24</v>
      </c>
      <c r="N2" s="9" t="s">
        <v>25</v>
      </c>
      <c r="O2" s="9" t="s">
        <v>26</v>
      </c>
      <c r="P2" s="9" t="s">
        <v>27</v>
      </c>
      <c r="Q2" s="10" t="s">
        <v>28</v>
      </c>
      <c r="R2" s="10" t="s">
        <v>29</v>
      </c>
      <c r="S2" s="11" t="s">
        <v>30</v>
      </c>
      <c r="T2" s="11" t="s">
        <v>31</v>
      </c>
      <c r="U2" s="11" t="s">
        <v>32</v>
      </c>
      <c r="V2" s="11" t="s">
        <v>33</v>
      </c>
      <c r="W2" s="11" t="s">
        <v>34</v>
      </c>
      <c r="X2" s="11" t="s">
        <v>35</v>
      </c>
      <c r="Y2" s="11" t="s">
        <v>36</v>
      </c>
      <c r="Z2" s="11" t="s">
        <v>37</v>
      </c>
      <c r="AA2" s="11" t="s">
        <v>38</v>
      </c>
      <c r="AB2" s="12" t="s">
        <v>39</v>
      </c>
      <c r="AC2" s="11" t="s">
        <v>40</v>
      </c>
      <c r="AD2" s="11" t="s">
        <v>41</v>
      </c>
      <c r="AE2" s="11" t="s">
        <v>42</v>
      </c>
      <c r="AF2" s="11" t="s">
        <v>43</v>
      </c>
      <c r="AG2" s="11" t="s">
        <v>44</v>
      </c>
      <c r="AH2" s="11" t="s">
        <v>45</v>
      </c>
      <c r="AI2" s="11" t="s">
        <v>46</v>
      </c>
      <c r="AJ2" s="11" t="s">
        <v>47</v>
      </c>
      <c r="AK2" s="11" t="s">
        <v>48</v>
      </c>
      <c r="AL2" s="11" t="s">
        <v>49</v>
      </c>
      <c r="AM2" s="11" t="s">
        <v>50</v>
      </c>
      <c r="AN2" s="13" t="s">
        <v>51</v>
      </c>
      <c r="AO2" s="13" t="s">
        <v>52</v>
      </c>
      <c r="AP2" s="14" t="s">
        <v>53</v>
      </c>
      <c r="AQ2" s="14" t="s">
        <v>54</v>
      </c>
    </row>
    <row r="3" spans="1:43">
      <c r="A3" s="15" t="s">
        <v>55</v>
      </c>
      <c r="B3" s="1">
        <v>1000</v>
      </c>
      <c r="C3" s="16">
        <v>76.5</v>
      </c>
      <c r="D3" s="17" t="s">
        <v>1093</v>
      </c>
      <c r="E3" s="17" t="s">
        <v>57</v>
      </c>
      <c r="F3" s="17" t="s">
        <v>58</v>
      </c>
      <c r="G3" s="17" t="s">
        <v>59</v>
      </c>
      <c r="H3" s="18">
        <v>1</v>
      </c>
      <c r="I3" s="17"/>
      <c r="J3" s="17"/>
      <c r="K3" s="17"/>
      <c r="L3" s="19" t="s">
        <v>62</v>
      </c>
      <c r="M3" s="19" t="s">
        <v>63</v>
      </c>
      <c r="N3" s="19" t="s">
        <v>63</v>
      </c>
      <c r="O3" s="19" t="s">
        <v>63</v>
      </c>
      <c r="P3" s="19" t="s">
        <v>63</v>
      </c>
      <c r="Q3" s="19" t="s">
        <v>62</v>
      </c>
      <c r="R3" s="19" t="s">
        <v>63</v>
      </c>
      <c r="S3" s="19" t="s">
        <v>62</v>
      </c>
      <c r="T3" s="19" t="s">
        <v>62</v>
      </c>
      <c r="U3" s="19" t="s">
        <v>62</v>
      </c>
      <c r="V3" s="19" t="s">
        <v>62</v>
      </c>
      <c r="W3" s="19" t="s">
        <v>63</v>
      </c>
      <c r="X3" s="19" t="s">
        <v>63</v>
      </c>
      <c r="Y3" s="19" t="s">
        <v>63</v>
      </c>
      <c r="Z3" s="19" t="s">
        <v>63</v>
      </c>
      <c r="AA3" s="19" t="s">
        <v>63</v>
      </c>
      <c r="AB3" s="19" t="s">
        <v>63</v>
      </c>
      <c r="AC3" s="19" t="s">
        <v>63</v>
      </c>
      <c r="AD3" s="19" t="s">
        <v>63</v>
      </c>
      <c r="AE3" s="19" t="s">
        <v>63</v>
      </c>
      <c r="AF3" s="19" t="s">
        <v>63</v>
      </c>
      <c r="AG3" s="19" t="s">
        <v>63</v>
      </c>
      <c r="AH3" s="19" t="s">
        <v>63</v>
      </c>
      <c r="AI3" s="19" t="s">
        <v>63</v>
      </c>
      <c r="AJ3" s="19" t="s">
        <v>63</v>
      </c>
      <c r="AK3" s="19" t="s">
        <v>63</v>
      </c>
      <c r="AL3" s="19" t="s">
        <v>63</v>
      </c>
      <c r="AM3" s="19" t="s">
        <v>63</v>
      </c>
      <c r="AN3" s="19" t="s">
        <v>63</v>
      </c>
      <c r="AO3" s="19" t="s">
        <v>63</v>
      </c>
      <c r="AP3" s="83"/>
      <c r="AQ3" s="83" t="s">
        <v>64</v>
      </c>
    </row>
    <row r="4" spans="1:43">
      <c r="A4" s="15" t="s">
        <v>55</v>
      </c>
      <c r="B4" s="1">
        <v>1002</v>
      </c>
      <c r="C4" s="16">
        <v>61.2</v>
      </c>
      <c r="D4" s="17" t="s">
        <v>1094</v>
      </c>
      <c r="E4" s="17" t="s">
        <v>57</v>
      </c>
      <c r="F4" s="17" t="s">
        <v>58</v>
      </c>
      <c r="G4" s="17" t="s">
        <v>59</v>
      </c>
      <c r="H4" s="18">
        <v>1</v>
      </c>
      <c r="I4" s="17"/>
      <c r="J4" s="17"/>
      <c r="K4" s="17"/>
      <c r="L4" s="19" t="s">
        <v>62</v>
      </c>
      <c r="M4" s="19" t="s">
        <v>63</v>
      </c>
      <c r="N4" s="19" t="s">
        <v>63</v>
      </c>
      <c r="O4" s="19" t="s">
        <v>63</v>
      </c>
      <c r="P4" s="19" t="s">
        <v>63</v>
      </c>
      <c r="Q4" s="19" t="s">
        <v>62</v>
      </c>
      <c r="R4" s="19" t="s">
        <v>63</v>
      </c>
      <c r="S4" s="19" t="s">
        <v>62</v>
      </c>
      <c r="T4" s="19" t="s">
        <v>62</v>
      </c>
      <c r="U4" s="19" t="s">
        <v>62</v>
      </c>
      <c r="V4" s="19" t="s">
        <v>62</v>
      </c>
      <c r="W4" s="19" t="s">
        <v>63</v>
      </c>
      <c r="X4" s="19" t="s">
        <v>63</v>
      </c>
      <c r="Y4" s="19" t="s">
        <v>63</v>
      </c>
      <c r="Z4" s="19" t="s">
        <v>63</v>
      </c>
      <c r="AA4" s="19" t="s">
        <v>63</v>
      </c>
      <c r="AB4" s="19" t="s">
        <v>63</v>
      </c>
      <c r="AC4" s="19" t="s">
        <v>63</v>
      </c>
      <c r="AD4" s="19" t="s">
        <v>63</v>
      </c>
      <c r="AE4" s="19" t="s">
        <v>63</v>
      </c>
      <c r="AF4" s="19" t="s">
        <v>63</v>
      </c>
      <c r="AG4" s="19" t="s">
        <v>63</v>
      </c>
      <c r="AH4" s="19" t="s">
        <v>63</v>
      </c>
      <c r="AI4" s="19" t="s">
        <v>63</v>
      </c>
      <c r="AJ4" s="19" t="s">
        <v>63</v>
      </c>
      <c r="AK4" s="19" t="s">
        <v>63</v>
      </c>
      <c r="AL4" s="19" t="s">
        <v>63</v>
      </c>
      <c r="AM4" s="19" t="s">
        <v>63</v>
      </c>
      <c r="AN4" s="19" t="s">
        <v>63</v>
      </c>
      <c r="AO4" s="19" t="s">
        <v>63</v>
      </c>
      <c r="AP4" s="83"/>
      <c r="AQ4" s="83" t="s">
        <v>64</v>
      </c>
    </row>
    <row r="5" spans="1:43" ht="255">
      <c r="A5" s="15" t="s">
        <v>55</v>
      </c>
      <c r="B5" s="1">
        <v>1006</v>
      </c>
      <c r="C5" s="16">
        <v>47.7</v>
      </c>
      <c r="D5" s="17" t="s">
        <v>56</v>
      </c>
      <c r="E5" s="17" t="s">
        <v>57</v>
      </c>
      <c r="F5" s="17" t="s">
        <v>58</v>
      </c>
      <c r="G5" s="17" t="s">
        <v>59</v>
      </c>
      <c r="H5" s="18">
        <v>1</v>
      </c>
      <c r="I5" s="17" t="s">
        <v>60</v>
      </c>
      <c r="J5" s="17" t="s">
        <v>61</v>
      </c>
      <c r="K5" s="17"/>
      <c r="L5" s="19" t="s">
        <v>62</v>
      </c>
      <c r="M5" s="19" t="s">
        <v>63</v>
      </c>
      <c r="N5" s="19" t="s">
        <v>63</v>
      </c>
      <c r="O5" s="19" t="s">
        <v>63</v>
      </c>
      <c r="P5" s="19" t="s">
        <v>63</v>
      </c>
      <c r="Q5" s="19" t="s">
        <v>62</v>
      </c>
      <c r="R5" s="19" t="s">
        <v>63</v>
      </c>
      <c r="S5" s="19" t="s">
        <v>62</v>
      </c>
      <c r="T5" s="19" t="s">
        <v>62</v>
      </c>
      <c r="U5" s="19" t="s">
        <v>62</v>
      </c>
      <c r="V5" s="19" t="s">
        <v>62</v>
      </c>
      <c r="W5" s="19" t="s">
        <v>63</v>
      </c>
      <c r="X5" s="19" t="s">
        <v>63</v>
      </c>
      <c r="Y5" s="19" t="s">
        <v>63</v>
      </c>
      <c r="Z5" s="19" t="s">
        <v>63</v>
      </c>
      <c r="AA5" s="19" t="s">
        <v>63</v>
      </c>
      <c r="AB5" s="19" t="s">
        <v>63</v>
      </c>
      <c r="AC5" s="19" t="s">
        <v>63</v>
      </c>
      <c r="AD5" s="19" t="s">
        <v>63</v>
      </c>
      <c r="AE5" s="19" t="s">
        <v>63</v>
      </c>
      <c r="AF5" s="19" t="s">
        <v>63</v>
      </c>
      <c r="AG5" s="19" t="s">
        <v>63</v>
      </c>
      <c r="AH5" s="19" t="s">
        <v>63</v>
      </c>
      <c r="AI5" s="19" t="s">
        <v>63</v>
      </c>
      <c r="AJ5" s="19" t="s">
        <v>63</v>
      </c>
      <c r="AK5" s="19" t="s">
        <v>63</v>
      </c>
      <c r="AL5" s="19" t="s">
        <v>63</v>
      </c>
      <c r="AM5" s="19" t="s">
        <v>63</v>
      </c>
      <c r="AN5" s="19" t="s">
        <v>63</v>
      </c>
      <c r="AO5" s="19" t="s">
        <v>63</v>
      </c>
      <c r="AP5" s="83"/>
      <c r="AQ5" s="83" t="s">
        <v>64</v>
      </c>
    </row>
    <row r="6" spans="1:43">
      <c r="A6" s="15" t="s">
        <v>55</v>
      </c>
      <c r="B6" s="1">
        <v>1008</v>
      </c>
      <c r="C6" s="16">
        <v>72.900000000000006</v>
      </c>
      <c r="D6" s="17" t="s">
        <v>1095</v>
      </c>
      <c r="E6" s="17" t="s">
        <v>57</v>
      </c>
      <c r="F6" s="17" t="s">
        <v>58</v>
      </c>
      <c r="G6" s="17" t="s">
        <v>57</v>
      </c>
      <c r="H6" s="18">
        <v>1</v>
      </c>
      <c r="I6" s="17"/>
      <c r="J6" s="17"/>
      <c r="K6" s="17"/>
      <c r="L6" s="19" t="s">
        <v>62</v>
      </c>
      <c r="M6" s="19" t="s">
        <v>63</v>
      </c>
      <c r="N6" s="19" t="s">
        <v>63</v>
      </c>
      <c r="O6" s="19" t="s">
        <v>63</v>
      </c>
      <c r="P6" s="19" t="s">
        <v>63</v>
      </c>
      <c r="Q6" s="19" t="s">
        <v>62</v>
      </c>
      <c r="R6" s="19" t="s">
        <v>63</v>
      </c>
      <c r="S6" s="19" t="s">
        <v>62</v>
      </c>
      <c r="T6" s="19" t="s">
        <v>62</v>
      </c>
      <c r="U6" s="19" t="s">
        <v>62</v>
      </c>
      <c r="V6" s="19" t="s">
        <v>62</v>
      </c>
      <c r="W6" s="19" t="s">
        <v>63</v>
      </c>
      <c r="X6" s="19" t="s">
        <v>63</v>
      </c>
      <c r="Y6" s="19" t="s">
        <v>63</v>
      </c>
      <c r="Z6" s="19" t="s">
        <v>63</v>
      </c>
      <c r="AA6" s="19" t="s">
        <v>63</v>
      </c>
      <c r="AB6" s="19" t="s">
        <v>63</v>
      </c>
      <c r="AC6" s="19" t="s">
        <v>63</v>
      </c>
      <c r="AD6" s="19" t="s">
        <v>63</v>
      </c>
      <c r="AE6" s="19" t="s">
        <v>63</v>
      </c>
      <c r="AF6" s="19" t="s">
        <v>63</v>
      </c>
      <c r="AG6" s="19" t="s">
        <v>63</v>
      </c>
      <c r="AH6" s="19" t="s">
        <v>63</v>
      </c>
      <c r="AI6" s="19" t="s">
        <v>63</v>
      </c>
      <c r="AJ6" s="19" t="s">
        <v>63</v>
      </c>
      <c r="AK6" s="19" t="s">
        <v>63</v>
      </c>
      <c r="AL6" s="19" t="s">
        <v>63</v>
      </c>
      <c r="AM6" s="19" t="s">
        <v>63</v>
      </c>
      <c r="AN6" s="19" t="s">
        <v>63</v>
      </c>
      <c r="AO6" s="19" t="s">
        <v>63</v>
      </c>
      <c r="AP6" s="83"/>
      <c r="AQ6" s="83" t="s">
        <v>64</v>
      </c>
    </row>
    <row r="7" spans="1:43">
      <c r="A7" s="15" t="s">
        <v>55</v>
      </c>
      <c r="B7" s="1">
        <v>1011</v>
      </c>
      <c r="C7" s="16">
        <v>72.900000000000006</v>
      </c>
      <c r="D7" s="17" t="s">
        <v>1096</v>
      </c>
      <c r="E7" s="17" t="s">
        <v>1097</v>
      </c>
      <c r="F7" s="84" t="s">
        <v>1098</v>
      </c>
      <c r="G7" s="17" t="s">
        <v>59</v>
      </c>
      <c r="H7" s="18">
        <v>1</v>
      </c>
      <c r="I7" s="84" t="s">
        <v>1099</v>
      </c>
      <c r="J7" s="84" t="s">
        <v>1100</v>
      </c>
      <c r="K7" s="17"/>
      <c r="L7" s="19" t="s">
        <v>62</v>
      </c>
      <c r="M7" s="19" t="s">
        <v>63</v>
      </c>
      <c r="N7" s="19" t="s">
        <v>63</v>
      </c>
      <c r="O7" s="19" t="s">
        <v>63</v>
      </c>
      <c r="P7" s="19" t="s">
        <v>63</v>
      </c>
      <c r="Q7" s="19" t="s">
        <v>62</v>
      </c>
      <c r="R7" s="19" t="s">
        <v>63</v>
      </c>
      <c r="S7" s="19" t="s">
        <v>62</v>
      </c>
      <c r="T7" s="19" t="s">
        <v>62</v>
      </c>
      <c r="U7" s="19" t="s">
        <v>62</v>
      </c>
      <c r="V7" s="19" t="s">
        <v>63</v>
      </c>
      <c r="W7" s="19" t="s">
        <v>63</v>
      </c>
      <c r="X7" s="19" t="s">
        <v>63</v>
      </c>
      <c r="Y7" s="19" t="s">
        <v>63</v>
      </c>
      <c r="Z7" s="19" t="s">
        <v>63</v>
      </c>
      <c r="AA7" s="19" t="s">
        <v>63</v>
      </c>
      <c r="AB7" s="19" t="s">
        <v>63</v>
      </c>
      <c r="AC7" s="19" t="s">
        <v>63</v>
      </c>
      <c r="AD7" s="19" t="s">
        <v>63</v>
      </c>
      <c r="AE7" s="19" t="s">
        <v>63</v>
      </c>
      <c r="AF7" s="19" t="s">
        <v>63</v>
      </c>
      <c r="AG7" s="19" t="s">
        <v>63</v>
      </c>
      <c r="AH7" s="19" t="s">
        <v>63</v>
      </c>
      <c r="AI7" s="19" t="s">
        <v>63</v>
      </c>
      <c r="AJ7" s="19" t="s">
        <v>63</v>
      </c>
      <c r="AK7" s="19" t="s">
        <v>63</v>
      </c>
      <c r="AL7" s="19" t="s">
        <v>63</v>
      </c>
      <c r="AM7" s="19" t="s">
        <v>63</v>
      </c>
      <c r="AN7" s="19" t="s">
        <v>63</v>
      </c>
      <c r="AO7" s="19" t="s">
        <v>63</v>
      </c>
      <c r="AP7" s="83"/>
      <c r="AQ7" s="83" t="s">
        <v>64</v>
      </c>
    </row>
    <row r="8" spans="1:43" ht="38.25">
      <c r="A8" s="15" t="s">
        <v>55</v>
      </c>
      <c r="B8" s="1">
        <v>1012</v>
      </c>
      <c r="C8" s="16">
        <v>15.4</v>
      </c>
      <c r="D8" s="17" t="s">
        <v>1101</v>
      </c>
      <c r="E8" s="17" t="s">
        <v>57</v>
      </c>
      <c r="F8" s="17" t="s">
        <v>66</v>
      </c>
      <c r="G8" s="17" t="s">
        <v>67</v>
      </c>
      <c r="H8" s="18">
        <v>1</v>
      </c>
      <c r="I8" s="17"/>
      <c r="J8" s="17" t="s">
        <v>1102</v>
      </c>
      <c r="K8" s="17"/>
      <c r="L8" s="19" t="s">
        <v>63</v>
      </c>
      <c r="M8" s="19" t="s">
        <v>62</v>
      </c>
      <c r="N8" s="19" t="s">
        <v>63</v>
      </c>
      <c r="O8" s="19" t="s">
        <v>63</v>
      </c>
      <c r="P8" s="19" t="s">
        <v>63</v>
      </c>
      <c r="Q8" s="19" t="s">
        <v>63</v>
      </c>
      <c r="R8" s="19" t="s">
        <v>62</v>
      </c>
      <c r="S8" s="19" t="s">
        <v>62</v>
      </c>
      <c r="T8" s="19" t="s">
        <v>62</v>
      </c>
      <c r="U8" s="19" t="s">
        <v>62</v>
      </c>
      <c r="V8" s="19" t="s">
        <v>62</v>
      </c>
      <c r="W8" s="19" t="s">
        <v>62</v>
      </c>
      <c r="X8" s="19" t="s">
        <v>62</v>
      </c>
      <c r="Y8" s="19" t="s">
        <v>63</v>
      </c>
      <c r="Z8" s="19" t="s">
        <v>63</v>
      </c>
      <c r="AA8" s="19" t="s">
        <v>63</v>
      </c>
      <c r="AB8" s="19" t="s">
        <v>63</v>
      </c>
      <c r="AC8" s="19" t="s">
        <v>63</v>
      </c>
      <c r="AD8" s="19" t="s">
        <v>63</v>
      </c>
      <c r="AE8" s="19" t="s">
        <v>63</v>
      </c>
      <c r="AF8" s="19" t="s">
        <v>63</v>
      </c>
      <c r="AG8" s="19" t="s">
        <v>63</v>
      </c>
      <c r="AH8" s="19" t="s">
        <v>62</v>
      </c>
      <c r="AI8" s="19" t="s">
        <v>63</v>
      </c>
      <c r="AJ8" s="19" t="s">
        <v>63</v>
      </c>
      <c r="AK8" s="19" t="s">
        <v>63</v>
      </c>
      <c r="AL8" s="19" t="s">
        <v>63</v>
      </c>
      <c r="AM8" s="19" t="s">
        <v>63</v>
      </c>
      <c r="AN8" s="19" t="s">
        <v>63</v>
      </c>
      <c r="AO8" s="19" t="s">
        <v>63</v>
      </c>
      <c r="AP8" s="83"/>
      <c r="AQ8" s="83" t="s">
        <v>64</v>
      </c>
    </row>
    <row r="9" spans="1:43" ht="38.25">
      <c r="A9" s="15" t="s">
        <v>55</v>
      </c>
      <c r="B9" s="1">
        <v>1013</v>
      </c>
      <c r="C9" s="16">
        <v>15.4</v>
      </c>
      <c r="D9" s="17" t="s">
        <v>65</v>
      </c>
      <c r="E9" s="17" t="s">
        <v>57</v>
      </c>
      <c r="F9" s="17" t="s">
        <v>66</v>
      </c>
      <c r="G9" s="17" t="s">
        <v>67</v>
      </c>
      <c r="H9" s="18">
        <v>1</v>
      </c>
      <c r="I9" s="17"/>
      <c r="J9" s="17" t="s">
        <v>1103</v>
      </c>
      <c r="K9" s="17"/>
      <c r="L9" s="19" t="s">
        <v>63</v>
      </c>
      <c r="M9" s="19" t="s">
        <v>62</v>
      </c>
      <c r="N9" s="19" t="s">
        <v>63</v>
      </c>
      <c r="O9" s="19" t="s">
        <v>63</v>
      </c>
      <c r="P9" s="19" t="s">
        <v>63</v>
      </c>
      <c r="Q9" s="19" t="s">
        <v>63</v>
      </c>
      <c r="R9" s="19" t="s">
        <v>62</v>
      </c>
      <c r="S9" s="19" t="s">
        <v>62</v>
      </c>
      <c r="T9" s="19" t="s">
        <v>62</v>
      </c>
      <c r="U9" s="19" t="s">
        <v>62</v>
      </c>
      <c r="V9" s="19" t="s">
        <v>62</v>
      </c>
      <c r="W9" s="19" t="s">
        <v>63</v>
      </c>
      <c r="X9" s="19" t="s">
        <v>63</v>
      </c>
      <c r="Y9" s="19" t="s">
        <v>63</v>
      </c>
      <c r="Z9" s="19" t="s">
        <v>63</v>
      </c>
      <c r="AA9" s="19" t="s">
        <v>63</v>
      </c>
      <c r="AB9" s="19" t="s">
        <v>63</v>
      </c>
      <c r="AC9" s="19" t="s">
        <v>63</v>
      </c>
      <c r="AD9" s="19" t="s">
        <v>63</v>
      </c>
      <c r="AE9" s="19" t="s">
        <v>63</v>
      </c>
      <c r="AF9" s="19" t="s">
        <v>63</v>
      </c>
      <c r="AG9" s="19" t="s">
        <v>63</v>
      </c>
      <c r="AH9" s="19" t="s">
        <v>62</v>
      </c>
      <c r="AI9" s="19" t="s">
        <v>63</v>
      </c>
      <c r="AJ9" s="19" t="s">
        <v>63</v>
      </c>
      <c r="AK9" s="19" t="s">
        <v>63</v>
      </c>
      <c r="AL9" s="19" t="s">
        <v>63</v>
      </c>
      <c r="AM9" s="19" t="s">
        <v>63</v>
      </c>
      <c r="AN9" s="19" t="s">
        <v>62</v>
      </c>
      <c r="AO9" s="19" t="s">
        <v>63</v>
      </c>
      <c r="AP9" s="83"/>
      <c r="AQ9" s="83" t="s">
        <v>64</v>
      </c>
    </row>
    <row r="10" spans="1:43">
      <c r="A10" s="15" t="s">
        <v>55</v>
      </c>
      <c r="B10" s="1">
        <v>1019</v>
      </c>
      <c r="C10" s="16">
        <v>7.8</v>
      </c>
      <c r="D10" s="17" t="s">
        <v>69</v>
      </c>
      <c r="E10" s="17" t="s">
        <v>70</v>
      </c>
      <c r="F10" s="17" t="s">
        <v>71</v>
      </c>
      <c r="G10" s="17" t="s">
        <v>59</v>
      </c>
      <c r="H10" s="18">
        <v>1</v>
      </c>
      <c r="I10" s="17"/>
      <c r="J10" s="17"/>
      <c r="K10" s="17"/>
      <c r="L10" s="19" t="s">
        <v>63</v>
      </c>
      <c r="M10" s="19" t="s">
        <v>62</v>
      </c>
      <c r="N10" s="19" t="s">
        <v>63</v>
      </c>
      <c r="O10" s="19" t="s">
        <v>63</v>
      </c>
      <c r="P10" s="19" t="s">
        <v>63</v>
      </c>
      <c r="Q10" s="19" t="s">
        <v>62</v>
      </c>
      <c r="R10" s="19" t="s">
        <v>63</v>
      </c>
      <c r="S10" s="19" t="s">
        <v>62</v>
      </c>
      <c r="T10" s="19" t="s">
        <v>62</v>
      </c>
      <c r="U10" s="19" t="s">
        <v>62</v>
      </c>
      <c r="V10" s="19" t="s">
        <v>62</v>
      </c>
      <c r="W10" s="19" t="s">
        <v>63</v>
      </c>
      <c r="X10" s="19" t="s">
        <v>63</v>
      </c>
      <c r="Y10" s="19" t="s">
        <v>63</v>
      </c>
      <c r="Z10" s="19" t="s">
        <v>63</v>
      </c>
      <c r="AA10" s="19" t="s">
        <v>63</v>
      </c>
      <c r="AB10" s="19" t="s">
        <v>63</v>
      </c>
      <c r="AC10" s="19" t="s">
        <v>63</v>
      </c>
      <c r="AD10" s="19" t="s">
        <v>63</v>
      </c>
      <c r="AE10" s="19" t="s">
        <v>63</v>
      </c>
      <c r="AF10" s="19" t="s">
        <v>63</v>
      </c>
      <c r="AG10" s="19" t="s">
        <v>63</v>
      </c>
      <c r="AH10" s="19" t="s">
        <v>62</v>
      </c>
      <c r="AI10" s="19" t="s">
        <v>63</v>
      </c>
      <c r="AJ10" s="19" t="s">
        <v>63</v>
      </c>
      <c r="AK10" s="19" t="s">
        <v>63</v>
      </c>
      <c r="AL10" s="19" t="s">
        <v>63</v>
      </c>
      <c r="AM10" s="19" t="s">
        <v>63</v>
      </c>
      <c r="AN10" s="19" t="s">
        <v>63</v>
      </c>
      <c r="AO10" s="19" t="s">
        <v>63</v>
      </c>
      <c r="AP10" s="83"/>
      <c r="AQ10" s="83" t="s">
        <v>64</v>
      </c>
    </row>
    <row r="11" spans="1:43">
      <c r="A11" s="15" t="s">
        <v>55</v>
      </c>
      <c r="B11" s="1">
        <v>1020</v>
      </c>
      <c r="C11" s="16">
        <v>2.2999999999999998</v>
      </c>
      <c r="D11" s="17" t="s">
        <v>72</v>
      </c>
      <c r="E11" s="17" t="s">
        <v>57</v>
      </c>
      <c r="F11" s="17" t="s">
        <v>58</v>
      </c>
      <c r="G11" s="17" t="s">
        <v>59</v>
      </c>
      <c r="H11" s="18">
        <v>1</v>
      </c>
      <c r="I11" s="17"/>
      <c r="J11" s="17"/>
      <c r="K11" s="17"/>
      <c r="L11" s="19" t="s">
        <v>62</v>
      </c>
      <c r="M11" s="19" t="s">
        <v>63</v>
      </c>
      <c r="N11" s="19" t="s">
        <v>63</v>
      </c>
      <c r="O11" s="19" t="s">
        <v>63</v>
      </c>
      <c r="P11" s="19" t="s">
        <v>63</v>
      </c>
      <c r="Q11" s="19" t="s">
        <v>63</v>
      </c>
      <c r="R11" s="19" t="s">
        <v>62</v>
      </c>
      <c r="S11" s="19" t="s">
        <v>62</v>
      </c>
      <c r="T11" s="19" t="s">
        <v>62</v>
      </c>
      <c r="U11" s="19" t="s">
        <v>62</v>
      </c>
      <c r="V11" s="19" t="s">
        <v>62</v>
      </c>
      <c r="W11" s="19" t="s">
        <v>62</v>
      </c>
      <c r="X11" s="19" t="s">
        <v>62</v>
      </c>
      <c r="Y11" s="19" t="s">
        <v>62</v>
      </c>
      <c r="Z11" s="19" t="s">
        <v>63</v>
      </c>
      <c r="AA11" s="19" t="s">
        <v>63</v>
      </c>
      <c r="AB11" s="19" t="s">
        <v>63</v>
      </c>
      <c r="AC11" s="19" t="s">
        <v>63</v>
      </c>
      <c r="AD11" s="19" t="s">
        <v>63</v>
      </c>
      <c r="AE11" s="19" t="s">
        <v>63</v>
      </c>
      <c r="AF11" s="19" t="s">
        <v>63</v>
      </c>
      <c r="AG11" s="19" t="s">
        <v>63</v>
      </c>
      <c r="AH11" s="19" t="s">
        <v>63</v>
      </c>
      <c r="AI11" s="19" t="s">
        <v>63</v>
      </c>
      <c r="AJ11" s="19" t="s">
        <v>63</v>
      </c>
      <c r="AK11" s="19" t="s">
        <v>63</v>
      </c>
      <c r="AL11" s="19" t="s">
        <v>63</v>
      </c>
      <c r="AM11" s="19" t="s">
        <v>63</v>
      </c>
      <c r="AN11" s="19" t="s">
        <v>63</v>
      </c>
      <c r="AO11" s="19" t="s">
        <v>62</v>
      </c>
      <c r="AP11" s="83"/>
      <c r="AQ11" s="83" t="s">
        <v>64</v>
      </c>
    </row>
    <row r="12" spans="1:43">
      <c r="A12" s="15" t="s">
        <v>55</v>
      </c>
      <c r="B12" s="1">
        <v>1020.01</v>
      </c>
      <c r="C12" s="85">
        <v>7.9</v>
      </c>
      <c r="D12" s="17" t="s">
        <v>72</v>
      </c>
      <c r="E12" s="17" t="s">
        <v>57</v>
      </c>
      <c r="F12" s="17" t="s">
        <v>58</v>
      </c>
      <c r="G12" s="17" t="s">
        <v>59</v>
      </c>
      <c r="H12" s="18">
        <v>1</v>
      </c>
      <c r="I12" s="17"/>
      <c r="J12" s="17"/>
      <c r="K12" s="17"/>
      <c r="L12" s="19" t="s">
        <v>62</v>
      </c>
      <c r="M12" s="19" t="s">
        <v>63</v>
      </c>
      <c r="N12" s="19" t="s">
        <v>63</v>
      </c>
      <c r="O12" s="19" t="s">
        <v>63</v>
      </c>
      <c r="P12" s="19" t="s">
        <v>63</v>
      </c>
      <c r="Q12" s="19" t="s">
        <v>63</v>
      </c>
      <c r="R12" s="19" t="s">
        <v>62</v>
      </c>
      <c r="S12" s="19" t="s">
        <v>63</v>
      </c>
      <c r="T12" s="19" t="s">
        <v>63</v>
      </c>
      <c r="U12" s="19" t="s">
        <v>63</v>
      </c>
      <c r="V12" s="19" t="s">
        <v>63</v>
      </c>
      <c r="W12" s="19" t="s">
        <v>63</v>
      </c>
      <c r="X12" s="19" t="s">
        <v>63</v>
      </c>
      <c r="Y12" s="19" t="s">
        <v>63</v>
      </c>
      <c r="Z12" s="19" t="s">
        <v>62</v>
      </c>
      <c r="AA12" s="19" t="s">
        <v>63</v>
      </c>
      <c r="AB12" s="19" t="s">
        <v>62</v>
      </c>
      <c r="AC12" s="19" t="s">
        <v>62</v>
      </c>
      <c r="AD12" s="19" t="s">
        <v>62</v>
      </c>
      <c r="AE12" s="19" t="s">
        <v>62</v>
      </c>
      <c r="AF12" s="19" t="s">
        <v>62</v>
      </c>
      <c r="AG12" s="19" t="s">
        <v>62</v>
      </c>
      <c r="AH12" s="19" t="s">
        <v>62</v>
      </c>
      <c r="AI12" s="19" t="s">
        <v>62</v>
      </c>
      <c r="AJ12" s="19" t="s">
        <v>62</v>
      </c>
      <c r="AK12" s="19" t="s">
        <v>62</v>
      </c>
      <c r="AL12" s="19" t="s">
        <v>62</v>
      </c>
      <c r="AM12" s="19" t="s">
        <v>62</v>
      </c>
      <c r="AN12" s="19" t="s">
        <v>63</v>
      </c>
      <c r="AO12" s="19" t="s">
        <v>63</v>
      </c>
      <c r="AP12" s="83"/>
      <c r="AQ12" s="83"/>
    </row>
    <row r="13" spans="1:43">
      <c r="A13" s="15" t="s">
        <v>55</v>
      </c>
      <c r="B13" s="1">
        <v>1021</v>
      </c>
      <c r="C13" s="16">
        <v>2.2999999999999998</v>
      </c>
      <c r="D13" s="17" t="s">
        <v>508</v>
      </c>
      <c r="E13" s="17" t="s">
        <v>1104</v>
      </c>
      <c r="F13" s="17" t="s">
        <v>57</v>
      </c>
      <c r="G13" s="17" t="s">
        <v>59</v>
      </c>
      <c r="H13" s="18">
        <v>1</v>
      </c>
      <c r="I13" s="17"/>
      <c r="J13" s="17"/>
      <c r="K13" s="17"/>
      <c r="L13" s="19" t="s">
        <v>62</v>
      </c>
      <c r="M13" s="19" t="s">
        <v>63</v>
      </c>
      <c r="N13" s="19" t="s">
        <v>63</v>
      </c>
      <c r="O13" s="19" t="s">
        <v>63</v>
      </c>
      <c r="P13" s="19" t="s">
        <v>63</v>
      </c>
      <c r="Q13" s="19" t="s">
        <v>63</v>
      </c>
      <c r="R13" s="19" t="s">
        <v>62</v>
      </c>
      <c r="S13" s="19" t="s">
        <v>62</v>
      </c>
      <c r="T13" s="19" t="s">
        <v>62</v>
      </c>
      <c r="U13" s="19" t="s">
        <v>62</v>
      </c>
      <c r="V13" s="19" t="s">
        <v>62</v>
      </c>
      <c r="W13" s="19" t="s">
        <v>62</v>
      </c>
      <c r="X13" s="19" t="s">
        <v>62</v>
      </c>
      <c r="Y13" s="19" t="s">
        <v>63</v>
      </c>
      <c r="Z13" s="19" t="s">
        <v>62</v>
      </c>
      <c r="AA13" s="19" t="s">
        <v>63</v>
      </c>
      <c r="AB13" s="19" t="s">
        <v>63</v>
      </c>
      <c r="AC13" s="19" t="s">
        <v>62</v>
      </c>
      <c r="AD13" s="19" t="s">
        <v>62</v>
      </c>
      <c r="AE13" s="19" t="s">
        <v>62</v>
      </c>
      <c r="AF13" s="19" t="s">
        <v>62</v>
      </c>
      <c r="AG13" s="19" t="s">
        <v>62</v>
      </c>
      <c r="AH13" s="19" t="s">
        <v>62</v>
      </c>
      <c r="AI13" s="19" t="s">
        <v>62</v>
      </c>
      <c r="AJ13" s="19" t="s">
        <v>62</v>
      </c>
      <c r="AK13" s="19" t="s">
        <v>62</v>
      </c>
      <c r="AL13" s="19" t="s">
        <v>62</v>
      </c>
      <c r="AM13" s="19" t="s">
        <v>62</v>
      </c>
      <c r="AN13" s="19" t="s">
        <v>63</v>
      </c>
      <c r="AO13" s="19" t="s">
        <v>63</v>
      </c>
      <c r="AP13" s="83"/>
      <c r="AQ13" s="83" t="s">
        <v>64</v>
      </c>
    </row>
    <row r="14" spans="1:43" ht="25.5">
      <c r="A14" s="15" t="s">
        <v>55</v>
      </c>
      <c r="B14" s="1">
        <v>1022</v>
      </c>
      <c r="C14" s="16">
        <v>10.1</v>
      </c>
      <c r="D14" s="17" t="s">
        <v>73</v>
      </c>
      <c r="E14" s="17" t="s">
        <v>74</v>
      </c>
      <c r="F14" s="17" t="s">
        <v>57</v>
      </c>
      <c r="G14" s="17" t="s">
        <v>59</v>
      </c>
      <c r="H14" s="18">
        <v>1</v>
      </c>
      <c r="I14" s="17"/>
      <c r="J14" s="17"/>
      <c r="K14" s="17"/>
      <c r="L14" s="19" t="s">
        <v>62</v>
      </c>
      <c r="M14" s="19" t="s">
        <v>63</v>
      </c>
      <c r="N14" s="19" t="s">
        <v>62</v>
      </c>
      <c r="O14" s="19" t="s">
        <v>63</v>
      </c>
      <c r="P14" s="19" t="s">
        <v>63</v>
      </c>
      <c r="Q14" s="19" t="s">
        <v>62</v>
      </c>
      <c r="R14" s="19" t="s">
        <v>63</v>
      </c>
      <c r="S14" s="19" t="s">
        <v>62</v>
      </c>
      <c r="T14" s="19" t="s">
        <v>62</v>
      </c>
      <c r="U14" s="19" t="s">
        <v>62</v>
      </c>
      <c r="V14" s="19" t="s">
        <v>62</v>
      </c>
      <c r="W14" s="19" t="s">
        <v>63</v>
      </c>
      <c r="X14" s="19" t="s">
        <v>63</v>
      </c>
      <c r="Y14" s="19" t="s">
        <v>63</v>
      </c>
      <c r="Z14" s="19" t="s">
        <v>63</v>
      </c>
      <c r="AA14" s="19" t="s">
        <v>63</v>
      </c>
      <c r="AB14" s="19" t="s">
        <v>63</v>
      </c>
      <c r="AC14" s="19" t="s">
        <v>63</v>
      </c>
      <c r="AD14" s="19" t="s">
        <v>63</v>
      </c>
      <c r="AE14" s="19" t="s">
        <v>63</v>
      </c>
      <c r="AF14" s="19" t="s">
        <v>63</v>
      </c>
      <c r="AG14" s="19" t="s">
        <v>63</v>
      </c>
      <c r="AH14" s="19" t="s">
        <v>63</v>
      </c>
      <c r="AI14" s="19" t="s">
        <v>63</v>
      </c>
      <c r="AJ14" s="19" t="s">
        <v>63</v>
      </c>
      <c r="AK14" s="19" t="s">
        <v>63</v>
      </c>
      <c r="AL14" s="19" t="s">
        <v>63</v>
      </c>
      <c r="AM14" s="19" t="s">
        <v>63</v>
      </c>
      <c r="AN14" s="19" t="s">
        <v>63</v>
      </c>
      <c r="AO14" s="19" t="s">
        <v>63</v>
      </c>
      <c r="AP14" s="83"/>
      <c r="AQ14" s="83" t="s">
        <v>64</v>
      </c>
    </row>
    <row r="15" spans="1:43">
      <c r="A15" s="15" t="s">
        <v>55</v>
      </c>
      <c r="B15" s="1">
        <v>1023</v>
      </c>
      <c r="C15" s="16">
        <v>10.8</v>
      </c>
      <c r="D15" s="17" t="s">
        <v>1105</v>
      </c>
      <c r="E15" s="17" t="s">
        <v>57</v>
      </c>
      <c r="F15" s="17" t="s">
        <v>156</v>
      </c>
      <c r="G15" s="17" t="s">
        <v>1106</v>
      </c>
      <c r="H15" s="18">
        <v>1</v>
      </c>
      <c r="I15" s="17"/>
      <c r="J15" s="17"/>
      <c r="K15" s="17"/>
      <c r="L15" s="19" t="s">
        <v>62</v>
      </c>
      <c r="M15" s="19" t="s">
        <v>63</v>
      </c>
      <c r="N15" s="19" t="s">
        <v>63</v>
      </c>
      <c r="O15" s="19" t="s">
        <v>63</v>
      </c>
      <c r="P15" s="19" t="s">
        <v>63</v>
      </c>
      <c r="Q15" s="19" t="s">
        <v>63</v>
      </c>
      <c r="R15" s="19" t="s">
        <v>62</v>
      </c>
      <c r="S15" s="19" t="s">
        <v>62</v>
      </c>
      <c r="T15" s="19" t="s">
        <v>62</v>
      </c>
      <c r="U15" s="19" t="s">
        <v>62</v>
      </c>
      <c r="V15" s="19" t="s">
        <v>62</v>
      </c>
      <c r="W15" s="19" t="s">
        <v>62</v>
      </c>
      <c r="X15" s="19" t="s">
        <v>62</v>
      </c>
      <c r="Y15" s="19" t="s">
        <v>62</v>
      </c>
      <c r="Z15" s="19" t="s">
        <v>63</v>
      </c>
      <c r="AA15" s="19" t="s">
        <v>63</v>
      </c>
      <c r="AB15" s="19" t="s">
        <v>63</v>
      </c>
      <c r="AC15" s="19" t="s">
        <v>63</v>
      </c>
      <c r="AD15" s="19" t="s">
        <v>63</v>
      </c>
      <c r="AE15" s="19" t="s">
        <v>63</v>
      </c>
      <c r="AF15" s="19" t="s">
        <v>63</v>
      </c>
      <c r="AG15" s="19" t="s">
        <v>63</v>
      </c>
      <c r="AH15" s="19" t="s">
        <v>63</v>
      </c>
      <c r="AI15" s="19" t="s">
        <v>63</v>
      </c>
      <c r="AJ15" s="19" t="s">
        <v>63</v>
      </c>
      <c r="AK15" s="19" t="s">
        <v>63</v>
      </c>
      <c r="AL15" s="19" t="s">
        <v>63</v>
      </c>
      <c r="AM15" s="19" t="s">
        <v>63</v>
      </c>
      <c r="AN15" s="19" t="s">
        <v>63</v>
      </c>
      <c r="AO15" s="19" t="s">
        <v>63</v>
      </c>
      <c r="AP15" s="83"/>
      <c r="AQ15" s="83" t="s">
        <v>64</v>
      </c>
    </row>
    <row r="16" spans="1:43">
      <c r="A16" s="15" t="s">
        <v>55</v>
      </c>
      <c r="B16" s="1">
        <v>1023.01</v>
      </c>
      <c r="C16" s="85">
        <v>16.2</v>
      </c>
      <c r="D16" s="17" t="s">
        <v>1105</v>
      </c>
      <c r="E16" s="17" t="s">
        <v>57</v>
      </c>
      <c r="F16" s="17" t="s">
        <v>156</v>
      </c>
      <c r="G16" s="17" t="s">
        <v>1106</v>
      </c>
      <c r="H16" s="18">
        <v>1</v>
      </c>
      <c r="I16" s="17"/>
      <c r="J16" s="17"/>
      <c r="K16" s="17"/>
      <c r="L16" s="19" t="s">
        <v>62</v>
      </c>
      <c r="M16" s="19" t="s">
        <v>63</v>
      </c>
      <c r="N16" s="19" t="s">
        <v>63</v>
      </c>
      <c r="O16" s="19" t="s">
        <v>63</v>
      </c>
      <c r="P16" s="19" t="s">
        <v>63</v>
      </c>
      <c r="Q16" s="19" t="s">
        <v>63</v>
      </c>
      <c r="R16" s="19" t="s">
        <v>62</v>
      </c>
      <c r="S16" s="19" t="s">
        <v>63</v>
      </c>
      <c r="T16" s="19" t="s">
        <v>63</v>
      </c>
      <c r="U16" s="19" t="s">
        <v>63</v>
      </c>
      <c r="V16" s="19" t="s">
        <v>63</v>
      </c>
      <c r="W16" s="19" t="s">
        <v>63</v>
      </c>
      <c r="X16" s="19" t="s">
        <v>63</v>
      </c>
      <c r="Y16" s="19" t="s">
        <v>63</v>
      </c>
      <c r="Z16" s="19" t="s">
        <v>62</v>
      </c>
      <c r="AA16" s="19" t="s">
        <v>63</v>
      </c>
      <c r="AB16" s="19" t="s">
        <v>62</v>
      </c>
      <c r="AC16" s="19" t="s">
        <v>62</v>
      </c>
      <c r="AD16" s="19" t="s">
        <v>62</v>
      </c>
      <c r="AE16" s="19" t="s">
        <v>62</v>
      </c>
      <c r="AF16" s="19" t="s">
        <v>62</v>
      </c>
      <c r="AG16" s="19" t="s">
        <v>62</v>
      </c>
      <c r="AH16" s="19" t="s">
        <v>62</v>
      </c>
      <c r="AI16" s="19" t="s">
        <v>62</v>
      </c>
      <c r="AJ16" s="19" t="s">
        <v>62</v>
      </c>
      <c r="AK16" s="19" t="s">
        <v>62</v>
      </c>
      <c r="AL16" s="19" t="s">
        <v>62</v>
      </c>
      <c r="AM16" s="19" t="s">
        <v>62</v>
      </c>
      <c r="AN16" s="19" t="s">
        <v>63</v>
      </c>
      <c r="AO16" s="19" t="s">
        <v>63</v>
      </c>
      <c r="AP16" s="83"/>
      <c r="AQ16" s="83"/>
    </row>
    <row r="17" spans="1:43">
      <c r="A17" s="15" t="s">
        <v>55</v>
      </c>
      <c r="B17" s="1">
        <v>1024.0999999999999</v>
      </c>
      <c r="C17" s="16">
        <v>18</v>
      </c>
      <c r="D17" s="17" t="s">
        <v>1107</v>
      </c>
      <c r="E17" s="17" t="s">
        <v>1108</v>
      </c>
      <c r="F17" s="17" t="s">
        <v>1109</v>
      </c>
      <c r="G17" s="17" t="s">
        <v>59</v>
      </c>
      <c r="H17" s="18">
        <v>1</v>
      </c>
      <c r="I17" s="17"/>
      <c r="J17" s="17"/>
      <c r="K17" s="17"/>
      <c r="L17" s="19" t="s">
        <v>62</v>
      </c>
      <c r="M17" s="19" t="s">
        <v>63</v>
      </c>
      <c r="N17" s="19" t="s">
        <v>62</v>
      </c>
      <c r="O17" s="19" t="s">
        <v>63</v>
      </c>
      <c r="P17" s="19" t="s">
        <v>62</v>
      </c>
      <c r="Q17" s="19" t="s">
        <v>62</v>
      </c>
      <c r="R17" s="19" t="s">
        <v>63</v>
      </c>
      <c r="S17" s="19" t="s">
        <v>62</v>
      </c>
      <c r="T17" s="19" t="s">
        <v>62</v>
      </c>
      <c r="U17" s="19" t="s">
        <v>62</v>
      </c>
      <c r="V17" s="19" t="s">
        <v>62</v>
      </c>
      <c r="W17" s="19" t="s">
        <v>63</v>
      </c>
      <c r="X17" s="19" t="s">
        <v>63</v>
      </c>
      <c r="Y17" s="19" t="s">
        <v>63</v>
      </c>
      <c r="Z17" s="19" t="s">
        <v>63</v>
      </c>
      <c r="AA17" s="19" t="s">
        <v>63</v>
      </c>
      <c r="AB17" s="19" t="s">
        <v>63</v>
      </c>
      <c r="AC17" s="19" t="s">
        <v>63</v>
      </c>
      <c r="AD17" s="19" t="s">
        <v>63</v>
      </c>
      <c r="AE17" s="19" t="s">
        <v>63</v>
      </c>
      <c r="AF17" s="19" t="s">
        <v>63</v>
      </c>
      <c r="AG17" s="19" t="s">
        <v>63</v>
      </c>
      <c r="AH17" s="19" t="s">
        <v>63</v>
      </c>
      <c r="AI17" s="19" t="s">
        <v>63</v>
      </c>
      <c r="AJ17" s="19" t="s">
        <v>63</v>
      </c>
      <c r="AK17" s="19" t="s">
        <v>63</v>
      </c>
      <c r="AL17" s="19" t="s">
        <v>63</v>
      </c>
      <c r="AM17" s="19" t="s">
        <v>63</v>
      </c>
      <c r="AN17" s="19" t="s">
        <v>63</v>
      </c>
      <c r="AO17" s="19" t="s">
        <v>63</v>
      </c>
      <c r="AP17" s="83"/>
      <c r="AQ17" s="83" t="s">
        <v>64</v>
      </c>
    </row>
    <row r="18" spans="1:43">
      <c r="A18" s="15" t="s">
        <v>55</v>
      </c>
      <c r="B18" s="1">
        <v>1026</v>
      </c>
      <c r="C18" s="16">
        <v>27</v>
      </c>
      <c r="D18" s="17" t="s">
        <v>1110</v>
      </c>
      <c r="E18" s="17" t="s">
        <v>57</v>
      </c>
      <c r="F18" s="17" t="s">
        <v>58</v>
      </c>
      <c r="G18" s="17" t="s">
        <v>57</v>
      </c>
      <c r="H18" s="18">
        <v>1</v>
      </c>
      <c r="I18" s="17"/>
      <c r="J18" s="17"/>
      <c r="K18" s="17"/>
      <c r="L18" s="19" t="s">
        <v>62</v>
      </c>
      <c r="M18" s="19" t="s">
        <v>63</v>
      </c>
      <c r="N18" s="19" t="s">
        <v>63</v>
      </c>
      <c r="O18" s="19" t="s">
        <v>63</v>
      </c>
      <c r="P18" s="19" t="s">
        <v>63</v>
      </c>
      <c r="Q18" s="19" t="s">
        <v>62</v>
      </c>
      <c r="R18" s="19" t="s">
        <v>63</v>
      </c>
      <c r="S18" s="19" t="s">
        <v>62</v>
      </c>
      <c r="T18" s="19" t="s">
        <v>62</v>
      </c>
      <c r="U18" s="19" t="s">
        <v>62</v>
      </c>
      <c r="V18" s="19" t="s">
        <v>62</v>
      </c>
      <c r="W18" s="19" t="s">
        <v>63</v>
      </c>
      <c r="X18" s="19" t="s">
        <v>63</v>
      </c>
      <c r="Y18" s="19" t="s">
        <v>63</v>
      </c>
      <c r="Z18" s="19" t="s">
        <v>63</v>
      </c>
      <c r="AA18" s="19" t="s">
        <v>63</v>
      </c>
      <c r="AB18" s="19" t="s">
        <v>63</v>
      </c>
      <c r="AC18" s="19" t="s">
        <v>63</v>
      </c>
      <c r="AD18" s="19" t="s">
        <v>63</v>
      </c>
      <c r="AE18" s="19" t="s">
        <v>63</v>
      </c>
      <c r="AF18" s="19" t="s">
        <v>63</v>
      </c>
      <c r="AG18" s="19" t="s">
        <v>63</v>
      </c>
      <c r="AH18" s="19" t="s">
        <v>63</v>
      </c>
      <c r="AI18" s="19" t="s">
        <v>63</v>
      </c>
      <c r="AJ18" s="19" t="s">
        <v>63</v>
      </c>
      <c r="AK18" s="19" t="s">
        <v>63</v>
      </c>
      <c r="AL18" s="19" t="s">
        <v>63</v>
      </c>
      <c r="AM18" s="19" t="s">
        <v>63</v>
      </c>
      <c r="AN18" s="19" t="s">
        <v>63</v>
      </c>
      <c r="AO18" s="19" t="s">
        <v>63</v>
      </c>
      <c r="AP18" s="83"/>
      <c r="AQ18" s="83" t="s">
        <v>64</v>
      </c>
    </row>
    <row r="19" spans="1:43">
      <c r="A19" s="15" t="s">
        <v>55</v>
      </c>
      <c r="B19" s="1">
        <v>1027</v>
      </c>
      <c r="C19" s="16">
        <v>2.2999999999999998</v>
      </c>
      <c r="D19" s="17" t="s">
        <v>75</v>
      </c>
      <c r="E19" s="17" t="s">
        <v>57</v>
      </c>
      <c r="F19" s="17" t="s">
        <v>57</v>
      </c>
      <c r="G19" s="17" t="s">
        <v>57</v>
      </c>
      <c r="H19" s="18">
        <v>1</v>
      </c>
      <c r="I19" s="17"/>
      <c r="J19" s="17"/>
      <c r="K19" s="17"/>
      <c r="L19" s="19" t="s">
        <v>62</v>
      </c>
      <c r="M19" s="19" t="s">
        <v>63</v>
      </c>
      <c r="N19" s="19" t="s">
        <v>63</v>
      </c>
      <c r="O19" s="19" t="s">
        <v>63</v>
      </c>
      <c r="P19" s="19" t="s">
        <v>63</v>
      </c>
      <c r="Q19" s="19" t="s">
        <v>63</v>
      </c>
      <c r="R19" s="19" t="s">
        <v>62</v>
      </c>
      <c r="S19" s="19" t="s">
        <v>62</v>
      </c>
      <c r="T19" s="19" t="s">
        <v>62</v>
      </c>
      <c r="U19" s="19" t="s">
        <v>62</v>
      </c>
      <c r="V19" s="19" t="s">
        <v>62</v>
      </c>
      <c r="W19" s="19" t="s">
        <v>62</v>
      </c>
      <c r="X19" s="19" t="s">
        <v>62</v>
      </c>
      <c r="Y19" s="19" t="s">
        <v>62</v>
      </c>
      <c r="Z19" s="19" t="s">
        <v>63</v>
      </c>
      <c r="AA19" s="19" t="s">
        <v>63</v>
      </c>
      <c r="AB19" s="19" t="s">
        <v>63</v>
      </c>
      <c r="AC19" s="19" t="s">
        <v>63</v>
      </c>
      <c r="AD19" s="19" t="s">
        <v>63</v>
      </c>
      <c r="AE19" s="19" t="s">
        <v>63</v>
      </c>
      <c r="AF19" s="19" t="s">
        <v>63</v>
      </c>
      <c r="AG19" s="19" t="s">
        <v>63</v>
      </c>
      <c r="AH19" s="19" t="s">
        <v>63</v>
      </c>
      <c r="AI19" s="19" t="s">
        <v>63</v>
      </c>
      <c r="AJ19" s="19" t="s">
        <v>63</v>
      </c>
      <c r="AK19" s="19" t="s">
        <v>63</v>
      </c>
      <c r="AL19" s="19" t="s">
        <v>63</v>
      </c>
      <c r="AM19" s="19" t="s">
        <v>63</v>
      </c>
      <c r="AN19" s="19" t="s">
        <v>63</v>
      </c>
      <c r="AO19" s="19" t="s">
        <v>62</v>
      </c>
      <c r="AP19" s="83"/>
      <c r="AQ19" s="83" t="s">
        <v>64</v>
      </c>
    </row>
    <row r="20" spans="1:43">
      <c r="A20" s="15" t="s">
        <v>55</v>
      </c>
      <c r="B20" s="1">
        <v>1027.01</v>
      </c>
      <c r="C20" s="85">
        <v>7.9</v>
      </c>
      <c r="D20" s="17" t="s">
        <v>75</v>
      </c>
      <c r="E20" s="17" t="s">
        <v>57</v>
      </c>
      <c r="F20" s="17" t="s">
        <v>58</v>
      </c>
      <c r="G20" s="17" t="s">
        <v>57</v>
      </c>
      <c r="H20" s="18">
        <v>1</v>
      </c>
      <c r="I20" s="17"/>
      <c r="K20" s="17"/>
      <c r="L20" s="19" t="s">
        <v>62</v>
      </c>
      <c r="M20" s="19" t="s">
        <v>63</v>
      </c>
      <c r="N20" s="19" t="s">
        <v>63</v>
      </c>
      <c r="O20" s="19" t="s">
        <v>63</v>
      </c>
      <c r="P20" s="19" t="s">
        <v>63</v>
      </c>
      <c r="Q20" s="19" t="s">
        <v>63</v>
      </c>
      <c r="R20" s="19" t="s">
        <v>62</v>
      </c>
      <c r="S20" s="19" t="s">
        <v>63</v>
      </c>
      <c r="T20" s="19" t="s">
        <v>63</v>
      </c>
      <c r="U20" s="19" t="s">
        <v>63</v>
      </c>
      <c r="V20" s="19" t="s">
        <v>63</v>
      </c>
      <c r="W20" s="19" t="s">
        <v>63</v>
      </c>
      <c r="X20" s="19" t="s">
        <v>63</v>
      </c>
      <c r="Y20" s="19" t="s">
        <v>63</v>
      </c>
      <c r="Z20" s="19" t="s">
        <v>62</v>
      </c>
      <c r="AA20" s="19" t="s">
        <v>63</v>
      </c>
      <c r="AB20" s="19" t="s">
        <v>62</v>
      </c>
      <c r="AC20" s="19" t="s">
        <v>62</v>
      </c>
      <c r="AD20" s="19" t="s">
        <v>62</v>
      </c>
      <c r="AE20" s="19" t="s">
        <v>62</v>
      </c>
      <c r="AF20" s="19" t="s">
        <v>62</v>
      </c>
      <c r="AG20" s="19" t="s">
        <v>62</v>
      </c>
      <c r="AH20" s="19" t="s">
        <v>62</v>
      </c>
      <c r="AI20" s="19" t="s">
        <v>62</v>
      </c>
      <c r="AJ20" s="19" t="s">
        <v>62</v>
      </c>
      <c r="AK20" s="19" t="s">
        <v>62</v>
      </c>
      <c r="AL20" s="19" t="s">
        <v>62</v>
      </c>
      <c r="AM20" s="19" t="s">
        <v>62</v>
      </c>
      <c r="AN20" s="19" t="s">
        <v>63</v>
      </c>
      <c r="AO20" s="19" t="s">
        <v>63</v>
      </c>
      <c r="AP20" s="83"/>
      <c r="AQ20" s="83"/>
    </row>
    <row r="21" spans="1:43">
      <c r="A21" s="15" t="s">
        <v>55</v>
      </c>
      <c r="B21" s="1">
        <v>1029</v>
      </c>
      <c r="C21" s="16">
        <v>27</v>
      </c>
      <c r="D21" s="17" t="s">
        <v>1111</v>
      </c>
      <c r="E21" s="17" t="s">
        <v>57</v>
      </c>
      <c r="F21" s="17" t="s">
        <v>58</v>
      </c>
      <c r="G21" s="17" t="s">
        <v>57</v>
      </c>
      <c r="H21" s="18">
        <v>1</v>
      </c>
      <c r="I21" s="17"/>
      <c r="J21" s="17"/>
      <c r="K21" s="17"/>
      <c r="L21" s="19" t="s">
        <v>62</v>
      </c>
      <c r="M21" s="19" t="s">
        <v>63</v>
      </c>
      <c r="N21" s="19" t="s">
        <v>63</v>
      </c>
      <c r="O21" s="19" t="s">
        <v>63</v>
      </c>
      <c r="P21" s="19" t="s">
        <v>63</v>
      </c>
      <c r="Q21" s="19" t="s">
        <v>62</v>
      </c>
      <c r="R21" s="19" t="s">
        <v>63</v>
      </c>
      <c r="S21" s="19" t="s">
        <v>62</v>
      </c>
      <c r="T21" s="19" t="s">
        <v>62</v>
      </c>
      <c r="U21" s="19" t="s">
        <v>62</v>
      </c>
      <c r="V21" s="19" t="s">
        <v>62</v>
      </c>
      <c r="W21" s="19" t="s">
        <v>63</v>
      </c>
      <c r="X21" s="19" t="s">
        <v>63</v>
      </c>
      <c r="Y21" s="19" t="s">
        <v>63</v>
      </c>
      <c r="Z21" s="19" t="s">
        <v>63</v>
      </c>
      <c r="AA21" s="19" t="s">
        <v>63</v>
      </c>
      <c r="AB21" s="19" t="s">
        <v>63</v>
      </c>
      <c r="AC21" s="19" t="s">
        <v>63</v>
      </c>
      <c r="AD21" s="19" t="s">
        <v>63</v>
      </c>
      <c r="AE21" s="19" t="s">
        <v>63</v>
      </c>
      <c r="AF21" s="19" t="s">
        <v>63</v>
      </c>
      <c r="AG21" s="19" t="s">
        <v>63</v>
      </c>
      <c r="AH21" s="19" t="s">
        <v>63</v>
      </c>
      <c r="AI21" s="19" t="s">
        <v>63</v>
      </c>
      <c r="AJ21" s="19" t="s">
        <v>63</v>
      </c>
      <c r="AK21" s="19" t="s">
        <v>63</v>
      </c>
      <c r="AL21" s="19" t="s">
        <v>63</v>
      </c>
      <c r="AM21" s="19" t="s">
        <v>63</v>
      </c>
      <c r="AN21" s="19" t="s">
        <v>63</v>
      </c>
      <c r="AO21" s="19" t="s">
        <v>62</v>
      </c>
      <c r="AP21" s="83"/>
      <c r="AQ21" s="83" t="s">
        <v>64</v>
      </c>
    </row>
    <row r="22" spans="1:43" ht="25.5">
      <c r="A22" s="15" t="s">
        <v>55</v>
      </c>
      <c r="B22" s="1">
        <v>1030</v>
      </c>
      <c r="C22" s="16">
        <v>175.5</v>
      </c>
      <c r="D22" s="17" t="s">
        <v>1112</v>
      </c>
      <c r="E22" s="17" t="s">
        <v>1113</v>
      </c>
      <c r="F22" s="17" t="s">
        <v>58</v>
      </c>
      <c r="G22" s="17" t="s">
        <v>57</v>
      </c>
      <c r="H22" s="18">
        <v>1</v>
      </c>
      <c r="I22" s="17"/>
      <c r="J22" s="17"/>
      <c r="K22" s="17"/>
      <c r="L22" s="19" t="s">
        <v>62</v>
      </c>
      <c r="M22" s="19" t="s">
        <v>63</v>
      </c>
      <c r="N22" s="19" t="s">
        <v>63</v>
      </c>
      <c r="O22" s="19" t="s">
        <v>63</v>
      </c>
      <c r="P22" s="19" t="s">
        <v>63</v>
      </c>
      <c r="Q22" s="19" t="s">
        <v>62</v>
      </c>
      <c r="R22" s="19" t="s">
        <v>63</v>
      </c>
      <c r="S22" s="19" t="s">
        <v>62</v>
      </c>
      <c r="T22" s="19" t="s">
        <v>62</v>
      </c>
      <c r="U22" s="19" t="s">
        <v>62</v>
      </c>
      <c r="V22" s="19" t="s">
        <v>62</v>
      </c>
      <c r="W22" s="19" t="s">
        <v>63</v>
      </c>
      <c r="X22" s="19" t="s">
        <v>63</v>
      </c>
      <c r="Y22" s="19" t="s">
        <v>63</v>
      </c>
      <c r="Z22" s="19" t="s">
        <v>63</v>
      </c>
      <c r="AA22" s="19" t="s">
        <v>63</v>
      </c>
      <c r="AB22" s="19" t="s">
        <v>63</v>
      </c>
      <c r="AC22" s="19" t="s">
        <v>63</v>
      </c>
      <c r="AD22" s="19" t="s">
        <v>63</v>
      </c>
      <c r="AE22" s="19" t="s">
        <v>63</v>
      </c>
      <c r="AF22" s="19" t="s">
        <v>63</v>
      </c>
      <c r="AG22" s="19" t="s">
        <v>63</v>
      </c>
      <c r="AH22" s="19" t="s">
        <v>63</v>
      </c>
      <c r="AI22" s="19" t="s">
        <v>63</v>
      </c>
      <c r="AJ22" s="19" t="s">
        <v>63</v>
      </c>
      <c r="AK22" s="19" t="s">
        <v>63</v>
      </c>
      <c r="AL22" s="19" t="s">
        <v>63</v>
      </c>
      <c r="AM22" s="19" t="s">
        <v>63</v>
      </c>
      <c r="AN22" s="19" t="s">
        <v>63</v>
      </c>
      <c r="AO22" s="19" t="s">
        <v>63</v>
      </c>
      <c r="AP22" s="83"/>
      <c r="AQ22" s="83" t="s">
        <v>64</v>
      </c>
    </row>
    <row r="23" spans="1:43">
      <c r="A23" s="15" t="s">
        <v>55</v>
      </c>
      <c r="B23" s="1">
        <v>1032</v>
      </c>
      <c r="C23" s="16">
        <v>20.7</v>
      </c>
      <c r="D23" s="17" t="s">
        <v>1114</v>
      </c>
      <c r="E23" s="17" t="s">
        <v>57</v>
      </c>
      <c r="F23" s="17" t="s">
        <v>58</v>
      </c>
      <c r="G23" s="17" t="s">
        <v>57</v>
      </c>
      <c r="H23" s="18">
        <v>1</v>
      </c>
      <c r="I23" s="17"/>
      <c r="J23" s="17"/>
      <c r="K23" s="17"/>
      <c r="L23" s="19" t="s">
        <v>62</v>
      </c>
      <c r="M23" s="19" t="s">
        <v>63</v>
      </c>
      <c r="N23" s="19" t="s">
        <v>63</v>
      </c>
      <c r="O23" s="19" t="s">
        <v>63</v>
      </c>
      <c r="P23" s="19" t="s">
        <v>63</v>
      </c>
      <c r="Q23" s="19" t="s">
        <v>62</v>
      </c>
      <c r="R23" s="19" t="s">
        <v>63</v>
      </c>
      <c r="S23" s="19" t="s">
        <v>62</v>
      </c>
      <c r="T23" s="19" t="s">
        <v>62</v>
      </c>
      <c r="U23" s="19" t="s">
        <v>62</v>
      </c>
      <c r="V23" s="19" t="s">
        <v>62</v>
      </c>
      <c r="W23" s="19" t="s">
        <v>63</v>
      </c>
      <c r="X23" s="19" t="s">
        <v>63</v>
      </c>
      <c r="Y23" s="19" t="s">
        <v>63</v>
      </c>
      <c r="Z23" s="19" t="s">
        <v>63</v>
      </c>
      <c r="AA23" s="19" t="s">
        <v>63</v>
      </c>
      <c r="AB23" s="19" t="s">
        <v>63</v>
      </c>
      <c r="AC23" s="19" t="s">
        <v>63</v>
      </c>
      <c r="AD23" s="19" t="s">
        <v>63</v>
      </c>
      <c r="AE23" s="19" t="s">
        <v>63</v>
      </c>
      <c r="AF23" s="19" t="s">
        <v>63</v>
      </c>
      <c r="AG23" s="19" t="s">
        <v>63</v>
      </c>
      <c r="AH23" s="19" t="s">
        <v>63</v>
      </c>
      <c r="AI23" s="19" t="s">
        <v>63</v>
      </c>
      <c r="AJ23" s="19" t="s">
        <v>63</v>
      </c>
      <c r="AK23" s="19" t="s">
        <v>63</v>
      </c>
      <c r="AL23" s="19" t="s">
        <v>63</v>
      </c>
      <c r="AM23" s="19" t="s">
        <v>63</v>
      </c>
      <c r="AN23" s="19" t="s">
        <v>63</v>
      </c>
      <c r="AO23" s="19" t="s">
        <v>63</v>
      </c>
      <c r="AP23" s="83"/>
      <c r="AQ23" s="83" t="s">
        <v>64</v>
      </c>
    </row>
    <row r="24" spans="1:43">
      <c r="A24" s="15" t="s">
        <v>55</v>
      </c>
      <c r="B24" s="1">
        <v>1033</v>
      </c>
      <c r="C24" s="16">
        <v>175.5</v>
      </c>
      <c r="D24" s="17" t="s">
        <v>1115</v>
      </c>
      <c r="E24" s="17" t="s">
        <v>57</v>
      </c>
      <c r="F24" s="17" t="s">
        <v>58</v>
      </c>
      <c r="G24" s="17" t="s">
        <v>57</v>
      </c>
      <c r="H24" s="18">
        <v>1</v>
      </c>
      <c r="I24" s="17"/>
      <c r="J24" s="17"/>
      <c r="K24" s="17"/>
      <c r="L24" s="19" t="s">
        <v>62</v>
      </c>
      <c r="M24" s="19" t="s">
        <v>63</v>
      </c>
      <c r="N24" s="19" t="s">
        <v>63</v>
      </c>
      <c r="O24" s="19" t="s">
        <v>63</v>
      </c>
      <c r="P24" s="19" t="s">
        <v>63</v>
      </c>
      <c r="Q24" s="19" t="s">
        <v>62</v>
      </c>
      <c r="R24" s="19" t="s">
        <v>63</v>
      </c>
      <c r="S24" s="19" t="s">
        <v>62</v>
      </c>
      <c r="T24" s="19" t="s">
        <v>62</v>
      </c>
      <c r="U24" s="19" t="s">
        <v>62</v>
      </c>
      <c r="V24" s="19" t="s">
        <v>62</v>
      </c>
      <c r="W24" s="19" t="s">
        <v>63</v>
      </c>
      <c r="X24" s="19" t="s">
        <v>63</v>
      </c>
      <c r="Y24" s="19" t="s">
        <v>63</v>
      </c>
      <c r="Z24" s="19" t="s">
        <v>63</v>
      </c>
      <c r="AA24" s="19" t="s">
        <v>63</v>
      </c>
      <c r="AB24" s="19" t="s">
        <v>63</v>
      </c>
      <c r="AC24" s="19" t="s">
        <v>63</v>
      </c>
      <c r="AD24" s="19" t="s">
        <v>63</v>
      </c>
      <c r="AE24" s="19" t="s">
        <v>63</v>
      </c>
      <c r="AF24" s="19" t="s">
        <v>63</v>
      </c>
      <c r="AG24" s="19" t="s">
        <v>63</v>
      </c>
      <c r="AH24" s="19" t="s">
        <v>63</v>
      </c>
      <c r="AI24" s="19" t="s">
        <v>63</v>
      </c>
      <c r="AJ24" s="19" t="s">
        <v>63</v>
      </c>
      <c r="AK24" s="19" t="s">
        <v>63</v>
      </c>
      <c r="AL24" s="19" t="s">
        <v>63</v>
      </c>
      <c r="AM24" s="19" t="s">
        <v>63</v>
      </c>
      <c r="AN24" s="19" t="s">
        <v>63</v>
      </c>
      <c r="AO24" s="19" t="s">
        <v>63</v>
      </c>
      <c r="AP24" s="83"/>
      <c r="AQ24" s="83" t="s">
        <v>64</v>
      </c>
    </row>
    <row r="25" spans="1:43">
      <c r="A25" s="15" t="s">
        <v>55</v>
      </c>
      <c r="B25" s="1">
        <v>1034</v>
      </c>
      <c r="C25" s="16">
        <v>17.399999999999999</v>
      </c>
      <c r="D25" s="17" t="s">
        <v>1116</v>
      </c>
      <c r="E25" s="17" t="s">
        <v>57</v>
      </c>
      <c r="F25" s="17" t="s">
        <v>57</v>
      </c>
      <c r="G25" s="17" t="s">
        <v>57</v>
      </c>
      <c r="H25" s="18">
        <v>1</v>
      </c>
      <c r="I25" s="17"/>
      <c r="J25" s="17"/>
      <c r="K25" s="17"/>
      <c r="L25" s="19" t="s">
        <v>62</v>
      </c>
      <c r="M25" s="19" t="s">
        <v>63</v>
      </c>
      <c r="N25" s="19" t="s">
        <v>62</v>
      </c>
      <c r="O25" s="19" t="s">
        <v>63</v>
      </c>
      <c r="P25" s="19" t="s">
        <v>63</v>
      </c>
      <c r="Q25" s="19" t="s">
        <v>62</v>
      </c>
      <c r="R25" s="19" t="s">
        <v>63</v>
      </c>
      <c r="S25" s="19" t="s">
        <v>62</v>
      </c>
      <c r="T25" s="19" t="s">
        <v>62</v>
      </c>
      <c r="U25" s="19" t="s">
        <v>62</v>
      </c>
      <c r="V25" s="19" t="s">
        <v>62</v>
      </c>
      <c r="W25" s="19" t="s">
        <v>63</v>
      </c>
      <c r="X25" s="19" t="s">
        <v>63</v>
      </c>
      <c r="Y25" s="19" t="s">
        <v>63</v>
      </c>
      <c r="Z25" s="19" t="s">
        <v>63</v>
      </c>
      <c r="AA25" s="19" t="s">
        <v>63</v>
      </c>
      <c r="AB25" s="19" t="s">
        <v>63</v>
      </c>
      <c r="AC25" s="19" t="s">
        <v>63</v>
      </c>
      <c r="AD25" s="19" t="s">
        <v>63</v>
      </c>
      <c r="AE25" s="19" t="s">
        <v>63</v>
      </c>
      <c r="AF25" s="19" t="s">
        <v>63</v>
      </c>
      <c r="AG25" s="19" t="s">
        <v>63</v>
      </c>
      <c r="AH25" s="19" t="s">
        <v>63</v>
      </c>
      <c r="AI25" s="19" t="s">
        <v>63</v>
      </c>
      <c r="AJ25" s="19" t="s">
        <v>63</v>
      </c>
      <c r="AK25" s="19" t="s">
        <v>63</v>
      </c>
      <c r="AL25" s="19" t="s">
        <v>63</v>
      </c>
      <c r="AM25" s="19" t="s">
        <v>63</v>
      </c>
      <c r="AN25" s="19" t="s">
        <v>62</v>
      </c>
      <c r="AO25" s="19" t="s">
        <v>63</v>
      </c>
      <c r="AP25" s="83"/>
      <c r="AQ25" s="83" t="s">
        <v>64</v>
      </c>
    </row>
    <row r="26" spans="1:43">
      <c r="A26" s="15" t="s">
        <v>55</v>
      </c>
      <c r="B26" s="1">
        <v>1035</v>
      </c>
      <c r="C26" s="16">
        <v>17.899999999999999</v>
      </c>
      <c r="D26" s="17" t="s">
        <v>1117</v>
      </c>
      <c r="E26" s="17" t="s">
        <v>57</v>
      </c>
      <c r="F26" s="17" t="s">
        <v>58</v>
      </c>
      <c r="G26" s="17" t="s">
        <v>57</v>
      </c>
      <c r="H26" s="18">
        <v>1</v>
      </c>
      <c r="I26" s="17"/>
      <c r="J26" s="17"/>
      <c r="K26" s="17"/>
      <c r="L26" s="19" t="s">
        <v>62</v>
      </c>
      <c r="M26" s="19" t="s">
        <v>63</v>
      </c>
      <c r="N26" s="19" t="s">
        <v>63</v>
      </c>
      <c r="O26" s="19" t="s">
        <v>63</v>
      </c>
      <c r="P26" s="19" t="s">
        <v>63</v>
      </c>
      <c r="Q26" s="19" t="s">
        <v>62</v>
      </c>
      <c r="R26" s="19" t="s">
        <v>63</v>
      </c>
      <c r="S26" s="19" t="s">
        <v>62</v>
      </c>
      <c r="T26" s="19" t="s">
        <v>62</v>
      </c>
      <c r="U26" s="19" t="s">
        <v>62</v>
      </c>
      <c r="V26" s="19" t="s">
        <v>62</v>
      </c>
      <c r="W26" s="19" t="s">
        <v>63</v>
      </c>
      <c r="X26" s="19" t="s">
        <v>63</v>
      </c>
      <c r="Y26" s="19" t="s">
        <v>63</v>
      </c>
      <c r="Z26" s="19" t="s">
        <v>63</v>
      </c>
      <c r="AA26" s="19" t="s">
        <v>63</v>
      </c>
      <c r="AB26" s="19" t="s">
        <v>63</v>
      </c>
      <c r="AC26" s="19" t="s">
        <v>63</v>
      </c>
      <c r="AD26" s="19" t="s">
        <v>63</v>
      </c>
      <c r="AE26" s="19" t="s">
        <v>63</v>
      </c>
      <c r="AF26" s="19" t="s">
        <v>63</v>
      </c>
      <c r="AG26" s="19" t="s">
        <v>63</v>
      </c>
      <c r="AH26" s="19" t="s">
        <v>63</v>
      </c>
      <c r="AI26" s="19" t="s">
        <v>63</v>
      </c>
      <c r="AJ26" s="19" t="s">
        <v>63</v>
      </c>
      <c r="AK26" s="19" t="s">
        <v>63</v>
      </c>
      <c r="AL26" s="19" t="s">
        <v>63</v>
      </c>
      <c r="AM26" s="19" t="s">
        <v>63</v>
      </c>
      <c r="AN26" s="19" t="s">
        <v>63</v>
      </c>
      <c r="AO26" s="19" t="s">
        <v>63</v>
      </c>
      <c r="AP26" s="83"/>
      <c r="AQ26" s="83" t="s">
        <v>64</v>
      </c>
    </row>
    <row r="27" spans="1:43">
      <c r="A27" s="15" t="s">
        <v>55</v>
      </c>
      <c r="B27" s="1">
        <v>1037</v>
      </c>
      <c r="C27" s="16">
        <v>20.7</v>
      </c>
      <c r="D27" s="17" t="s">
        <v>1118</v>
      </c>
      <c r="E27" s="17" t="s">
        <v>57</v>
      </c>
      <c r="F27" s="17" t="s">
        <v>58</v>
      </c>
      <c r="G27" s="17" t="s">
        <v>57</v>
      </c>
      <c r="H27" s="18">
        <v>1</v>
      </c>
      <c r="I27" s="17"/>
      <c r="J27" s="17"/>
      <c r="K27" s="17"/>
      <c r="L27" s="19" t="s">
        <v>62</v>
      </c>
      <c r="M27" s="19" t="s">
        <v>63</v>
      </c>
      <c r="N27" s="19" t="s">
        <v>63</v>
      </c>
      <c r="O27" s="19" t="s">
        <v>63</v>
      </c>
      <c r="P27" s="19" t="s">
        <v>63</v>
      </c>
      <c r="Q27" s="19" t="s">
        <v>62</v>
      </c>
      <c r="R27" s="19" t="s">
        <v>63</v>
      </c>
      <c r="S27" s="19" t="s">
        <v>62</v>
      </c>
      <c r="T27" s="19" t="s">
        <v>62</v>
      </c>
      <c r="U27" s="19" t="s">
        <v>62</v>
      </c>
      <c r="V27" s="19" t="s">
        <v>62</v>
      </c>
      <c r="W27" s="19" t="s">
        <v>63</v>
      </c>
      <c r="X27" s="19" t="s">
        <v>63</v>
      </c>
      <c r="Y27" s="19" t="s">
        <v>63</v>
      </c>
      <c r="Z27" s="19" t="s">
        <v>63</v>
      </c>
      <c r="AA27" s="19" t="s">
        <v>63</v>
      </c>
      <c r="AB27" s="19" t="s">
        <v>63</v>
      </c>
      <c r="AC27" s="19" t="s">
        <v>63</v>
      </c>
      <c r="AD27" s="19" t="s">
        <v>63</v>
      </c>
      <c r="AE27" s="19" t="s">
        <v>63</v>
      </c>
      <c r="AF27" s="19" t="s">
        <v>63</v>
      </c>
      <c r="AG27" s="19" t="s">
        <v>63</v>
      </c>
      <c r="AH27" s="19" t="s">
        <v>63</v>
      </c>
      <c r="AI27" s="19" t="s">
        <v>63</v>
      </c>
      <c r="AJ27" s="19" t="s">
        <v>63</v>
      </c>
      <c r="AK27" s="19" t="s">
        <v>63</v>
      </c>
      <c r="AL27" s="19" t="s">
        <v>63</v>
      </c>
      <c r="AM27" s="19" t="s">
        <v>63</v>
      </c>
      <c r="AN27" s="19" t="s">
        <v>63</v>
      </c>
      <c r="AO27" s="19" t="s">
        <v>63</v>
      </c>
      <c r="AP27" s="83"/>
      <c r="AQ27" s="83" t="s">
        <v>64</v>
      </c>
    </row>
    <row r="28" spans="1:43">
      <c r="A28" s="15" t="s">
        <v>55</v>
      </c>
      <c r="B28" s="1">
        <v>1038</v>
      </c>
      <c r="C28" s="16">
        <v>189</v>
      </c>
      <c r="D28" s="17" t="s">
        <v>1119</v>
      </c>
      <c r="E28" s="17" t="s">
        <v>57</v>
      </c>
      <c r="F28" s="17" t="s">
        <v>156</v>
      </c>
      <c r="G28" s="17" t="s">
        <v>57</v>
      </c>
      <c r="H28" s="18">
        <v>1</v>
      </c>
      <c r="I28" s="17"/>
      <c r="J28" s="17"/>
      <c r="K28" s="17"/>
      <c r="L28" s="19" t="s">
        <v>62</v>
      </c>
      <c r="M28" s="19" t="s">
        <v>63</v>
      </c>
      <c r="N28" s="19" t="s">
        <v>63</v>
      </c>
      <c r="O28" s="19" t="s">
        <v>63</v>
      </c>
      <c r="P28" s="19" t="s">
        <v>63</v>
      </c>
      <c r="Q28" s="19" t="s">
        <v>62</v>
      </c>
      <c r="R28" s="19" t="s">
        <v>63</v>
      </c>
      <c r="S28" s="19" t="s">
        <v>62</v>
      </c>
      <c r="T28" s="19" t="s">
        <v>62</v>
      </c>
      <c r="U28" s="19" t="s">
        <v>62</v>
      </c>
      <c r="V28" s="19" t="s">
        <v>62</v>
      </c>
      <c r="W28" s="19" t="s">
        <v>63</v>
      </c>
      <c r="X28" s="19" t="s">
        <v>63</v>
      </c>
      <c r="Y28" s="19" t="s">
        <v>63</v>
      </c>
      <c r="Z28" s="19" t="s">
        <v>63</v>
      </c>
      <c r="AA28" s="19" t="s">
        <v>63</v>
      </c>
      <c r="AB28" s="19" t="s">
        <v>63</v>
      </c>
      <c r="AC28" s="19" t="s">
        <v>63</v>
      </c>
      <c r="AD28" s="19" t="s">
        <v>63</v>
      </c>
      <c r="AE28" s="19" t="s">
        <v>63</v>
      </c>
      <c r="AF28" s="19" t="s">
        <v>63</v>
      </c>
      <c r="AG28" s="19" t="s">
        <v>63</v>
      </c>
      <c r="AH28" s="19" t="s">
        <v>63</v>
      </c>
      <c r="AI28" s="19" t="s">
        <v>63</v>
      </c>
      <c r="AJ28" s="19" t="s">
        <v>63</v>
      </c>
      <c r="AK28" s="19" t="s">
        <v>63</v>
      </c>
      <c r="AL28" s="19" t="s">
        <v>63</v>
      </c>
      <c r="AM28" s="19" t="s">
        <v>63</v>
      </c>
      <c r="AN28" s="19" t="s">
        <v>63</v>
      </c>
      <c r="AO28" s="19" t="s">
        <v>63</v>
      </c>
      <c r="AP28" s="83"/>
      <c r="AQ28" s="83" t="s">
        <v>64</v>
      </c>
    </row>
    <row r="29" spans="1:43">
      <c r="A29" s="15" t="s">
        <v>55</v>
      </c>
      <c r="B29" s="1">
        <v>1041</v>
      </c>
      <c r="C29" s="16">
        <v>94.5</v>
      </c>
      <c r="D29" s="17" t="s">
        <v>1120</v>
      </c>
      <c r="E29" s="17" t="s">
        <v>158</v>
      </c>
      <c r="F29" s="17" t="s">
        <v>58</v>
      </c>
      <c r="G29" s="17" t="s">
        <v>57</v>
      </c>
      <c r="H29" s="18">
        <v>1</v>
      </c>
      <c r="I29" s="17"/>
      <c r="J29" s="17"/>
      <c r="K29" s="17"/>
      <c r="L29" s="19" t="s">
        <v>62</v>
      </c>
      <c r="M29" s="19" t="s">
        <v>63</v>
      </c>
      <c r="N29" s="19" t="s">
        <v>63</v>
      </c>
      <c r="O29" s="19" t="s">
        <v>63</v>
      </c>
      <c r="P29" s="19" t="s">
        <v>63</v>
      </c>
      <c r="Q29" s="19" t="s">
        <v>62</v>
      </c>
      <c r="R29" s="19" t="s">
        <v>63</v>
      </c>
      <c r="S29" s="19" t="s">
        <v>62</v>
      </c>
      <c r="T29" s="19" t="s">
        <v>62</v>
      </c>
      <c r="U29" s="19" t="s">
        <v>62</v>
      </c>
      <c r="V29" s="19" t="s">
        <v>62</v>
      </c>
      <c r="W29" s="19" t="s">
        <v>63</v>
      </c>
      <c r="X29" s="19" t="s">
        <v>63</v>
      </c>
      <c r="Y29" s="19" t="s">
        <v>63</v>
      </c>
      <c r="Z29" s="19" t="s">
        <v>63</v>
      </c>
      <c r="AA29" s="19" t="s">
        <v>63</v>
      </c>
      <c r="AB29" s="19" t="s">
        <v>63</v>
      </c>
      <c r="AC29" s="19" t="s">
        <v>63</v>
      </c>
      <c r="AD29" s="19" t="s">
        <v>63</v>
      </c>
      <c r="AE29" s="19" t="s">
        <v>63</v>
      </c>
      <c r="AF29" s="19" t="s">
        <v>63</v>
      </c>
      <c r="AG29" s="19" t="s">
        <v>63</v>
      </c>
      <c r="AH29" s="19" t="s">
        <v>63</v>
      </c>
      <c r="AI29" s="19" t="s">
        <v>63</v>
      </c>
      <c r="AJ29" s="19" t="s">
        <v>63</v>
      </c>
      <c r="AK29" s="19" t="s">
        <v>63</v>
      </c>
      <c r="AL29" s="19" t="s">
        <v>63</v>
      </c>
      <c r="AM29" s="19" t="s">
        <v>63</v>
      </c>
      <c r="AN29" s="19" t="s">
        <v>63</v>
      </c>
      <c r="AO29" s="19" t="s">
        <v>63</v>
      </c>
      <c r="AP29" s="83"/>
      <c r="AQ29" s="83" t="s">
        <v>64</v>
      </c>
    </row>
    <row r="30" spans="1:43" ht="25.5">
      <c r="A30" s="15" t="s">
        <v>55</v>
      </c>
      <c r="B30" s="1">
        <v>1042</v>
      </c>
      <c r="C30" s="16">
        <v>184.5</v>
      </c>
      <c r="D30" s="17" t="s">
        <v>1121</v>
      </c>
      <c r="E30" s="17" t="s">
        <v>1122</v>
      </c>
      <c r="F30" s="17" t="s">
        <v>57</v>
      </c>
      <c r="G30" s="17" t="s">
        <v>59</v>
      </c>
      <c r="H30" s="18">
        <v>1</v>
      </c>
      <c r="I30" s="17"/>
      <c r="J30" s="17" t="s">
        <v>1123</v>
      </c>
      <c r="K30" s="17"/>
      <c r="L30" s="19" t="s">
        <v>62</v>
      </c>
      <c r="M30" s="19" t="s">
        <v>63</v>
      </c>
      <c r="N30" s="19" t="s">
        <v>63</v>
      </c>
      <c r="O30" s="19" t="s">
        <v>63</v>
      </c>
      <c r="P30" s="19" t="s">
        <v>63</v>
      </c>
      <c r="Q30" s="19" t="s">
        <v>62</v>
      </c>
      <c r="R30" s="19" t="s">
        <v>63</v>
      </c>
      <c r="S30" s="19" t="s">
        <v>62</v>
      </c>
      <c r="T30" s="19" t="s">
        <v>62</v>
      </c>
      <c r="U30" s="19" t="s">
        <v>62</v>
      </c>
      <c r="V30" s="19" t="s">
        <v>62</v>
      </c>
      <c r="W30" s="19" t="s">
        <v>63</v>
      </c>
      <c r="X30" s="19" t="s">
        <v>63</v>
      </c>
      <c r="Y30" s="19" t="s">
        <v>63</v>
      </c>
      <c r="Z30" s="19" t="s">
        <v>63</v>
      </c>
      <c r="AA30" s="19" t="s">
        <v>63</v>
      </c>
      <c r="AB30" s="19" t="s">
        <v>63</v>
      </c>
      <c r="AC30" s="19" t="s">
        <v>63</v>
      </c>
      <c r="AD30" s="19" t="s">
        <v>63</v>
      </c>
      <c r="AE30" s="19" t="s">
        <v>63</v>
      </c>
      <c r="AF30" s="19" t="s">
        <v>63</v>
      </c>
      <c r="AG30" s="19" t="s">
        <v>63</v>
      </c>
      <c r="AH30" s="19" t="s">
        <v>63</v>
      </c>
      <c r="AI30" s="19" t="s">
        <v>63</v>
      </c>
      <c r="AJ30" s="19" t="s">
        <v>63</v>
      </c>
      <c r="AK30" s="19" t="s">
        <v>63</v>
      </c>
      <c r="AL30" s="19" t="s">
        <v>63</v>
      </c>
      <c r="AM30" s="19" t="s">
        <v>63</v>
      </c>
      <c r="AN30" s="19" t="s">
        <v>63</v>
      </c>
      <c r="AO30" s="19" t="s">
        <v>63</v>
      </c>
      <c r="AP30" s="83"/>
      <c r="AQ30" s="83" t="s">
        <v>64</v>
      </c>
    </row>
    <row r="31" spans="1:43" ht="25.5">
      <c r="A31" s="15" t="s">
        <v>55</v>
      </c>
      <c r="B31" s="1">
        <v>1043</v>
      </c>
      <c r="C31" s="16">
        <v>53.1</v>
      </c>
      <c r="D31" s="17" t="s">
        <v>1124</v>
      </c>
      <c r="E31" s="17" t="s">
        <v>1125</v>
      </c>
      <c r="F31" s="17" t="s">
        <v>57</v>
      </c>
      <c r="G31" s="17" t="s">
        <v>59</v>
      </c>
      <c r="H31" s="18">
        <v>1</v>
      </c>
      <c r="I31" s="17"/>
      <c r="J31" s="17" t="s">
        <v>1126</v>
      </c>
      <c r="K31" s="17"/>
      <c r="L31" s="19" t="s">
        <v>62</v>
      </c>
      <c r="M31" s="19" t="s">
        <v>63</v>
      </c>
      <c r="N31" s="19" t="s">
        <v>63</v>
      </c>
      <c r="O31" s="19" t="s">
        <v>63</v>
      </c>
      <c r="P31" s="19" t="s">
        <v>63</v>
      </c>
      <c r="Q31" s="19" t="s">
        <v>62</v>
      </c>
      <c r="R31" s="19" t="s">
        <v>63</v>
      </c>
      <c r="S31" s="19" t="s">
        <v>62</v>
      </c>
      <c r="T31" s="19" t="s">
        <v>62</v>
      </c>
      <c r="U31" s="19" t="s">
        <v>62</v>
      </c>
      <c r="V31" s="19" t="s">
        <v>62</v>
      </c>
      <c r="W31" s="19" t="s">
        <v>63</v>
      </c>
      <c r="X31" s="19" t="s">
        <v>63</v>
      </c>
      <c r="Y31" s="19" t="s">
        <v>63</v>
      </c>
      <c r="Z31" s="19" t="s">
        <v>63</v>
      </c>
      <c r="AA31" s="19" t="s">
        <v>63</v>
      </c>
      <c r="AB31" s="19" t="s">
        <v>63</v>
      </c>
      <c r="AC31" s="19" t="s">
        <v>63</v>
      </c>
      <c r="AD31" s="19" t="s">
        <v>63</v>
      </c>
      <c r="AE31" s="19" t="s">
        <v>63</v>
      </c>
      <c r="AF31" s="19" t="s">
        <v>63</v>
      </c>
      <c r="AG31" s="19" t="s">
        <v>63</v>
      </c>
      <c r="AH31" s="19" t="s">
        <v>63</v>
      </c>
      <c r="AI31" s="19" t="s">
        <v>63</v>
      </c>
      <c r="AJ31" s="19" t="s">
        <v>63</v>
      </c>
      <c r="AK31" s="19" t="s">
        <v>63</v>
      </c>
      <c r="AL31" s="19" t="s">
        <v>63</v>
      </c>
      <c r="AM31" s="19" t="s">
        <v>63</v>
      </c>
      <c r="AN31" s="19" t="s">
        <v>63</v>
      </c>
      <c r="AO31" s="19" t="s">
        <v>63</v>
      </c>
      <c r="AP31" s="83"/>
      <c r="AQ31" s="83" t="s">
        <v>64</v>
      </c>
    </row>
    <row r="32" spans="1:43">
      <c r="A32" s="15" t="s">
        <v>55</v>
      </c>
      <c r="B32" s="1">
        <v>1045</v>
      </c>
      <c r="C32" s="16">
        <v>37.799999999999997</v>
      </c>
      <c r="D32" s="17" t="s">
        <v>1127</v>
      </c>
      <c r="E32" s="17" t="s">
        <v>57</v>
      </c>
      <c r="F32" s="17" t="s">
        <v>57</v>
      </c>
      <c r="G32" s="17" t="s">
        <v>57</v>
      </c>
      <c r="H32" s="18">
        <v>1</v>
      </c>
      <c r="I32" s="17"/>
      <c r="J32" s="17"/>
      <c r="K32" s="17"/>
      <c r="L32" s="19" t="s">
        <v>62</v>
      </c>
      <c r="M32" s="19" t="s">
        <v>63</v>
      </c>
      <c r="N32" s="19" t="s">
        <v>63</v>
      </c>
      <c r="O32" s="19" t="s">
        <v>63</v>
      </c>
      <c r="P32" s="19" t="s">
        <v>63</v>
      </c>
      <c r="Q32" s="19" t="s">
        <v>63</v>
      </c>
      <c r="R32" s="19" t="s">
        <v>62</v>
      </c>
      <c r="S32" s="19" t="s">
        <v>62</v>
      </c>
      <c r="T32" s="19" t="s">
        <v>62</v>
      </c>
      <c r="U32" s="19" t="s">
        <v>62</v>
      </c>
      <c r="V32" s="19" t="s">
        <v>62</v>
      </c>
      <c r="W32" s="19" t="s">
        <v>63</v>
      </c>
      <c r="X32" s="19" t="s">
        <v>63</v>
      </c>
      <c r="Y32" s="19" t="s">
        <v>63</v>
      </c>
      <c r="Z32" s="19" t="s">
        <v>63</v>
      </c>
      <c r="AA32" s="19" t="s">
        <v>63</v>
      </c>
      <c r="AB32" s="19" t="s">
        <v>63</v>
      </c>
      <c r="AC32" s="19" t="s">
        <v>63</v>
      </c>
      <c r="AD32" s="19" t="s">
        <v>63</v>
      </c>
      <c r="AE32" s="19" t="s">
        <v>63</v>
      </c>
      <c r="AF32" s="19" t="s">
        <v>63</v>
      </c>
      <c r="AG32" s="19" t="s">
        <v>63</v>
      </c>
      <c r="AH32" s="19" t="s">
        <v>63</v>
      </c>
      <c r="AI32" s="19" t="s">
        <v>63</v>
      </c>
      <c r="AJ32" s="19" t="s">
        <v>63</v>
      </c>
      <c r="AK32" s="19" t="s">
        <v>63</v>
      </c>
      <c r="AL32" s="19" t="s">
        <v>63</v>
      </c>
      <c r="AM32" s="19" t="s">
        <v>63</v>
      </c>
      <c r="AN32" s="19" t="s">
        <v>63</v>
      </c>
      <c r="AO32" s="19" t="s">
        <v>63</v>
      </c>
      <c r="AP32" s="83"/>
      <c r="AQ32" s="83" t="s">
        <v>64</v>
      </c>
    </row>
    <row r="33" spans="1:43" ht="25.5">
      <c r="A33" s="15" t="s">
        <v>55</v>
      </c>
      <c r="B33" s="1">
        <v>1047</v>
      </c>
      <c r="C33" s="16">
        <v>2.2999999999999998</v>
      </c>
      <c r="D33" s="17" t="s">
        <v>1128</v>
      </c>
      <c r="E33" s="17" t="s">
        <v>57</v>
      </c>
      <c r="F33" s="17" t="s">
        <v>57</v>
      </c>
      <c r="G33" s="17" t="s">
        <v>59</v>
      </c>
      <c r="H33" s="18">
        <v>1</v>
      </c>
      <c r="I33" s="17"/>
      <c r="J33" s="17"/>
      <c r="K33" s="17"/>
      <c r="L33" s="19" t="s">
        <v>62</v>
      </c>
      <c r="M33" s="19" t="s">
        <v>63</v>
      </c>
      <c r="N33" s="19" t="s">
        <v>63</v>
      </c>
      <c r="O33" s="19" t="s">
        <v>63</v>
      </c>
      <c r="P33" s="19" t="s">
        <v>63</v>
      </c>
      <c r="Q33" s="19" t="s">
        <v>63</v>
      </c>
      <c r="R33" s="19" t="s">
        <v>62</v>
      </c>
      <c r="S33" s="19" t="s">
        <v>62</v>
      </c>
      <c r="T33" s="19" t="s">
        <v>62</v>
      </c>
      <c r="U33" s="19" t="s">
        <v>62</v>
      </c>
      <c r="V33" s="19" t="s">
        <v>62</v>
      </c>
      <c r="W33" s="19" t="s">
        <v>62</v>
      </c>
      <c r="X33" s="19" t="s">
        <v>62</v>
      </c>
      <c r="Y33" s="19" t="s">
        <v>62</v>
      </c>
      <c r="Z33" s="19" t="s">
        <v>63</v>
      </c>
      <c r="AA33" s="19" t="s">
        <v>63</v>
      </c>
      <c r="AB33" s="19" t="s">
        <v>63</v>
      </c>
      <c r="AC33" s="19" t="s">
        <v>63</v>
      </c>
      <c r="AD33" s="19" t="s">
        <v>63</v>
      </c>
      <c r="AE33" s="19" t="s">
        <v>63</v>
      </c>
      <c r="AF33" s="19" t="s">
        <v>63</v>
      </c>
      <c r="AG33" s="19" t="s">
        <v>63</v>
      </c>
      <c r="AH33" s="19" t="s">
        <v>63</v>
      </c>
      <c r="AI33" s="19" t="s">
        <v>63</v>
      </c>
      <c r="AJ33" s="19" t="s">
        <v>63</v>
      </c>
      <c r="AK33" s="19" t="s">
        <v>63</v>
      </c>
      <c r="AL33" s="19" t="s">
        <v>63</v>
      </c>
      <c r="AM33" s="19" t="s">
        <v>63</v>
      </c>
      <c r="AN33" s="19" t="s">
        <v>63</v>
      </c>
      <c r="AO33" s="19" t="s">
        <v>63</v>
      </c>
      <c r="AP33" s="83"/>
      <c r="AQ33" s="83" t="s">
        <v>64</v>
      </c>
    </row>
    <row r="34" spans="1:43" ht="25.5">
      <c r="A34" s="15" t="s">
        <v>55</v>
      </c>
      <c r="B34" s="1">
        <v>1047.01</v>
      </c>
      <c r="C34" s="85">
        <v>7.9</v>
      </c>
      <c r="D34" s="17" t="s">
        <v>1128</v>
      </c>
      <c r="E34" s="17" t="s">
        <v>57</v>
      </c>
      <c r="F34" s="17" t="s">
        <v>57</v>
      </c>
      <c r="G34" s="17" t="s">
        <v>59</v>
      </c>
      <c r="H34" s="18">
        <v>1</v>
      </c>
      <c r="I34" s="17"/>
      <c r="J34" s="17"/>
      <c r="K34" s="17"/>
      <c r="L34" s="19" t="s">
        <v>62</v>
      </c>
      <c r="M34" s="19" t="s">
        <v>63</v>
      </c>
      <c r="N34" s="19" t="s">
        <v>63</v>
      </c>
      <c r="O34" s="19" t="s">
        <v>63</v>
      </c>
      <c r="P34" s="19" t="s">
        <v>63</v>
      </c>
      <c r="Q34" s="19" t="s">
        <v>63</v>
      </c>
      <c r="R34" s="19" t="s">
        <v>62</v>
      </c>
      <c r="S34" s="19" t="s">
        <v>63</v>
      </c>
      <c r="T34" s="19" t="s">
        <v>63</v>
      </c>
      <c r="U34" s="19" t="s">
        <v>63</v>
      </c>
      <c r="V34" s="19" t="s">
        <v>63</v>
      </c>
      <c r="W34" s="19" t="s">
        <v>63</v>
      </c>
      <c r="X34" s="19" t="s">
        <v>63</v>
      </c>
      <c r="Y34" s="19" t="s">
        <v>63</v>
      </c>
      <c r="Z34" s="19" t="s">
        <v>62</v>
      </c>
      <c r="AA34" s="19" t="s">
        <v>63</v>
      </c>
      <c r="AB34" s="19" t="s">
        <v>62</v>
      </c>
      <c r="AC34" s="19" t="s">
        <v>62</v>
      </c>
      <c r="AD34" s="19" t="s">
        <v>62</v>
      </c>
      <c r="AE34" s="19" t="s">
        <v>62</v>
      </c>
      <c r="AF34" s="19" t="s">
        <v>62</v>
      </c>
      <c r="AG34" s="19" t="s">
        <v>62</v>
      </c>
      <c r="AH34" s="19" t="s">
        <v>62</v>
      </c>
      <c r="AI34" s="19" t="s">
        <v>62</v>
      </c>
      <c r="AJ34" s="19" t="s">
        <v>62</v>
      </c>
      <c r="AK34" s="19" t="s">
        <v>62</v>
      </c>
      <c r="AL34" s="19" t="s">
        <v>62</v>
      </c>
      <c r="AM34" s="19" t="s">
        <v>62</v>
      </c>
      <c r="AN34" s="19" t="s">
        <v>63</v>
      </c>
      <c r="AO34" s="19" t="s">
        <v>63</v>
      </c>
      <c r="AP34" s="83"/>
      <c r="AQ34" s="83"/>
    </row>
    <row r="35" spans="1:43">
      <c r="A35" s="15" t="s">
        <v>55</v>
      </c>
      <c r="B35" s="1">
        <v>1049</v>
      </c>
      <c r="C35" s="16">
        <v>175.5</v>
      </c>
      <c r="D35" s="17" t="s">
        <v>1129</v>
      </c>
      <c r="E35" s="17" t="s">
        <v>1130</v>
      </c>
      <c r="F35" s="17" t="s">
        <v>58</v>
      </c>
      <c r="G35" s="17" t="s">
        <v>57</v>
      </c>
      <c r="H35" s="18">
        <v>1</v>
      </c>
      <c r="I35" s="17"/>
      <c r="J35" s="17"/>
      <c r="K35" s="17"/>
      <c r="L35" s="19" t="s">
        <v>62</v>
      </c>
      <c r="M35" s="19" t="s">
        <v>63</v>
      </c>
      <c r="N35" s="19" t="s">
        <v>63</v>
      </c>
      <c r="O35" s="19" t="s">
        <v>63</v>
      </c>
      <c r="P35" s="19" t="s">
        <v>63</v>
      </c>
      <c r="Q35" s="19" t="s">
        <v>62</v>
      </c>
      <c r="R35" s="19" t="s">
        <v>63</v>
      </c>
      <c r="S35" s="19" t="s">
        <v>62</v>
      </c>
      <c r="T35" s="19" t="s">
        <v>62</v>
      </c>
      <c r="U35" s="19" t="s">
        <v>62</v>
      </c>
      <c r="V35" s="19" t="s">
        <v>62</v>
      </c>
      <c r="W35" s="19" t="s">
        <v>63</v>
      </c>
      <c r="X35" s="19" t="s">
        <v>63</v>
      </c>
      <c r="Y35" s="19" t="s">
        <v>63</v>
      </c>
      <c r="Z35" s="19" t="s">
        <v>63</v>
      </c>
      <c r="AA35" s="19" t="s">
        <v>63</v>
      </c>
      <c r="AB35" s="19" t="s">
        <v>63</v>
      </c>
      <c r="AC35" s="19" t="s">
        <v>63</v>
      </c>
      <c r="AD35" s="19" t="s">
        <v>63</v>
      </c>
      <c r="AE35" s="19" t="s">
        <v>63</v>
      </c>
      <c r="AF35" s="19" t="s">
        <v>63</v>
      </c>
      <c r="AG35" s="19" t="s">
        <v>63</v>
      </c>
      <c r="AH35" s="19" t="s">
        <v>63</v>
      </c>
      <c r="AI35" s="19" t="s">
        <v>63</v>
      </c>
      <c r="AJ35" s="19" t="s">
        <v>63</v>
      </c>
      <c r="AK35" s="19" t="s">
        <v>63</v>
      </c>
      <c r="AL35" s="19" t="s">
        <v>63</v>
      </c>
      <c r="AM35" s="19" t="s">
        <v>63</v>
      </c>
      <c r="AN35" s="19" t="s">
        <v>63</v>
      </c>
      <c r="AO35" s="19" t="s">
        <v>63</v>
      </c>
      <c r="AP35" s="83"/>
      <c r="AQ35" s="83" t="s">
        <v>64</v>
      </c>
    </row>
    <row r="36" spans="1:43">
      <c r="A36" s="15" t="s">
        <v>55</v>
      </c>
      <c r="B36" s="1">
        <v>1051</v>
      </c>
      <c r="C36" s="16">
        <v>103.5</v>
      </c>
      <c r="D36" s="20" t="s">
        <v>1131</v>
      </c>
      <c r="E36" s="17" t="s">
        <v>1132</v>
      </c>
      <c r="F36" s="17" t="s">
        <v>58</v>
      </c>
      <c r="G36" s="17" t="s">
        <v>57</v>
      </c>
      <c r="H36" s="18" t="s">
        <v>1133</v>
      </c>
      <c r="I36" s="17"/>
      <c r="J36" s="17"/>
      <c r="K36" s="17"/>
      <c r="L36" s="19" t="s">
        <v>62</v>
      </c>
      <c r="M36" s="19" t="s">
        <v>63</v>
      </c>
      <c r="N36" s="19" t="s">
        <v>63</v>
      </c>
      <c r="O36" s="19" t="s">
        <v>63</v>
      </c>
      <c r="P36" s="19" t="s">
        <v>63</v>
      </c>
      <c r="Q36" s="19" t="s">
        <v>62</v>
      </c>
      <c r="R36" s="19" t="s">
        <v>63</v>
      </c>
      <c r="S36" s="19" t="s">
        <v>62</v>
      </c>
      <c r="T36" s="19" t="s">
        <v>62</v>
      </c>
      <c r="U36" s="19" t="s">
        <v>62</v>
      </c>
      <c r="V36" s="19" t="s">
        <v>62</v>
      </c>
      <c r="W36" s="19" t="s">
        <v>63</v>
      </c>
      <c r="X36" s="19" t="s">
        <v>63</v>
      </c>
      <c r="Y36" s="19" t="s">
        <v>63</v>
      </c>
      <c r="Z36" s="19" t="s">
        <v>63</v>
      </c>
      <c r="AA36" s="19" t="s">
        <v>63</v>
      </c>
      <c r="AB36" s="19" t="s">
        <v>63</v>
      </c>
      <c r="AC36" s="19" t="s">
        <v>63</v>
      </c>
      <c r="AD36" s="19" t="s">
        <v>63</v>
      </c>
      <c r="AE36" s="19" t="s">
        <v>63</v>
      </c>
      <c r="AF36" s="19" t="s">
        <v>63</v>
      </c>
      <c r="AG36" s="19" t="s">
        <v>63</v>
      </c>
      <c r="AH36" s="19" t="s">
        <v>63</v>
      </c>
      <c r="AI36" s="19" t="s">
        <v>63</v>
      </c>
      <c r="AJ36" s="19" t="s">
        <v>63</v>
      </c>
      <c r="AK36" s="19" t="s">
        <v>63</v>
      </c>
      <c r="AL36" s="19" t="s">
        <v>63</v>
      </c>
      <c r="AM36" s="19" t="s">
        <v>63</v>
      </c>
      <c r="AN36" s="19" t="s">
        <v>63</v>
      </c>
      <c r="AO36" s="19" t="s">
        <v>63</v>
      </c>
      <c r="AP36" s="83"/>
      <c r="AQ36" s="83" t="s">
        <v>64</v>
      </c>
    </row>
    <row r="37" spans="1:43">
      <c r="A37" s="15" t="s">
        <v>55</v>
      </c>
      <c r="B37" s="1">
        <v>1052</v>
      </c>
      <c r="C37" s="16">
        <v>166.5</v>
      </c>
      <c r="D37" s="20" t="s">
        <v>1131</v>
      </c>
      <c r="E37" s="17" t="s">
        <v>77</v>
      </c>
      <c r="F37" s="17" t="s">
        <v>58</v>
      </c>
      <c r="G37" s="17" t="s">
        <v>57</v>
      </c>
      <c r="H37" s="18" t="s">
        <v>1133</v>
      </c>
      <c r="I37" s="17"/>
      <c r="J37" s="17"/>
      <c r="K37" s="17"/>
      <c r="L37" s="19" t="s">
        <v>62</v>
      </c>
      <c r="M37" s="19" t="s">
        <v>63</v>
      </c>
      <c r="N37" s="19" t="s">
        <v>63</v>
      </c>
      <c r="O37" s="19" t="s">
        <v>63</v>
      </c>
      <c r="P37" s="19" t="s">
        <v>63</v>
      </c>
      <c r="Q37" s="19" t="s">
        <v>62</v>
      </c>
      <c r="R37" s="19" t="s">
        <v>63</v>
      </c>
      <c r="S37" s="19" t="s">
        <v>62</v>
      </c>
      <c r="T37" s="19" t="s">
        <v>62</v>
      </c>
      <c r="U37" s="19" t="s">
        <v>62</v>
      </c>
      <c r="V37" s="19" t="s">
        <v>62</v>
      </c>
      <c r="W37" s="19" t="s">
        <v>63</v>
      </c>
      <c r="X37" s="19" t="s">
        <v>63</v>
      </c>
      <c r="Y37" s="19" t="s">
        <v>63</v>
      </c>
      <c r="Z37" s="19" t="s">
        <v>63</v>
      </c>
      <c r="AA37" s="19" t="s">
        <v>63</v>
      </c>
      <c r="AB37" s="19" t="s">
        <v>63</v>
      </c>
      <c r="AC37" s="19" t="s">
        <v>63</v>
      </c>
      <c r="AD37" s="19" t="s">
        <v>63</v>
      </c>
      <c r="AE37" s="19" t="s">
        <v>63</v>
      </c>
      <c r="AF37" s="19" t="s">
        <v>63</v>
      </c>
      <c r="AG37" s="19" t="s">
        <v>63</v>
      </c>
      <c r="AH37" s="19" t="s">
        <v>63</v>
      </c>
      <c r="AI37" s="19" t="s">
        <v>63</v>
      </c>
      <c r="AJ37" s="19" t="s">
        <v>63</v>
      </c>
      <c r="AK37" s="19" t="s">
        <v>63</v>
      </c>
      <c r="AL37" s="19" t="s">
        <v>63</v>
      </c>
      <c r="AM37" s="19" t="s">
        <v>63</v>
      </c>
      <c r="AN37" s="19" t="s">
        <v>63</v>
      </c>
      <c r="AO37" s="19" t="s">
        <v>63</v>
      </c>
      <c r="AP37" s="83"/>
      <c r="AQ37" s="83" t="s">
        <v>64</v>
      </c>
    </row>
    <row r="38" spans="1:43">
      <c r="A38" s="15" t="s">
        <v>55</v>
      </c>
      <c r="B38" s="1">
        <v>1053</v>
      </c>
      <c r="C38" s="16">
        <v>12.9</v>
      </c>
      <c r="D38" s="20" t="s">
        <v>1134</v>
      </c>
      <c r="E38" s="17" t="s">
        <v>1135</v>
      </c>
      <c r="F38" s="17" t="s">
        <v>58</v>
      </c>
      <c r="G38" s="17" t="s">
        <v>57</v>
      </c>
      <c r="H38" s="18">
        <v>1</v>
      </c>
      <c r="I38" s="17"/>
      <c r="J38" s="17"/>
      <c r="K38" s="17"/>
      <c r="L38" s="19" t="s">
        <v>62</v>
      </c>
      <c r="M38" s="19" t="s">
        <v>63</v>
      </c>
      <c r="N38" s="19" t="s">
        <v>63</v>
      </c>
      <c r="O38" s="19" t="s">
        <v>63</v>
      </c>
      <c r="P38" s="19" t="s">
        <v>63</v>
      </c>
      <c r="Q38" s="19" t="s">
        <v>62</v>
      </c>
      <c r="R38" s="19" t="s">
        <v>63</v>
      </c>
      <c r="S38" s="19" t="s">
        <v>62</v>
      </c>
      <c r="T38" s="19" t="s">
        <v>62</v>
      </c>
      <c r="U38" s="19" t="s">
        <v>62</v>
      </c>
      <c r="V38" s="19" t="s">
        <v>62</v>
      </c>
      <c r="W38" s="19" t="s">
        <v>63</v>
      </c>
      <c r="X38" s="19" t="s">
        <v>63</v>
      </c>
      <c r="Y38" s="19" t="s">
        <v>63</v>
      </c>
      <c r="Z38" s="19" t="s">
        <v>63</v>
      </c>
      <c r="AA38" s="19" t="s">
        <v>63</v>
      </c>
      <c r="AB38" s="19" t="s">
        <v>63</v>
      </c>
      <c r="AC38" s="19" t="s">
        <v>63</v>
      </c>
      <c r="AD38" s="19" t="s">
        <v>63</v>
      </c>
      <c r="AE38" s="19" t="s">
        <v>63</v>
      </c>
      <c r="AF38" s="19" t="s">
        <v>63</v>
      </c>
      <c r="AG38" s="19" t="s">
        <v>63</v>
      </c>
      <c r="AH38" s="19" t="s">
        <v>63</v>
      </c>
      <c r="AI38" s="19" t="s">
        <v>63</v>
      </c>
      <c r="AJ38" s="19" t="s">
        <v>63</v>
      </c>
      <c r="AK38" s="19" t="s">
        <v>63</v>
      </c>
      <c r="AL38" s="19" t="s">
        <v>63</v>
      </c>
      <c r="AM38" s="19" t="s">
        <v>63</v>
      </c>
      <c r="AN38" s="19" t="s">
        <v>63</v>
      </c>
      <c r="AO38" s="19" t="s">
        <v>63</v>
      </c>
      <c r="AP38" s="83"/>
      <c r="AQ38" s="83" t="s">
        <v>64</v>
      </c>
    </row>
    <row r="39" spans="1:43">
      <c r="A39" s="15" t="s">
        <v>55</v>
      </c>
      <c r="B39" s="1">
        <v>1055</v>
      </c>
      <c r="C39" s="16">
        <v>27</v>
      </c>
      <c r="D39" s="20" t="s">
        <v>1136</v>
      </c>
      <c r="E39" s="17" t="s">
        <v>57</v>
      </c>
      <c r="F39" s="17" t="s">
        <v>58</v>
      </c>
      <c r="G39" s="17" t="s">
        <v>57</v>
      </c>
      <c r="H39" s="18">
        <v>1</v>
      </c>
      <c r="I39" s="17"/>
      <c r="J39" s="17"/>
      <c r="K39" s="17"/>
      <c r="L39" s="19" t="s">
        <v>62</v>
      </c>
      <c r="M39" s="19" t="s">
        <v>63</v>
      </c>
      <c r="N39" s="19" t="s">
        <v>63</v>
      </c>
      <c r="O39" s="19" t="s">
        <v>63</v>
      </c>
      <c r="P39" s="19" t="s">
        <v>63</v>
      </c>
      <c r="Q39" s="19" t="s">
        <v>62</v>
      </c>
      <c r="R39" s="19" t="s">
        <v>63</v>
      </c>
      <c r="S39" s="19" t="s">
        <v>62</v>
      </c>
      <c r="T39" s="19" t="s">
        <v>62</v>
      </c>
      <c r="U39" s="19" t="s">
        <v>62</v>
      </c>
      <c r="V39" s="19" t="s">
        <v>62</v>
      </c>
      <c r="W39" s="19" t="s">
        <v>63</v>
      </c>
      <c r="X39" s="19" t="s">
        <v>63</v>
      </c>
      <c r="Y39" s="19" t="s">
        <v>63</v>
      </c>
      <c r="Z39" s="19" t="s">
        <v>63</v>
      </c>
      <c r="AA39" s="19" t="s">
        <v>63</v>
      </c>
      <c r="AB39" s="19" t="s">
        <v>63</v>
      </c>
      <c r="AC39" s="19" t="s">
        <v>63</v>
      </c>
      <c r="AD39" s="19" t="s">
        <v>63</v>
      </c>
      <c r="AE39" s="19" t="s">
        <v>63</v>
      </c>
      <c r="AF39" s="19" t="s">
        <v>63</v>
      </c>
      <c r="AG39" s="19" t="s">
        <v>63</v>
      </c>
      <c r="AH39" s="19" t="s">
        <v>63</v>
      </c>
      <c r="AI39" s="19" t="s">
        <v>63</v>
      </c>
      <c r="AJ39" s="19" t="s">
        <v>63</v>
      </c>
      <c r="AK39" s="19" t="s">
        <v>63</v>
      </c>
      <c r="AL39" s="19" t="s">
        <v>63</v>
      </c>
      <c r="AM39" s="19" t="s">
        <v>63</v>
      </c>
      <c r="AN39" s="19" t="s">
        <v>63</v>
      </c>
      <c r="AO39" s="19" t="s">
        <v>63</v>
      </c>
      <c r="AP39" s="83"/>
      <c r="AQ39" s="83" t="s">
        <v>64</v>
      </c>
    </row>
    <row r="40" spans="1:43">
      <c r="A40" s="15" t="s">
        <v>55</v>
      </c>
      <c r="B40" s="1">
        <v>1059</v>
      </c>
      <c r="C40" s="16">
        <v>20.7</v>
      </c>
      <c r="D40" s="20" t="s">
        <v>1137</v>
      </c>
      <c r="E40" s="17" t="s">
        <v>57</v>
      </c>
      <c r="F40" s="17" t="s">
        <v>58</v>
      </c>
      <c r="G40" s="17" t="s">
        <v>57</v>
      </c>
      <c r="H40" s="18">
        <v>1</v>
      </c>
      <c r="I40" s="17"/>
      <c r="J40" s="17"/>
      <c r="K40" s="17"/>
      <c r="L40" s="19" t="s">
        <v>62</v>
      </c>
      <c r="M40" s="19" t="s">
        <v>63</v>
      </c>
      <c r="N40" s="19" t="s">
        <v>63</v>
      </c>
      <c r="O40" s="19" t="s">
        <v>63</v>
      </c>
      <c r="P40" s="19" t="s">
        <v>63</v>
      </c>
      <c r="Q40" s="19" t="s">
        <v>62</v>
      </c>
      <c r="R40" s="19" t="s">
        <v>63</v>
      </c>
      <c r="S40" s="19" t="s">
        <v>62</v>
      </c>
      <c r="T40" s="19" t="s">
        <v>62</v>
      </c>
      <c r="U40" s="19" t="s">
        <v>62</v>
      </c>
      <c r="V40" s="19" t="s">
        <v>62</v>
      </c>
      <c r="W40" s="19" t="s">
        <v>63</v>
      </c>
      <c r="X40" s="19" t="s">
        <v>63</v>
      </c>
      <c r="Y40" s="19" t="s">
        <v>63</v>
      </c>
      <c r="Z40" s="19" t="s">
        <v>63</v>
      </c>
      <c r="AA40" s="19" t="s">
        <v>63</v>
      </c>
      <c r="AB40" s="19" t="s">
        <v>63</v>
      </c>
      <c r="AC40" s="19" t="s">
        <v>63</v>
      </c>
      <c r="AD40" s="19" t="s">
        <v>63</v>
      </c>
      <c r="AE40" s="19" t="s">
        <v>63</v>
      </c>
      <c r="AF40" s="19" t="s">
        <v>63</v>
      </c>
      <c r="AG40" s="19" t="s">
        <v>63</v>
      </c>
      <c r="AH40" s="19" t="s">
        <v>63</v>
      </c>
      <c r="AI40" s="19" t="s">
        <v>63</v>
      </c>
      <c r="AJ40" s="19" t="s">
        <v>63</v>
      </c>
      <c r="AK40" s="19" t="s">
        <v>63</v>
      </c>
      <c r="AL40" s="19" t="s">
        <v>63</v>
      </c>
      <c r="AM40" s="19" t="s">
        <v>63</v>
      </c>
      <c r="AN40" s="19" t="s">
        <v>63</v>
      </c>
      <c r="AO40" s="19" t="s">
        <v>63</v>
      </c>
      <c r="AP40" s="83"/>
      <c r="AQ40" s="83" t="s">
        <v>64</v>
      </c>
    </row>
    <row r="41" spans="1:43">
      <c r="A41" s="15" t="s">
        <v>55</v>
      </c>
      <c r="B41" s="1">
        <v>1060</v>
      </c>
      <c r="C41" s="16">
        <v>103.5</v>
      </c>
      <c r="D41" s="20" t="s">
        <v>1138</v>
      </c>
      <c r="E41" s="17" t="s">
        <v>1132</v>
      </c>
      <c r="F41" s="17" t="s">
        <v>58</v>
      </c>
      <c r="G41" s="17" t="s">
        <v>57</v>
      </c>
      <c r="H41" s="18" t="s">
        <v>1139</v>
      </c>
      <c r="I41" s="17"/>
      <c r="K41" s="17"/>
      <c r="L41" s="19" t="s">
        <v>62</v>
      </c>
      <c r="M41" s="19" t="s">
        <v>63</v>
      </c>
      <c r="N41" s="19" t="s">
        <v>63</v>
      </c>
      <c r="O41" s="19" t="s">
        <v>63</v>
      </c>
      <c r="P41" s="19" t="s">
        <v>62</v>
      </c>
      <c r="Q41" s="19" t="s">
        <v>62</v>
      </c>
      <c r="R41" s="19" t="s">
        <v>63</v>
      </c>
      <c r="S41" s="19" t="s">
        <v>62</v>
      </c>
      <c r="T41" s="19" t="s">
        <v>62</v>
      </c>
      <c r="U41" s="19" t="s">
        <v>62</v>
      </c>
      <c r="V41" s="19" t="s">
        <v>62</v>
      </c>
      <c r="W41" s="19" t="s">
        <v>63</v>
      </c>
      <c r="X41" s="19" t="s">
        <v>63</v>
      </c>
      <c r="Y41" s="19" t="s">
        <v>63</v>
      </c>
      <c r="Z41" s="19" t="s">
        <v>63</v>
      </c>
      <c r="AA41" s="19" t="s">
        <v>63</v>
      </c>
      <c r="AB41" s="19" t="s">
        <v>63</v>
      </c>
      <c r="AC41" s="19" t="s">
        <v>63</v>
      </c>
      <c r="AD41" s="19" t="s">
        <v>63</v>
      </c>
      <c r="AE41" s="19" t="s">
        <v>63</v>
      </c>
      <c r="AF41" s="19" t="s">
        <v>63</v>
      </c>
      <c r="AG41" s="19" t="s">
        <v>63</v>
      </c>
      <c r="AH41" s="19" t="s">
        <v>63</v>
      </c>
      <c r="AI41" s="19" t="s">
        <v>63</v>
      </c>
      <c r="AJ41" s="19" t="s">
        <v>63</v>
      </c>
      <c r="AK41" s="19" t="s">
        <v>63</v>
      </c>
      <c r="AL41" s="19" t="s">
        <v>63</v>
      </c>
      <c r="AM41" s="19" t="s">
        <v>63</v>
      </c>
      <c r="AN41" s="19" t="s">
        <v>63</v>
      </c>
      <c r="AO41" s="19" t="s">
        <v>63</v>
      </c>
      <c r="AP41" s="83"/>
      <c r="AQ41" s="83" t="s">
        <v>64</v>
      </c>
    </row>
    <row r="42" spans="1:43">
      <c r="A42" s="15" t="s">
        <v>55</v>
      </c>
      <c r="B42" s="1">
        <v>1061</v>
      </c>
      <c r="C42" s="16">
        <v>166.5</v>
      </c>
      <c r="D42" s="20" t="s">
        <v>1138</v>
      </c>
      <c r="E42" s="17" t="s">
        <v>77</v>
      </c>
      <c r="F42" s="17" t="s">
        <v>57</v>
      </c>
      <c r="G42" s="17" t="s">
        <v>57</v>
      </c>
      <c r="H42" s="18" t="s">
        <v>1139</v>
      </c>
      <c r="I42" s="17"/>
      <c r="J42" s="17"/>
      <c r="K42" s="17"/>
      <c r="L42" s="19" t="s">
        <v>62</v>
      </c>
      <c r="M42" s="19" t="s">
        <v>63</v>
      </c>
      <c r="N42" s="19" t="s">
        <v>63</v>
      </c>
      <c r="O42" s="19" t="s">
        <v>63</v>
      </c>
      <c r="P42" s="19" t="s">
        <v>62</v>
      </c>
      <c r="Q42" s="19" t="s">
        <v>62</v>
      </c>
      <c r="R42" s="19" t="s">
        <v>63</v>
      </c>
      <c r="S42" s="19" t="s">
        <v>62</v>
      </c>
      <c r="T42" s="19" t="s">
        <v>62</v>
      </c>
      <c r="U42" s="19" t="s">
        <v>62</v>
      </c>
      <c r="V42" s="19" t="s">
        <v>62</v>
      </c>
      <c r="W42" s="19" t="s">
        <v>63</v>
      </c>
      <c r="X42" s="19" t="s">
        <v>63</v>
      </c>
      <c r="Y42" s="19" t="s">
        <v>63</v>
      </c>
      <c r="Z42" s="19" t="s">
        <v>63</v>
      </c>
      <c r="AA42" s="19" t="s">
        <v>63</v>
      </c>
      <c r="AB42" s="19" t="s">
        <v>63</v>
      </c>
      <c r="AC42" s="19" t="s">
        <v>63</v>
      </c>
      <c r="AD42" s="19" t="s">
        <v>63</v>
      </c>
      <c r="AE42" s="19" t="s">
        <v>63</v>
      </c>
      <c r="AF42" s="19" t="s">
        <v>63</v>
      </c>
      <c r="AG42" s="19" t="s">
        <v>63</v>
      </c>
      <c r="AH42" s="19" t="s">
        <v>63</v>
      </c>
      <c r="AI42" s="19" t="s">
        <v>63</v>
      </c>
      <c r="AJ42" s="19" t="s">
        <v>63</v>
      </c>
      <c r="AK42" s="19" t="s">
        <v>63</v>
      </c>
      <c r="AL42" s="19" t="s">
        <v>63</v>
      </c>
      <c r="AM42" s="19" t="s">
        <v>63</v>
      </c>
      <c r="AN42" s="19" t="s">
        <v>63</v>
      </c>
      <c r="AO42" s="19" t="s">
        <v>63</v>
      </c>
      <c r="AP42" s="83"/>
      <c r="AQ42" s="83" t="s">
        <v>64</v>
      </c>
    </row>
    <row r="43" spans="1:43">
      <c r="A43" s="15" t="s">
        <v>55</v>
      </c>
      <c r="B43" s="1">
        <v>1062</v>
      </c>
      <c r="C43" s="16">
        <v>29.7</v>
      </c>
      <c r="D43" s="20" t="s">
        <v>1140</v>
      </c>
      <c r="E43" s="17" t="s">
        <v>74</v>
      </c>
      <c r="F43" s="17" t="s">
        <v>57</v>
      </c>
      <c r="G43" s="17" t="s">
        <v>57</v>
      </c>
      <c r="H43" s="18">
        <v>1</v>
      </c>
      <c r="I43" s="17"/>
      <c r="J43" s="17"/>
      <c r="K43" s="17"/>
      <c r="L43" s="19" t="s">
        <v>62</v>
      </c>
      <c r="M43" s="19" t="s">
        <v>63</v>
      </c>
      <c r="N43" s="19" t="s">
        <v>63</v>
      </c>
      <c r="O43" s="19" t="s">
        <v>63</v>
      </c>
      <c r="P43" s="19" t="s">
        <v>62</v>
      </c>
      <c r="Q43" s="19" t="s">
        <v>62</v>
      </c>
      <c r="R43" s="19" t="s">
        <v>63</v>
      </c>
      <c r="S43" s="19" t="s">
        <v>62</v>
      </c>
      <c r="T43" s="19" t="s">
        <v>62</v>
      </c>
      <c r="U43" s="19" t="s">
        <v>62</v>
      </c>
      <c r="V43" s="19" t="s">
        <v>62</v>
      </c>
      <c r="W43" s="19" t="s">
        <v>63</v>
      </c>
      <c r="X43" s="19" t="s">
        <v>63</v>
      </c>
      <c r="Y43" s="19" t="s">
        <v>63</v>
      </c>
      <c r="Z43" s="19" t="s">
        <v>63</v>
      </c>
      <c r="AA43" s="19" t="s">
        <v>63</v>
      </c>
      <c r="AB43" s="19" t="s">
        <v>63</v>
      </c>
      <c r="AC43" s="19" t="s">
        <v>63</v>
      </c>
      <c r="AD43" s="19" t="s">
        <v>63</v>
      </c>
      <c r="AE43" s="19" t="s">
        <v>63</v>
      </c>
      <c r="AF43" s="19" t="s">
        <v>63</v>
      </c>
      <c r="AG43" s="19" t="s">
        <v>63</v>
      </c>
      <c r="AH43" s="19" t="s">
        <v>63</v>
      </c>
      <c r="AI43" s="19" t="s">
        <v>63</v>
      </c>
      <c r="AJ43" s="19" t="s">
        <v>63</v>
      </c>
      <c r="AK43" s="19" t="s">
        <v>63</v>
      </c>
      <c r="AL43" s="19" t="s">
        <v>63</v>
      </c>
      <c r="AM43" s="19" t="s">
        <v>63</v>
      </c>
      <c r="AN43" s="19" t="s">
        <v>63</v>
      </c>
      <c r="AO43" s="19" t="s">
        <v>63</v>
      </c>
      <c r="AP43" s="83"/>
      <c r="AQ43" s="83" t="s">
        <v>64</v>
      </c>
    </row>
    <row r="44" spans="1:43">
      <c r="A44" s="15" t="s">
        <v>55</v>
      </c>
      <c r="B44" s="1">
        <v>1063</v>
      </c>
      <c r="C44" s="16">
        <v>62.1</v>
      </c>
      <c r="D44" s="20" t="s">
        <v>1138</v>
      </c>
      <c r="E44" s="17" t="s">
        <v>57</v>
      </c>
      <c r="F44" s="17" t="s">
        <v>156</v>
      </c>
      <c r="G44" s="17" t="s">
        <v>116</v>
      </c>
      <c r="H44" s="18">
        <v>1</v>
      </c>
      <c r="I44" s="17"/>
      <c r="J44" s="17"/>
      <c r="K44" s="17"/>
      <c r="L44" s="19" t="s">
        <v>62</v>
      </c>
      <c r="M44" s="19" t="s">
        <v>63</v>
      </c>
      <c r="N44" s="19" t="s">
        <v>63</v>
      </c>
      <c r="O44" s="19" t="s">
        <v>63</v>
      </c>
      <c r="P44" s="19" t="s">
        <v>62</v>
      </c>
      <c r="Q44" s="19" t="s">
        <v>62</v>
      </c>
      <c r="R44" s="19" t="s">
        <v>63</v>
      </c>
      <c r="S44" s="19" t="s">
        <v>62</v>
      </c>
      <c r="T44" s="19" t="s">
        <v>62</v>
      </c>
      <c r="U44" s="19" t="s">
        <v>62</v>
      </c>
      <c r="V44" s="19" t="s">
        <v>62</v>
      </c>
      <c r="W44" s="19" t="s">
        <v>63</v>
      </c>
      <c r="X44" s="19" t="s">
        <v>63</v>
      </c>
      <c r="Y44" s="19" t="s">
        <v>63</v>
      </c>
      <c r="Z44" s="19" t="s">
        <v>63</v>
      </c>
      <c r="AA44" s="19" t="s">
        <v>63</v>
      </c>
      <c r="AB44" s="19" t="s">
        <v>63</v>
      </c>
      <c r="AC44" s="19" t="s">
        <v>63</v>
      </c>
      <c r="AD44" s="19" t="s">
        <v>63</v>
      </c>
      <c r="AE44" s="19" t="s">
        <v>63</v>
      </c>
      <c r="AF44" s="19" t="s">
        <v>63</v>
      </c>
      <c r="AG44" s="19" t="s">
        <v>63</v>
      </c>
      <c r="AH44" s="19" t="s">
        <v>63</v>
      </c>
      <c r="AI44" s="19" t="s">
        <v>63</v>
      </c>
      <c r="AJ44" s="19" t="s">
        <v>63</v>
      </c>
      <c r="AK44" s="19" t="s">
        <v>63</v>
      </c>
      <c r="AL44" s="19" t="s">
        <v>63</v>
      </c>
      <c r="AM44" s="19" t="s">
        <v>63</v>
      </c>
      <c r="AN44" s="19" t="s">
        <v>63</v>
      </c>
      <c r="AO44" s="19" t="s">
        <v>63</v>
      </c>
      <c r="AP44" s="83"/>
      <c r="AQ44" s="83" t="s">
        <v>64</v>
      </c>
    </row>
    <row r="45" spans="1:43">
      <c r="A45" s="15" t="s">
        <v>55</v>
      </c>
      <c r="B45" s="1">
        <v>1064</v>
      </c>
      <c r="C45" s="16">
        <v>77.400000000000006</v>
      </c>
      <c r="D45" s="20" t="s">
        <v>76</v>
      </c>
      <c r="E45" s="17" t="s">
        <v>1132</v>
      </c>
      <c r="F45" s="17" t="s">
        <v>58</v>
      </c>
      <c r="G45" s="17" t="s">
        <v>57</v>
      </c>
      <c r="H45" s="18" t="s">
        <v>78</v>
      </c>
      <c r="I45" s="17"/>
      <c r="J45" s="17"/>
      <c r="K45" s="17"/>
      <c r="L45" s="19" t="s">
        <v>62</v>
      </c>
      <c r="M45" s="19" t="s">
        <v>63</v>
      </c>
      <c r="N45" s="19" t="s">
        <v>63</v>
      </c>
      <c r="O45" s="19" t="s">
        <v>63</v>
      </c>
      <c r="P45" s="19" t="s">
        <v>63</v>
      </c>
      <c r="Q45" s="19" t="s">
        <v>62</v>
      </c>
      <c r="R45" s="19" t="s">
        <v>63</v>
      </c>
      <c r="S45" s="19" t="s">
        <v>62</v>
      </c>
      <c r="T45" s="19" t="s">
        <v>62</v>
      </c>
      <c r="U45" s="19" t="s">
        <v>62</v>
      </c>
      <c r="V45" s="19" t="s">
        <v>62</v>
      </c>
      <c r="W45" s="19" t="s">
        <v>63</v>
      </c>
      <c r="X45" s="19" t="s">
        <v>63</v>
      </c>
      <c r="Y45" s="19" t="s">
        <v>63</v>
      </c>
      <c r="Z45" s="19" t="s">
        <v>63</v>
      </c>
      <c r="AA45" s="19" t="s">
        <v>63</v>
      </c>
      <c r="AB45" s="19" t="s">
        <v>63</v>
      </c>
      <c r="AC45" s="19" t="s">
        <v>63</v>
      </c>
      <c r="AD45" s="19" t="s">
        <v>63</v>
      </c>
      <c r="AE45" s="19" t="s">
        <v>63</v>
      </c>
      <c r="AF45" s="19" t="s">
        <v>63</v>
      </c>
      <c r="AG45" s="19" t="s">
        <v>63</v>
      </c>
      <c r="AH45" s="19" t="s">
        <v>63</v>
      </c>
      <c r="AI45" s="19" t="s">
        <v>63</v>
      </c>
      <c r="AJ45" s="19" t="s">
        <v>63</v>
      </c>
      <c r="AK45" s="19" t="s">
        <v>63</v>
      </c>
      <c r="AL45" s="19" t="s">
        <v>63</v>
      </c>
      <c r="AM45" s="19" t="s">
        <v>63</v>
      </c>
      <c r="AN45" s="19" t="s">
        <v>63</v>
      </c>
      <c r="AO45" s="19" t="s">
        <v>63</v>
      </c>
      <c r="AP45" s="83"/>
      <c r="AQ45" s="83" t="s">
        <v>64</v>
      </c>
    </row>
    <row r="46" spans="1:43">
      <c r="A46" s="15" t="s">
        <v>55</v>
      </c>
      <c r="B46" s="1">
        <v>1065</v>
      </c>
      <c r="C46" s="16">
        <v>126</v>
      </c>
      <c r="D46" s="20" t="s">
        <v>76</v>
      </c>
      <c r="E46" s="17" t="s">
        <v>77</v>
      </c>
      <c r="F46" s="17" t="s">
        <v>58</v>
      </c>
      <c r="G46" s="17" t="s">
        <v>57</v>
      </c>
      <c r="H46" s="18" t="s">
        <v>78</v>
      </c>
      <c r="I46" s="17"/>
      <c r="J46" s="17"/>
      <c r="K46" s="17"/>
      <c r="L46" s="19" t="s">
        <v>62</v>
      </c>
      <c r="M46" s="19" t="s">
        <v>63</v>
      </c>
      <c r="N46" s="19" t="s">
        <v>63</v>
      </c>
      <c r="O46" s="19" t="s">
        <v>63</v>
      </c>
      <c r="P46" s="19" t="s">
        <v>63</v>
      </c>
      <c r="Q46" s="19" t="s">
        <v>62</v>
      </c>
      <c r="R46" s="19" t="s">
        <v>63</v>
      </c>
      <c r="S46" s="19" t="s">
        <v>62</v>
      </c>
      <c r="T46" s="19" t="s">
        <v>62</v>
      </c>
      <c r="U46" s="19" t="s">
        <v>62</v>
      </c>
      <c r="V46" s="19" t="s">
        <v>62</v>
      </c>
      <c r="W46" s="19" t="s">
        <v>63</v>
      </c>
      <c r="X46" s="19" t="s">
        <v>63</v>
      </c>
      <c r="Y46" s="19" t="s">
        <v>63</v>
      </c>
      <c r="Z46" s="19" t="s">
        <v>63</v>
      </c>
      <c r="AA46" s="19" t="s">
        <v>63</v>
      </c>
      <c r="AB46" s="19" t="s">
        <v>63</v>
      </c>
      <c r="AC46" s="19" t="s">
        <v>63</v>
      </c>
      <c r="AD46" s="19" t="s">
        <v>63</v>
      </c>
      <c r="AE46" s="19" t="s">
        <v>63</v>
      </c>
      <c r="AF46" s="19" t="s">
        <v>63</v>
      </c>
      <c r="AG46" s="19" t="s">
        <v>63</v>
      </c>
      <c r="AH46" s="19" t="s">
        <v>63</v>
      </c>
      <c r="AI46" s="19" t="s">
        <v>63</v>
      </c>
      <c r="AJ46" s="19" t="s">
        <v>63</v>
      </c>
      <c r="AK46" s="19" t="s">
        <v>63</v>
      </c>
      <c r="AL46" s="19" t="s">
        <v>63</v>
      </c>
      <c r="AM46" s="19" t="s">
        <v>63</v>
      </c>
      <c r="AN46" s="19" t="s">
        <v>63</v>
      </c>
      <c r="AO46" s="19" t="s">
        <v>63</v>
      </c>
      <c r="AP46" s="83"/>
      <c r="AQ46" s="83" t="s">
        <v>64</v>
      </c>
    </row>
    <row r="47" spans="1:43">
      <c r="A47" s="15" t="s">
        <v>55</v>
      </c>
      <c r="B47" s="1">
        <v>1066</v>
      </c>
      <c r="C47" s="16">
        <v>12.9</v>
      </c>
      <c r="D47" s="20" t="s">
        <v>1141</v>
      </c>
      <c r="E47" s="17" t="s">
        <v>74</v>
      </c>
      <c r="F47" s="17" t="s">
        <v>58</v>
      </c>
      <c r="G47" s="17" t="s">
        <v>57</v>
      </c>
      <c r="H47" s="18">
        <v>1</v>
      </c>
      <c r="I47" s="17"/>
      <c r="J47" s="17"/>
      <c r="K47" s="17"/>
      <c r="L47" s="19" t="s">
        <v>62</v>
      </c>
      <c r="M47" s="19" t="s">
        <v>63</v>
      </c>
      <c r="N47" s="19" t="s">
        <v>63</v>
      </c>
      <c r="O47" s="19" t="s">
        <v>63</v>
      </c>
      <c r="P47" s="19" t="s">
        <v>63</v>
      </c>
      <c r="Q47" s="19" t="s">
        <v>62</v>
      </c>
      <c r="R47" s="19" t="s">
        <v>63</v>
      </c>
      <c r="S47" s="19" t="s">
        <v>62</v>
      </c>
      <c r="T47" s="19" t="s">
        <v>62</v>
      </c>
      <c r="U47" s="19" t="s">
        <v>62</v>
      </c>
      <c r="V47" s="19" t="s">
        <v>62</v>
      </c>
      <c r="W47" s="19" t="s">
        <v>63</v>
      </c>
      <c r="X47" s="19" t="s">
        <v>63</v>
      </c>
      <c r="Y47" s="19" t="s">
        <v>63</v>
      </c>
      <c r="Z47" s="19" t="s">
        <v>63</v>
      </c>
      <c r="AA47" s="19" t="s">
        <v>63</v>
      </c>
      <c r="AB47" s="19" t="s">
        <v>63</v>
      </c>
      <c r="AC47" s="19" t="s">
        <v>63</v>
      </c>
      <c r="AD47" s="19" t="s">
        <v>63</v>
      </c>
      <c r="AE47" s="19" t="s">
        <v>63</v>
      </c>
      <c r="AF47" s="19" t="s">
        <v>63</v>
      </c>
      <c r="AG47" s="19" t="s">
        <v>63</v>
      </c>
      <c r="AH47" s="19" t="s">
        <v>63</v>
      </c>
      <c r="AI47" s="19" t="s">
        <v>63</v>
      </c>
      <c r="AJ47" s="19" t="s">
        <v>63</v>
      </c>
      <c r="AK47" s="19" t="s">
        <v>63</v>
      </c>
      <c r="AL47" s="19" t="s">
        <v>63</v>
      </c>
      <c r="AM47" s="19" t="s">
        <v>63</v>
      </c>
      <c r="AN47" s="19" t="s">
        <v>63</v>
      </c>
      <c r="AO47" s="19" t="s">
        <v>63</v>
      </c>
      <c r="AP47" s="83"/>
      <c r="AQ47" s="83" t="s">
        <v>64</v>
      </c>
    </row>
    <row r="48" spans="1:43">
      <c r="A48" s="15" t="s">
        <v>55</v>
      </c>
      <c r="B48" s="1">
        <v>1067</v>
      </c>
      <c r="C48" s="16">
        <v>58.5</v>
      </c>
      <c r="D48" s="20" t="s">
        <v>1142</v>
      </c>
      <c r="E48" s="17" t="s">
        <v>57</v>
      </c>
      <c r="F48" s="17" t="s">
        <v>58</v>
      </c>
      <c r="G48" s="17" t="s">
        <v>57</v>
      </c>
      <c r="H48" s="18">
        <v>1</v>
      </c>
      <c r="I48" s="17"/>
      <c r="J48" s="17"/>
      <c r="K48" s="17"/>
      <c r="L48" s="19" t="s">
        <v>62</v>
      </c>
      <c r="M48" s="19" t="s">
        <v>63</v>
      </c>
      <c r="N48" s="19" t="s">
        <v>63</v>
      </c>
      <c r="O48" s="19" t="s">
        <v>63</v>
      </c>
      <c r="P48" s="19" t="s">
        <v>63</v>
      </c>
      <c r="Q48" s="19" t="s">
        <v>62</v>
      </c>
      <c r="R48" s="19" t="s">
        <v>63</v>
      </c>
      <c r="S48" s="19" t="s">
        <v>62</v>
      </c>
      <c r="T48" s="19" t="s">
        <v>62</v>
      </c>
      <c r="U48" s="19" t="s">
        <v>62</v>
      </c>
      <c r="V48" s="19" t="s">
        <v>62</v>
      </c>
      <c r="W48" s="19" t="s">
        <v>63</v>
      </c>
      <c r="X48" s="19" t="s">
        <v>63</v>
      </c>
      <c r="Y48" s="19" t="s">
        <v>63</v>
      </c>
      <c r="Z48" s="19" t="s">
        <v>63</v>
      </c>
      <c r="AA48" s="19" t="s">
        <v>63</v>
      </c>
      <c r="AB48" s="19" t="s">
        <v>63</v>
      </c>
      <c r="AC48" s="19" t="s">
        <v>63</v>
      </c>
      <c r="AD48" s="19" t="s">
        <v>63</v>
      </c>
      <c r="AE48" s="19" t="s">
        <v>63</v>
      </c>
      <c r="AF48" s="19" t="s">
        <v>63</v>
      </c>
      <c r="AG48" s="19" t="s">
        <v>63</v>
      </c>
      <c r="AH48" s="19" t="s">
        <v>63</v>
      </c>
      <c r="AI48" s="19" t="s">
        <v>63</v>
      </c>
      <c r="AJ48" s="19" t="s">
        <v>63</v>
      </c>
      <c r="AK48" s="19" t="s">
        <v>63</v>
      </c>
      <c r="AL48" s="19" t="s">
        <v>63</v>
      </c>
      <c r="AM48" s="19" t="s">
        <v>63</v>
      </c>
      <c r="AN48" s="19" t="s">
        <v>63</v>
      </c>
      <c r="AO48" s="19" t="s">
        <v>63</v>
      </c>
      <c r="AP48" s="83"/>
      <c r="AQ48" s="83" t="s">
        <v>64</v>
      </c>
    </row>
    <row r="49" spans="1:43">
      <c r="A49" s="15" t="s">
        <v>55</v>
      </c>
      <c r="B49" s="1">
        <v>1068</v>
      </c>
      <c r="C49" s="16">
        <v>68.400000000000006</v>
      </c>
      <c r="D49" s="20" t="s">
        <v>79</v>
      </c>
      <c r="E49" s="17" t="s">
        <v>1132</v>
      </c>
      <c r="F49" s="17" t="s">
        <v>58</v>
      </c>
      <c r="G49" s="17" t="s">
        <v>57</v>
      </c>
      <c r="H49" s="18" t="s">
        <v>1143</v>
      </c>
      <c r="I49" s="17"/>
      <c r="J49" s="17"/>
      <c r="K49" s="17"/>
      <c r="L49" s="19" t="s">
        <v>62</v>
      </c>
      <c r="M49" s="19" t="s">
        <v>63</v>
      </c>
      <c r="N49" s="19" t="s">
        <v>63</v>
      </c>
      <c r="O49" s="19" t="s">
        <v>63</v>
      </c>
      <c r="P49" s="19" t="s">
        <v>63</v>
      </c>
      <c r="Q49" s="19" t="s">
        <v>62</v>
      </c>
      <c r="R49" s="19" t="s">
        <v>63</v>
      </c>
      <c r="S49" s="19" t="s">
        <v>62</v>
      </c>
      <c r="T49" s="19" t="s">
        <v>62</v>
      </c>
      <c r="U49" s="19" t="s">
        <v>62</v>
      </c>
      <c r="V49" s="19" t="s">
        <v>62</v>
      </c>
      <c r="W49" s="19" t="s">
        <v>63</v>
      </c>
      <c r="X49" s="19" t="s">
        <v>63</v>
      </c>
      <c r="Y49" s="19" t="s">
        <v>63</v>
      </c>
      <c r="Z49" s="19" t="s">
        <v>63</v>
      </c>
      <c r="AA49" s="19" t="s">
        <v>63</v>
      </c>
      <c r="AB49" s="19" t="s">
        <v>63</v>
      </c>
      <c r="AC49" s="19" t="s">
        <v>63</v>
      </c>
      <c r="AD49" s="19" t="s">
        <v>63</v>
      </c>
      <c r="AE49" s="19" t="s">
        <v>63</v>
      </c>
      <c r="AF49" s="19" t="s">
        <v>63</v>
      </c>
      <c r="AG49" s="19" t="s">
        <v>63</v>
      </c>
      <c r="AH49" s="19" t="s">
        <v>63</v>
      </c>
      <c r="AI49" s="19" t="s">
        <v>63</v>
      </c>
      <c r="AJ49" s="19" t="s">
        <v>63</v>
      </c>
      <c r="AK49" s="19" t="s">
        <v>63</v>
      </c>
      <c r="AL49" s="19" t="s">
        <v>63</v>
      </c>
      <c r="AM49" s="19" t="s">
        <v>63</v>
      </c>
      <c r="AN49" s="19" t="s">
        <v>63</v>
      </c>
      <c r="AO49" s="19" t="s">
        <v>63</v>
      </c>
      <c r="AP49" s="83"/>
      <c r="AQ49" s="83" t="s">
        <v>64</v>
      </c>
    </row>
    <row r="50" spans="1:43">
      <c r="A50" s="15" t="s">
        <v>55</v>
      </c>
      <c r="B50" s="1">
        <v>1069</v>
      </c>
      <c r="C50" s="16">
        <v>126</v>
      </c>
      <c r="D50" s="20" t="s">
        <v>79</v>
      </c>
      <c r="E50" s="17" t="s">
        <v>77</v>
      </c>
      <c r="F50" s="17" t="s">
        <v>58</v>
      </c>
      <c r="G50" s="17" t="s">
        <v>57</v>
      </c>
      <c r="H50" s="18" t="s">
        <v>80</v>
      </c>
      <c r="I50" s="17"/>
      <c r="J50" s="17" t="s">
        <v>81</v>
      </c>
      <c r="K50" s="17"/>
      <c r="L50" s="19" t="s">
        <v>62</v>
      </c>
      <c r="M50" s="19" t="s">
        <v>63</v>
      </c>
      <c r="N50" s="19" t="s">
        <v>63</v>
      </c>
      <c r="O50" s="19" t="s">
        <v>63</v>
      </c>
      <c r="P50" s="19" t="s">
        <v>63</v>
      </c>
      <c r="Q50" s="19" t="s">
        <v>62</v>
      </c>
      <c r="R50" s="19" t="s">
        <v>63</v>
      </c>
      <c r="S50" s="19" t="s">
        <v>62</v>
      </c>
      <c r="T50" s="19" t="s">
        <v>62</v>
      </c>
      <c r="U50" s="19" t="s">
        <v>62</v>
      </c>
      <c r="V50" s="19" t="s">
        <v>62</v>
      </c>
      <c r="W50" s="19" t="s">
        <v>63</v>
      </c>
      <c r="X50" s="19" t="s">
        <v>63</v>
      </c>
      <c r="Y50" s="19" t="s">
        <v>63</v>
      </c>
      <c r="Z50" s="19" t="s">
        <v>63</v>
      </c>
      <c r="AA50" s="19" t="s">
        <v>63</v>
      </c>
      <c r="AB50" s="19" t="s">
        <v>63</v>
      </c>
      <c r="AC50" s="19" t="s">
        <v>63</v>
      </c>
      <c r="AD50" s="19" t="s">
        <v>63</v>
      </c>
      <c r="AE50" s="19" t="s">
        <v>63</v>
      </c>
      <c r="AF50" s="19" t="s">
        <v>63</v>
      </c>
      <c r="AG50" s="19" t="s">
        <v>63</v>
      </c>
      <c r="AH50" s="19" t="s">
        <v>63</v>
      </c>
      <c r="AI50" s="19" t="s">
        <v>63</v>
      </c>
      <c r="AJ50" s="19" t="s">
        <v>63</v>
      </c>
      <c r="AK50" s="19" t="s">
        <v>63</v>
      </c>
      <c r="AL50" s="19" t="s">
        <v>63</v>
      </c>
      <c r="AM50" s="19" t="s">
        <v>63</v>
      </c>
      <c r="AN50" s="19" t="s">
        <v>63</v>
      </c>
      <c r="AO50" s="19" t="s">
        <v>63</v>
      </c>
      <c r="AP50" s="83"/>
      <c r="AQ50" s="83" t="s">
        <v>64</v>
      </c>
    </row>
    <row r="51" spans="1:43">
      <c r="A51" s="15" t="s">
        <v>55</v>
      </c>
      <c r="B51" s="1">
        <v>1070</v>
      </c>
      <c r="C51" s="16">
        <v>14.3</v>
      </c>
      <c r="D51" s="20" t="s">
        <v>1144</v>
      </c>
      <c r="E51" s="17" t="s">
        <v>74</v>
      </c>
      <c r="F51" s="17" t="s">
        <v>58</v>
      </c>
      <c r="G51" s="17" t="s">
        <v>57</v>
      </c>
      <c r="H51" s="18">
        <v>1</v>
      </c>
      <c r="I51" s="17"/>
      <c r="J51" s="17"/>
      <c r="K51" s="17"/>
      <c r="L51" s="19" t="s">
        <v>62</v>
      </c>
      <c r="M51" s="19" t="s">
        <v>63</v>
      </c>
      <c r="N51" s="19" t="s">
        <v>63</v>
      </c>
      <c r="O51" s="19" t="s">
        <v>63</v>
      </c>
      <c r="P51" s="19" t="s">
        <v>63</v>
      </c>
      <c r="Q51" s="19" t="s">
        <v>62</v>
      </c>
      <c r="R51" s="19" t="s">
        <v>63</v>
      </c>
      <c r="S51" s="19" t="s">
        <v>62</v>
      </c>
      <c r="T51" s="19" t="s">
        <v>62</v>
      </c>
      <c r="U51" s="19" t="s">
        <v>62</v>
      </c>
      <c r="V51" s="19" t="s">
        <v>62</v>
      </c>
      <c r="W51" s="19" t="s">
        <v>63</v>
      </c>
      <c r="X51" s="19" t="s">
        <v>63</v>
      </c>
      <c r="Y51" s="19" t="s">
        <v>63</v>
      </c>
      <c r="Z51" s="19" t="s">
        <v>63</v>
      </c>
      <c r="AA51" s="19" t="s">
        <v>63</v>
      </c>
      <c r="AB51" s="19" t="s">
        <v>63</v>
      </c>
      <c r="AC51" s="19" t="s">
        <v>63</v>
      </c>
      <c r="AD51" s="19" t="s">
        <v>63</v>
      </c>
      <c r="AE51" s="19" t="s">
        <v>63</v>
      </c>
      <c r="AF51" s="19" t="s">
        <v>63</v>
      </c>
      <c r="AG51" s="19" t="s">
        <v>63</v>
      </c>
      <c r="AH51" s="19" t="s">
        <v>63</v>
      </c>
      <c r="AI51" s="19" t="s">
        <v>63</v>
      </c>
      <c r="AJ51" s="19" t="s">
        <v>63</v>
      </c>
      <c r="AK51" s="19" t="s">
        <v>63</v>
      </c>
      <c r="AL51" s="19" t="s">
        <v>63</v>
      </c>
      <c r="AM51" s="19" t="s">
        <v>63</v>
      </c>
      <c r="AN51" s="19" t="s">
        <v>63</v>
      </c>
      <c r="AO51" s="19" t="s">
        <v>63</v>
      </c>
      <c r="AP51" s="83"/>
      <c r="AQ51" s="83" t="s">
        <v>64</v>
      </c>
    </row>
    <row r="52" spans="1:43">
      <c r="A52" s="15" t="s">
        <v>55</v>
      </c>
      <c r="B52" s="1">
        <v>1071</v>
      </c>
      <c r="C52" s="16">
        <v>89.1</v>
      </c>
      <c r="D52" s="20" t="s">
        <v>1145</v>
      </c>
      <c r="E52" s="17" t="s">
        <v>1132</v>
      </c>
      <c r="F52" s="17" t="s">
        <v>58</v>
      </c>
      <c r="G52" s="17" t="s">
        <v>57</v>
      </c>
      <c r="H52" s="18" t="s">
        <v>1146</v>
      </c>
      <c r="I52" s="17"/>
      <c r="J52" s="17"/>
      <c r="K52" s="17"/>
      <c r="L52" s="19" t="s">
        <v>62</v>
      </c>
      <c r="M52" s="19" t="s">
        <v>63</v>
      </c>
      <c r="N52" s="19" t="s">
        <v>63</v>
      </c>
      <c r="O52" s="19" t="s">
        <v>63</v>
      </c>
      <c r="P52" s="19" t="s">
        <v>63</v>
      </c>
      <c r="Q52" s="19" t="s">
        <v>62</v>
      </c>
      <c r="R52" s="19" t="s">
        <v>63</v>
      </c>
      <c r="S52" s="19" t="s">
        <v>62</v>
      </c>
      <c r="T52" s="19" t="s">
        <v>62</v>
      </c>
      <c r="U52" s="19" t="s">
        <v>62</v>
      </c>
      <c r="V52" s="19" t="s">
        <v>62</v>
      </c>
      <c r="W52" s="19" t="s">
        <v>63</v>
      </c>
      <c r="X52" s="19" t="s">
        <v>63</v>
      </c>
      <c r="Y52" s="19" t="s">
        <v>63</v>
      </c>
      <c r="Z52" s="19" t="s">
        <v>63</v>
      </c>
      <c r="AA52" s="19" t="s">
        <v>63</v>
      </c>
      <c r="AB52" s="19" t="s">
        <v>63</v>
      </c>
      <c r="AC52" s="19" t="s">
        <v>63</v>
      </c>
      <c r="AD52" s="19" t="s">
        <v>63</v>
      </c>
      <c r="AE52" s="19" t="s">
        <v>63</v>
      </c>
      <c r="AF52" s="19" t="s">
        <v>63</v>
      </c>
      <c r="AG52" s="19" t="s">
        <v>63</v>
      </c>
      <c r="AH52" s="19" t="s">
        <v>63</v>
      </c>
      <c r="AI52" s="19" t="s">
        <v>63</v>
      </c>
      <c r="AJ52" s="19" t="s">
        <v>63</v>
      </c>
      <c r="AK52" s="19" t="s">
        <v>63</v>
      </c>
      <c r="AL52" s="19" t="s">
        <v>63</v>
      </c>
      <c r="AM52" s="19" t="s">
        <v>63</v>
      </c>
      <c r="AN52" s="19" t="s">
        <v>63</v>
      </c>
      <c r="AO52" s="19" t="s">
        <v>63</v>
      </c>
      <c r="AP52" s="83"/>
      <c r="AQ52" s="83" t="s">
        <v>64</v>
      </c>
    </row>
    <row r="53" spans="1:43">
      <c r="A53" s="15" t="s">
        <v>55</v>
      </c>
      <c r="B53" s="1">
        <v>1072</v>
      </c>
      <c r="C53" s="16">
        <v>126</v>
      </c>
      <c r="D53" s="20" t="s">
        <v>1145</v>
      </c>
      <c r="E53" s="17" t="s">
        <v>77</v>
      </c>
      <c r="F53" s="17" t="s">
        <v>57</v>
      </c>
      <c r="G53" s="17" t="s">
        <v>57</v>
      </c>
      <c r="H53" s="18" t="s">
        <v>1146</v>
      </c>
      <c r="I53" s="17"/>
      <c r="J53" s="17"/>
      <c r="K53" s="17"/>
      <c r="L53" s="19" t="s">
        <v>62</v>
      </c>
      <c r="M53" s="19" t="s">
        <v>63</v>
      </c>
      <c r="N53" s="19" t="s">
        <v>63</v>
      </c>
      <c r="O53" s="19" t="s">
        <v>63</v>
      </c>
      <c r="P53" s="19" t="s">
        <v>63</v>
      </c>
      <c r="Q53" s="19" t="s">
        <v>62</v>
      </c>
      <c r="R53" s="19" t="s">
        <v>63</v>
      </c>
      <c r="S53" s="19" t="s">
        <v>62</v>
      </c>
      <c r="T53" s="19" t="s">
        <v>62</v>
      </c>
      <c r="U53" s="19" t="s">
        <v>62</v>
      </c>
      <c r="V53" s="19" t="s">
        <v>62</v>
      </c>
      <c r="W53" s="19" t="s">
        <v>63</v>
      </c>
      <c r="X53" s="19" t="s">
        <v>63</v>
      </c>
      <c r="Y53" s="19" t="s">
        <v>63</v>
      </c>
      <c r="Z53" s="19" t="s">
        <v>63</v>
      </c>
      <c r="AA53" s="19" t="s">
        <v>63</v>
      </c>
      <c r="AB53" s="19" t="s">
        <v>63</v>
      </c>
      <c r="AC53" s="19" t="s">
        <v>63</v>
      </c>
      <c r="AD53" s="19" t="s">
        <v>63</v>
      </c>
      <c r="AE53" s="19" t="s">
        <v>63</v>
      </c>
      <c r="AF53" s="19" t="s">
        <v>63</v>
      </c>
      <c r="AG53" s="19" t="s">
        <v>63</v>
      </c>
      <c r="AH53" s="19" t="s">
        <v>63</v>
      </c>
      <c r="AI53" s="19" t="s">
        <v>63</v>
      </c>
      <c r="AJ53" s="19" t="s">
        <v>63</v>
      </c>
      <c r="AK53" s="19" t="s">
        <v>63</v>
      </c>
      <c r="AL53" s="19" t="s">
        <v>63</v>
      </c>
      <c r="AM53" s="19" t="s">
        <v>63</v>
      </c>
      <c r="AN53" s="19" t="s">
        <v>63</v>
      </c>
      <c r="AO53" s="19" t="s">
        <v>63</v>
      </c>
      <c r="AP53" s="83"/>
      <c r="AQ53" s="83" t="s">
        <v>64</v>
      </c>
    </row>
    <row r="54" spans="1:43">
      <c r="A54" s="15" t="s">
        <v>55</v>
      </c>
      <c r="B54" s="1">
        <v>1073</v>
      </c>
      <c r="C54" s="16">
        <v>12.9</v>
      </c>
      <c r="D54" s="20" t="s">
        <v>1147</v>
      </c>
      <c r="E54" s="17" t="s">
        <v>74</v>
      </c>
      <c r="F54" s="17" t="s">
        <v>58</v>
      </c>
      <c r="G54" s="17" t="s">
        <v>57</v>
      </c>
      <c r="H54" s="18">
        <v>1</v>
      </c>
      <c r="I54" s="17"/>
      <c r="J54" s="17"/>
      <c r="K54" s="17"/>
      <c r="L54" s="19" t="s">
        <v>62</v>
      </c>
      <c r="M54" s="19" t="s">
        <v>63</v>
      </c>
      <c r="N54" s="19" t="s">
        <v>63</v>
      </c>
      <c r="O54" s="19" t="s">
        <v>63</v>
      </c>
      <c r="P54" s="19" t="s">
        <v>63</v>
      </c>
      <c r="Q54" s="19" t="s">
        <v>62</v>
      </c>
      <c r="R54" s="19" t="s">
        <v>63</v>
      </c>
      <c r="S54" s="19" t="s">
        <v>62</v>
      </c>
      <c r="T54" s="19" t="s">
        <v>62</v>
      </c>
      <c r="U54" s="19" t="s">
        <v>62</v>
      </c>
      <c r="V54" s="19" t="s">
        <v>62</v>
      </c>
      <c r="W54" s="19" t="s">
        <v>63</v>
      </c>
      <c r="X54" s="19" t="s">
        <v>63</v>
      </c>
      <c r="Y54" s="19" t="s">
        <v>63</v>
      </c>
      <c r="Z54" s="19" t="s">
        <v>63</v>
      </c>
      <c r="AA54" s="19" t="s">
        <v>63</v>
      </c>
      <c r="AB54" s="19" t="s">
        <v>63</v>
      </c>
      <c r="AC54" s="19" t="s">
        <v>63</v>
      </c>
      <c r="AD54" s="19" t="s">
        <v>63</v>
      </c>
      <c r="AE54" s="19" t="s">
        <v>63</v>
      </c>
      <c r="AF54" s="19" t="s">
        <v>63</v>
      </c>
      <c r="AG54" s="19" t="s">
        <v>63</v>
      </c>
      <c r="AH54" s="19" t="s">
        <v>63</v>
      </c>
      <c r="AI54" s="19" t="s">
        <v>63</v>
      </c>
      <c r="AJ54" s="19" t="s">
        <v>63</v>
      </c>
      <c r="AK54" s="19" t="s">
        <v>63</v>
      </c>
      <c r="AL54" s="19" t="s">
        <v>63</v>
      </c>
      <c r="AM54" s="19" t="s">
        <v>63</v>
      </c>
      <c r="AN54" s="19" t="s">
        <v>63</v>
      </c>
      <c r="AO54" s="19" t="s">
        <v>63</v>
      </c>
      <c r="AP54" s="83"/>
      <c r="AQ54" s="83" t="s">
        <v>64</v>
      </c>
    </row>
    <row r="55" spans="1:43">
      <c r="A55" s="15" t="s">
        <v>55</v>
      </c>
      <c r="B55" s="1">
        <v>1075</v>
      </c>
      <c r="C55" s="16">
        <v>44.1</v>
      </c>
      <c r="D55" s="20" t="s">
        <v>1148</v>
      </c>
      <c r="E55" s="17" t="s">
        <v>57</v>
      </c>
      <c r="F55" s="17" t="s">
        <v>58</v>
      </c>
      <c r="G55" s="17" t="s">
        <v>57</v>
      </c>
      <c r="H55" s="18">
        <v>1</v>
      </c>
      <c r="I55" s="17"/>
      <c r="J55" s="17"/>
      <c r="K55" s="17"/>
      <c r="L55" s="19" t="s">
        <v>62</v>
      </c>
      <c r="M55" s="19" t="s">
        <v>63</v>
      </c>
      <c r="N55" s="19" t="s">
        <v>62</v>
      </c>
      <c r="O55" s="19" t="s">
        <v>63</v>
      </c>
      <c r="P55" s="19" t="s">
        <v>63</v>
      </c>
      <c r="Q55" s="19" t="s">
        <v>62</v>
      </c>
      <c r="R55" s="19" t="s">
        <v>63</v>
      </c>
      <c r="S55" s="19" t="s">
        <v>62</v>
      </c>
      <c r="T55" s="19" t="s">
        <v>62</v>
      </c>
      <c r="U55" s="19" t="s">
        <v>62</v>
      </c>
      <c r="V55" s="19" t="s">
        <v>62</v>
      </c>
      <c r="W55" s="19" t="s">
        <v>63</v>
      </c>
      <c r="X55" s="19" t="s">
        <v>63</v>
      </c>
      <c r="Y55" s="19" t="s">
        <v>63</v>
      </c>
      <c r="Z55" s="19" t="s">
        <v>63</v>
      </c>
      <c r="AA55" s="19" t="s">
        <v>63</v>
      </c>
      <c r="AB55" s="19" t="s">
        <v>63</v>
      </c>
      <c r="AC55" s="19" t="s">
        <v>63</v>
      </c>
      <c r="AD55" s="19" t="s">
        <v>63</v>
      </c>
      <c r="AE55" s="19" t="s">
        <v>63</v>
      </c>
      <c r="AF55" s="19" t="s">
        <v>63</v>
      </c>
      <c r="AG55" s="19" t="s">
        <v>63</v>
      </c>
      <c r="AH55" s="19" t="s">
        <v>63</v>
      </c>
      <c r="AI55" s="19" t="s">
        <v>63</v>
      </c>
      <c r="AJ55" s="19" t="s">
        <v>63</v>
      </c>
      <c r="AK55" s="19" t="s">
        <v>63</v>
      </c>
      <c r="AL55" s="19" t="s">
        <v>63</v>
      </c>
      <c r="AM55" s="19" t="s">
        <v>63</v>
      </c>
      <c r="AN55" s="19" t="s">
        <v>63</v>
      </c>
      <c r="AO55" s="19" t="s">
        <v>63</v>
      </c>
      <c r="AP55" s="83"/>
      <c r="AQ55" s="83" t="s">
        <v>64</v>
      </c>
    </row>
    <row r="56" spans="1:43">
      <c r="A56" s="15" t="s">
        <v>55</v>
      </c>
      <c r="B56" s="1">
        <v>1076</v>
      </c>
      <c r="C56" s="16">
        <v>89.1</v>
      </c>
      <c r="D56" s="20" t="s">
        <v>1149</v>
      </c>
      <c r="E56" s="17" t="s">
        <v>1132</v>
      </c>
      <c r="F56" s="17" t="s">
        <v>58</v>
      </c>
      <c r="G56" s="17" t="s">
        <v>57</v>
      </c>
      <c r="H56" s="18" t="s">
        <v>1150</v>
      </c>
      <c r="I56" s="17"/>
      <c r="J56" s="17"/>
      <c r="K56" s="17"/>
      <c r="L56" s="19" t="s">
        <v>62</v>
      </c>
      <c r="M56" s="19" t="s">
        <v>63</v>
      </c>
      <c r="N56" s="19" t="s">
        <v>63</v>
      </c>
      <c r="O56" s="19" t="s">
        <v>63</v>
      </c>
      <c r="P56" s="19" t="s">
        <v>63</v>
      </c>
      <c r="Q56" s="19" t="s">
        <v>62</v>
      </c>
      <c r="R56" s="19" t="s">
        <v>63</v>
      </c>
      <c r="S56" s="19" t="s">
        <v>62</v>
      </c>
      <c r="T56" s="19" t="s">
        <v>62</v>
      </c>
      <c r="U56" s="19" t="s">
        <v>62</v>
      </c>
      <c r="V56" s="19" t="s">
        <v>62</v>
      </c>
      <c r="W56" s="19" t="s">
        <v>63</v>
      </c>
      <c r="X56" s="19" t="s">
        <v>63</v>
      </c>
      <c r="Y56" s="19" t="s">
        <v>63</v>
      </c>
      <c r="Z56" s="19" t="s">
        <v>63</v>
      </c>
      <c r="AA56" s="19" t="s">
        <v>63</v>
      </c>
      <c r="AB56" s="19" t="s">
        <v>63</v>
      </c>
      <c r="AC56" s="19" t="s">
        <v>63</v>
      </c>
      <c r="AD56" s="19" t="s">
        <v>63</v>
      </c>
      <c r="AE56" s="19" t="s">
        <v>63</v>
      </c>
      <c r="AF56" s="19" t="s">
        <v>63</v>
      </c>
      <c r="AG56" s="19" t="s">
        <v>63</v>
      </c>
      <c r="AH56" s="19" t="s">
        <v>63</v>
      </c>
      <c r="AI56" s="19" t="s">
        <v>63</v>
      </c>
      <c r="AJ56" s="19" t="s">
        <v>63</v>
      </c>
      <c r="AK56" s="19" t="s">
        <v>63</v>
      </c>
      <c r="AL56" s="19" t="s">
        <v>63</v>
      </c>
      <c r="AM56" s="19" t="s">
        <v>63</v>
      </c>
      <c r="AN56" s="19" t="s">
        <v>63</v>
      </c>
      <c r="AO56" s="19" t="s">
        <v>63</v>
      </c>
      <c r="AP56" s="83"/>
      <c r="AQ56" s="83" t="s">
        <v>64</v>
      </c>
    </row>
    <row r="57" spans="1:43">
      <c r="A57" s="15" t="s">
        <v>55</v>
      </c>
      <c r="B57" s="1">
        <v>1077</v>
      </c>
      <c r="C57" s="16">
        <v>144</v>
      </c>
      <c r="D57" s="20" t="s">
        <v>1149</v>
      </c>
      <c r="E57" s="17" t="s">
        <v>77</v>
      </c>
      <c r="F57" s="17" t="s">
        <v>57</v>
      </c>
      <c r="G57" s="17" t="s">
        <v>57</v>
      </c>
      <c r="H57" s="18" t="s">
        <v>1150</v>
      </c>
      <c r="I57" s="17"/>
      <c r="J57" s="17"/>
      <c r="K57" s="17"/>
      <c r="L57" s="19" t="s">
        <v>62</v>
      </c>
      <c r="M57" s="19" t="s">
        <v>63</v>
      </c>
      <c r="N57" s="19" t="s">
        <v>63</v>
      </c>
      <c r="O57" s="19" t="s">
        <v>63</v>
      </c>
      <c r="P57" s="19" t="s">
        <v>63</v>
      </c>
      <c r="Q57" s="19" t="s">
        <v>62</v>
      </c>
      <c r="R57" s="19" t="s">
        <v>63</v>
      </c>
      <c r="S57" s="19" t="s">
        <v>62</v>
      </c>
      <c r="T57" s="19" t="s">
        <v>62</v>
      </c>
      <c r="U57" s="19" t="s">
        <v>62</v>
      </c>
      <c r="V57" s="19" t="s">
        <v>62</v>
      </c>
      <c r="W57" s="19" t="s">
        <v>63</v>
      </c>
      <c r="X57" s="19" t="s">
        <v>63</v>
      </c>
      <c r="Y57" s="19" t="s">
        <v>63</v>
      </c>
      <c r="Z57" s="19" t="s">
        <v>63</v>
      </c>
      <c r="AA57" s="19" t="s">
        <v>63</v>
      </c>
      <c r="AB57" s="19" t="s">
        <v>63</v>
      </c>
      <c r="AC57" s="19" t="s">
        <v>63</v>
      </c>
      <c r="AD57" s="19" t="s">
        <v>63</v>
      </c>
      <c r="AE57" s="19" t="s">
        <v>63</v>
      </c>
      <c r="AF57" s="19" t="s">
        <v>63</v>
      </c>
      <c r="AG57" s="19" t="s">
        <v>63</v>
      </c>
      <c r="AH57" s="19" t="s">
        <v>63</v>
      </c>
      <c r="AI57" s="19" t="s">
        <v>63</v>
      </c>
      <c r="AJ57" s="19" t="s">
        <v>63</v>
      </c>
      <c r="AK57" s="19" t="s">
        <v>63</v>
      </c>
      <c r="AL57" s="19" t="s">
        <v>63</v>
      </c>
      <c r="AM57" s="19" t="s">
        <v>63</v>
      </c>
      <c r="AN57" s="19" t="s">
        <v>63</v>
      </c>
      <c r="AO57" s="19" t="s">
        <v>63</v>
      </c>
      <c r="AP57" s="83"/>
      <c r="AQ57" s="83" t="s">
        <v>64</v>
      </c>
    </row>
    <row r="58" spans="1:43">
      <c r="A58" s="15" t="s">
        <v>55</v>
      </c>
      <c r="B58" s="1">
        <v>1078</v>
      </c>
      <c r="C58" s="16">
        <v>12.9</v>
      </c>
      <c r="D58" s="20" t="s">
        <v>1151</v>
      </c>
      <c r="E58" s="17" t="s">
        <v>74</v>
      </c>
      <c r="F58" s="17" t="s">
        <v>58</v>
      </c>
      <c r="G58" s="17" t="s">
        <v>57</v>
      </c>
      <c r="H58" s="18">
        <v>1</v>
      </c>
      <c r="I58" s="17"/>
      <c r="J58" s="17"/>
      <c r="K58" s="17"/>
      <c r="L58" s="19" t="s">
        <v>62</v>
      </c>
      <c r="M58" s="19" t="s">
        <v>63</v>
      </c>
      <c r="N58" s="19" t="s">
        <v>63</v>
      </c>
      <c r="O58" s="19" t="s">
        <v>63</v>
      </c>
      <c r="P58" s="19" t="s">
        <v>63</v>
      </c>
      <c r="Q58" s="19" t="s">
        <v>62</v>
      </c>
      <c r="R58" s="19" t="s">
        <v>63</v>
      </c>
      <c r="S58" s="19" t="s">
        <v>62</v>
      </c>
      <c r="T58" s="19" t="s">
        <v>62</v>
      </c>
      <c r="U58" s="19" t="s">
        <v>62</v>
      </c>
      <c r="V58" s="19" t="s">
        <v>62</v>
      </c>
      <c r="W58" s="19" t="s">
        <v>63</v>
      </c>
      <c r="X58" s="19" t="s">
        <v>63</v>
      </c>
      <c r="Y58" s="19" t="s">
        <v>63</v>
      </c>
      <c r="Z58" s="19" t="s">
        <v>63</v>
      </c>
      <c r="AA58" s="19" t="s">
        <v>63</v>
      </c>
      <c r="AB58" s="19" t="s">
        <v>63</v>
      </c>
      <c r="AC58" s="19" t="s">
        <v>63</v>
      </c>
      <c r="AD58" s="19" t="s">
        <v>63</v>
      </c>
      <c r="AE58" s="19" t="s">
        <v>63</v>
      </c>
      <c r="AF58" s="19" t="s">
        <v>63</v>
      </c>
      <c r="AG58" s="19" t="s">
        <v>63</v>
      </c>
      <c r="AH58" s="19" t="s">
        <v>63</v>
      </c>
      <c r="AI58" s="19" t="s">
        <v>63</v>
      </c>
      <c r="AJ58" s="19" t="s">
        <v>63</v>
      </c>
      <c r="AK58" s="19" t="s">
        <v>63</v>
      </c>
      <c r="AL58" s="19" t="s">
        <v>63</v>
      </c>
      <c r="AM58" s="19" t="s">
        <v>63</v>
      </c>
      <c r="AN58" s="19" t="s">
        <v>63</v>
      </c>
      <c r="AO58" s="19" t="s">
        <v>63</v>
      </c>
      <c r="AP58" s="83"/>
      <c r="AQ58" s="83" t="s">
        <v>64</v>
      </c>
    </row>
    <row r="59" spans="1:43">
      <c r="A59" s="15" t="s">
        <v>55</v>
      </c>
      <c r="B59" s="1">
        <v>1079</v>
      </c>
      <c r="C59" s="16">
        <v>18.899999999999999</v>
      </c>
      <c r="D59" s="20" t="s">
        <v>1152</v>
      </c>
      <c r="E59" s="17" t="s">
        <v>1153</v>
      </c>
      <c r="F59" s="17" t="s">
        <v>71</v>
      </c>
      <c r="G59" s="17" t="s">
        <v>59</v>
      </c>
      <c r="H59" s="18">
        <v>1</v>
      </c>
      <c r="I59" s="17"/>
      <c r="J59" s="17"/>
      <c r="K59" s="17"/>
      <c r="L59" s="19" t="s">
        <v>63</v>
      </c>
      <c r="M59" s="19" t="s">
        <v>62</v>
      </c>
      <c r="N59" s="19" t="s">
        <v>63</v>
      </c>
      <c r="O59" s="19" t="s">
        <v>63</v>
      </c>
      <c r="P59" s="19" t="s">
        <v>63</v>
      </c>
      <c r="Q59" s="19" t="s">
        <v>62</v>
      </c>
      <c r="R59" s="19" t="s">
        <v>63</v>
      </c>
      <c r="S59" s="19" t="s">
        <v>62</v>
      </c>
      <c r="T59" s="19" t="s">
        <v>62</v>
      </c>
      <c r="U59" s="19" t="s">
        <v>62</v>
      </c>
      <c r="V59" s="19" t="s">
        <v>62</v>
      </c>
      <c r="W59" s="19" t="s">
        <v>63</v>
      </c>
      <c r="X59" s="19" t="s">
        <v>63</v>
      </c>
      <c r="Y59" s="19" t="s">
        <v>63</v>
      </c>
      <c r="Z59" s="19" t="s">
        <v>63</v>
      </c>
      <c r="AA59" s="19" t="s">
        <v>63</v>
      </c>
      <c r="AB59" s="19" t="s">
        <v>63</v>
      </c>
      <c r="AC59" s="19" t="s">
        <v>63</v>
      </c>
      <c r="AD59" s="19" t="s">
        <v>63</v>
      </c>
      <c r="AE59" s="19" t="s">
        <v>63</v>
      </c>
      <c r="AF59" s="19" t="s">
        <v>63</v>
      </c>
      <c r="AG59" s="19" t="s">
        <v>63</v>
      </c>
      <c r="AH59" s="19" t="s">
        <v>63</v>
      </c>
      <c r="AI59" s="19" t="s">
        <v>63</v>
      </c>
      <c r="AJ59" s="19" t="s">
        <v>63</v>
      </c>
      <c r="AK59" s="19" t="s">
        <v>63</v>
      </c>
      <c r="AL59" s="19" t="s">
        <v>63</v>
      </c>
      <c r="AM59" s="19" t="s">
        <v>63</v>
      </c>
      <c r="AN59" s="19" t="s">
        <v>63</v>
      </c>
      <c r="AO59" s="19" t="s">
        <v>63</v>
      </c>
      <c r="AP59" s="83"/>
      <c r="AQ59" s="83" t="s">
        <v>64</v>
      </c>
    </row>
    <row r="60" spans="1:43">
      <c r="A60" s="15" t="s">
        <v>55</v>
      </c>
      <c r="B60" s="1">
        <v>1080</v>
      </c>
      <c r="C60" s="16">
        <v>54</v>
      </c>
      <c r="D60" s="20" t="s">
        <v>1154</v>
      </c>
      <c r="E60" s="17" t="s">
        <v>74</v>
      </c>
      <c r="F60" s="17" t="s">
        <v>71</v>
      </c>
      <c r="G60" s="17" t="s">
        <v>59</v>
      </c>
      <c r="H60" s="18">
        <v>1</v>
      </c>
      <c r="I60" s="17"/>
      <c r="J60" s="17"/>
      <c r="K60" s="17"/>
      <c r="L60" s="19" t="s">
        <v>63</v>
      </c>
      <c r="M60" s="19" t="s">
        <v>62</v>
      </c>
      <c r="N60" s="19" t="s">
        <v>63</v>
      </c>
      <c r="O60" s="19" t="s">
        <v>63</v>
      </c>
      <c r="P60" s="19" t="s">
        <v>63</v>
      </c>
      <c r="Q60" s="19" t="s">
        <v>62</v>
      </c>
      <c r="R60" s="19" t="s">
        <v>63</v>
      </c>
      <c r="S60" s="19" t="s">
        <v>62</v>
      </c>
      <c r="T60" s="19" t="s">
        <v>62</v>
      </c>
      <c r="U60" s="19" t="s">
        <v>62</v>
      </c>
      <c r="V60" s="19" t="s">
        <v>62</v>
      </c>
      <c r="W60" s="19" t="s">
        <v>63</v>
      </c>
      <c r="X60" s="19" t="s">
        <v>63</v>
      </c>
      <c r="Y60" s="19" t="s">
        <v>63</v>
      </c>
      <c r="Z60" s="19" t="s">
        <v>63</v>
      </c>
      <c r="AA60" s="19" t="s">
        <v>63</v>
      </c>
      <c r="AB60" s="19" t="s">
        <v>63</v>
      </c>
      <c r="AC60" s="19" t="s">
        <v>63</v>
      </c>
      <c r="AD60" s="19" t="s">
        <v>63</v>
      </c>
      <c r="AE60" s="19" t="s">
        <v>63</v>
      </c>
      <c r="AF60" s="19" t="s">
        <v>63</v>
      </c>
      <c r="AG60" s="19" t="s">
        <v>63</v>
      </c>
      <c r="AH60" s="19" t="s">
        <v>63</v>
      </c>
      <c r="AI60" s="19" t="s">
        <v>63</v>
      </c>
      <c r="AJ60" s="19" t="s">
        <v>63</v>
      </c>
      <c r="AK60" s="19" t="s">
        <v>63</v>
      </c>
      <c r="AL60" s="19" t="s">
        <v>63</v>
      </c>
      <c r="AM60" s="19" t="s">
        <v>63</v>
      </c>
      <c r="AN60" s="19" t="s">
        <v>63</v>
      </c>
      <c r="AO60" s="19" t="s">
        <v>63</v>
      </c>
      <c r="AP60" s="83"/>
      <c r="AQ60" s="83" t="s">
        <v>64</v>
      </c>
    </row>
    <row r="61" spans="1:43">
      <c r="A61" s="15" t="s">
        <v>55</v>
      </c>
      <c r="B61" s="1">
        <v>1081</v>
      </c>
      <c r="C61" s="16">
        <v>18.899999999999999</v>
      </c>
      <c r="D61" s="20" t="s">
        <v>1155</v>
      </c>
      <c r="E61" s="17" t="s">
        <v>1156</v>
      </c>
      <c r="F61" s="17" t="s">
        <v>71</v>
      </c>
      <c r="G61" s="17" t="s">
        <v>59</v>
      </c>
      <c r="H61" s="18">
        <v>1</v>
      </c>
      <c r="I61" s="17"/>
      <c r="J61" s="17"/>
      <c r="K61" s="17"/>
      <c r="L61" s="19" t="s">
        <v>63</v>
      </c>
      <c r="M61" s="19" t="s">
        <v>62</v>
      </c>
      <c r="N61" s="19" t="s">
        <v>63</v>
      </c>
      <c r="O61" s="19" t="s">
        <v>63</v>
      </c>
      <c r="P61" s="19" t="s">
        <v>63</v>
      </c>
      <c r="Q61" s="19" t="s">
        <v>62</v>
      </c>
      <c r="R61" s="19" t="s">
        <v>63</v>
      </c>
      <c r="S61" s="19" t="s">
        <v>62</v>
      </c>
      <c r="T61" s="19" t="s">
        <v>62</v>
      </c>
      <c r="U61" s="19" t="s">
        <v>62</v>
      </c>
      <c r="V61" s="19" t="s">
        <v>62</v>
      </c>
      <c r="W61" s="19" t="s">
        <v>63</v>
      </c>
      <c r="X61" s="19" t="s">
        <v>63</v>
      </c>
      <c r="Y61" s="19" t="s">
        <v>63</v>
      </c>
      <c r="Z61" s="19" t="s">
        <v>63</v>
      </c>
      <c r="AA61" s="19" t="s">
        <v>63</v>
      </c>
      <c r="AB61" s="19" t="s">
        <v>63</v>
      </c>
      <c r="AC61" s="19" t="s">
        <v>63</v>
      </c>
      <c r="AD61" s="19" t="s">
        <v>63</v>
      </c>
      <c r="AE61" s="19" t="s">
        <v>63</v>
      </c>
      <c r="AF61" s="19" t="s">
        <v>63</v>
      </c>
      <c r="AG61" s="19" t="s">
        <v>63</v>
      </c>
      <c r="AH61" s="19" t="s">
        <v>63</v>
      </c>
      <c r="AI61" s="19" t="s">
        <v>63</v>
      </c>
      <c r="AJ61" s="19" t="s">
        <v>63</v>
      </c>
      <c r="AK61" s="19" t="s">
        <v>63</v>
      </c>
      <c r="AL61" s="19" t="s">
        <v>63</v>
      </c>
      <c r="AM61" s="19" t="s">
        <v>63</v>
      </c>
      <c r="AN61" s="19" t="s">
        <v>63</v>
      </c>
      <c r="AO61" s="19" t="s">
        <v>63</v>
      </c>
      <c r="AP61" s="83"/>
      <c r="AQ61" s="83" t="s">
        <v>64</v>
      </c>
    </row>
    <row r="62" spans="1:43">
      <c r="A62" s="15" t="s">
        <v>55</v>
      </c>
      <c r="B62" s="1">
        <v>1082</v>
      </c>
      <c r="C62" s="16">
        <v>70.2</v>
      </c>
      <c r="D62" s="20" t="s">
        <v>1157</v>
      </c>
      <c r="E62" s="17" t="s">
        <v>74</v>
      </c>
      <c r="F62" s="17" t="s">
        <v>71</v>
      </c>
      <c r="G62" s="17" t="s">
        <v>59</v>
      </c>
      <c r="H62" s="18">
        <v>1</v>
      </c>
      <c r="I62" s="17"/>
      <c r="J62" s="17"/>
      <c r="K62" s="17"/>
      <c r="L62" s="19" t="s">
        <v>63</v>
      </c>
      <c r="M62" s="19" t="s">
        <v>62</v>
      </c>
      <c r="N62" s="19" t="s">
        <v>63</v>
      </c>
      <c r="O62" s="19" t="s">
        <v>63</v>
      </c>
      <c r="P62" s="19" t="s">
        <v>63</v>
      </c>
      <c r="Q62" s="19" t="s">
        <v>62</v>
      </c>
      <c r="R62" s="19" t="s">
        <v>63</v>
      </c>
      <c r="S62" s="19" t="s">
        <v>62</v>
      </c>
      <c r="T62" s="19" t="s">
        <v>62</v>
      </c>
      <c r="U62" s="19" t="s">
        <v>62</v>
      </c>
      <c r="V62" s="19" t="s">
        <v>62</v>
      </c>
      <c r="W62" s="19" t="s">
        <v>63</v>
      </c>
      <c r="X62" s="19" t="s">
        <v>63</v>
      </c>
      <c r="Y62" s="19" t="s">
        <v>63</v>
      </c>
      <c r="Z62" s="19" t="s">
        <v>63</v>
      </c>
      <c r="AA62" s="19" t="s">
        <v>63</v>
      </c>
      <c r="AB62" s="19" t="s">
        <v>63</v>
      </c>
      <c r="AC62" s="19" t="s">
        <v>63</v>
      </c>
      <c r="AD62" s="19" t="s">
        <v>63</v>
      </c>
      <c r="AE62" s="19" t="s">
        <v>63</v>
      </c>
      <c r="AF62" s="19" t="s">
        <v>63</v>
      </c>
      <c r="AG62" s="19" t="s">
        <v>63</v>
      </c>
      <c r="AH62" s="19" t="s">
        <v>63</v>
      </c>
      <c r="AI62" s="19" t="s">
        <v>63</v>
      </c>
      <c r="AJ62" s="19" t="s">
        <v>63</v>
      </c>
      <c r="AK62" s="19" t="s">
        <v>63</v>
      </c>
      <c r="AL62" s="19" t="s">
        <v>63</v>
      </c>
      <c r="AM62" s="19" t="s">
        <v>63</v>
      </c>
      <c r="AN62" s="19" t="s">
        <v>63</v>
      </c>
      <c r="AO62" s="19" t="s">
        <v>63</v>
      </c>
      <c r="AP62" s="83"/>
      <c r="AQ62" s="83" t="s">
        <v>64</v>
      </c>
    </row>
    <row r="63" spans="1:43" ht="25.5">
      <c r="A63" s="15" t="s">
        <v>55</v>
      </c>
      <c r="B63" s="1">
        <v>1083</v>
      </c>
      <c r="C63" s="16">
        <v>77.400000000000006</v>
      </c>
      <c r="D63" s="20" t="s">
        <v>1158</v>
      </c>
      <c r="E63" s="17" t="s">
        <v>1132</v>
      </c>
      <c r="F63" s="17" t="s">
        <v>58</v>
      </c>
      <c r="G63" s="17" t="s">
        <v>57</v>
      </c>
      <c r="H63" s="18" t="s">
        <v>1159</v>
      </c>
      <c r="I63" s="17"/>
      <c r="J63" s="17"/>
      <c r="K63" s="17"/>
      <c r="L63" s="19" t="s">
        <v>62</v>
      </c>
      <c r="M63" s="19" t="s">
        <v>63</v>
      </c>
      <c r="N63" s="19" t="s">
        <v>63</v>
      </c>
      <c r="O63" s="19" t="s">
        <v>63</v>
      </c>
      <c r="P63" s="19" t="s">
        <v>63</v>
      </c>
      <c r="Q63" s="19" t="s">
        <v>62</v>
      </c>
      <c r="R63" s="19" t="s">
        <v>63</v>
      </c>
      <c r="S63" s="19" t="s">
        <v>62</v>
      </c>
      <c r="T63" s="19" t="s">
        <v>62</v>
      </c>
      <c r="U63" s="19" t="s">
        <v>62</v>
      </c>
      <c r="V63" s="19" t="s">
        <v>62</v>
      </c>
      <c r="W63" s="19" t="s">
        <v>63</v>
      </c>
      <c r="X63" s="19" t="s">
        <v>63</v>
      </c>
      <c r="Y63" s="19" t="s">
        <v>63</v>
      </c>
      <c r="Z63" s="19" t="s">
        <v>63</v>
      </c>
      <c r="AA63" s="19" t="s">
        <v>63</v>
      </c>
      <c r="AB63" s="19" t="s">
        <v>63</v>
      </c>
      <c r="AC63" s="19" t="s">
        <v>63</v>
      </c>
      <c r="AD63" s="19" t="s">
        <v>63</v>
      </c>
      <c r="AE63" s="19" t="s">
        <v>63</v>
      </c>
      <c r="AF63" s="19" t="s">
        <v>63</v>
      </c>
      <c r="AG63" s="19" t="s">
        <v>63</v>
      </c>
      <c r="AH63" s="19" t="s">
        <v>63</v>
      </c>
      <c r="AI63" s="19" t="s">
        <v>63</v>
      </c>
      <c r="AJ63" s="19" t="s">
        <v>63</v>
      </c>
      <c r="AK63" s="19" t="s">
        <v>63</v>
      </c>
      <c r="AL63" s="19" t="s">
        <v>63</v>
      </c>
      <c r="AM63" s="19" t="s">
        <v>63</v>
      </c>
      <c r="AN63" s="19" t="s">
        <v>63</v>
      </c>
      <c r="AO63" s="19" t="s">
        <v>63</v>
      </c>
      <c r="AP63" s="83"/>
      <c r="AQ63" s="83" t="s">
        <v>64</v>
      </c>
    </row>
    <row r="64" spans="1:43" ht="25.5">
      <c r="A64" s="15" t="s">
        <v>55</v>
      </c>
      <c r="B64" s="1">
        <v>1084</v>
      </c>
      <c r="C64" s="16">
        <v>144</v>
      </c>
      <c r="D64" s="20" t="s">
        <v>1158</v>
      </c>
      <c r="E64" s="17" t="s">
        <v>77</v>
      </c>
      <c r="F64" s="17" t="s">
        <v>57</v>
      </c>
      <c r="G64" s="17" t="s">
        <v>57</v>
      </c>
      <c r="H64" s="18" t="s">
        <v>1159</v>
      </c>
      <c r="I64" s="17"/>
      <c r="J64" s="17"/>
      <c r="K64" s="17"/>
      <c r="L64" s="19" t="s">
        <v>62</v>
      </c>
      <c r="M64" s="19" t="s">
        <v>63</v>
      </c>
      <c r="N64" s="19" t="s">
        <v>63</v>
      </c>
      <c r="O64" s="19" t="s">
        <v>63</v>
      </c>
      <c r="P64" s="19" t="s">
        <v>63</v>
      </c>
      <c r="Q64" s="19" t="s">
        <v>62</v>
      </c>
      <c r="R64" s="19" t="s">
        <v>63</v>
      </c>
      <c r="S64" s="19" t="s">
        <v>62</v>
      </c>
      <c r="T64" s="19" t="s">
        <v>62</v>
      </c>
      <c r="U64" s="19" t="s">
        <v>62</v>
      </c>
      <c r="V64" s="19" t="s">
        <v>62</v>
      </c>
      <c r="W64" s="19" t="s">
        <v>63</v>
      </c>
      <c r="X64" s="19" t="s">
        <v>63</v>
      </c>
      <c r="Y64" s="19" t="s">
        <v>63</v>
      </c>
      <c r="Z64" s="19" t="s">
        <v>63</v>
      </c>
      <c r="AA64" s="19" t="s">
        <v>63</v>
      </c>
      <c r="AB64" s="19" t="s">
        <v>63</v>
      </c>
      <c r="AC64" s="19" t="s">
        <v>63</v>
      </c>
      <c r="AD64" s="19" t="s">
        <v>63</v>
      </c>
      <c r="AE64" s="19" t="s">
        <v>63</v>
      </c>
      <c r="AF64" s="19" t="s">
        <v>63</v>
      </c>
      <c r="AG64" s="19" t="s">
        <v>63</v>
      </c>
      <c r="AH64" s="19" t="s">
        <v>63</v>
      </c>
      <c r="AI64" s="19" t="s">
        <v>63</v>
      </c>
      <c r="AJ64" s="19" t="s">
        <v>63</v>
      </c>
      <c r="AK64" s="19" t="s">
        <v>63</v>
      </c>
      <c r="AL64" s="19" t="s">
        <v>63</v>
      </c>
      <c r="AM64" s="19" t="s">
        <v>63</v>
      </c>
      <c r="AN64" s="19" t="s">
        <v>63</v>
      </c>
      <c r="AO64" s="19" t="s">
        <v>63</v>
      </c>
      <c r="AP64" s="83"/>
      <c r="AQ64" s="83" t="s">
        <v>64</v>
      </c>
    </row>
    <row r="65" spans="1:43">
      <c r="A65" s="15" t="s">
        <v>55</v>
      </c>
      <c r="B65" s="1">
        <v>1085</v>
      </c>
      <c r="C65" s="16">
        <v>12.9</v>
      </c>
      <c r="D65" s="20" t="s">
        <v>1160</v>
      </c>
      <c r="E65" s="17" t="s">
        <v>74</v>
      </c>
      <c r="F65" s="17" t="s">
        <v>58</v>
      </c>
      <c r="G65" s="17" t="s">
        <v>57</v>
      </c>
      <c r="H65" s="18">
        <v>1</v>
      </c>
      <c r="I65" s="17"/>
      <c r="J65" s="17"/>
      <c r="K65" s="17"/>
      <c r="L65" s="19" t="s">
        <v>62</v>
      </c>
      <c r="M65" s="19" t="s">
        <v>63</v>
      </c>
      <c r="N65" s="19" t="s">
        <v>63</v>
      </c>
      <c r="O65" s="19" t="s">
        <v>63</v>
      </c>
      <c r="P65" s="19" t="s">
        <v>63</v>
      </c>
      <c r="Q65" s="19" t="s">
        <v>62</v>
      </c>
      <c r="R65" s="19" t="s">
        <v>63</v>
      </c>
      <c r="S65" s="19" t="s">
        <v>62</v>
      </c>
      <c r="T65" s="19" t="s">
        <v>62</v>
      </c>
      <c r="U65" s="19" t="s">
        <v>62</v>
      </c>
      <c r="V65" s="19" t="s">
        <v>62</v>
      </c>
      <c r="W65" s="19" t="s">
        <v>63</v>
      </c>
      <c r="X65" s="19" t="s">
        <v>63</v>
      </c>
      <c r="Y65" s="19" t="s">
        <v>63</v>
      </c>
      <c r="Z65" s="19" t="s">
        <v>63</v>
      </c>
      <c r="AA65" s="19" t="s">
        <v>63</v>
      </c>
      <c r="AB65" s="19" t="s">
        <v>63</v>
      </c>
      <c r="AC65" s="19" t="s">
        <v>63</v>
      </c>
      <c r="AD65" s="19" t="s">
        <v>63</v>
      </c>
      <c r="AE65" s="19" t="s">
        <v>63</v>
      </c>
      <c r="AF65" s="19" t="s">
        <v>63</v>
      </c>
      <c r="AG65" s="19" t="s">
        <v>63</v>
      </c>
      <c r="AH65" s="19" t="s">
        <v>63</v>
      </c>
      <c r="AI65" s="19" t="s">
        <v>63</v>
      </c>
      <c r="AJ65" s="19" t="s">
        <v>63</v>
      </c>
      <c r="AK65" s="19" t="s">
        <v>63</v>
      </c>
      <c r="AL65" s="19" t="s">
        <v>63</v>
      </c>
      <c r="AM65" s="19" t="s">
        <v>63</v>
      </c>
      <c r="AN65" s="19" t="s">
        <v>63</v>
      </c>
      <c r="AO65" s="19" t="s">
        <v>63</v>
      </c>
      <c r="AP65" s="83"/>
      <c r="AQ65" s="83" t="s">
        <v>64</v>
      </c>
    </row>
    <row r="66" spans="1:43">
      <c r="A66" s="15" t="s">
        <v>55</v>
      </c>
      <c r="B66" s="1">
        <v>1086</v>
      </c>
      <c r="C66" s="16">
        <v>27.9</v>
      </c>
      <c r="D66" s="20" t="s">
        <v>1161</v>
      </c>
      <c r="E66" s="17" t="s">
        <v>163</v>
      </c>
      <c r="F66" s="17" t="s">
        <v>71</v>
      </c>
      <c r="G66" s="17" t="s">
        <v>59</v>
      </c>
      <c r="H66" s="18">
        <v>1</v>
      </c>
      <c r="I66" s="17"/>
      <c r="J66" s="17"/>
      <c r="K66" s="17"/>
      <c r="L66" s="19" t="s">
        <v>63</v>
      </c>
      <c r="M66" s="19" t="s">
        <v>62</v>
      </c>
      <c r="N66" s="19" t="s">
        <v>63</v>
      </c>
      <c r="O66" s="19" t="s">
        <v>63</v>
      </c>
      <c r="P66" s="19" t="s">
        <v>63</v>
      </c>
      <c r="Q66" s="19" t="s">
        <v>62</v>
      </c>
      <c r="R66" s="19" t="s">
        <v>63</v>
      </c>
      <c r="S66" s="19" t="s">
        <v>62</v>
      </c>
      <c r="T66" s="19" t="s">
        <v>62</v>
      </c>
      <c r="U66" s="19" t="s">
        <v>62</v>
      </c>
      <c r="V66" s="19" t="s">
        <v>62</v>
      </c>
      <c r="W66" s="19" t="s">
        <v>63</v>
      </c>
      <c r="X66" s="19" t="s">
        <v>63</v>
      </c>
      <c r="Y66" s="19" t="s">
        <v>63</v>
      </c>
      <c r="Z66" s="19" t="s">
        <v>63</v>
      </c>
      <c r="AA66" s="19" t="s">
        <v>63</v>
      </c>
      <c r="AB66" s="19" t="s">
        <v>63</v>
      </c>
      <c r="AC66" s="19" t="s">
        <v>63</v>
      </c>
      <c r="AD66" s="19" t="s">
        <v>63</v>
      </c>
      <c r="AE66" s="19" t="s">
        <v>63</v>
      </c>
      <c r="AF66" s="19" t="s">
        <v>63</v>
      </c>
      <c r="AG66" s="19" t="s">
        <v>63</v>
      </c>
      <c r="AH66" s="19" t="s">
        <v>63</v>
      </c>
      <c r="AI66" s="19" t="s">
        <v>63</v>
      </c>
      <c r="AJ66" s="19" t="s">
        <v>63</v>
      </c>
      <c r="AK66" s="19" t="s">
        <v>63</v>
      </c>
      <c r="AL66" s="19" t="s">
        <v>63</v>
      </c>
      <c r="AM66" s="19" t="s">
        <v>63</v>
      </c>
      <c r="AN66" s="19" t="s">
        <v>63</v>
      </c>
      <c r="AO66" s="19" t="s">
        <v>63</v>
      </c>
      <c r="AP66" s="83"/>
      <c r="AQ66" s="83" t="s">
        <v>64</v>
      </c>
    </row>
    <row r="67" spans="1:43">
      <c r="A67" s="15" t="s">
        <v>55</v>
      </c>
      <c r="B67" s="1">
        <v>1087</v>
      </c>
      <c r="C67" s="16">
        <v>17.899999999999999</v>
      </c>
      <c r="D67" s="20" t="s">
        <v>1162</v>
      </c>
      <c r="E67" s="17" t="s">
        <v>57</v>
      </c>
      <c r="F67" s="17" t="s">
        <v>58</v>
      </c>
      <c r="G67" s="17" t="s">
        <v>57</v>
      </c>
      <c r="H67" s="18">
        <v>1</v>
      </c>
      <c r="I67" s="17"/>
      <c r="J67" s="17"/>
      <c r="K67" s="17"/>
      <c r="L67" s="19" t="s">
        <v>62</v>
      </c>
      <c r="M67" s="19" t="s">
        <v>63</v>
      </c>
      <c r="N67" s="19" t="s">
        <v>63</v>
      </c>
      <c r="O67" s="19" t="s">
        <v>63</v>
      </c>
      <c r="P67" s="19" t="s">
        <v>63</v>
      </c>
      <c r="Q67" s="19" t="s">
        <v>62</v>
      </c>
      <c r="R67" s="19" t="s">
        <v>63</v>
      </c>
      <c r="S67" s="19" t="s">
        <v>62</v>
      </c>
      <c r="T67" s="19" t="s">
        <v>62</v>
      </c>
      <c r="U67" s="19" t="s">
        <v>62</v>
      </c>
      <c r="V67" s="19" t="s">
        <v>62</v>
      </c>
      <c r="W67" s="19" t="s">
        <v>63</v>
      </c>
      <c r="X67" s="19" t="s">
        <v>63</v>
      </c>
      <c r="Y67" s="19" t="s">
        <v>63</v>
      </c>
      <c r="Z67" s="19" t="s">
        <v>63</v>
      </c>
      <c r="AA67" s="19" t="s">
        <v>63</v>
      </c>
      <c r="AB67" s="19" t="s">
        <v>63</v>
      </c>
      <c r="AC67" s="19" t="s">
        <v>63</v>
      </c>
      <c r="AD67" s="19" t="s">
        <v>63</v>
      </c>
      <c r="AE67" s="19" t="s">
        <v>63</v>
      </c>
      <c r="AF67" s="19" t="s">
        <v>63</v>
      </c>
      <c r="AG67" s="19" t="s">
        <v>63</v>
      </c>
      <c r="AH67" s="19" t="s">
        <v>63</v>
      </c>
      <c r="AI67" s="19" t="s">
        <v>63</v>
      </c>
      <c r="AJ67" s="19" t="s">
        <v>63</v>
      </c>
      <c r="AK67" s="19" t="s">
        <v>63</v>
      </c>
      <c r="AL67" s="19" t="s">
        <v>63</v>
      </c>
      <c r="AM67" s="19" t="s">
        <v>63</v>
      </c>
      <c r="AN67" s="19" t="s">
        <v>63</v>
      </c>
      <c r="AO67" s="19" t="s">
        <v>63</v>
      </c>
      <c r="AP67" s="83"/>
      <c r="AQ67" s="83" t="s">
        <v>64</v>
      </c>
    </row>
    <row r="68" spans="1:43">
      <c r="A68" s="15" t="s">
        <v>55</v>
      </c>
      <c r="B68" s="1">
        <v>1088</v>
      </c>
      <c r="C68" s="16">
        <v>61.2</v>
      </c>
      <c r="D68" s="20" t="s">
        <v>1163</v>
      </c>
      <c r="E68" s="17" t="s">
        <v>57</v>
      </c>
      <c r="F68" s="17" t="s">
        <v>58</v>
      </c>
      <c r="G68" s="17" t="s">
        <v>57</v>
      </c>
      <c r="H68" s="18">
        <v>1</v>
      </c>
      <c r="I68" s="17"/>
      <c r="J68" s="17"/>
      <c r="K68" s="17"/>
      <c r="L68" s="19" t="s">
        <v>62</v>
      </c>
      <c r="M68" s="19" t="s">
        <v>63</v>
      </c>
      <c r="N68" s="19" t="s">
        <v>63</v>
      </c>
      <c r="O68" s="19" t="s">
        <v>63</v>
      </c>
      <c r="P68" s="19" t="s">
        <v>63</v>
      </c>
      <c r="Q68" s="19" t="s">
        <v>62</v>
      </c>
      <c r="R68" s="19" t="s">
        <v>63</v>
      </c>
      <c r="S68" s="19" t="s">
        <v>62</v>
      </c>
      <c r="T68" s="19" t="s">
        <v>62</v>
      </c>
      <c r="U68" s="19" t="s">
        <v>62</v>
      </c>
      <c r="V68" s="19" t="s">
        <v>62</v>
      </c>
      <c r="W68" s="19" t="s">
        <v>63</v>
      </c>
      <c r="X68" s="19" t="s">
        <v>63</v>
      </c>
      <c r="Y68" s="19" t="s">
        <v>63</v>
      </c>
      <c r="Z68" s="19" t="s">
        <v>63</v>
      </c>
      <c r="AA68" s="19" t="s">
        <v>63</v>
      </c>
      <c r="AB68" s="19" t="s">
        <v>63</v>
      </c>
      <c r="AC68" s="19" t="s">
        <v>63</v>
      </c>
      <c r="AD68" s="19" t="s">
        <v>63</v>
      </c>
      <c r="AE68" s="19" t="s">
        <v>63</v>
      </c>
      <c r="AF68" s="19" t="s">
        <v>63</v>
      </c>
      <c r="AG68" s="19" t="s">
        <v>63</v>
      </c>
      <c r="AH68" s="19" t="s">
        <v>63</v>
      </c>
      <c r="AI68" s="19" t="s">
        <v>63</v>
      </c>
      <c r="AJ68" s="19" t="s">
        <v>63</v>
      </c>
      <c r="AK68" s="19" t="s">
        <v>63</v>
      </c>
      <c r="AL68" s="19" t="s">
        <v>63</v>
      </c>
      <c r="AM68" s="19" t="s">
        <v>63</v>
      </c>
      <c r="AN68" s="19" t="s">
        <v>63</v>
      </c>
      <c r="AO68" s="19" t="s">
        <v>63</v>
      </c>
      <c r="AP68" s="83"/>
      <c r="AQ68" s="83" t="s">
        <v>64</v>
      </c>
    </row>
    <row r="69" spans="1:43">
      <c r="A69" s="15" t="s">
        <v>55</v>
      </c>
      <c r="B69" s="1">
        <v>1089</v>
      </c>
      <c r="C69" s="16">
        <v>17.899999999999999</v>
      </c>
      <c r="D69" s="20" t="s">
        <v>1164</v>
      </c>
      <c r="E69" s="17" t="s">
        <v>57</v>
      </c>
      <c r="F69" s="17" t="s">
        <v>58</v>
      </c>
      <c r="G69" s="17" t="s">
        <v>57</v>
      </c>
      <c r="H69" s="18">
        <v>1</v>
      </c>
      <c r="I69" s="17"/>
      <c r="J69" s="17"/>
      <c r="K69" s="17"/>
      <c r="L69" s="19" t="s">
        <v>62</v>
      </c>
      <c r="M69" s="19" t="s">
        <v>63</v>
      </c>
      <c r="N69" s="19" t="s">
        <v>63</v>
      </c>
      <c r="O69" s="19" t="s">
        <v>63</v>
      </c>
      <c r="P69" s="19" t="s">
        <v>63</v>
      </c>
      <c r="Q69" s="19" t="s">
        <v>62</v>
      </c>
      <c r="R69" s="19" t="s">
        <v>63</v>
      </c>
      <c r="S69" s="19" t="s">
        <v>62</v>
      </c>
      <c r="T69" s="19" t="s">
        <v>62</v>
      </c>
      <c r="U69" s="19" t="s">
        <v>62</v>
      </c>
      <c r="V69" s="19" t="s">
        <v>62</v>
      </c>
      <c r="W69" s="19" t="s">
        <v>63</v>
      </c>
      <c r="X69" s="19" t="s">
        <v>63</v>
      </c>
      <c r="Y69" s="19" t="s">
        <v>63</v>
      </c>
      <c r="Z69" s="19" t="s">
        <v>63</v>
      </c>
      <c r="AA69" s="19" t="s">
        <v>63</v>
      </c>
      <c r="AB69" s="19" t="s">
        <v>63</v>
      </c>
      <c r="AC69" s="19" t="s">
        <v>63</v>
      </c>
      <c r="AD69" s="19" t="s">
        <v>63</v>
      </c>
      <c r="AE69" s="19" t="s">
        <v>63</v>
      </c>
      <c r="AF69" s="19" t="s">
        <v>63</v>
      </c>
      <c r="AG69" s="19" t="s">
        <v>63</v>
      </c>
      <c r="AH69" s="19" t="s">
        <v>63</v>
      </c>
      <c r="AI69" s="19" t="s">
        <v>63</v>
      </c>
      <c r="AJ69" s="19" t="s">
        <v>63</v>
      </c>
      <c r="AK69" s="19" t="s">
        <v>63</v>
      </c>
      <c r="AL69" s="19" t="s">
        <v>63</v>
      </c>
      <c r="AM69" s="19" t="s">
        <v>63</v>
      </c>
      <c r="AN69" s="19" t="s">
        <v>63</v>
      </c>
      <c r="AO69" s="19" t="s">
        <v>63</v>
      </c>
      <c r="AP69" s="83"/>
      <c r="AQ69" s="83" t="s">
        <v>64</v>
      </c>
    </row>
    <row r="70" spans="1:43">
      <c r="A70" s="15" t="s">
        <v>55</v>
      </c>
      <c r="B70" s="1">
        <v>1091</v>
      </c>
      <c r="C70" s="16">
        <v>171</v>
      </c>
      <c r="D70" s="20" t="s">
        <v>1165</v>
      </c>
      <c r="E70" s="17" t="s">
        <v>57</v>
      </c>
      <c r="F70" s="17" t="s">
        <v>58</v>
      </c>
      <c r="G70" s="17" t="s">
        <v>57</v>
      </c>
      <c r="H70" s="18">
        <v>1</v>
      </c>
      <c r="I70" s="17"/>
      <c r="J70" s="17"/>
      <c r="K70" s="17"/>
      <c r="L70" s="19" t="s">
        <v>62</v>
      </c>
      <c r="M70" s="19" t="s">
        <v>63</v>
      </c>
      <c r="N70" s="19" t="s">
        <v>63</v>
      </c>
      <c r="O70" s="19" t="s">
        <v>63</v>
      </c>
      <c r="P70" s="19" t="s">
        <v>63</v>
      </c>
      <c r="Q70" s="19" t="s">
        <v>62</v>
      </c>
      <c r="R70" s="19" t="s">
        <v>63</v>
      </c>
      <c r="S70" s="19" t="s">
        <v>62</v>
      </c>
      <c r="T70" s="19" t="s">
        <v>62</v>
      </c>
      <c r="U70" s="19" t="s">
        <v>62</v>
      </c>
      <c r="V70" s="19" t="s">
        <v>62</v>
      </c>
      <c r="W70" s="19" t="s">
        <v>63</v>
      </c>
      <c r="X70" s="19" t="s">
        <v>63</v>
      </c>
      <c r="Y70" s="19" t="s">
        <v>63</v>
      </c>
      <c r="Z70" s="19" t="s">
        <v>63</v>
      </c>
      <c r="AA70" s="19" t="s">
        <v>63</v>
      </c>
      <c r="AB70" s="19" t="s">
        <v>63</v>
      </c>
      <c r="AC70" s="19" t="s">
        <v>63</v>
      </c>
      <c r="AD70" s="19" t="s">
        <v>63</v>
      </c>
      <c r="AE70" s="19" t="s">
        <v>63</v>
      </c>
      <c r="AF70" s="19" t="s">
        <v>63</v>
      </c>
      <c r="AG70" s="19" t="s">
        <v>63</v>
      </c>
      <c r="AH70" s="19" t="s">
        <v>63</v>
      </c>
      <c r="AI70" s="19" t="s">
        <v>63</v>
      </c>
      <c r="AJ70" s="19" t="s">
        <v>63</v>
      </c>
      <c r="AK70" s="19" t="s">
        <v>63</v>
      </c>
      <c r="AL70" s="19" t="s">
        <v>63</v>
      </c>
      <c r="AM70" s="19" t="s">
        <v>63</v>
      </c>
      <c r="AN70" s="19" t="s">
        <v>63</v>
      </c>
      <c r="AO70" s="19" t="s">
        <v>63</v>
      </c>
      <c r="AP70" s="83"/>
      <c r="AQ70" s="83" t="s">
        <v>64</v>
      </c>
    </row>
    <row r="71" spans="1:43">
      <c r="A71" s="15" t="s">
        <v>55</v>
      </c>
      <c r="B71" s="1">
        <v>1092</v>
      </c>
      <c r="C71" s="16">
        <v>108</v>
      </c>
      <c r="D71" s="20" t="s">
        <v>1166</v>
      </c>
      <c r="E71" s="17" t="s">
        <v>158</v>
      </c>
      <c r="F71" s="17" t="s">
        <v>57</v>
      </c>
      <c r="G71" s="17" t="s">
        <v>57</v>
      </c>
      <c r="H71" s="18">
        <v>1</v>
      </c>
      <c r="I71" s="17"/>
      <c r="J71" s="17"/>
      <c r="K71" s="17"/>
      <c r="L71" s="19" t="s">
        <v>62</v>
      </c>
      <c r="M71" s="19" t="s">
        <v>63</v>
      </c>
      <c r="N71" s="19" t="s">
        <v>63</v>
      </c>
      <c r="O71" s="19" t="s">
        <v>63</v>
      </c>
      <c r="P71" s="19" t="s">
        <v>63</v>
      </c>
      <c r="Q71" s="19" t="s">
        <v>62</v>
      </c>
      <c r="R71" s="19" t="s">
        <v>63</v>
      </c>
      <c r="S71" s="19" t="s">
        <v>62</v>
      </c>
      <c r="T71" s="19" t="s">
        <v>62</v>
      </c>
      <c r="U71" s="19" t="s">
        <v>62</v>
      </c>
      <c r="V71" s="19" t="s">
        <v>62</v>
      </c>
      <c r="W71" s="19" t="s">
        <v>63</v>
      </c>
      <c r="X71" s="19" t="s">
        <v>63</v>
      </c>
      <c r="Y71" s="19" t="s">
        <v>63</v>
      </c>
      <c r="Z71" s="19" t="s">
        <v>63</v>
      </c>
      <c r="AA71" s="19" t="s">
        <v>63</v>
      </c>
      <c r="AB71" s="19" t="s">
        <v>63</v>
      </c>
      <c r="AC71" s="19" t="s">
        <v>63</v>
      </c>
      <c r="AD71" s="19" t="s">
        <v>63</v>
      </c>
      <c r="AE71" s="19" t="s">
        <v>63</v>
      </c>
      <c r="AF71" s="19" t="s">
        <v>63</v>
      </c>
      <c r="AG71" s="19" t="s">
        <v>63</v>
      </c>
      <c r="AH71" s="19" t="s">
        <v>63</v>
      </c>
      <c r="AI71" s="19" t="s">
        <v>63</v>
      </c>
      <c r="AJ71" s="19" t="s">
        <v>63</v>
      </c>
      <c r="AK71" s="19" t="s">
        <v>63</v>
      </c>
      <c r="AL71" s="19" t="s">
        <v>63</v>
      </c>
      <c r="AM71" s="19" t="s">
        <v>63</v>
      </c>
      <c r="AN71" s="19" t="s">
        <v>63</v>
      </c>
      <c r="AO71" s="19" t="s">
        <v>63</v>
      </c>
      <c r="AP71" s="83"/>
      <c r="AQ71" s="83" t="s">
        <v>64</v>
      </c>
    </row>
    <row r="72" spans="1:43">
      <c r="A72" s="15" t="s">
        <v>55</v>
      </c>
      <c r="B72" s="1">
        <v>1093</v>
      </c>
      <c r="C72" s="16">
        <v>2.2999999999999998</v>
      </c>
      <c r="D72" s="20" t="s">
        <v>82</v>
      </c>
      <c r="E72" s="17" t="s">
        <v>57</v>
      </c>
      <c r="F72" s="17" t="s">
        <v>58</v>
      </c>
      <c r="G72" s="17" t="s">
        <v>57</v>
      </c>
      <c r="H72" s="18">
        <v>1</v>
      </c>
      <c r="I72" s="17"/>
      <c r="J72" s="17"/>
      <c r="K72" s="17"/>
      <c r="L72" s="19" t="s">
        <v>62</v>
      </c>
      <c r="M72" s="19" t="s">
        <v>63</v>
      </c>
      <c r="N72" s="19" t="s">
        <v>63</v>
      </c>
      <c r="O72" s="19" t="s">
        <v>63</v>
      </c>
      <c r="P72" s="19" t="s">
        <v>63</v>
      </c>
      <c r="Q72" s="19" t="s">
        <v>63</v>
      </c>
      <c r="R72" s="19" t="s">
        <v>62</v>
      </c>
      <c r="S72" s="19" t="s">
        <v>62</v>
      </c>
      <c r="T72" s="19" t="s">
        <v>62</v>
      </c>
      <c r="U72" s="19" t="s">
        <v>62</v>
      </c>
      <c r="V72" s="19" t="s">
        <v>62</v>
      </c>
      <c r="W72" s="19" t="s">
        <v>62</v>
      </c>
      <c r="X72" s="19" t="s">
        <v>62</v>
      </c>
      <c r="Y72" s="19" t="s">
        <v>62</v>
      </c>
      <c r="Z72" s="19" t="s">
        <v>63</v>
      </c>
      <c r="AA72" s="19" t="s">
        <v>63</v>
      </c>
      <c r="AB72" s="19" t="s">
        <v>63</v>
      </c>
      <c r="AC72" s="19" t="s">
        <v>63</v>
      </c>
      <c r="AD72" s="19" t="s">
        <v>63</v>
      </c>
      <c r="AE72" s="19" t="s">
        <v>63</v>
      </c>
      <c r="AF72" s="19" t="s">
        <v>63</v>
      </c>
      <c r="AG72" s="19" t="s">
        <v>63</v>
      </c>
      <c r="AH72" s="19" t="s">
        <v>63</v>
      </c>
      <c r="AI72" s="19" t="s">
        <v>63</v>
      </c>
      <c r="AJ72" s="19" t="s">
        <v>63</v>
      </c>
      <c r="AK72" s="19" t="s">
        <v>63</v>
      </c>
      <c r="AL72" s="19" t="s">
        <v>63</v>
      </c>
      <c r="AM72" s="19" t="s">
        <v>63</v>
      </c>
      <c r="AN72" s="19" t="s">
        <v>63</v>
      </c>
      <c r="AO72" s="19" t="s">
        <v>63</v>
      </c>
      <c r="AP72" s="83"/>
      <c r="AQ72" s="83" t="s">
        <v>64</v>
      </c>
    </row>
    <row r="73" spans="1:43">
      <c r="A73" s="15" t="s">
        <v>55</v>
      </c>
      <c r="B73" s="1">
        <v>1093.01</v>
      </c>
      <c r="C73" s="85">
        <v>7.9</v>
      </c>
      <c r="D73" s="20" t="s">
        <v>82</v>
      </c>
      <c r="E73" s="17" t="s">
        <v>57</v>
      </c>
      <c r="F73" s="17" t="s">
        <v>58</v>
      </c>
      <c r="G73" s="17" t="s">
        <v>57</v>
      </c>
      <c r="H73" s="18">
        <v>1</v>
      </c>
      <c r="I73" s="17"/>
      <c r="J73" s="17"/>
      <c r="K73" s="17"/>
      <c r="L73" s="19" t="s">
        <v>62</v>
      </c>
      <c r="M73" s="19" t="s">
        <v>63</v>
      </c>
      <c r="N73" s="19" t="s">
        <v>63</v>
      </c>
      <c r="O73" s="19" t="s">
        <v>63</v>
      </c>
      <c r="P73" s="19" t="s">
        <v>63</v>
      </c>
      <c r="Q73" s="19" t="s">
        <v>63</v>
      </c>
      <c r="R73" s="19" t="s">
        <v>62</v>
      </c>
      <c r="S73" s="19" t="s">
        <v>63</v>
      </c>
      <c r="T73" s="19" t="s">
        <v>63</v>
      </c>
      <c r="U73" s="19" t="s">
        <v>63</v>
      </c>
      <c r="V73" s="19" t="s">
        <v>63</v>
      </c>
      <c r="W73" s="19" t="s">
        <v>63</v>
      </c>
      <c r="X73" s="19" t="s">
        <v>63</v>
      </c>
      <c r="Y73" s="19" t="s">
        <v>63</v>
      </c>
      <c r="Z73" s="19" t="s">
        <v>62</v>
      </c>
      <c r="AA73" s="19" t="s">
        <v>63</v>
      </c>
      <c r="AB73" s="19" t="s">
        <v>62</v>
      </c>
      <c r="AC73" s="19" t="s">
        <v>62</v>
      </c>
      <c r="AD73" s="19" t="s">
        <v>62</v>
      </c>
      <c r="AE73" s="19" t="s">
        <v>62</v>
      </c>
      <c r="AF73" s="19" t="s">
        <v>62</v>
      </c>
      <c r="AG73" s="19" t="s">
        <v>62</v>
      </c>
      <c r="AH73" s="19" t="s">
        <v>62</v>
      </c>
      <c r="AI73" s="19" t="s">
        <v>62</v>
      </c>
      <c r="AJ73" s="19" t="s">
        <v>62</v>
      </c>
      <c r="AK73" s="19" t="s">
        <v>62</v>
      </c>
      <c r="AL73" s="19" t="s">
        <v>62</v>
      </c>
      <c r="AM73" s="19" t="s">
        <v>62</v>
      </c>
      <c r="AN73" s="19" t="s">
        <v>63</v>
      </c>
      <c r="AO73" s="19" t="s">
        <v>63</v>
      </c>
      <c r="AP73" s="83"/>
      <c r="AQ73" s="83"/>
    </row>
    <row r="74" spans="1:43">
      <c r="A74" s="15" t="s">
        <v>55</v>
      </c>
      <c r="B74" s="1">
        <v>1096</v>
      </c>
      <c r="C74" s="16">
        <v>78.3</v>
      </c>
      <c r="D74" s="20" t="s">
        <v>1167</v>
      </c>
      <c r="E74" s="17" t="s">
        <v>57</v>
      </c>
      <c r="F74" s="17" t="s">
        <v>58</v>
      </c>
      <c r="G74" s="17" t="s">
        <v>59</v>
      </c>
      <c r="H74" s="18">
        <v>1</v>
      </c>
      <c r="I74" s="17"/>
      <c r="J74" s="17"/>
      <c r="K74" s="17"/>
      <c r="L74" s="19" t="s">
        <v>63</v>
      </c>
      <c r="M74" s="19" t="s">
        <v>63</v>
      </c>
      <c r="N74" s="19" t="s">
        <v>62</v>
      </c>
      <c r="O74" s="19" t="s">
        <v>63</v>
      </c>
      <c r="P74" s="19" t="s">
        <v>63</v>
      </c>
      <c r="Q74" s="19" t="s">
        <v>62</v>
      </c>
      <c r="R74" s="19" t="s">
        <v>63</v>
      </c>
      <c r="S74" s="19" t="s">
        <v>62</v>
      </c>
      <c r="T74" s="19" t="s">
        <v>62</v>
      </c>
      <c r="U74" s="19" t="s">
        <v>62</v>
      </c>
      <c r="V74" s="19" t="s">
        <v>62</v>
      </c>
      <c r="W74" s="19" t="s">
        <v>63</v>
      </c>
      <c r="X74" s="19" t="s">
        <v>63</v>
      </c>
      <c r="Y74" s="19" t="s">
        <v>63</v>
      </c>
      <c r="Z74" s="19" t="s">
        <v>63</v>
      </c>
      <c r="AA74" s="19" t="s">
        <v>63</v>
      </c>
      <c r="AB74" s="19" t="s">
        <v>63</v>
      </c>
      <c r="AC74" s="19" t="s">
        <v>63</v>
      </c>
      <c r="AD74" s="19" t="s">
        <v>63</v>
      </c>
      <c r="AE74" s="19" t="s">
        <v>63</v>
      </c>
      <c r="AF74" s="19" t="s">
        <v>63</v>
      </c>
      <c r="AG74" s="19" t="s">
        <v>63</v>
      </c>
      <c r="AH74" s="19" t="s">
        <v>63</v>
      </c>
      <c r="AI74" s="19" t="s">
        <v>63</v>
      </c>
      <c r="AJ74" s="19" t="s">
        <v>63</v>
      </c>
      <c r="AK74" s="19" t="s">
        <v>63</v>
      </c>
      <c r="AL74" s="19" t="s">
        <v>63</v>
      </c>
      <c r="AM74" s="19" t="s">
        <v>63</v>
      </c>
      <c r="AN74" s="19" t="s">
        <v>63</v>
      </c>
      <c r="AO74" s="19" t="s">
        <v>63</v>
      </c>
      <c r="AP74" s="83"/>
      <c r="AQ74" s="83" t="s">
        <v>64</v>
      </c>
    </row>
    <row r="75" spans="1:43">
      <c r="A75" s="15" t="s">
        <v>55</v>
      </c>
      <c r="B75" s="1">
        <v>1097</v>
      </c>
      <c r="C75" s="16">
        <v>33.299999999999997</v>
      </c>
      <c r="D75" s="20" t="s">
        <v>1168</v>
      </c>
      <c r="E75" s="17" t="s">
        <v>57</v>
      </c>
      <c r="F75" s="17" t="s">
        <v>58</v>
      </c>
      <c r="G75" s="17" t="s">
        <v>116</v>
      </c>
      <c r="H75" s="18">
        <v>1</v>
      </c>
      <c r="I75" s="17"/>
      <c r="J75" s="17"/>
      <c r="K75" s="17"/>
      <c r="L75" s="19" t="s">
        <v>63</v>
      </c>
      <c r="M75" s="19" t="s">
        <v>63</v>
      </c>
      <c r="N75" s="19" t="s">
        <v>62</v>
      </c>
      <c r="O75" s="19" t="s">
        <v>63</v>
      </c>
      <c r="P75" s="19" t="s">
        <v>63</v>
      </c>
      <c r="Q75" s="19" t="s">
        <v>62</v>
      </c>
      <c r="R75" s="19" t="s">
        <v>63</v>
      </c>
      <c r="S75" s="19" t="s">
        <v>62</v>
      </c>
      <c r="T75" s="19" t="s">
        <v>62</v>
      </c>
      <c r="U75" s="19" t="s">
        <v>62</v>
      </c>
      <c r="V75" s="19" t="s">
        <v>62</v>
      </c>
      <c r="W75" s="19" t="s">
        <v>63</v>
      </c>
      <c r="X75" s="19" t="s">
        <v>63</v>
      </c>
      <c r="Y75" s="19" t="s">
        <v>63</v>
      </c>
      <c r="Z75" s="19" t="s">
        <v>63</v>
      </c>
      <c r="AA75" s="19" t="s">
        <v>63</v>
      </c>
      <c r="AB75" s="19" t="s">
        <v>63</v>
      </c>
      <c r="AC75" s="19" t="s">
        <v>63</v>
      </c>
      <c r="AD75" s="19" t="s">
        <v>63</v>
      </c>
      <c r="AE75" s="19" t="s">
        <v>63</v>
      </c>
      <c r="AF75" s="19" t="s">
        <v>63</v>
      </c>
      <c r="AG75" s="19" t="s">
        <v>63</v>
      </c>
      <c r="AH75" s="19" t="s">
        <v>63</v>
      </c>
      <c r="AI75" s="19" t="s">
        <v>63</v>
      </c>
      <c r="AJ75" s="19" t="s">
        <v>63</v>
      </c>
      <c r="AK75" s="19" t="s">
        <v>63</v>
      </c>
      <c r="AL75" s="19" t="s">
        <v>63</v>
      </c>
      <c r="AM75" s="19" t="s">
        <v>63</v>
      </c>
      <c r="AN75" s="19" t="s">
        <v>63</v>
      </c>
      <c r="AO75" s="19" t="s">
        <v>63</v>
      </c>
      <c r="AP75" s="83"/>
      <c r="AQ75" s="83" t="s">
        <v>64</v>
      </c>
    </row>
    <row r="76" spans="1:43">
      <c r="A76" s="15" t="s">
        <v>55</v>
      </c>
      <c r="B76" s="1">
        <v>1098</v>
      </c>
      <c r="C76" s="16">
        <v>46.8</v>
      </c>
      <c r="D76" s="20" t="s">
        <v>1168</v>
      </c>
      <c r="E76" s="17" t="s">
        <v>57</v>
      </c>
      <c r="F76" s="17" t="s">
        <v>58</v>
      </c>
      <c r="G76" s="17" t="s">
        <v>59</v>
      </c>
      <c r="H76" s="18">
        <v>1</v>
      </c>
      <c r="I76" s="17"/>
      <c r="J76" s="17"/>
      <c r="K76" s="17"/>
      <c r="L76" s="19" t="s">
        <v>63</v>
      </c>
      <c r="M76" s="19" t="s">
        <v>63</v>
      </c>
      <c r="N76" s="19" t="s">
        <v>62</v>
      </c>
      <c r="O76" s="19" t="s">
        <v>63</v>
      </c>
      <c r="P76" s="19" t="s">
        <v>63</v>
      </c>
      <c r="Q76" s="19" t="s">
        <v>62</v>
      </c>
      <c r="R76" s="19" t="s">
        <v>63</v>
      </c>
      <c r="S76" s="19" t="s">
        <v>62</v>
      </c>
      <c r="T76" s="19" t="s">
        <v>62</v>
      </c>
      <c r="U76" s="19" t="s">
        <v>62</v>
      </c>
      <c r="V76" s="19" t="s">
        <v>62</v>
      </c>
      <c r="W76" s="19" t="s">
        <v>63</v>
      </c>
      <c r="X76" s="19" t="s">
        <v>63</v>
      </c>
      <c r="Y76" s="19" t="s">
        <v>63</v>
      </c>
      <c r="Z76" s="19" t="s">
        <v>63</v>
      </c>
      <c r="AA76" s="19" t="s">
        <v>63</v>
      </c>
      <c r="AB76" s="19" t="s">
        <v>63</v>
      </c>
      <c r="AC76" s="19" t="s">
        <v>63</v>
      </c>
      <c r="AD76" s="19" t="s">
        <v>63</v>
      </c>
      <c r="AE76" s="19" t="s">
        <v>63</v>
      </c>
      <c r="AF76" s="19" t="s">
        <v>63</v>
      </c>
      <c r="AG76" s="19" t="s">
        <v>63</v>
      </c>
      <c r="AH76" s="19" t="s">
        <v>63</v>
      </c>
      <c r="AI76" s="19" t="s">
        <v>63</v>
      </c>
      <c r="AJ76" s="19" t="s">
        <v>63</v>
      </c>
      <c r="AK76" s="19" t="s">
        <v>63</v>
      </c>
      <c r="AL76" s="19" t="s">
        <v>63</v>
      </c>
      <c r="AM76" s="19" t="s">
        <v>63</v>
      </c>
      <c r="AN76" s="19" t="s">
        <v>63</v>
      </c>
      <c r="AO76" s="19" t="s">
        <v>63</v>
      </c>
      <c r="AP76" s="83"/>
      <c r="AQ76" s="83" t="s">
        <v>64</v>
      </c>
    </row>
    <row r="77" spans="1:43">
      <c r="A77" s="15" t="s">
        <v>55</v>
      </c>
      <c r="B77" s="1">
        <v>1099.1099999999999</v>
      </c>
      <c r="C77" s="16">
        <v>32.4</v>
      </c>
      <c r="D77" s="20" t="s">
        <v>1169</v>
      </c>
      <c r="E77" s="17" t="s">
        <v>1108</v>
      </c>
      <c r="F77" s="17" t="s">
        <v>1170</v>
      </c>
      <c r="G77" s="17" t="s">
        <v>59</v>
      </c>
      <c r="H77" s="17" t="s">
        <v>1171</v>
      </c>
      <c r="I77" s="17"/>
      <c r="J77" s="17"/>
      <c r="K77" s="17"/>
      <c r="L77" s="19" t="s">
        <v>63</v>
      </c>
      <c r="M77" s="19" t="s">
        <v>62</v>
      </c>
      <c r="N77" s="19" t="s">
        <v>62</v>
      </c>
      <c r="O77" s="19" t="s">
        <v>63</v>
      </c>
      <c r="P77" s="19" t="s">
        <v>63</v>
      </c>
      <c r="Q77" s="19" t="s">
        <v>62</v>
      </c>
      <c r="R77" s="19" t="s">
        <v>63</v>
      </c>
      <c r="S77" s="19" t="s">
        <v>62</v>
      </c>
      <c r="T77" s="19" t="s">
        <v>62</v>
      </c>
      <c r="U77" s="19" t="s">
        <v>62</v>
      </c>
      <c r="V77" s="19" t="s">
        <v>62</v>
      </c>
      <c r="W77" s="19" t="s">
        <v>63</v>
      </c>
      <c r="X77" s="19" t="s">
        <v>63</v>
      </c>
      <c r="Y77" s="19" t="s">
        <v>63</v>
      </c>
      <c r="Z77" s="19" t="s">
        <v>63</v>
      </c>
      <c r="AA77" s="19" t="s">
        <v>63</v>
      </c>
      <c r="AB77" s="19" t="s">
        <v>63</v>
      </c>
      <c r="AC77" s="19" t="s">
        <v>63</v>
      </c>
      <c r="AD77" s="19" t="s">
        <v>63</v>
      </c>
      <c r="AE77" s="19" t="s">
        <v>63</v>
      </c>
      <c r="AF77" s="19" t="s">
        <v>63</v>
      </c>
      <c r="AG77" s="19" t="s">
        <v>63</v>
      </c>
      <c r="AH77" s="19" t="s">
        <v>63</v>
      </c>
      <c r="AI77" s="19" t="s">
        <v>63</v>
      </c>
      <c r="AJ77" s="19" t="s">
        <v>63</v>
      </c>
      <c r="AK77" s="19" t="s">
        <v>63</v>
      </c>
      <c r="AL77" s="19" t="s">
        <v>63</v>
      </c>
      <c r="AM77" s="19" t="s">
        <v>63</v>
      </c>
      <c r="AN77" s="19" t="s">
        <v>63</v>
      </c>
      <c r="AO77" s="19" t="s">
        <v>63</v>
      </c>
      <c r="AP77" s="83"/>
      <c r="AQ77" s="83" t="s">
        <v>64</v>
      </c>
    </row>
    <row r="78" spans="1:43">
      <c r="A78" s="15" t="s">
        <v>55</v>
      </c>
      <c r="B78" s="1">
        <v>1105</v>
      </c>
      <c r="C78" s="16">
        <v>33.299999999999997</v>
      </c>
      <c r="D78" s="20" t="s">
        <v>1172</v>
      </c>
      <c r="E78" s="17" t="s">
        <v>57</v>
      </c>
      <c r="F78" s="17" t="s">
        <v>58</v>
      </c>
      <c r="G78" s="17" t="s">
        <v>116</v>
      </c>
      <c r="H78" s="18">
        <v>1</v>
      </c>
      <c r="I78" s="17"/>
      <c r="J78" s="17"/>
      <c r="K78" s="17"/>
      <c r="L78" s="19" t="s">
        <v>63</v>
      </c>
      <c r="M78" s="19" t="s">
        <v>63</v>
      </c>
      <c r="N78" s="19" t="s">
        <v>62</v>
      </c>
      <c r="O78" s="19" t="s">
        <v>63</v>
      </c>
      <c r="P78" s="19" t="s">
        <v>63</v>
      </c>
      <c r="Q78" s="19" t="s">
        <v>62</v>
      </c>
      <c r="R78" s="19" t="s">
        <v>63</v>
      </c>
      <c r="S78" s="19" t="s">
        <v>62</v>
      </c>
      <c r="T78" s="19" t="s">
        <v>62</v>
      </c>
      <c r="U78" s="19" t="s">
        <v>62</v>
      </c>
      <c r="V78" s="19" t="s">
        <v>62</v>
      </c>
      <c r="W78" s="19" t="s">
        <v>63</v>
      </c>
      <c r="X78" s="19" t="s">
        <v>63</v>
      </c>
      <c r="Y78" s="19" t="s">
        <v>63</v>
      </c>
      <c r="Z78" s="19" t="s">
        <v>63</v>
      </c>
      <c r="AA78" s="19" t="s">
        <v>63</v>
      </c>
      <c r="AB78" s="19" t="s">
        <v>63</v>
      </c>
      <c r="AC78" s="19" t="s">
        <v>63</v>
      </c>
      <c r="AD78" s="19" t="s">
        <v>63</v>
      </c>
      <c r="AE78" s="19" t="s">
        <v>63</v>
      </c>
      <c r="AF78" s="19" t="s">
        <v>63</v>
      </c>
      <c r="AG78" s="19" t="s">
        <v>63</v>
      </c>
      <c r="AH78" s="19" t="s">
        <v>63</v>
      </c>
      <c r="AI78" s="19" t="s">
        <v>63</v>
      </c>
      <c r="AJ78" s="19" t="s">
        <v>63</v>
      </c>
      <c r="AK78" s="19" t="s">
        <v>63</v>
      </c>
      <c r="AL78" s="19" t="s">
        <v>63</v>
      </c>
      <c r="AM78" s="19" t="s">
        <v>63</v>
      </c>
      <c r="AN78" s="19" t="s">
        <v>63</v>
      </c>
      <c r="AO78" s="19" t="s">
        <v>63</v>
      </c>
      <c r="AP78" s="83"/>
      <c r="AQ78" s="83" t="s">
        <v>64</v>
      </c>
    </row>
    <row r="79" spans="1:43">
      <c r="A79" s="15" t="s">
        <v>55</v>
      </c>
      <c r="B79" s="1">
        <v>1106</v>
      </c>
      <c r="C79" s="16">
        <v>46.8</v>
      </c>
      <c r="D79" s="20" t="s">
        <v>1172</v>
      </c>
      <c r="E79" s="17" t="s">
        <v>57</v>
      </c>
      <c r="F79" s="17" t="s">
        <v>58</v>
      </c>
      <c r="G79" s="17" t="s">
        <v>59</v>
      </c>
      <c r="H79" s="18">
        <v>1</v>
      </c>
      <c r="I79" s="17"/>
      <c r="J79" s="17"/>
      <c r="K79" s="17"/>
      <c r="L79" s="19" t="s">
        <v>63</v>
      </c>
      <c r="M79" s="19" t="s">
        <v>63</v>
      </c>
      <c r="N79" s="19" t="s">
        <v>62</v>
      </c>
      <c r="O79" s="19" t="s">
        <v>63</v>
      </c>
      <c r="P79" s="19" t="s">
        <v>63</v>
      </c>
      <c r="Q79" s="19" t="s">
        <v>62</v>
      </c>
      <c r="R79" s="19" t="s">
        <v>63</v>
      </c>
      <c r="S79" s="19" t="s">
        <v>62</v>
      </c>
      <c r="T79" s="19" t="s">
        <v>62</v>
      </c>
      <c r="U79" s="19" t="s">
        <v>62</v>
      </c>
      <c r="V79" s="19" t="s">
        <v>62</v>
      </c>
      <c r="W79" s="19" t="s">
        <v>63</v>
      </c>
      <c r="X79" s="19" t="s">
        <v>63</v>
      </c>
      <c r="Y79" s="19" t="s">
        <v>63</v>
      </c>
      <c r="Z79" s="19" t="s">
        <v>63</v>
      </c>
      <c r="AA79" s="19" t="s">
        <v>63</v>
      </c>
      <c r="AB79" s="19" t="s">
        <v>63</v>
      </c>
      <c r="AC79" s="19" t="s">
        <v>63</v>
      </c>
      <c r="AD79" s="19" t="s">
        <v>63</v>
      </c>
      <c r="AE79" s="19" t="s">
        <v>63</v>
      </c>
      <c r="AF79" s="19" t="s">
        <v>63</v>
      </c>
      <c r="AG79" s="19" t="s">
        <v>63</v>
      </c>
      <c r="AH79" s="19" t="s">
        <v>63</v>
      </c>
      <c r="AI79" s="19" t="s">
        <v>63</v>
      </c>
      <c r="AJ79" s="19" t="s">
        <v>63</v>
      </c>
      <c r="AK79" s="19" t="s">
        <v>63</v>
      </c>
      <c r="AL79" s="19" t="s">
        <v>63</v>
      </c>
      <c r="AM79" s="19" t="s">
        <v>63</v>
      </c>
      <c r="AN79" s="19" t="s">
        <v>63</v>
      </c>
      <c r="AO79" s="19" t="s">
        <v>63</v>
      </c>
      <c r="AP79" s="83"/>
      <c r="AQ79" s="83" t="s">
        <v>64</v>
      </c>
    </row>
    <row r="80" spans="1:43">
      <c r="A80" s="15" t="s">
        <v>55</v>
      </c>
      <c r="B80" s="1">
        <v>1108</v>
      </c>
      <c r="C80" s="16">
        <v>25.2</v>
      </c>
      <c r="D80" s="20" t="s">
        <v>1173</v>
      </c>
      <c r="E80" s="17" t="s">
        <v>57</v>
      </c>
      <c r="F80" s="17" t="s">
        <v>58</v>
      </c>
      <c r="G80" s="17" t="s">
        <v>59</v>
      </c>
      <c r="H80" s="18">
        <v>1</v>
      </c>
      <c r="I80" s="17"/>
      <c r="J80" s="17"/>
      <c r="K80" s="17"/>
      <c r="L80" s="19" t="s">
        <v>63</v>
      </c>
      <c r="M80" s="19" t="s">
        <v>63</v>
      </c>
      <c r="N80" s="19" t="s">
        <v>62</v>
      </c>
      <c r="O80" s="19" t="s">
        <v>63</v>
      </c>
      <c r="P80" s="19" t="s">
        <v>63</v>
      </c>
      <c r="Q80" s="19" t="s">
        <v>62</v>
      </c>
      <c r="R80" s="19" t="s">
        <v>63</v>
      </c>
      <c r="S80" s="19" t="s">
        <v>62</v>
      </c>
      <c r="T80" s="19" t="s">
        <v>62</v>
      </c>
      <c r="U80" s="19" t="s">
        <v>62</v>
      </c>
      <c r="V80" s="19" t="s">
        <v>62</v>
      </c>
      <c r="W80" s="19" t="s">
        <v>63</v>
      </c>
      <c r="X80" s="19" t="s">
        <v>63</v>
      </c>
      <c r="Y80" s="19" t="s">
        <v>63</v>
      </c>
      <c r="Z80" s="19" t="s">
        <v>63</v>
      </c>
      <c r="AA80" s="19" t="s">
        <v>63</v>
      </c>
      <c r="AB80" s="19" t="s">
        <v>63</v>
      </c>
      <c r="AC80" s="19" t="s">
        <v>63</v>
      </c>
      <c r="AD80" s="19" t="s">
        <v>63</v>
      </c>
      <c r="AE80" s="19" t="s">
        <v>63</v>
      </c>
      <c r="AF80" s="19" t="s">
        <v>63</v>
      </c>
      <c r="AG80" s="19" t="s">
        <v>63</v>
      </c>
      <c r="AH80" s="19" t="s">
        <v>63</v>
      </c>
      <c r="AI80" s="19" t="s">
        <v>63</v>
      </c>
      <c r="AJ80" s="19" t="s">
        <v>63</v>
      </c>
      <c r="AK80" s="19" t="s">
        <v>63</v>
      </c>
      <c r="AL80" s="19" t="s">
        <v>63</v>
      </c>
      <c r="AM80" s="19" t="s">
        <v>63</v>
      </c>
      <c r="AN80" s="19" t="s">
        <v>63</v>
      </c>
      <c r="AO80" s="19" t="s">
        <v>63</v>
      </c>
      <c r="AP80" s="83"/>
      <c r="AQ80" s="83" t="s">
        <v>64</v>
      </c>
    </row>
    <row r="81" spans="1:43">
      <c r="A81" s="15" t="s">
        <v>55</v>
      </c>
      <c r="B81" s="1">
        <v>1109</v>
      </c>
      <c r="C81" s="16">
        <v>25.2</v>
      </c>
      <c r="D81" s="20" t="s">
        <v>1174</v>
      </c>
      <c r="E81" s="17" t="s">
        <v>1175</v>
      </c>
      <c r="F81" s="17" t="s">
        <v>58</v>
      </c>
      <c r="G81" s="17" t="s">
        <v>59</v>
      </c>
      <c r="H81" s="18">
        <v>1</v>
      </c>
      <c r="I81" s="17"/>
      <c r="J81" s="17"/>
      <c r="K81" s="17"/>
      <c r="L81" s="19" t="s">
        <v>63</v>
      </c>
      <c r="M81" s="19" t="s">
        <v>63</v>
      </c>
      <c r="N81" s="19" t="s">
        <v>62</v>
      </c>
      <c r="O81" s="19" t="s">
        <v>63</v>
      </c>
      <c r="P81" s="19" t="s">
        <v>63</v>
      </c>
      <c r="Q81" s="19" t="s">
        <v>62</v>
      </c>
      <c r="R81" s="19" t="s">
        <v>63</v>
      </c>
      <c r="S81" s="19" t="s">
        <v>62</v>
      </c>
      <c r="T81" s="19" t="s">
        <v>62</v>
      </c>
      <c r="U81" s="19" t="s">
        <v>62</v>
      </c>
      <c r="V81" s="19" t="s">
        <v>62</v>
      </c>
      <c r="W81" s="19" t="s">
        <v>63</v>
      </c>
      <c r="X81" s="19" t="s">
        <v>63</v>
      </c>
      <c r="Y81" s="19" t="s">
        <v>63</v>
      </c>
      <c r="Z81" s="19" t="s">
        <v>63</v>
      </c>
      <c r="AA81" s="19" t="s">
        <v>63</v>
      </c>
      <c r="AB81" s="19" t="s">
        <v>63</v>
      </c>
      <c r="AC81" s="19" t="s">
        <v>63</v>
      </c>
      <c r="AD81" s="19" t="s">
        <v>63</v>
      </c>
      <c r="AE81" s="19" t="s">
        <v>63</v>
      </c>
      <c r="AF81" s="19" t="s">
        <v>63</v>
      </c>
      <c r="AG81" s="19" t="s">
        <v>63</v>
      </c>
      <c r="AH81" s="19" t="s">
        <v>63</v>
      </c>
      <c r="AI81" s="19" t="s">
        <v>63</v>
      </c>
      <c r="AJ81" s="19" t="s">
        <v>63</v>
      </c>
      <c r="AK81" s="19" t="s">
        <v>63</v>
      </c>
      <c r="AL81" s="19" t="s">
        <v>63</v>
      </c>
      <c r="AM81" s="19" t="s">
        <v>63</v>
      </c>
      <c r="AN81" s="19" t="s">
        <v>63</v>
      </c>
      <c r="AO81" s="19" t="s">
        <v>63</v>
      </c>
      <c r="AP81" s="83"/>
      <c r="AQ81" s="83" t="s">
        <v>64</v>
      </c>
    </row>
    <row r="82" spans="1:43">
      <c r="A82" s="15" t="s">
        <v>55</v>
      </c>
      <c r="B82" s="1">
        <v>1110</v>
      </c>
      <c r="C82" s="16">
        <v>25.2</v>
      </c>
      <c r="D82" s="20" t="s">
        <v>1176</v>
      </c>
      <c r="E82" s="17" t="s">
        <v>1175</v>
      </c>
      <c r="F82" s="17" t="s">
        <v>58</v>
      </c>
      <c r="G82" s="17" t="s">
        <v>59</v>
      </c>
      <c r="H82" s="18">
        <v>1</v>
      </c>
      <c r="I82" s="17"/>
      <c r="J82" s="17"/>
      <c r="K82" s="17"/>
      <c r="L82" s="19" t="s">
        <v>63</v>
      </c>
      <c r="M82" s="19" t="s">
        <v>63</v>
      </c>
      <c r="N82" s="19" t="s">
        <v>62</v>
      </c>
      <c r="O82" s="19" t="s">
        <v>63</v>
      </c>
      <c r="P82" s="19" t="s">
        <v>63</v>
      </c>
      <c r="Q82" s="19" t="s">
        <v>62</v>
      </c>
      <c r="R82" s="19" t="s">
        <v>63</v>
      </c>
      <c r="S82" s="19" t="s">
        <v>62</v>
      </c>
      <c r="T82" s="19" t="s">
        <v>62</v>
      </c>
      <c r="U82" s="19" t="s">
        <v>62</v>
      </c>
      <c r="V82" s="19" t="s">
        <v>62</v>
      </c>
      <c r="W82" s="19" t="s">
        <v>63</v>
      </c>
      <c r="X82" s="19" t="s">
        <v>63</v>
      </c>
      <c r="Y82" s="19" t="s">
        <v>63</v>
      </c>
      <c r="Z82" s="19" t="s">
        <v>63</v>
      </c>
      <c r="AA82" s="19" t="s">
        <v>63</v>
      </c>
      <c r="AB82" s="19" t="s">
        <v>63</v>
      </c>
      <c r="AC82" s="19" t="s">
        <v>63</v>
      </c>
      <c r="AD82" s="19" t="s">
        <v>63</v>
      </c>
      <c r="AE82" s="19" t="s">
        <v>63</v>
      </c>
      <c r="AF82" s="19" t="s">
        <v>63</v>
      </c>
      <c r="AG82" s="19" t="s">
        <v>63</v>
      </c>
      <c r="AH82" s="19" t="s">
        <v>63</v>
      </c>
      <c r="AI82" s="19" t="s">
        <v>63</v>
      </c>
      <c r="AJ82" s="19" t="s">
        <v>63</v>
      </c>
      <c r="AK82" s="19" t="s">
        <v>63</v>
      </c>
      <c r="AL82" s="19" t="s">
        <v>63</v>
      </c>
      <c r="AM82" s="19" t="s">
        <v>63</v>
      </c>
      <c r="AN82" s="19" t="s">
        <v>63</v>
      </c>
      <c r="AO82" s="19" t="s">
        <v>63</v>
      </c>
      <c r="AP82" s="83"/>
      <c r="AQ82" s="83" t="s">
        <v>64</v>
      </c>
    </row>
    <row r="83" spans="1:43">
      <c r="A83" s="15" t="s">
        <v>55</v>
      </c>
      <c r="B83" s="1">
        <v>1112</v>
      </c>
      <c r="C83" s="16">
        <v>46.8</v>
      </c>
      <c r="D83" s="20" t="s">
        <v>1177</v>
      </c>
      <c r="E83" s="17" t="s">
        <v>57</v>
      </c>
      <c r="F83" s="17" t="s">
        <v>58</v>
      </c>
      <c r="G83" s="17" t="s">
        <v>59</v>
      </c>
      <c r="H83" s="18">
        <v>1</v>
      </c>
      <c r="I83" s="17"/>
      <c r="J83" s="17"/>
      <c r="K83" s="17"/>
      <c r="L83" s="19" t="s">
        <v>63</v>
      </c>
      <c r="M83" s="19" t="s">
        <v>63</v>
      </c>
      <c r="N83" s="19" t="s">
        <v>62</v>
      </c>
      <c r="O83" s="19" t="s">
        <v>63</v>
      </c>
      <c r="P83" s="19" t="s">
        <v>63</v>
      </c>
      <c r="Q83" s="19" t="s">
        <v>62</v>
      </c>
      <c r="R83" s="19" t="s">
        <v>63</v>
      </c>
      <c r="S83" s="19" t="s">
        <v>62</v>
      </c>
      <c r="T83" s="19" t="s">
        <v>62</v>
      </c>
      <c r="U83" s="19" t="s">
        <v>62</v>
      </c>
      <c r="V83" s="19" t="s">
        <v>62</v>
      </c>
      <c r="W83" s="19" t="s">
        <v>63</v>
      </c>
      <c r="X83" s="19" t="s">
        <v>63</v>
      </c>
      <c r="Y83" s="19" t="s">
        <v>63</v>
      </c>
      <c r="Z83" s="19" t="s">
        <v>63</v>
      </c>
      <c r="AA83" s="19" t="s">
        <v>63</v>
      </c>
      <c r="AB83" s="19" t="s">
        <v>63</v>
      </c>
      <c r="AC83" s="19" t="s">
        <v>63</v>
      </c>
      <c r="AD83" s="19" t="s">
        <v>63</v>
      </c>
      <c r="AE83" s="19" t="s">
        <v>63</v>
      </c>
      <c r="AF83" s="19" t="s">
        <v>63</v>
      </c>
      <c r="AG83" s="19" t="s">
        <v>63</v>
      </c>
      <c r="AH83" s="19" t="s">
        <v>63</v>
      </c>
      <c r="AI83" s="19" t="s">
        <v>63</v>
      </c>
      <c r="AJ83" s="19" t="s">
        <v>63</v>
      </c>
      <c r="AK83" s="19" t="s">
        <v>63</v>
      </c>
      <c r="AL83" s="19" t="s">
        <v>63</v>
      </c>
      <c r="AM83" s="19" t="s">
        <v>63</v>
      </c>
      <c r="AN83" s="19" t="s">
        <v>63</v>
      </c>
      <c r="AO83" s="19" t="s">
        <v>63</v>
      </c>
      <c r="AP83" s="83"/>
      <c r="AQ83" s="83" t="s">
        <v>64</v>
      </c>
    </row>
    <row r="84" spans="1:43">
      <c r="A84" s="15" t="s">
        <v>55</v>
      </c>
      <c r="B84" s="1">
        <v>1113</v>
      </c>
      <c r="C84" s="16">
        <v>33.299999999999997</v>
      </c>
      <c r="D84" s="20" t="s">
        <v>1178</v>
      </c>
      <c r="E84" s="17" t="s">
        <v>57</v>
      </c>
      <c r="F84" s="17" t="s">
        <v>58</v>
      </c>
      <c r="G84" s="17" t="s">
        <v>116</v>
      </c>
      <c r="H84" s="18">
        <v>1</v>
      </c>
      <c r="I84" s="17"/>
      <c r="J84" s="17"/>
      <c r="K84" s="17"/>
      <c r="L84" s="19" t="s">
        <v>63</v>
      </c>
      <c r="M84" s="19" t="s">
        <v>63</v>
      </c>
      <c r="N84" s="19" t="s">
        <v>62</v>
      </c>
      <c r="O84" s="19" t="s">
        <v>63</v>
      </c>
      <c r="P84" s="19" t="s">
        <v>63</v>
      </c>
      <c r="Q84" s="19" t="s">
        <v>62</v>
      </c>
      <c r="R84" s="19" t="s">
        <v>63</v>
      </c>
      <c r="S84" s="19" t="s">
        <v>62</v>
      </c>
      <c r="T84" s="19" t="s">
        <v>62</v>
      </c>
      <c r="U84" s="19" t="s">
        <v>62</v>
      </c>
      <c r="V84" s="19" t="s">
        <v>62</v>
      </c>
      <c r="W84" s="19" t="s">
        <v>63</v>
      </c>
      <c r="X84" s="19" t="s">
        <v>63</v>
      </c>
      <c r="Y84" s="19" t="s">
        <v>63</v>
      </c>
      <c r="Z84" s="19" t="s">
        <v>63</v>
      </c>
      <c r="AA84" s="19" t="s">
        <v>63</v>
      </c>
      <c r="AB84" s="19" t="s">
        <v>63</v>
      </c>
      <c r="AC84" s="19" t="s">
        <v>63</v>
      </c>
      <c r="AD84" s="19" t="s">
        <v>63</v>
      </c>
      <c r="AE84" s="19" t="s">
        <v>63</v>
      </c>
      <c r="AF84" s="19" t="s">
        <v>63</v>
      </c>
      <c r="AG84" s="19" t="s">
        <v>63</v>
      </c>
      <c r="AH84" s="19" t="s">
        <v>63</v>
      </c>
      <c r="AI84" s="19" t="s">
        <v>63</v>
      </c>
      <c r="AJ84" s="19" t="s">
        <v>63</v>
      </c>
      <c r="AK84" s="19" t="s">
        <v>63</v>
      </c>
      <c r="AL84" s="19" t="s">
        <v>63</v>
      </c>
      <c r="AM84" s="19" t="s">
        <v>63</v>
      </c>
      <c r="AN84" s="19" t="s">
        <v>63</v>
      </c>
      <c r="AO84" s="19" t="s">
        <v>63</v>
      </c>
      <c r="AP84" s="83"/>
      <c r="AQ84" s="83" t="s">
        <v>64</v>
      </c>
    </row>
    <row r="85" spans="1:43">
      <c r="A85" s="15" t="s">
        <v>55</v>
      </c>
      <c r="B85" s="1">
        <v>1114</v>
      </c>
      <c r="C85" s="16">
        <v>46.8</v>
      </c>
      <c r="D85" s="20" t="s">
        <v>1178</v>
      </c>
      <c r="E85" s="17" t="s">
        <v>57</v>
      </c>
      <c r="F85" s="17" t="s">
        <v>58</v>
      </c>
      <c r="G85" s="17" t="s">
        <v>59</v>
      </c>
      <c r="H85" s="18">
        <v>1</v>
      </c>
      <c r="I85" s="17"/>
      <c r="J85" s="17"/>
      <c r="K85" s="17"/>
      <c r="L85" s="19" t="s">
        <v>63</v>
      </c>
      <c r="M85" s="19" t="s">
        <v>63</v>
      </c>
      <c r="N85" s="19" t="s">
        <v>62</v>
      </c>
      <c r="O85" s="19" t="s">
        <v>63</v>
      </c>
      <c r="P85" s="19" t="s">
        <v>63</v>
      </c>
      <c r="Q85" s="19" t="s">
        <v>62</v>
      </c>
      <c r="R85" s="19" t="s">
        <v>63</v>
      </c>
      <c r="S85" s="19" t="s">
        <v>62</v>
      </c>
      <c r="T85" s="19" t="s">
        <v>62</v>
      </c>
      <c r="U85" s="19" t="s">
        <v>62</v>
      </c>
      <c r="V85" s="19" t="s">
        <v>62</v>
      </c>
      <c r="W85" s="19" t="s">
        <v>63</v>
      </c>
      <c r="X85" s="19" t="s">
        <v>63</v>
      </c>
      <c r="Y85" s="19" t="s">
        <v>63</v>
      </c>
      <c r="Z85" s="19" t="s">
        <v>63</v>
      </c>
      <c r="AA85" s="19" t="s">
        <v>63</v>
      </c>
      <c r="AB85" s="19" t="s">
        <v>63</v>
      </c>
      <c r="AC85" s="19" t="s">
        <v>63</v>
      </c>
      <c r="AD85" s="19" t="s">
        <v>63</v>
      </c>
      <c r="AE85" s="19" t="s">
        <v>63</v>
      </c>
      <c r="AF85" s="19" t="s">
        <v>63</v>
      </c>
      <c r="AG85" s="19" t="s">
        <v>63</v>
      </c>
      <c r="AH85" s="19" t="s">
        <v>63</v>
      </c>
      <c r="AI85" s="19" t="s">
        <v>63</v>
      </c>
      <c r="AJ85" s="19" t="s">
        <v>63</v>
      </c>
      <c r="AK85" s="19" t="s">
        <v>63</v>
      </c>
      <c r="AL85" s="19" t="s">
        <v>63</v>
      </c>
      <c r="AM85" s="19" t="s">
        <v>63</v>
      </c>
      <c r="AN85" s="19" t="s">
        <v>63</v>
      </c>
      <c r="AO85" s="19" t="s">
        <v>63</v>
      </c>
      <c r="AP85" s="83"/>
      <c r="AQ85" s="83" t="s">
        <v>64</v>
      </c>
    </row>
    <row r="86" spans="1:43">
      <c r="A86" s="15" t="s">
        <v>55</v>
      </c>
      <c r="B86" s="1">
        <v>1116.0999999999999</v>
      </c>
      <c r="C86" s="16">
        <v>78.3</v>
      </c>
      <c r="D86" s="20" t="s">
        <v>1179</v>
      </c>
      <c r="E86" s="17" t="s">
        <v>57</v>
      </c>
      <c r="F86" s="17" t="s">
        <v>58</v>
      </c>
      <c r="G86" s="17" t="s">
        <v>59</v>
      </c>
      <c r="H86" s="17" t="s">
        <v>1180</v>
      </c>
      <c r="I86" s="17"/>
      <c r="J86" s="17"/>
      <c r="K86" s="17"/>
      <c r="L86" s="19" t="s">
        <v>63</v>
      </c>
      <c r="M86" s="19" t="s">
        <v>63</v>
      </c>
      <c r="N86" s="19" t="s">
        <v>62</v>
      </c>
      <c r="O86" s="19" t="s">
        <v>63</v>
      </c>
      <c r="P86" s="19" t="s">
        <v>63</v>
      </c>
      <c r="Q86" s="19" t="s">
        <v>62</v>
      </c>
      <c r="R86" s="19" t="s">
        <v>63</v>
      </c>
      <c r="S86" s="19" t="s">
        <v>62</v>
      </c>
      <c r="T86" s="19" t="s">
        <v>62</v>
      </c>
      <c r="U86" s="19" t="s">
        <v>62</v>
      </c>
      <c r="V86" s="19" t="s">
        <v>62</v>
      </c>
      <c r="W86" s="19" t="s">
        <v>63</v>
      </c>
      <c r="X86" s="19" t="s">
        <v>63</v>
      </c>
      <c r="Y86" s="19" t="s">
        <v>63</v>
      </c>
      <c r="Z86" s="19" t="s">
        <v>63</v>
      </c>
      <c r="AA86" s="19" t="s">
        <v>63</v>
      </c>
      <c r="AB86" s="19" t="s">
        <v>63</v>
      </c>
      <c r="AC86" s="19" t="s">
        <v>63</v>
      </c>
      <c r="AD86" s="19" t="s">
        <v>63</v>
      </c>
      <c r="AE86" s="19" t="s">
        <v>63</v>
      </c>
      <c r="AF86" s="19" t="s">
        <v>63</v>
      </c>
      <c r="AG86" s="19" t="s">
        <v>63</v>
      </c>
      <c r="AH86" s="19" t="s">
        <v>63</v>
      </c>
      <c r="AI86" s="19" t="s">
        <v>63</v>
      </c>
      <c r="AJ86" s="19" t="s">
        <v>63</v>
      </c>
      <c r="AK86" s="19" t="s">
        <v>63</v>
      </c>
      <c r="AL86" s="19" t="s">
        <v>63</v>
      </c>
      <c r="AM86" s="19" t="s">
        <v>63</v>
      </c>
      <c r="AN86" s="19" t="s">
        <v>63</v>
      </c>
      <c r="AO86" s="19" t="s">
        <v>63</v>
      </c>
      <c r="AP86" s="83"/>
      <c r="AQ86" s="83" t="s">
        <v>64</v>
      </c>
    </row>
    <row r="87" spans="1:43">
      <c r="A87" s="15" t="s">
        <v>55</v>
      </c>
      <c r="B87" s="1">
        <v>1120</v>
      </c>
      <c r="C87" s="16">
        <v>33.299999999999997</v>
      </c>
      <c r="D87" s="20" t="s">
        <v>1181</v>
      </c>
      <c r="E87" s="17" t="s">
        <v>84</v>
      </c>
      <c r="F87" s="17" t="s">
        <v>58</v>
      </c>
      <c r="G87" s="17" t="s">
        <v>1182</v>
      </c>
      <c r="H87" s="18">
        <v>1</v>
      </c>
      <c r="I87" s="17"/>
      <c r="J87" s="17"/>
      <c r="K87" s="17"/>
      <c r="L87" s="19" t="s">
        <v>63</v>
      </c>
      <c r="M87" s="19" t="s">
        <v>63</v>
      </c>
      <c r="N87" s="19" t="s">
        <v>62</v>
      </c>
      <c r="O87" s="19" t="s">
        <v>63</v>
      </c>
      <c r="P87" s="19" t="s">
        <v>63</v>
      </c>
      <c r="Q87" s="19" t="s">
        <v>62</v>
      </c>
      <c r="R87" s="19" t="s">
        <v>63</v>
      </c>
      <c r="S87" s="19" t="s">
        <v>62</v>
      </c>
      <c r="T87" s="19" t="s">
        <v>62</v>
      </c>
      <c r="U87" s="19" t="s">
        <v>62</v>
      </c>
      <c r="V87" s="19" t="s">
        <v>62</v>
      </c>
      <c r="W87" s="19" t="s">
        <v>63</v>
      </c>
      <c r="X87" s="19" t="s">
        <v>63</v>
      </c>
      <c r="Y87" s="19" t="s">
        <v>63</v>
      </c>
      <c r="Z87" s="19" t="s">
        <v>63</v>
      </c>
      <c r="AA87" s="19" t="s">
        <v>63</v>
      </c>
      <c r="AB87" s="19" t="s">
        <v>63</v>
      </c>
      <c r="AC87" s="19" t="s">
        <v>63</v>
      </c>
      <c r="AD87" s="19" t="s">
        <v>63</v>
      </c>
      <c r="AE87" s="19" t="s">
        <v>63</v>
      </c>
      <c r="AF87" s="19" t="s">
        <v>63</v>
      </c>
      <c r="AG87" s="19" t="s">
        <v>63</v>
      </c>
      <c r="AH87" s="19" t="s">
        <v>63</v>
      </c>
      <c r="AI87" s="19" t="s">
        <v>63</v>
      </c>
      <c r="AJ87" s="19" t="s">
        <v>63</v>
      </c>
      <c r="AK87" s="19" t="s">
        <v>63</v>
      </c>
      <c r="AL87" s="19" t="s">
        <v>63</v>
      </c>
      <c r="AM87" s="19" t="s">
        <v>63</v>
      </c>
      <c r="AN87" s="19" t="s">
        <v>63</v>
      </c>
      <c r="AO87" s="19" t="s">
        <v>63</v>
      </c>
      <c r="AP87" s="83"/>
      <c r="AQ87" s="83" t="s">
        <v>64</v>
      </c>
    </row>
    <row r="88" spans="1:43">
      <c r="A88" s="15" t="s">
        <v>55</v>
      </c>
      <c r="B88" s="1">
        <v>1121</v>
      </c>
      <c r="C88" s="16">
        <v>25.2</v>
      </c>
      <c r="D88" s="20" t="s">
        <v>1183</v>
      </c>
      <c r="E88" s="17" t="s">
        <v>57</v>
      </c>
      <c r="F88" s="17" t="s">
        <v>58</v>
      </c>
      <c r="G88" s="17" t="s">
        <v>57</v>
      </c>
      <c r="H88" s="18">
        <v>1</v>
      </c>
      <c r="I88" s="17"/>
      <c r="J88" s="17"/>
      <c r="K88" s="17"/>
      <c r="L88" s="19" t="s">
        <v>63</v>
      </c>
      <c r="M88" s="19" t="s">
        <v>63</v>
      </c>
      <c r="N88" s="19" t="s">
        <v>62</v>
      </c>
      <c r="O88" s="19" t="s">
        <v>63</v>
      </c>
      <c r="P88" s="19" t="s">
        <v>63</v>
      </c>
      <c r="Q88" s="19" t="s">
        <v>62</v>
      </c>
      <c r="R88" s="19" t="s">
        <v>63</v>
      </c>
      <c r="S88" s="19" t="s">
        <v>62</v>
      </c>
      <c r="T88" s="19" t="s">
        <v>62</v>
      </c>
      <c r="U88" s="19" t="s">
        <v>62</v>
      </c>
      <c r="V88" s="19" t="s">
        <v>62</v>
      </c>
      <c r="W88" s="19" t="s">
        <v>63</v>
      </c>
      <c r="X88" s="19" t="s">
        <v>63</v>
      </c>
      <c r="Y88" s="19" t="s">
        <v>63</v>
      </c>
      <c r="Z88" s="19" t="s">
        <v>63</v>
      </c>
      <c r="AA88" s="19" t="s">
        <v>63</v>
      </c>
      <c r="AB88" s="19" t="s">
        <v>63</v>
      </c>
      <c r="AC88" s="19" t="s">
        <v>63</v>
      </c>
      <c r="AD88" s="19" t="s">
        <v>63</v>
      </c>
      <c r="AE88" s="19" t="s">
        <v>63</v>
      </c>
      <c r="AF88" s="19" t="s">
        <v>63</v>
      </c>
      <c r="AG88" s="19" t="s">
        <v>63</v>
      </c>
      <c r="AH88" s="19" t="s">
        <v>63</v>
      </c>
      <c r="AI88" s="19" t="s">
        <v>63</v>
      </c>
      <c r="AJ88" s="19" t="s">
        <v>63</v>
      </c>
      <c r="AK88" s="19" t="s">
        <v>63</v>
      </c>
      <c r="AL88" s="19" t="s">
        <v>63</v>
      </c>
      <c r="AM88" s="19" t="s">
        <v>63</v>
      </c>
      <c r="AN88" s="19" t="s">
        <v>63</v>
      </c>
      <c r="AO88" s="19" t="s">
        <v>63</v>
      </c>
      <c r="AP88" s="83"/>
      <c r="AQ88" s="83" t="s">
        <v>64</v>
      </c>
    </row>
    <row r="89" spans="1:43">
      <c r="A89" s="15" t="s">
        <v>55</v>
      </c>
      <c r="B89" s="1">
        <v>1122</v>
      </c>
      <c r="C89" s="16">
        <v>25.2</v>
      </c>
      <c r="D89" s="20" t="s">
        <v>1184</v>
      </c>
      <c r="E89" s="17" t="s">
        <v>57</v>
      </c>
      <c r="F89" s="17" t="s">
        <v>58</v>
      </c>
      <c r="G89" s="17" t="s">
        <v>57</v>
      </c>
      <c r="H89" s="18">
        <v>1</v>
      </c>
      <c r="I89" s="17"/>
      <c r="J89" s="17"/>
      <c r="K89" s="17"/>
      <c r="L89" s="19" t="s">
        <v>63</v>
      </c>
      <c r="M89" s="19" t="s">
        <v>63</v>
      </c>
      <c r="N89" s="19" t="s">
        <v>62</v>
      </c>
      <c r="O89" s="19" t="s">
        <v>63</v>
      </c>
      <c r="P89" s="19" t="s">
        <v>63</v>
      </c>
      <c r="Q89" s="19" t="s">
        <v>62</v>
      </c>
      <c r="R89" s="19" t="s">
        <v>63</v>
      </c>
      <c r="S89" s="19" t="s">
        <v>62</v>
      </c>
      <c r="T89" s="19" t="s">
        <v>62</v>
      </c>
      <c r="U89" s="19" t="s">
        <v>62</v>
      </c>
      <c r="V89" s="19" t="s">
        <v>62</v>
      </c>
      <c r="W89" s="19" t="s">
        <v>63</v>
      </c>
      <c r="X89" s="19" t="s">
        <v>63</v>
      </c>
      <c r="Y89" s="19" t="s">
        <v>63</v>
      </c>
      <c r="Z89" s="19" t="s">
        <v>63</v>
      </c>
      <c r="AA89" s="19" t="s">
        <v>63</v>
      </c>
      <c r="AB89" s="19" t="s">
        <v>63</v>
      </c>
      <c r="AC89" s="19" t="s">
        <v>63</v>
      </c>
      <c r="AD89" s="19" t="s">
        <v>63</v>
      </c>
      <c r="AE89" s="19" t="s">
        <v>63</v>
      </c>
      <c r="AF89" s="19" t="s">
        <v>63</v>
      </c>
      <c r="AG89" s="19" t="s">
        <v>63</v>
      </c>
      <c r="AH89" s="19" t="s">
        <v>63</v>
      </c>
      <c r="AI89" s="19" t="s">
        <v>63</v>
      </c>
      <c r="AJ89" s="19" t="s">
        <v>63</v>
      </c>
      <c r="AK89" s="19" t="s">
        <v>63</v>
      </c>
      <c r="AL89" s="19" t="s">
        <v>63</v>
      </c>
      <c r="AM89" s="19" t="s">
        <v>63</v>
      </c>
      <c r="AN89" s="19" t="s">
        <v>63</v>
      </c>
      <c r="AO89" s="19" t="s">
        <v>63</v>
      </c>
      <c r="AP89" s="83"/>
      <c r="AQ89" s="83" t="s">
        <v>64</v>
      </c>
    </row>
    <row r="90" spans="1:43">
      <c r="A90" s="15" t="s">
        <v>55</v>
      </c>
      <c r="B90" s="1">
        <v>1123</v>
      </c>
      <c r="C90" s="16">
        <v>33.299999999999997</v>
      </c>
      <c r="D90" s="20" t="s">
        <v>1185</v>
      </c>
      <c r="E90" s="17" t="s">
        <v>57</v>
      </c>
      <c r="F90" s="17" t="s">
        <v>58</v>
      </c>
      <c r="G90" s="17" t="s">
        <v>116</v>
      </c>
      <c r="H90" s="18">
        <v>1</v>
      </c>
      <c r="I90" s="17"/>
      <c r="J90" s="17"/>
      <c r="K90" s="17"/>
      <c r="L90" s="19" t="s">
        <v>63</v>
      </c>
      <c r="M90" s="19" t="s">
        <v>63</v>
      </c>
      <c r="N90" s="19" t="s">
        <v>62</v>
      </c>
      <c r="O90" s="19" t="s">
        <v>63</v>
      </c>
      <c r="P90" s="19" t="s">
        <v>63</v>
      </c>
      <c r="Q90" s="19" t="s">
        <v>62</v>
      </c>
      <c r="R90" s="19" t="s">
        <v>63</v>
      </c>
      <c r="S90" s="19" t="s">
        <v>62</v>
      </c>
      <c r="T90" s="19" t="s">
        <v>62</v>
      </c>
      <c r="U90" s="19" t="s">
        <v>62</v>
      </c>
      <c r="V90" s="19" t="s">
        <v>62</v>
      </c>
      <c r="W90" s="19" t="s">
        <v>63</v>
      </c>
      <c r="X90" s="19" t="s">
        <v>63</v>
      </c>
      <c r="Y90" s="19" t="s">
        <v>63</v>
      </c>
      <c r="Z90" s="19" t="s">
        <v>63</v>
      </c>
      <c r="AA90" s="19" t="s">
        <v>63</v>
      </c>
      <c r="AB90" s="19" t="s">
        <v>63</v>
      </c>
      <c r="AC90" s="19" t="s">
        <v>63</v>
      </c>
      <c r="AD90" s="19" t="s">
        <v>63</v>
      </c>
      <c r="AE90" s="19" t="s">
        <v>63</v>
      </c>
      <c r="AF90" s="19" t="s">
        <v>63</v>
      </c>
      <c r="AG90" s="19" t="s">
        <v>63</v>
      </c>
      <c r="AH90" s="19" t="s">
        <v>63</v>
      </c>
      <c r="AI90" s="19" t="s">
        <v>63</v>
      </c>
      <c r="AJ90" s="19" t="s">
        <v>63</v>
      </c>
      <c r="AK90" s="19" t="s">
        <v>63</v>
      </c>
      <c r="AL90" s="19" t="s">
        <v>63</v>
      </c>
      <c r="AM90" s="19" t="s">
        <v>63</v>
      </c>
      <c r="AN90" s="19" t="s">
        <v>63</v>
      </c>
      <c r="AO90" s="19" t="s">
        <v>63</v>
      </c>
      <c r="AP90" s="83"/>
      <c r="AQ90" s="83" t="s">
        <v>64</v>
      </c>
    </row>
    <row r="91" spans="1:43">
      <c r="A91" s="15" t="s">
        <v>55</v>
      </c>
      <c r="B91" s="1">
        <v>1124</v>
      </c>
      <c r="C91" s="16">
        <v>46.8</v>
      </c>
      <c r="D91" s="20" t="s">
        <v>1185</v>
      </c>
      <c r="E91" s="17" t="s">
        <v>57</v>
      </c>
      <c r="F91" s="17" t="s">
        <v>58</v>
      </c>
      <c r="G91" s="17" t="s">
        <v>59</v>
      </c>
      <c r="H91" s="18">
        <v>1</v>
      </c>
      <c r="I91" s="17"/>
      <c r="J91" s="17"/>
      <c r="K91" s="17"/>
      <c r="L91" s="19" t="s">
        <v>63</v>
      </c>
      <c r="M91" s="19" t="s">
        <v>63</v>
      </c>
      <c r="N91" s="19" t="s">
        <v>62</v>
      </c>
      <c r="O91" s="19" t="s">
        <v>63</v>
      </c>
      <c r="P91" s="19" t="s">
        <v>63</v>
      </c>
      <c r="Q91" s="19" t="s">
        <v>62</v>
      </c>
      <c r="R91" s="19" t="s">
        <v>63</v>
      </c>
      <c r="S91" s="19" t="s">
        <v>62</v>
      </c>
      <c r="T91" s="19" t="s">
        <v>62</v>
      </c>
      <c r="U91" s="19" t="s">
        <v>62</v>
      </c>
      <c r="V91" s="19" t="s">
        <v>62</v>
      </c>
      <c r="W91" s="19" t="s">
        <v>63</v>
      </c>
      <c r="X91" s="19" t="s">
        <v>63</v>
      </c>
      <c r="Y91" s="19" t="s">
        <v>63</v>
      </c>
      <c r="Z91" s="19" t="s">
        <v>63</v>
      </c>
      <c r="AA91" s="19" t="s">
        <v>63</v>
      </c>
      <c r="AB91" s="19" t="s">
        <v>63</v>
      </c>
      <c r="AC91" s="19" t="s">
        <v>63</v>
      </c>
      <c r="AD91" s="19" t="s">
        <v>63</v>
      </c>
      <c r="AE91" s="19" t="s">
        <v>63</v>
      </c>
      <c r="AF91" s="19" t="s">
        <v>63</v>
      </c>
      <c r="AG91" s="19" t="s">
        <v>63</v>
      </c>
      <c r="AH91" s="19" t="s">
        <v>63</v>
      </c>
      <c r="AI91" s="19" t="s">
        <v>63</v>
      </c>
      <c r="AJ91" s="19" t="s">
        <v>63</v>
      </c>
      <c r="AK91" s="19" t="s">
        <v>63</v>
      </c>
      <c r="AL91" s="19" t="s">
        <v>63</v>
      </c>
      <c r="AM91" s="19" t="s">
        <v>63</v>
      </c>
      <c r="AN91" s="19" t="s">
        <v>63</v>
      </c>
      <c r="AO91" s="19" t="s">
        <v>63</v>
      </c>
      <c r="AP91" s="83"/>
      <c r="AQ91" s="83" t="s">
        <v>64</v>
      </c>
    </row>
    <row r="92" spans="1:43">
      <c r="A92" s="15" t="s">
        <v>55</v>
      </c>
      <c r="B92" s="1">
        <v>1126</v>
      </c>
      <c r="C92" s="16">
        <v>46.8</v>
      </c>
      <c r="D92" s="20" t="s">
        <v>1186</v>
      </c>
      <c r="E92" s="17" t="s">
        <v>57</v>
      </c>
      <c r="F92" s="17" t="s">
        <v>129</v>
      </c>
      <c r="G92" s="17" t="s">
        <v>59</v>
      </c>
      <c r="H92" s="18">
        <v>1</v>
      </c>
      <c r="I92" s="17"/>
      <c r="J92" s="17"/>
      <c r="K92" s="17"/>
      <c r="L92" s="19" t="s">
        <v>63</v>
      </c>
      <c r="M92" s="19" t="s">
        <v>63</v>
      </c>
      <c r="N92" s="19" t="s">
        <v>62</v>
      </c>
      <c r="O92" s="19" t="s">
        <v>63</v>
      </c>
      <c r="P92" s="19" t="s">
        <v>63</v>
      </c>
      <c r="Q92" s="19" t="s">
        <v>62</v>
      </c>
      <c r="R92" s="19" t="s">
        <v>63</v>
      </c>
      <c r="S92" s="19" t="s">
        <v>62</v>
      </c>
      <c r="T92" s="19" t="s">
        <v>62</v>
      </c>
      <c r="U92" s="19" t="s">
        <v>62</v>
      </c>
      <c r="V92" s="19" t="s">
        <v>62</v>
      </c>
      <c r="W92" s="19" t="s">
        <v>63</v>
      </c>
      <c r="X92" s="19" t="s">
        <v>63</v>
      </c>
      <c r="Y92" s="19" t="s">
        <v>63</v>
      </c>
      <c r="Z92" s="19" t="s">
        <v>63</v>
      </c>
      <c r="AA92" s="19" t="s">
        <v>63</v>
      </c>
      <c r="AB92" s="19" t="s">
        <v>63</v>
      </c>
      <c r="AC92" s="19" t="s">
        <v>63</v>
      </c>
      <c r="AD92" s="19" t="s">
        <v>63</v>
      </c>
      <c r="AE92" s="19" t="s">
        <v>63</v>
      </c>
      <c r="AF92" s="19" t="s">
        <v>63</v>
      </c>
      <c r="AG92" s="19" t="s">
        <v>63</v>
      </c>
      <c r="AH92" s="19" t="s">
        <v>63</v>
      </c>
      <c r="AI92" s="19" t="s">
        <v>63</v>
      </c>
      <c r="AJ92" s="19" t="s">
        <v>63</v>
      </c>
      <c r="AK92" s="19" t="s">
        <v>63</v>
      </c>
      <c r="AL92" s="19" t="s">
        <v>63</v>
      </c>
      <c r="AM92" s="19" t="s">
        <v>63</v>
      </c>
      <c r="AN92" s="19" t="s">
        <v>63</v>
      </c>
      <c r="AO92" s="19" t="s">
        <v>63</v>
      </c>
      <c r="AP92" s="83"/>
      <c r="AQ92" s="83" t="s">
        <v>64</v>
      </c>
    </row>
    <row r="93" spans="1:43">
      <c r="A93" s="15" t="s">
        <v>55</v>
      </c>
      <c r="B93" s="1">
        <v>1127</v>
      </c>
      <c r="C93" s="16">
        <v>33.299999999999997</v>
      </c>
      <c r="D93" s="20" t="s">
        <v>1187</v>
      </c>
      <c r="E93" s="17" t="s">
        <v>57</v>
      </c>
      <c r="F93" s="17" t="s">
        <v>58</v>
      </c>
      <c r="G93" s="17" t="s">
        <v>116</v>
      </c>
      <c r="H93" s="18">
        <v>1</v>
      </c>
      <c r="I93" s="17"/>
      <c r="J93" s="17"/>
      <c r="K93" s="17"/>
      <c r="L93" s="19" t="s">
        <v>63</v>
      </c>
      <c r="M93" s="19" t="s">
        <v>63</v>
      </c>
      <c r="N93" s="19" t="s">
        <v>62</v>
      </c>
      <c r="O93" s="19" t="s">
        <v>63</v>
      </c>
      <c r="P93" s="19" t="s">
        <v>63</v>
      </c>
      <c r="Q93" s="19" t="s">
        <v>62</v>
      </c>
      <c r="R93" s="19" t="s">
        <v>63</v>
      </c>
      <c r="S93" s="19" t="s">
        <v>62</v>
      </c>
      <c r="T93" s="19" t="s">
        <v>62</v>
      </c>
      <c r="U93" s="19" t="s">
        <v>62</v>
      </c>
      <c r="V93" s="19" t="s">
        <v>62</v>
      </c>
      <c r="W93" s="19" t="s">
        <v>63</v>
      </c>
      <c r="X93" s="19" t="s">
        <v>63</v>
      </c>
      <c r="Y93" s="19" t="s">
        <v>63</v>
      </c>
      <c r="Z93" s="19" t="s">
        <v>63</v>
      </c>
      <c r="AA93" s="19" t="s">
        <v>63</v>
      </c>
      <c r="AB93" s="19" t="s">
        <v>63</v>
      </c>
      <c r="AC93" s="19" t="s">
        <v>63</v>
      </c>
      <c r="AD93" s="19" t="s">
        <v>63</v>
      </c>
      <c r="AE93" s="19" t="s">
        <v>63</v>
      </c>
      <c r="AF93" s="19" t="s">
        <v>63</v>
      </c>
      <c r="AG93" s="19" t="s">
        <v>63</v>
      </c>
      <c r="AH93" s="19" t="s">
        <v>63</v>
      </c>
      <c r="AI93" s="19" t="s">
        <v>63</v>
      </c>
      <c r="AJ93" s="19" t="s">
        <v>63</v>
      </c>
      <c r="AK93" s="19" t="s">
        <v>63</v>
      </c>
      <c r="AL93" s="19" t="s">
        <v>63</v>
      </c>
      <c r="AM93" s="19" t="s">
        <v>63</v>
      </c>
      <c r="AN93" s="19" t="s">
        <v>63</v>
      </c>
      <c r="AO93" s="19" t="s">
        <v>63</v>
      </c>
      <c r="AP93" s="83"/>
      <c r="AQ93" s="83" t="s">
        <v>64</v>
      </c>
    </row>
    <row r="94" spans="1:43">
      <c r="A94" s="15" t="s">
        <v>55</v>
      </c>
      <c r="B94" s="1">
        <v>1128</v>
      </c>
      <c r="C94" s="16">
        <v>46.8</v>
      </c>
      <c r="D94" s="20" t="s">
        <v>1187</v>
      </c>
      <c r="E94" s="17" t="s">
        <v>57</v>
      </c>
      <c r="F94" s="17" t="s">
        <v>58</v>
      </c>
      <c r="G94" s="17" t="s">
        <v>59</v>
      </c>
      <c r="H94" s="18">
        <v>1</v>
      </c>
      <c r="I94" s="17"/>
      <c r="J94" s="17"/>
      <c r="K94" s="17"/>
      <c r="L94" s="19" t="s">
        <v>63</v>
      </c>
      <c r="M94" s="19" t="s">
        <v>63</v>
      </c>
      <c r="N94" s="19" t="s">
        <v>62</v>
      </c>
      <c r="O94" s="19" t="s">
        <v>63</v>
      </c>
      <c r="P94" s="19" t="s">
        <v>63</v>
      </c>
      <c r="Q94" s="19" t="s">
        <v>62</v>
      </c>
      <c r="R94" s="19" t="s">
        <v>63</v>
      </c>
      <c r="S94" s="19" t="s">
        <v>62</v>
      </c>
      <c r="T94" s="19" t="s">
        <v>62</v>
      </c>
      <c r="U94" s="19" t="s">
        <v>62</v>
      </c>
      <c r="V94" s="19" t="s">
        <v>62</v>
      </c>
      <c r="W94" s="19" t="s">
        <v>63</v>
      </c>
      <c r="X94" s="19" t="s">
        <v>63</v>
      </c>
      <c r="Y94" s="19" t="s">
        <v>63</v>
      </c>
      <c r="Z94" s="19" t="s">
        <v>63</v>
      </c>
      <c r="AA94" s="19" t="s">
        <v>63</v>
      </c>
      <c r="AB94" s="19" t="s">
        <v>63</v>
      </c>
      <c r="AC94" s="19" t="s">
        <v>63</v>
      </c>
      <c r="AD94" s="19" t="s">
        <v>63</v>
      </c>
      <c r="AE94" s="19" t="s">
        <v>63</v>
      </c>
      <c r="AF94" s="19" t="s">
        <v>63</v>
      </c>
      <c r="AG94" s="19" t="s">
        <v>63</v>
      </c>
      <c r="AH94" s="19" t="s">
        <v>63</v>
      </c>
      <c r="AI94" s="19" t="s">
        <v>63</v>
      </c>
      <c r="AJ94" s="19" t="s">
        <v>63</v>
      </c>
      <c r="AK94" s="19" t="s">
        <v>63</v>
      </c>
      <c r="AL94" s="19" t="s">
        <v>63</v>
      </c>
      <c r="AM94" s="19" t="s">
        <v>63</v>
      </c>
      <c r="AN94" s="19" t="s">
        <v>63</v>
      </c>
      <c r="AO94" s="19" t="s">
        <v>63</v>
      </c>
      <c r="AP94" s="83"/>
      <c r="AQ94" s="83" t="s">
        <v>64</v>
      </c>
    </row>
    <row r="95" spans="1:43">
      <c r="A95" s="15" t="s">
        <v>55</v>
      </c>
      <c r="B95" s="1">
        <v>1129</v>
      </c>
      <c r="C95" s="16">
        <v>33.299999999999997</v>
      </c>
      <c r="D95" s="20" t="s">
        <v>1188</v>
      </c>
      <c r="E95" s="17" t="s">
        <v>57</v>
      </c>
      <c r="F95" s="17" t="s">
        <v>58</v>
      </c>
      <c r="G95" s="17" t="s">
        <v>116</v>
      </c>
      <c r="H95" s="18">
        <v>1</v>
      </c>
      <c r="I95" s="17"/>
      <c r="J95" s="17"/>
      <c r="K95" s="17"/>
      <c r="L95" s="19" t="s">
        <v>63</v>
      </c>
      <c r="M95" s="19" t="s">
        <v>63</v>
      </c>
      <c r="N95" s="19" t="s">
        <v>62</v>
      </c>
      <c r="O95" s="19" t="s">
        <v>63</v>
      </c>
      <c r="P95" s="19" t="s">
        <v>63</v>
      </c>
      <c r="Q95" s="19" t="s">
        <v>62</v>
      </c>
      <c r="R95" s="19" t="s">
        <v>63</v>
      </c>
      <c r="S95" s="19" t="s">
        <v>62</v>
      </c>
      <c r="T95" s="19" t="s">
        <v>62</v>
      </c>
      <c r="U95" s="19" t="s">
        <v>62</v>
      </c>
      <c r="V95" s="19" t="s">
        <v>62</v>
      </c>
      <c r="W95" s="19" t="s">
        <v>63</v>
      </c>
      <c r="X95" s="19" t="s">
        <v>63</v>
      </c>
      <c r="Y95" s="19" t="s">
        <v>63</v>
      </c>
      <c r="Z95" s="19" t="s">
        <v>63</v>
      </c>
      <c r="AA95" s="19" t="s">
        <v>63</v>
      </c>
      <c r="AB95" s="19" t="s">
        <v>63</v>
      </c>
      <c r="AC95" s="19" t="s">
        <v>63</v>
      </c>
      <c r="AD95" s="19" t="s">
        <v>63</v>
      </c>
      <c r="AE95" s="19" t="s">
        <v>63</v>
      </c>
      <c r="AF95" s="19" t="s">
        <v>63</v>
      </c>
      <c r="AG95" s="19" t="s">
        <v>63</v>
      </c>
      <c r="AH95" s="19" t="s">
        <v>63</v>
      </c>
      <c r="AI95" s="19" t="s">
        <v>63</v>
      </c>
      <c r="AJ95" s="19" t="s">
        <v>63</v>
      </c>
      <c r="AK95" s="19" t="s">
        <v>63</v>
      </c>
      <c r="AL95" s="19" t="s">
        <v>63</v>
      </c>
      <c r="AM95" s="19" t="s">
        <v>63</v>
      </c>
      <c r="AN95" s="19" t="s">
        <v>63</v>
      </c>
      <c r="AO95" s="19" t="s">
        <v>63</v>
      </c>
      <c r="AP95" s="83"/>
      <c r="AQ95" s="83" t="s">
        <v>64</v>
      </c>
    </row>
    <row r="96" spans="1:43">
      <c r="A96" s="15" t="s">
        <v>55</v>
      </c>
      <c r="B96" s="1">
        <v>1130</v>
      </c>
      <c r="C96" s="16">
        <v>46.8</v>
      </c>
      <c r="D96" s="20" t="s">
        <v>1188</v>
      </c>
      <c r="E96" s="17" t="s">
        <v>57</v>
      </c>
      <c r="F96" s="17" t="s">
        <v>58</v>
      </c>
      <c r="G96" s="17" t="s">
        <v>59</v>
      </c>
      <c r="H96" s="18">
        <v>1</v>
      </c>
      <c r="I96" s="17"/>
      <c r="J96" s="17"/>
      <c r="K96" s="17"/>
      <c r="L96" s="19" t="s">
        <v>63</v>
      </c>
      <c r="M96" s="19" t="s">
        <v>63</v>
      </c>
      <c r="N96" s="19" t="s">
        <v>62</v>
      </c>
      <c r="O96" s="19" t="s">
        <v>63</v>
      </c>
      <c r="P96" s="19" t="s">
        <v>63</v>
      </c>
      <c r="Q96" s="19" t="s">
        <v>62</v>
      </c>
      <c r="R96" s="19" t="s">
        <v>63</v>
      </c>
      <c r="S96" s="19" t="s">
        <v>62</v>
      </c>
      <c r="T96" s="19" t="s">
        <v>62</v>
      </c>
      <c r="U96" s="19" t="s">
        <v>62</v>
      </c>
      <c r="V96" s="19" t="s">
        <v>62</v>
      </c>
      <c r="W96" s="19" t="s">
        <v>63</v>
      </c>
      <c r="X96" s="19" t="s">
        <v>63</v>
      </c>
      <c r="Y96" s="19" t="s">
        <v>63</v>
      </c>
      <c r="Z96" s="19" t="s">
        <v>63</v>
      </c>
      <c r="AA96" s="19" t="s">
        <v>63</v>
      </c>
      <c r="AB96" s="19" t="s">
        <v>63</v>
      </c>
      <c r="AC96" s="19" t="s">
        <v>63</v>
      </c>
      <c r="AD96" s="19" t="s">
        <v>63</v>
      </c>
      <c r="AE96" s="19" t="s">
        <v>63</v>
      </c>
      <c r="AF96" s="19" t="s">
        <v>63</v>
      </c>
      <c r="AG96" s="19" t="s">
        <v>63</v>
      </c>
      <c r="AH96" s="19" t="s">
        <v>63</v>
      </c>
      <c r="AI96" s="19" t="s">
        <v>63</v>
      </c>
      <c r="AJ96" s="19" t="s">
        <v>63</v>
      </c>
      <c r="AK96" s="19" t="s">
        <v>63</v>
      </c>
      <c r="AL96" s="19" t="s">
        <v>63</v>
      </c>
      <c r="AM96" s="19" t="s">
        <v>63</v>
      </c>
      <c r="AN96" s="19" t="s">
        <v>63</v>
      </c>
      <c r="AO96" s="19" t="s">
        <v>63</v>
      </c>
      <c r="AP96" s="83"/>
      <c r="AQ96" s="83" t="s">
        <v>64</v>
      </c>
    </row>
    <row r="97" spans="1:43">
      <c r="A97" s="15" t="s">
        <v>55</v>
      </c>
      <c r="B97" s="1">
        <v>1132</v>
      </c>
      <c r="C97" s="16">
        <v>25.2</v>
      </c>
      <c r="D97" s="20" t="s">
        <v>1189</v>
      </c>
      <c r="E97" s="17" t="s">
        <v>57</v>
      </c>
      <c r="F97" s="17" t="s">
        <v>58</v>
      </c>
      <c r="G97" s="17" t="s">
        <v>59</v>
      </c>
      <c r="H97" s="18">
        <v>1</v>
      </c>
      <c r="I97" s="17"/>
      <c r="J97" s="17"/>
      <c r="K97" s="17"/>
      <c r="L97" s="19" t="s">
        <v>63</v>
      </c>
      <c r="M97" s="19" t="s">
        <v>63</v>
      </c>
      <c r="N97" s="19" t="s">
        <v>62</v>
      </c>
      <c r="O97" s="19" t="s">
        <v>63</v>
      </c>
      <c r="P97" s="19" t="s">
        <v>63</v>
      </c>
      <c r="Q97" s="19" t="s">
        <v>62</v>
      </c>
      <c r="R97" s="19" t="s">
        <v>63</v>
      </c>
      <c r="S97" s="19" t="s">
        <v>62</v>
      </c>
      <c r="T97" s="19" t="s">
        <v>62</v>
      </c>
      <c r="U97" s="19" t="s">
        <v>62</v>
      </c>
      <c r="V97" s="19" t="s">
        <v>62</v>
      </c>
      <c r="W97" s="19" t="s">
        <v>63</v>
      </c>
      <c r="X97" s="19" t="s">
        <v>63</v>
      </c>
      <c r="Y97" s="19" t="s">
        <v>63</v>
      </c>
      <c r="Z97" s="19" t="s">
        <v>63</v>
      </c>
      <c r="AA97" s="19" t="s">
        <v>63</v>
      </c>
      <c r="AB97" s="19" t="s">
        <v>63</v>
      </c>
      <c r="AC97" s="19" t="s">
        <v>63</v>
      </c>
      <c r="AD97" s="19" t="s">
        <v>63</v>
      </c>
      <c r="AE97" s="19" t="s">
        <v>63</v>
      </c>
      <c r="AF97" s="19" t="s">
        <v>63</v>
      </c>
      <c r="AG97" s="19" t="s">
        <v>63</v>
      </c>
      <c r="AH97" s="19" t="s">
        <v>63</v>
      </c>
      <c r="AI97" s="19" t="s">
        <v>63</v>
      </c>
      <c r="AJ97" s="19" t="s">
        <v>63</v>
      </c>
      <c r="AK97" s="19" t="s">
        <v>63</v>
      </c>
      <c r="AL97" s="19" t="s">
        <v>63</v>
      </c>
      <c r="AM97" s="19" t="s">
        <v>63</v>
      </c>
      <c r="AN97" s="19" t="s">
        <v>63</v>
      </c>
      <c r="AO97" s="19" t="s">
        <v>63</v>
      </c>
      <c r="AP97" s="83"/>
      <c r="AQ97" s="83" t="s">
        <v>64</v>
      </c>
    </row>
    <row r="98" spans="1:43">
      <c r="A98" s="15" t="s">
        <v>55</v>
      </c>
      <c r="B98" s="1">
        <v>1133</v>
      </c>
      <c r="C98" s="16">
        <v>33.299999999999997</v>
      </c>
      <c r="D98" s="20" t="s">
        <v>1190</v>
      </c>
      <c r="E98" s="17" t="s">
        <v>57</v>
      </c>
      <c r="F98" s="17" t="s">
        <v>58</v>
      </c>
      <c r="G98" s="17" t="s">
        <v>116</v>
      </c>
      <c r="H98" s="18">
        <v>1</v>
      </c>
      <c r="I98" s="17"/>
      <c r="J98" s="17"/>
      <c r="K98" s="17"/>
      <c r="L98" s="19" t="s">
        <v>63</v>
      </c>
      <c r="M98" s="19" t="s">
        <v>63</v>
      </c>
      <c r="N98" s="19" t="s">
        <v>62</v>
      </c>
      <c r="O98" s="19" t="s">
        <v>63</v>
      </c>
      <c r="P98" s="19" t="s">
        <v>63</v>
      </c>
      <c r="Q98" s="19" t="s">
        <v>62</v>
      </c>
      <c r="R98" s="19" t="s">
        <v>63</v>
      </c>
      <c r="S98" s="19" t="s">
        <v>62</v>
      </c>
      <c r="T98" s="19" t="s">
        <v>62</v>
      </c>
      <c r="U98" s="19" t="s">
        <v>62</v>
      </c>
      <c r="V98" s="19" t="s">
        <v>62</v>
      </c>
      <c r="W98" s="19" t="s">
        <v>63</v>
      </c>
      <c r="X98" s="19" t="s">
        <v>63</v>
      </c>
      <c r="Y98" s="19" t="s">
        <v>63</v>
      </c>
      <c r="Z98" s="19" t="s">
        <v>63</v>
      </c>
      <c r="AA98" s="19" t="s">
        <v>63</v>
      </c>
      <c r="AB98" s="19" t="s">
        <v>63</v>
      </c>
      <c r="AC98" s="19" t="s">
        <v>63</v>
      </c>
      <c r="AD98" s="19" t="s">
        <v>63</v>
      </c>
      <c r="AE98" s="19" t="s">
        <v>63</v>
      </c>
      <c r="AF98" s="19" t="s">
        <v>63</v>
      </c>
      <c r="AG98" s="19" t="s">
        <v>63</v>
      </c>
      <c r="AH98" s="19" t="s">
        <v>63</v>
      </c>
      <c r="AI98" s="19" t="s">
        <v>63</v>
      </c>
      <c r="AJ98" s="19" t="s">
        <v>63</v>
      </c>
      <c r="AK98" s="19" t="s">
        <v>63</v>
      </c>
      <c r="AL98" s="19" t="s">
        <v>63</v>
      </c>
      <c r="AM98" s="19" t="s">
        <v>63</v>
      </c>
      <c r="AN98" s="19" t="s">
        <v>63</v>
      </c>
      <c r="AO98" s="19" t="s">
        <v>63</v>
      </c>
      <c r="AP98" s="83"/>
      <c r="AQ98" s="83" t="s">
        <v>64</v>
      </c>
    </row>
    <row r="99" spans="1:43">
      <c r="A99" s="15" t="s">
        <v>55</v>
      </c>
      <c r="B99" s="1">
        <v>1134</v>
      </c>
      <c r="C99" s="16">
        <v>46.8</v>
      </c>
      <c r="D99" s="20" t="s">
        <v>1190</v>
      </c>
      <c r="E99" s="17" t="s">
        <v>57</v>
      </c>
      <c r="F99" s="17" t="s">
        <v>58</v>
      </c>
      <c r="G99" s="17" t="s">
        <v>59</v>
      </c>
      <c r="H99" s="18">
        <v>1</v>
      </c>
      <c r="I99" s="17"/>
      <c r="J99" s="17"/>
      <c r="K99" s="17"/>
      <c r="L99" s="19" t="s">
        <v>63</v>
      </c>
      <c r="M99" s="19" t="s">
        <v>63</v>
      </c>
      <c r="N99" s="19" t="s">
        <v>62</v>
      </c>
      <c r="O99" s="19" t="s">
        <v>63</v>
      </c>
      <c r="P99" s="19" t="s">
        <v>63</v>
      </c>
      <c r="Q99" s="19" t="s">
        <v>62</v>
      </c>
      <c r="R99" s="19" t="s">
        <v>63</v>
      </c>
      <c r="S99" s="19" t="s">
        <v>62</v>
      </c>
      <c r="T99" s="19" t="s">
        <v>62</v>
      </c>
      <c r="U99" s="19" t="s">
        <v>62</v>
      </c>
      <c r="V99" s="19" t="s">
        <v>62</v>
      </c>
      <c r="W99" s="19" t="s">
        <v>63</v>
      </c>
      <c r="X99" s="19" t="s">
        <v>63</v>
      </c>
      <c r="Y99" s="19" t="s">
        <v>63</v>
      </c>
      <c r="Z99" s="19" t="s">
        <v>63</v>
      </c>
      <c r="AA99" s="19" t="s">
        <v>63</v>
      </c>
      <c r="AB99" s="19" t="s">
        <v>63</v>
      </c>
      <c r="AC99" s="19" t="s">
        <v>63</v>
      </c>
      <c r="AD99" s="19" t="s">
        <v>63</v>
      </c>
      <c r="AE99" s="19" t="s">
        <v>63</v>
      </c>
      <c r="AF99" s="19" t="s">
        <v>63</v>
      </c>
      <c r="AG99" s="19" t="s">
        <v>63</v>
      </c>
      <c r="AH99" s="19" t="s">
        <v>63</v>
      </c>
      <c r="AI99" s="19" t="s">
        <v>63</v>
      </c>
      <c r="AJ99" s="19" t="s">
        <v>63</v>
      </c>
      <c r="AK99" s="19" t="s">
        <v>63</v>
      </c>
      <c r="AL99" s="19" t="s">
        <v>63</v>
      </c>
      <c r="AM99" s="19" t="s">
        <v>63</v>
      </c>
      <c r="AN99" s="19" t="s">
        <v>63</v>
      </c>
      <c r="AO99" s="19" t="s">
        <v>63</v>
      </c>
      <c r="AP99" s="83"/>
      <c r="AQ99" s="83" t="s">
        <v>64</v>
      </c>
    </row>
    <row r="100" spans="1:43">
      <c r="A100" s="15" t="s">
        <v>55</v>
      </c>
      <c r="B100" s="1">
        <v>1136</v>
      </c>
      <c r="C100" s="16">
        <v>46.8</v>
      </c>
      <c r="D100" s="20" t="s">
        <v>1191</v>
      </c>
      <c r="E100" s="17" t="s">
        <v>57</v>
      </c>
      <c r="F100" s="17" t="s">
        <v>58</v>
      </c>
      <c r="G100" s="17" t="s">
        <v>59</v>
      </c>
      <c r="H100" s="18">
        <v>1</v>
      </c>
      <c r="I100" s="17"/>
      <c r="J100" s="17"/>
      <c r="K100" s="17"/>
      <c r="L100" s="19" t="s">
        <v>63</v>
      </c>
      <c r="M100" s="19" t="s">
        <v>63</v>
      </c>
      <c r="N100" s="19" t="s">
        <v>62</v>
      </c>
      <c r="O100" s="19" t="s">
        <v>63</v>
      </c>
      <c r="P100" s="19" t="s">
        <v>63</v>
      </c>
      <c r="Q100" s="19" t="s">
        <v>62</v>
      </c>
      <c r="R100" s="19" t="s">
        <v>63</v>
      </c>
      <c r="S100" s="19" t="s">
        <v>62</v>
      </c>
      <c r="T100" s="19" t="s">
        <v>62</v>
      </c>
      <c r="U100" s="19" t="s">
        <v>62</v>
      </c>
      <c r="V100" s="19" t="s">
        <v>62</v>
      </c>
      <c r="W100" s="19" t="s">
        <v>63</v>
      </c>
      <c r="X100" s="19" t="s">
        <v>63</v>
      </c>
      <c r="Y100" s="19" t="s">
        <v>63</v>
      </c>
      <c r="Z100" s="19" t="s">
        <v>63</v>
      </c>
      <c r="AA100" s="19" t="s">
        <v>63</v>
      </c>
      <c r="AB100" s="19" t="s">
        <v>63</v>
      </c>
      <c r="AC100" s="19" t="s">
        <v>63</v>
      </c>
      <c r="AD100" s="19" t="s">
        <v>63</v>
      </c>
      <c r="AE100" s="19" t="s">
        <v>63</v>
      </c>
      <c r="AF100" s="19" t="s">
        <v>63</v>
      </c>
      <c r="AG100" s="19" t="s">
        <v>63</v>
      </c>
      <c r="AH100" s="19" t="s">
        <v>63</v>
      </c>
      <c r="AI100" s="19" t="s">
        <v>63</v>
      </c>
      <c r="AJ100" s="19" t="s">
        <v>63</v>
      </c>
      <c r="AK100" s="19" t="s">
        <v>63</v>
      </c>
      <c r="AL100" s="19" t="s">
        <v>63</v>
      </c>
      <c r="AM100" s="19" t="s">
        <v>63</v>
      </c>
      <c r="AN100" s="19" t="s">
        <v>63</v>
      </c>
      <c r="AO100" s="19" t="s">
        <v>63</v>
      </c>
      <c r="AP100" s="83"/>
      <c r="AQ100" s="83" t="s">
        <v>64</v>
      </c>
    </row>
    <row r="101" spans="1:43">
      <c r="A101" s="15" t="s">
        <v>55</v>
      </c>
      <c r="B101" s="1">
        <v>1137</v>
      </c>
      <c r="C101" s="16">
        <v>33.299999999999997</v>
      </c>
      <c r="D101" s="20" t="s">
        <v>1192</v>
      </c>
      <c r="E101" s="17" t="s">
        <v>57</v>
      </c>
      <c r="F101" s="17" t="s">
        <v>58</v>
      </c>
      <c r="G101" s="17" t="s">
        <v>116</v>
      </c>
      <c r="H101" s="18">
        <v>1</v>
      </c>
      <c r="I101" s="17"/>
      <c r="J101" s="17"/>
      <c r="K101" s="17"/>
      <c r="L101" s="19" t="s">
        <v>63</v>
      </c>
      <c r="M101" s="19" t="s">
        <v>63</v>
      </c>
      <c r="N101" s="19" t="s">
        <v>62</v>
      </c>
      <c r="O101" s="19" t="s">
        <v>63</v>
      </c>
      <c r="P101" s="19" t="s">
        <v>63</v>
      </c>
      <c r="Q101" s="19" t="s">
        <v>62</v>
      </c>
      <c r="R101" s="19" t="s">
        <v>63</v>
      </c>
      <c r="S101" s="19" t="s">
        <v>62</v>
      </c>
      <c r="T101" s="19" t="s">
        <v>62</v>
      </c>
      <c r="U101" s="19" t="s">
        <v>62</v>
      </c>
      <c r="V101" s="19" t="s">
        <v>62</v>
      </c>
      <c r="W101" s="19" t="s">
        <v>63</v>
      </c>
      <c r="X101" s="19" t="s">
        <v>63</v>
      </c>
      <c r="Y101" s="19" t="s">
        <v>63</v>
      </c>
      <c r="Z101" s="19" t="s">
        <v>63</v>
      </c>
      <c r="AA101" s="19" t="s">
        <v>63</v>
      </c>
      <c r="AB101" s="19" t="s">
        <v>63</v>
      </c>
      <c r="AC101" s="19" t="s">
        <v>63</v>
      </c>
      <c r="AD101" s="19" t="s">
        <v>63</v>
      </c>
      <c r="AE101" s="19" t="s">
        <v>63</v>
      </c>
      <c r="AF101" s="19" t="s">
        <v>63</v>
      </c>
      <c r="AG101" s="19" t="s">
        <v>63</v>
      </c>
      <c r="AH101" s="19" t="s">
        <v>63</v>
      </c>
      <c r="AI101" s="19" t="s">
        <v>63</v>
      </c>
      <c r="AJ101" s="19" t="s">
        <v>63</v>
      </c>
      <c r="AK101" s="19" t="s">
        <v>63</v>
      </c>
      <c r="AL101" s="19" t="s">
        <v>63</v>
      </c>
      <c r="AM101" s="19" t="s">
        <v>63</v>
      </c>
      <c r="AN101" s="19" t="s">
        <v>63</v>
      </c>
      <c r="AO101" s="19" t="s">
        <v>63</v>
      </c>
      <c r="AP101" s="83"/>
      <c r="AQ101" s="83" t="s">
        <v>64</v>
      </c>
    </row>
    <row r="102" spans="1:43">
      <c r="A102" s="15" t="s">
        <v>55</v>
      </c>
      <c r="B102" s="1">
        <v>1138</v>
      </c>
      <c r="C102" s="16">
        <v>46.8</v>
      </c>
      <c r="D102" s="20" t="s">
        <v>1192</v>
      </c>
      <c r="E102" s="17" t="s">
        <v>57</v>
      </c>
      <c r="F102" s="17" t="s">
        <v>58</v>
      </c>
      <c r="G102" s="17" t="s">
        <v>59</v>
      </c>
      <c r="H102" s="18">
        <v>1</v>
      </c>
      <c r="I102" s="17"/>
      <c r="J102" s="17"/>
      <c r="K102" s="17"/>
      <c r="L102" s="19" t="s">
        <v>63</v>
      </c>
      <c r="M102" s="19" t="s">
        <v>63</v>
      </c>
      <c r="N102" s="19" t="s">
        <v>62</v>
      </c>
      <c r="O102" s="19" t="s">
        <v>63</v>
      </c>
      <c r="P102" s="19" t="s">
        <v>63</v>
      </c>
      <c r="Q102" s="19" t="s">
        <v>62</v>
      </c>
      <c r="R102" s="19" t="s">
        <v>63</v>
      </c>
      <c r="S102" s="19" t="s">
        <v>62</v>
      </c>
      <c r="T102" s="19" t="s">
        <v>62</v>
      </c>
      <c r="U102" s="19" t="s">
        <v>62</v>
      </c>
      <c r="V102" s="19" t="s">
        <v>62</v>
      </c>
      <c r="W102" s="19" t="s">
        <v>63</v>
      </c>
      <c r="X102" s="19" t="s">
        <v>63</v>
      </c>
      <c r="Y102" s="19" t="s">
        <v>63</v>
      </c>
      <c r="Z102" s="19" t="s">
        <v>63</v>
      </c>
      <c r="AA102" s="19" t="s">
        <v>63</v>
      </c>
      <c r="AB102" s="19" t="s">
        <v>63</v>
      </c>
      <c r="AC102" s="19" t="s">
        <v>63</v>
      </c>
      <c r="AD102" s="19" t="s">
        <v>63</v>
      </c>
      <c r="AE102" s="19" t="s">
        <v>63</v>
      </c>
      <c r="AF102" s="19" t="s">
        <v>63</v>
      </c>
      <c r="AG102" s="19" t="s">
        <v>63</v>
      </c>
      <c r="AH102" s="19" t="s">
        <v>63</v>
      </c>
      <c r="AI102" s="19" t="s">
        <v>63</v>
      </c>
      <c r="AJ102" s="19" t="s">
        <v>63</v>
      </c>
      <c r="AK102" s="19" t="s">
        <v>63</v>
      </c>
      <c r="AL102" s="19" t="s">
        <v>63</v>
      </c>
      <c r="AM102" s="19" t="s">
        <v>63</v>
      </c>
      <c r="AN102" s="19" t="s">
        <v>63</v>
      </c>
      <c r="AO102" s="19" t="s">
        <v>63</v>
      </c>
      <c r="AP102" s="83"/>
      <c r="AQ102" s="83" t="s">
        <v>64</v>
      </c>
    </row>
    <row r="103" spans="1:43">
      <c r="A103" s="15" t="s">
        <v>55</v>
      </c>
      <c r="B103" s="1">
        <v>1139</v>
      </c>
      <c r="C103" s="16">
        <v>18.899999999999999</v>
      </c>
      <c r="D103" s="20" t="s">
        <v>1193</v>
      </c>
      <c r="E103" s="17" t="s">
        <v>57</v>
      </c>
      <c r="F103" s="17" t="s">
        <v>58</v>
      </c>
      <c r="G103" s="17" t="s">
        <v>116</v>
      </c>
      <c r="H103" s="18">
        <v>1</v>
      </c>
      <c r="I103" s="17"/>
      <c r="J103" s="17"/>
      <c r="K103" s="17"/>
      <c r="L103" s="19" t="s">
        <v>63</v>
      </c>
      <c r="M103" s="19" t="s">
        <v>63</v>
      </c>
      <c r="N103" s="19" t="s">
        <v>62</v>
      </c>
      <c r="O103" s="19" t="s">
        <v>63</v>
      </c>
      <c r="P103" s="19" t="s">
        <v>63</v>
      </c>
      <c r="Q103" s="19" t="s">
        <v>62</v>
      </c>
      <c r="R103" s="19" t="s">
        <v>63</v>
      </c>
      <c r="S103" s="19" t="s">
        <v>62</v>
      </c>
      <c r="T103" s="19" t="s">
        <v>62</v>
      </c>
      <c r="U103" s="19" t="s">
        <v>62</v>
      </c>
      <c r="V103" s="19" t="s">
        <v>62</v>
      </c>
      <c r="W103" s="19" t="s">
        <v>63</v>
      </c>
      <c r="X103" s="19" t="s">
        <v>63</v>
      </c>
      <c r="Y103" s="19" t="s">
        <v>63</v>
      </c>
      <c r="Z103" s="19" t="s">
        <v>63</v>
      </c>
      <c r="AA103" s="19" t="s">
        <v>63</v>
      </c>
      <c r="AB103" s="19" t="s">
        <v>63</v>
      </c>
      <c r="AC103" s="19" t="s">
        <v>63</v>
      </c>
      <c r="AD103" s="19" t="s">
        <v>63</v>
      </c>
      <c r="AE103" s="19" t="s">
        <v>63</v>
      </c>
      <c r="AF103" s="19" t="s">
        <v>63</v>
      </c>
      <c r="AG103" s="19" t="s">
        <v>63</v>
      </c>
      <c r="AH103" s="19" t="s">
        <v>63</v>
      </c>
      <c r="AI103" s="19" t="s">
        <v>63</v>
      </c>
      <c r="AJ103" s="19" t="s">
        <v>63</v>
      </c>
      <c r="AK103" s="19" t="s">
        <v>63</v>
      </c>
      <c r="AL103" s="19" t="s">
        <v>63</v>
      </c>
      <c r="AM103" s="19" t="s">
        <v>63</v>
      </c>
      <c r="AN103" s="19" t="s">
        <v>63</v>
      </c>
      <c r="AO103" s="19" t="s">
        <v>63</v>
      </c>
      <c r="AP103" s="83"/>
      <c r="AQ103" s="83" t="s">
        <v>64</v>
      </c>
    </row>
    <row r="104" spans="1:43">
      <c r="A104" s="15" t="s">
        <v>55</v>
      </c>
      <c r="B104" s="1">
        <v>1140</v>
      </c>
      <c r="C104" s="16">
        <v>26.1</v>
      </c>
      <c r="D104" s="20" t="s">
        <v>1193</v>
      </c>
      <c r="E104" s="17" t="s">
        <v>57</v>
      </c>
      <c r="F104" s="17" t="s">
        <v>58</v>
      </c>
      <c r="G104" s="17" t="s">
        <v>59</v>
      </c>
      <c r="H104" s="18">
        <v>1</v>
      </c>
      <c r="I104" s="17"/>
      <c r="J104" s="17"/>
      <c r="K104" s="17"/>
      <c r="L104" s="19" t="s">
        <v>63</v>
      </c>
      <c r="M104" s="19" t="s">
        <v>63</v>
      </c>
      <c r="N104" s="19" t="s">
        <v>62</v>
      </c>
      <c r="O104" s="19" t="s">
        <v>63</v>
      </c>
      <c r="P104" s="19" t="s">
        <v>63</v>
      </c>
      <c r="Q104" s="19" t="s">
        <v>62</v>
      </c>
      <c r="R104" s="19" t="s">
        <v>63</v>
      </c>
      <c r="S104" s="19" t="s">
        <v>62</v>
      </c>
      <c r="T104" s="19" t="s">
        <v>62</v>
      </c>
      <c r="U104" s="19" t="s">
        <v>62</v>
      </c>
      <c r="V104" s="19" t="s">
        <v>62</v>
      </c>
      <c r="W104" s="19" t="s">
        <v>63</v>
      </c>
      <c r="X104" s="19" t="s">
        <v>63</v>
      </c>
      <c r="Y104" s="19" t="s">
        <v>63</v>
      </c>
      <c r="Z104" s="19" t="s">
        <v>63</v>
      </c>
      <c r="AA104" s="19" t="s">
        <v>63</v>
      </c>
      <c r="AB104" s="19" t="s">
        <v>63</v>
      </c>
      <c r="AC104" s="19" t="s">
        <v>63</v>
      </c>
      <c r="AD104" s="19" t="s">
        <v>63</v>
      </c>
      <c r="AE104" s="19" t="s">
        <v>63</v>
      </c>
      <c r="AF104" s="19" t="s">
        <v>63</v>
      </c>
      <c r="AG104" s="19" t="s">
        <v>63</v>
      </c>
      <c r="AH104" s="19" t="s">
        <v>63</v>
      </c>
      <c r="AI104" s="19" t="s">
        <v>63</v>
      </c>
      <c r="AJ104" s="19" t="s">
        <v>63</v>
      </c>
      <c r="AK104" s="19" t="s">
        <v>63</v>
      </c>
      <c r="AL104" s="19" t="s">
        <v>63</v>
      </c>
      <c r="AM104" s="19" t="s">
        <v>63</v>
      </c>
      <c r="AN104" s="19" t="s">
        <v>63</v>
      </c>
      <c r="AO104" s="19" t="s">
        <v>63</v>
      </c>
      <c r="AP104" s="83"/>
      <c r="AQ104" s="83" t="s">
        <v>64</v>
      </c>
    </row>
    <row r="105" spans="1:43" ht="25.5">
      <c r="A105" s="15" t="s">
        <v>55</v>
      </c>
      <c r="B105" s="1">
        <v>1141.1099999999999</v>
      </c>
      <c r="C105" s="16">
        <v>26.1</v>
      </c>
      <c r="D105" s="20" t="s">
        <v>1194</v>
      </c>
      <c r="E105" s="17" t="s">
        <v>74</v>
      </c>
      <c r="F105" s="17" t="s">
        <v>1170</v>
      </c>
      <c r="G105" s="17" t="s">
        <v>59</v>
      </c>
      <c r="H105" s="17" t="s">
        <v>1171</v>
      </c>
      <c r="I105" s="17"/>
      <c r="J105" s="17"/>
      <c r="K105" s="17"/>
      <c r="L105" s="19" t="s">
        <v>63</v>
      </c>
      <c r="M105" s="19" t="s">
        <v>62</v>
      </c>
      <c r="N105" s="19" t="s">
        <v>62</v>
      </c>
      <c r="O105" s="19" t="s">
        <v>63</v>
      </c>
      <c r="P105" s="19" t="s">
        <v>63</v>
      </c>
      <c r="Q105" s="19" t="s">
        <v>62</v>
      </c>
      <c r="R105" s="19" t="s">
        <v>63</v>
      </c>
      <c r="S105" s="19" t="s">
        <v>62</v>
      </c>
      <c r="T105" s="19" t="s">
        <v>62</v>
      </c>
      <c r="U105" s="19" t="s">
        <v>62</v>
      </c>
      <c r="V105" s="19" t="s">
        <v>62</v>
      </c>
      <c r="W105" s="19" t="s">
        <v>63</v>
      </c>
      <c r="X105" s="19" t="s">
        <v>63</v>
      </c>
      <c r="Y105" s="19" t="s">
        <v>63</v>
      </c>
      <c r="Z105" s="19" t="s">
        <v>63</v>
      </c>
      <c r="AA105" s="19" t="s">
        <v>63</v>
      </c>
      <c r="AB105" s="19" t="s">
        <v>63</v>
      </c>
      <c r="AC105" s="19" t="s">
        <v>63</v>
      </c>
      <c r="AD105" s="19" t="s">
        <v>63</v>
      </c>
      <c r="AE105" s="19" t="s">
        <v>63</v>
      </c>
      <c r="AF105" s="19" t="s">
        <v>63</v>
      </c>
      <c r="AG105" s="19" t="s">
        <v>63</v>
      </c>
      <c r="AH105" s="19" t="s">
        <v>63</v>
      </c>
      <c r="AI105" s="19" t="s">
        <v>63</v>
      </c>
      <c r="AJ105" s="19" t="s">
        <v>63</v>
      </c>
      <c r="AK105" s="19" t="s">
        <v>63</v>
      </c>
      <c r="AL105" s="19" t="s">
        <v>63</v>
      </c>
      <c r="AM105" s="19" t="s">
        <v>63</v>
      </c>
      <c r="AN105" s="19" t="s">
        <v>63</v>
      </c>
      <c r="AO105" s="19" t="s">
        <v>63</v>
      </c>
      <c r="AP105" s="83"/>
      <c r="AQ105" s="83" t="s">
        <v>64</v>
      </c>
    </row>
    <row r="106" spans="1:43">
      <c r="A106" s="15" t="s">
        <v>55</v>
      </c>
      <c r="B106" s="1">
        <v>1147</v>
      </c>
      <c r="C106" s="16">
        <v>33.299999999999997</v>
      </c>
      <c r="D106" s="20" t="s">
        <v>1195</v>
      </c>
      <c r="E106" s="17" t="s">
        <v>57</v>
      </c>
      <c r="F106" s="17" t="s">
        <v>58</v>
      </c>
      <c r="G106" s="17" t="s">
        <v>116</v>
      </c>
      <c r="H106" s="18">
        <v>1</v>
      </c>
      <c r="I106" s="17"/>
      <c r="J106" s="17"/>
      <c r="K106" s="17"/>
      <c r="L106" s="19" t="s">
        <v>63</v>
      </c>
      <c r="M106" s="19" t="s">
        <v>63</v>
      </c>
      <c r="N106" s="19" t="s">
        <v>62</v>
      </c>
      <c r="O106" s="19" t="s">
        <v>63</v>
      </c>
      <c r="P106" s="19" t="s">
        <v>63</v>
      </c>
      <c r="Q106" s="19" t="s">
        <v>62</v>
      </c>
      <c r="R106" s="19" t="s">
        <v>63</v>
      </c>
      <c r="S106" s="19" t="s">
        <v>62</v>
      </c>
      <c r="T106" s="19" t="s">
        <v>62</v>
      </c>
      <c r="U106" s="19" t="s">
        <v>62</v>
      </c>
      <c r="V106" s="19" t="s">
        <v>62</v>
      </c>
      <c r="W106" s="19" t="s">
        <v>63</v>
      </c>
      <c r="X106" s="19" t="s">
        <v>63</v>
      </c>
      <c r="Y106" s="19" t="s">
        <v>63</v>
      </c>
      <c r="Z106" s="19" t="s">
        <v>63</v>
      </c>
      <c r="AA106" s="19" t="s">
        <v>63</v>
      </c>
      <c r="AB106" s="19" t="s">
        <v>63</v>
      </c>
      <c r="AC106" s="19" t="s">
        <v>63</v>
      </c>
      <c r="AD106" s="19" t="s">
        <v>63</v>
      </c>
      <c r="AE106" s="19" t="s">
        <v>63</v>
      </c>
      <c r="AF106" s="19" t="s">
        <v>63</v>
      </c>
      <c r="AG106" s="19" t="s">
        <v>63</v>
      </c>
      <c r="AH106" s="19" t="s">
        <v>63</v>
      </c>
      <c r="AI106" s="19" t="s">
        <v>63</v>
      </c>
      <c r="AJ106" s="19" t="s">
        <v>63</v>
      </c>
      <c r="AK106" s="19" t="s">
        <v>63</v>
      </c>
      <c r="AL106" s="19" t="s">
        <v>63</v>
      </c>
      <c r="AM106" s="19" t="s">
        <v>63</v>
      </c>
      <c r="AN106" s="19" t="s">
        <v>63</v>
      </c>
      <c r="AO106" s="19" t="s">
        <v>63</v>
      </c>
      <c r="AP106" s="83"/>
      <c r="AQ106" s="83" t="s">
        <v>64</v>
      </c>
    </row>
    <row r="107" spans="1:43">
      <c r="A107" s="15" t="s">
        <v>55</v>
      </c>
      <c r="B107" s="1">
        <v>1148</v>
      </c>
      <c r="C107" s="16">
        <v>46.8</v>
      </c>
      <c r="D107" s="20" t="s">
        <v>1195</v>
      </c>
      <c r="E107" s="17" t="s">
        <v>57</v>
      </c>
      <c r="F107" s="17" t="s">
        <v>58</v>
      </c>
      <c r="G107" s="17" t="s">
        <v>59</v>
      </c>
      <c r="H107" s="18">
        <v>1</v>
      </c>
      <c r="I107" s="17"/>
      <c r="J107" s="17"/>
      <c r="K107" s="17"/>
      <c r="L107" s="19" t="s">
        <v>63</v>
      </c>
      <c r="M107" s="19" t="s">
        <v>63</v>
      </c>
      <c r="N107" s="19" t="s">
        <v>62</v>
      </c>
      <c r="O107" s="19" t="s">
        <v>63</v>
      </c>
      <c r="P107" s="19" t="s">
        <v>63</v>
      </c>
      <c r="Q107" s="19" t="s">
        <v>62</v>
      </c>
      <c r="R107" s="19" t="s">
        <v>63</v>
      </c>
      <c r="S107" s="19" t="s">
        <v>62</v>
      </c>
      <c r="T107" s="19" t="s">
        <v>62</v>
      </c>
      <c r="U107" s="19" t="s">
        <v>62</v>
      </c>
      <c r="V107" s="19" t="s">
        <v>62</v>
      </c>
      <c r="W107" s="19" t="s">
        <v>63</v>
      </c>
      <c r="X107" s="19" t="s">
        <v>63</v>
      </c>
      <c r="Y107" s="19" t="s">
        <v>63</v>
      </c>
      <c r="Z107" s="19" t="s">
        <v>63</v>
      </c>
      <c r="AA107" s="19" t="s">
        <v>63</v>
      </c>
      <c r="AB107" s="19" t="s">
        <v>63</v>
      </c>
      <c r="AC107" s="19" t="s">
        <v>63</v>
      </c>
      <c r="AD107" s="19" t="s">
        <v>63</v>
      </c>
      <c r="AE107" s="19" t="s">
        <v>63</v>
      </c>
      <c r="AF107" s="19" t="s">
        <v>63</v>
      </c>
      <c r="AG107" s="19" t="s">
        <v>63</v>
      </c>
      <c r="AH107" s="19" t="s">
        <v>63</v>
      </c>
      <c r="AI107" s="19" t="s">
        <v>63</v>
      </c>
      <c r="AJ107" s="19" t="s">
        <v>63</v>
      </c>
      <c r="AK107" s="19" t="s">
        <v>63</v>
      </c>
      <c r="AL107" s="19" t="s">
        <v>63</v>
      </c>
      <c r="AM107" s="19" t="s">
        <v>63</v>
      </c>
      <c r="AN107" s="19" t="s">
        <v>63</v>
      </c>
      <c r="AO107" s="19" t="s">
        <v>63</v>
      </c>
      <c r="AP107" s="83"/>
      <c r="AQ107" s="83" t="s">
        <v>64</v>
      </c>
    </row>
    <row r="108" spans="1:43">
      <c r="A108" s="15" t="s">
        <v>55</v>
      </c>
      <c r="B108" s="1">
        <v>1149</v>
      </c>
      <c r="C108" s="16">
        <v>19.8</v>
      </c>
      <c r="D108" s="20" t="s">
        <v>1196</v>
      </c>
      <c r="E108" s="17" t="s">
        <v>57</v>
      </c>
      <c r="F108" s="17" t="s">
        <v>58</v>
      </c>
      <c r="G108" s="17" t="s">
        <v>116</v>
      </c>
      <c r="H108" s="18">
        <v>1</v>
      </c>
      <c r="I108" s="17"/>
      <c r="J108" s="17"/>
      <c r="K108" s="17"/>
      <c r="L108" s="19" t="s">
        <v>63</v>
      </c>
      <c r="M108" s="19" t="s">
        <v>63</v>
      </c>
      <c r="N108" s="19" t="s">
        <v>62</v>
      </c>
      <c r="O108" s="19" t="s">
        <v>63</v>
      </c>
      <c r="P108" s="19" t="s">
        <v>63</v>
      </c>
      <c r="Q108" s="19" t="s">
        <v>62</v>
      </c>
      <c r="R108" s="19" t="s">
        <v>63</v>
      </c>
      <c r="S108" s="19" t="s">
        <v>62</v>
      </c>
      <c r="T108" s="19" t="s">
        <v>62</v>
      </c>
      <c r="U108" s="19" t="s">
        <v>62</v>
      </c>
      <c r="V108" s="19" t="s">
        <v>62</v>
      </c>
      <c r="W108" s="19" t="s">
        <v>63</v>
      </c>
      <c r="X108" s="19" t="s">
        <v>63</v>
      </c>
      <c r="Y108" s="19" t="s">
        <v>63</v>
      </c>
      <c r="Z108" s="19" t="s">
        <v>63</v>
      </c>
      <c r="AA108" s="19" t="s">
        <v>63</v>
      </c>
      <c r="AB108" s="19" t="s">
        <v>63</v>
      </c>
      <c r="AC108" s="19" t="s">
        <v>63</v>
      </c>
      <c r="AD108" s="19" t="s">
        <v>63</v>
      </c>
      <c r="AE108" s="19" t="s">
        <v>63</v>
      </c>
      <c r="AF108" s="19" t="s">
        <v>63</v>
      </c>
      <c r="AG108" s="19" t="s">
        <v>63</v>
      </c>
      <c r="AH108" s="19" t="s">
        <v>63</v>
      </c>
      <c r="AI108" s="19" t="s">
        <v>63</v>
      </c>
      <c r="AJ108" s="19" t="s">
        <v>63</v>
      </c>
      <c r="AK108" s="19" t="s">
        <v>63</v>
      </c>
      <c r="AL108" s="19" t="s">
        <v>63</v>
      </c>
      <c r="AM108" s="19" t="s">
        <v>63</v>
      </c>
      <c r="AN108" s="19" t="s">
        <v>63</v>
      </c>
      <c r="AO108" s="19" t="s">
        <v>63</v>
      </c>
      <c r="AP108" s="83"/>
      <c r="AQ108" s="83" t="s">
        <v>64</v>
      </c>
    </row>
    <row r="109" spans="1:43">
      <c r="A109" s="15" t="s">
        <v>55</v>
      </c>
      <c r="B109" s="1">
        <v>1150</v>
      </c>
      <c r="C109" s="16">
        <v>33.299999999999997</v>
      </c>
      <c r="D109" s="20" t="s">
        <v>1196</v>
      </c>
      <c r="E109" s="17" t="s">
        <v>57</v>
      </c>
      <c r="F109" s="17" t="s">
        <v>58</v>
      </c>
      <c r="G109" s="17" t="s">
        <v>59</v>
      </c>
      <c r="H109" s="18">
        <v>1</v>
      </c>
      <c r="I109" s="17"/>
      <c r="J109" s="17"/>
      <c r="K109" s="17"/>
      <c r="L109" s="19" t="s">
        <v>63</v>
      </c>
      <c r="M109" s="19" t="s">
        <v>63</v>
      </c>
      <c r="N109" s="19" t="s">
        <v>62</v>
      </c>
      <c r="O109" s="19" t="s">
        <v>63</v>
      </c>
      <c r="P109" s="19" t="s">
        <v>63</v>
      </c>
      <c r="Q109" s="19" t="s">
        <v>62</v>
      </c>
      <c r="R109" s="19" t="s">
        <v>63</v>
      </c>
      <c r="S109" s="19" t="s">
        <v>62</v>
      </c>
      <c r="T109" s="19" t="s">
        <v>62</v>
      </c>
      <c r="U109" s="19" t="s">
        <v>62</v>
      </c>
      <c r="V109" s="19" t="s">
        <v>62</v>
      </c>
      <c r="W109" s="19" t="s">
        <v>63</v>
      </c>
      <c r="X109" s="19" t="s">
        <v>63</v>
      </c>
      <c r="Y109" s="19" t="s">
        <v>63</v>
      </c>
      <c r="Z109" s="19" t="s">
        <v>63</v>
      </c>
      <c r="AA109" s="19" t="s">
        <v>63</v>
      </c>
      <c r="AB109" s="19" t="s">
        <v>63</v>
      </c>
      <c r="AC109" s="19" t="s">
        <v>63</v>
      </c>
      <c r="AD109" s="19" t="s">
        <v>63</v>
      </c>
      <c r="AE109" s="19" t="s">
        <v>63</v>
      </c>
      <c r="AF109" s="19" t="s">
        <v>63</v>
      </c>
      <c r="AG109" s="19" t="s">
        <v>63</v>
      </c>
      <c r="AH109" s="19" t="s">
        <v>63</v>
      </c>
      <c r="AI109" s="19" t="s">
        <v>63</v>
      </c>
      <c r="AJ109" s="19" t="s">
        <v>63</v>
      </c>
      <c r="AK109" s="19" t="s">
        <v>63</v>
      </c>
      <c r="AL109" s="19" t="s">
        <v>63</v>
      </c>
      <c r="AM109" s="19" t="s">
        <v>63</v>
      </c>
      <c r="AN109" s="19" t="s">
        <v>63</v>
      </c>
      <c r="AO109" s="19" t="s">
        <v>63</v>
      </c>
      <c r="AP109" s="83"/>
      <c r="AQ109" s="83" t="s">
        <v>64</v>
      </c>
    </row>
    <row r="110" spans="1:43">
      <c r="A110" s="15" t="s">
        <v>55</v>
      </c>
      <c r="B110" s="1">
        <v>1155</v>
      </c>
      <c r="C110" s="16">
        <v>33.299999999999997</v>
      </c>
      <c r="D110" s="20" t="s">
        <v>1197</v>
      </c>
      <c r="E110" s="17" t="s">
        <v>57</v>
      </c>
      <c r="F110" s="17" t="s">
        <v>58</v>
      </c>
      <c r="G110" s="17" t="s">
        <v>116</v>
      </c>
      <c r="H110" s="18">
        <v>1</v>
      </c>
      <c r="I110" s="17"/>
      <c r="J110" s="17"/>
      <c r="K110" s="17"/>
      <c r="L110" s="19" t="s">
        <v>63</v>
      </c>
      <c r="M110" s="19" t="s">
        <v>63</v>
      </c>
      <c r="N110" s="19" t="s">
        <v>62</v>
      </c>
      <c r="O110" s="19" t="s">
        <v>63</v>
      </c>
      <c r="P110" s="19" t="s">
        <v>63</v>
      </c>
      <c r="Q110" s="19" t="s">
        <v>62</v>
      </c>
      <c r="R110" s="19" t="s">
        <v>63</v>
      </c>
      <c r="S110" s="19" t="s">
        <v>62</v>
      </c>
      <c r="T110" s="19" t="s">
        <v>62</v>
      </c>
      <c r="U110" s="19" t="s">
        <v>62</v>
      </c>
      <c r="V110" s="19" t="s">
        <v>62</v>
      </c>
      <c r="W110" s="19" t="s">
        <v>63</v>
      </c>
      <c r="X110" s="19" t="s">
        <v>63</v>
      </c>
      <c r="Y110" s="19" t="s">
        <v>63</v>
      </c>
      <c r="Z110" s="19" t="s">
        <v>63</v>
      </c>
      <c r="AA110" s="19" t="s">
        <v>63</v>
      </c>
      <c r="AB110" s="19" t="s">
        <v>63</v>
      </c>
      <c r="AC110" s="19" t="s">
        <v>63</v>
      </c>
      <c r="AD110" s="19" t="s">
        <v>63</v>
      </c>
      <c r="AE110" s="19" t="s">
        <v>63</v>
      </c>
      <c r="AF110" s="19" t="s">
        <v>63</v>
      </c>
      <c r="AG110" s="19" t="s">
        <v>63</v>
      </c>
      <c r="AH110" s="19" t="s">
        <v>63</v>
      </c>
      <c r="AI110" s="19" t="s">
        <v>63</v>
      </c>
      <c r="AJ110" s="19" t="s">
        <v>63</v>
      </c>
      <c r="AK110" s="19" t="s">
        <v>63</v>
      </c>
      <c r="AL110" s="19" t="s">
        <v>63</v>
      </c>
      <c r="AM110" s="19" t="s">
        <v>63</v>
      </c>
      <c r="AN110" s="19" t="s">
        <v>63</v>
      </c>
      <c r="AO110" s="19" t="s">
        <v>63</v>
      </c>
      <c r="AP110" s="83"/>
      <c r="AQ110" s="83" t="s">
        <v>64</v>
      </c>
    </row>
    <row r="111" spans="1:43">
      <c r="A111" s="15" t="s">
        <v>55</v>
      </c>
      <c r="B111" s="1">
        <v>1156</v>
      </c>
      <c r="C111" s="16">
        <v>46.8</v>
      </c>
      <c r="D111" s="20" t="s">
        <v>1197</v>
      </c>
      <c r="E111" s="17" t="s">
        <v>57</v>
      </c>
      <c r="F111" s="17" t="s">
        <v>58</v>
      </c>
      <c r="G111" s="17" t="s">
        <v>59</v>
      </c>
      <c r="H111" s="18">
        <v>1</v>
      </c>
      <c r="I111" s="17"/>
      <c r="J111" s="17"/>
      <c r="K111" s="17"/>
      <c r="L111" s="19" t="s">
        <v>63</v>
      </c>
      <c r="M111" s="19" t="s">
        <v>63</v>
      </c>
      <c r="N111" s="19" t="s">
        <v>62</v>
      </c>
      <c r="O111" s="19" t="s">
        <v>63</v>
      </c>
      <c r="P111" s="19" t="s">
        <v>63</v>
      </c>
      <c r="Q111" s="19" t="s">
        <v>62</v>
      </c>
      <c r="R111" s="19" t="s">
        <v>63</v>
      </c>
      <c r="S111" s="19" t="s">
        <v>62</v>
      </c>
      <c r="T111" s="19" t="s">
        <v>62</v>
      </c>
      <c r="U111" s="19" t="s">
        <v>62</v>
      </c>
      <c r="V111" s="19" t="s">
        <v>62</v>
      </c>
      <c r="W111" s="19" t="s">
        <v>63</v>
      </c>
      <c r="X111" s="19" t="s">
        <v>63</v>
      </c>
      <c r="Y111" s="19" t="s">
        <v>63</v>
      </c>
      <c r="Z111" s="19" t="s">
        <v>63</v>
      </c>
      <c r="AA111" s="19" t="s">
        <v>63</v>
      </c>
      <c r="AB111" s="19" t="s">
        <v>63</v>
      </c>
      <c r="AC111" s="19" t="s">
        <v>63</v>
      </c>
      <c r="AD111" s="19" t="s">
        <v>63</v>
      </c>
      <c r="AE111" s="19" t="s">
        <v>63</v>
      </c>
      <c r="AF111" s="19" t="s">
        <v>63</v>
      </c>
      <c r="AG111" s="19" t="s">
        <v>63</v>
      </c>
      <c r="AH111" s="19" t="s">
        <v>63</v>
      </c>
      <c r="AI111" s="19" t="s">
        <v>63</v>
      </c>
      <c r="AJ111" s="19" t="s">
        <v>63</v>
      </c>
      <c r="AK111" s="19" t="s">
        <v>63</v>
      </c>
      <c r="AL111" s="19" t="s">
        <v>63</v>
      </c>
      <c r="AM111" s="19" t="s">
        <v>63</v>
      </c>
      <c r="AN111" s="19" t="s">
        <v>63</v>
      </c>
      <c r="AO111" s="19" t="s">
        <v>63</v>
      </c>
      <c r="AP111" s="83"/>
      <c r="AQ111" s="83" t="s">
        <v>64</v>
      </c>
    </row>
    <row r="112" spans="1:43">
      <c r="A112" s="15" t="s">
        <v>55</v>
      </c>
      <c r="B112" s="1">
        <v>1157</v>
      </c>
      <c r="C112" s="16">
        <v>33.299999999999997</v>
      </c>
      <c r="D112" s="20" t="s">
        <v>1198</v>
      </c>
      <c r="E112" s="17" t="s">
        <v>57</v>
      </c>
      <c r="F112" s="17" t="s">
        <v>58</v>
      </c>
      <c r="G112" s="17" t="s">
        <v>116</v>
      </c>
      <c r="H112" s="18">
        <v>1</v>
      </c>
      <c r="I112" s="17"/>
      <c r="J112" s="17"/>
      <c r="K112" s="17"/>
      <c r="L112" s="19" t="s">
        <v>63</v>
      </c>
      <c r="M112" s="19" t="s">
        <v>63</v>
      </c>
      <c r="N112" s="19" t="s">
        <v>62</v>
      </c>
      <c r="O112" s="19" t="s">
        <v>63</v>
      </c>
      <c r="P112" s="19" t="s">
        <v>63</v>
      </c>
      <c r="Q112" s="19" t="s">
        <v>62</v>
      </c>
      <c r="R112" s="19" t="s">
        <v>63</v>
      </c>
      <c r="S112" s="19" t="s">
        <v>62</v>
      </c>
      <c r="T112" s="19" t="s">
        <v>62</v>
      </c>
      <c r="U112" s="19" t="s">
        <v>62</v>
      </c>
      <c r="V112" s="19" t="s">
        <v>62</v>
      </c>
      <c r="W112" s="19" t="s">
        <v>63</v>
      </c>
      <c r="X112" s="19" t="s">
        <v>63</v>
      </c>
      <c r="Y112" s="19" t="s">
        <v>63</v>
      </c>
      <c r="Z112" s="19" t="s">
        <v>63</v>
      </c>
      <c r="AA112" s="19" t="s">
        <v>63</v>
      </c>
      <c r="AB112" s="19" t="s">
        <v>63</v>
      </c>
      <c r="AC112" s="19" t="s">
        <v>63</v>
      </c>
      <c r="AD112" s="19" t="s">
        <v>63</v>
      </c>
      <c r="AE112" s="19" t="s">
        <v>63</v>
      </c>
      <c r="AF112" s="19" t="s">
        <v>63</v>
      </c>
      <c r="AG112" s="19" t="s">
        <v>63</v>
      </c>
      <c r="AH112" s="19" t="s">
        <v>63</v>
      </c>
      <c r="AI112" s="19" t="s">
        <v>63</v>
      </c>
      <c r="AJ112" s="19" t="s">
        <v>63</v>
      </c>
      <c r="AK112" s="19" t="s">
        <v>63</v>
      </c>
      <c r="AL112" s="19" t="s">
        <v>63</v>
      </c>
      <c r="AM112" s="19" t="s">
        <v>63</v>
      </c>
      <c r="AN112" s="19" t="s">
        <v>63</v>
      </c>
      <c r="AO112" s="19" t="s">
        <v>63</v>
      </c>
      <c r="AP112" s="83"/>
      <c r="AQ112" s="83" t="s">
        <v>64</v>
      </c>
    </row>
    <row r="113" spans="1:43">
      <c r="A113" s="15" t="s">
        <v>55</v>
      </c>
      <c r="B113" s="1">
        <v>1158</v>
      </c>
      <c r="C113" s="16">
        <v>46.8</v>
      </c>
      <c r="D113" s="20" t="s">
        <v>1198</v>
      </c>
      <c r="E113" s="17" t="s">
        <v>57</v>
      </c>
      <c r="F113" s="17" t="s">
        <v>57</v>
      </c>
      <c r="G113" s="17" t="s">
        <v>59</v>
      </c>
      <c r="H113" s="18">
        <v>1</v>
      </c>
      <c r="I113" s="17"/>
      <c r="J113" s="17"/>
      <c r="K113" s="17"/>
      <c r="L113" s="19" t="s">
        <v>63</v>
      </c>
      <c r="M113" s="19" t="s">
        <v>63</v>
      </c>
      <c r="N113" s="19" t="s">
        <v>62</v>
      </c>
      <c r="O113" s="19" t="s">
        <v>63</v>
      </c>
      <c r="P113" s="19" t="s">
        <v>63</v>
      </c>
      <c r="Q113" s="19" t="s">
        <v>62</v>
      </c>
      <c r="R113" s="19" t="s">
        <v>63</v>
      </c>
      <c r="S113" s="19" t="s">
        <v>62</v>
      </c>
      <c r="T113" s="19" t="s">
        <v>62</v>
      </c>
      <c r="U113" s="19" t="s">
        <v>62</v>
      </c>
      <c r="V113" s="19" t="s">
        <v>62</v>
      </c>
      <c r="W113" s="19" t="s">
        <v>63</v>
      </c>
      <c r="X113" s="19" t="s">
        <v>63</v>
      </c>
      <c r="Y113" s="19" t="s">
        <v>63</v>
      </c>
      <c r="Z113" s="19" t="s">
        <v>63</v>
      </c>
      <c r="AA113" s="19" t="s">
        <v>63</v>
      </c>
      <c r="AB113" s="19" t="s">
        <v>63</v>
      </c>
      <c r="AC113" s="19" t="s">
        <v>63</v>
      </c>
      <c r="AD113" s="19" t="s">
        <v>63</v>
      </c>
      <c r="AE113" s="19" t="s">
        <v>63</v>
      </c>
      <c r="AF113" s="19" t="s">
        <v>63</v>
      </c>
      <c r="AG113" s="19" t="s">
        <v>63</v>
      </c>
      <c r="AH113" s="19" t="s">
        <v>63</v>
      </c>
      <c r="AI113" s="19" t="s">
        <v>63</v>
      </c>
      <c r="AJ113" s="19" t="s">
        <v>63</v>
      </c>
      <c r="AK113" s="19" t="s">
        <v>63</v>
      </c>
      <c r="AL113" s="19" t="s">
        <v>63</v>
      </c>
      <c r="AM113" s="19" t="s">
        <v>63</v>
      </c>
      <c r="AN113" s="19" t="s">
        <v>63</v>
      </c>
      <c r="AO113" s="19" t="s">
        <v>63</v>
      </c>
      <c r="AP113" s="83"/>
      <c r="AQ113" s="83" t="s">
        <v>64</v>
      </c>
    </row>
    <row r="114" spans="1:43">
      <c r="A114" s="15" t="s">
        <v>55</v>
      </c>
      <c r="B114" s="1">
        <v>1160.0999999999999</v>
      </c>
      <c r="C114" s="16">
        <v>33.299999999999997</v>
      </c>
      <c r="D114" s="20" t="s">
        <v>1199</v>
      </c>
      <c r="E114" s="17" t="s">
        <v>84</v>
      </c>
      <c r="F114" s="17" t="s">
        <v>58</v>
      </c>
      <c r="G114" s="17" t="s">
        <v>116</v>
      </c>
      <c r="H114" s="18">
        <v>1</v>
      </c>
      <c r="I114" s="17"/>
      <c r="J114" s="17"/>
      <c r="K114" s="17"/>
      <c r="L114" s="19" t="s">
        <v>63</v>
      </c>
      <c r="M114" s="19" t="s">
        <v>63</v>
      </c>
      <c r="N114" s="19" t="s">
        <v>62</v>
      </c>
      <c r="O114" s="19" t="s">
        <v>63</v>
      </c>
      <c r="P114" s="19" t="s">
        <v>63</v>
      </c>
      <c r="Q114" s="19" t="s">
        <v>62</v>
      </c>
      <c r="R114" s="19" t="s">
        <v>63</v>
      </c>
      <c r="S114" s="19" t="s">
        <v>62</v>
      </c>
      <c r="T114" s="19" t="s">
        <v>62</v>
      </c>
      <c r="U114" s="19" t="s">
        <v>62</v>
      </c>
      <c r="V114" s="19" t="s">
        <v>62</v>
      </c>
      <c r="W114" s="19" t="s">
        <v>63</v>
      </c>
      <c r="X114" s="19" t="s">
        <v>63</v>
      </c>
      <c r="Y114" s="19" t="s">
        <v>63</v>
      </c>
      <c r="Z114" s="19" t="s">
        <v>63</v>
      </c>
      <c r="AA114" s="19" t="s">
        <v>63</v>
      </c>
      <c r="AB114" s="19" t="s">
        <v>63</v>
      </c>
      <c r="AC114" s="19" t="s">
        <v>63</v>
      </c>
      <c r="AD114" s="19" t="s">
        <v>63</v>
      </c>
      <c r="AE114" s="19" t="s">
        <v>63</v>
      </c>
      <c r="AF114" s="19" t="s">
        <v>63</v>
      </c>
      <c r="AG114" s="19" t="s">
        <v>63</v>
      </c>
      <c r="AH114" s="19" t="s">
        <v>63</v>
      </c>
      <c r="AI114" s="19" t="s">
        <v>63</v>
      </c>
      <c r="AJ114" s="19" t="s">
        <v>63</v>
      </c>
      <c r="AK114" s="19" t="s">
        <v>63</v>
      </c>
      <c r="AL114" s="19" t="s">
        <v>63</v>
      </c>
      <c r="AM114" s="19" t="s">
        <v>63</v>
      </c>
      <c r="AN114" s="19" t="s">
        <v>63</v>
      </c>
      <c r="AO114" s="19" t="s">
        <v>63</v>
      </c>
      <c r="AP114" s="83"/>
      <c r="AQ114" s="83" t="s">
        <v>64</v>
      </c>
    </row>
    <row r="115" spans="1:43">
      <c r="A115" s="15" t="s">
        <v>55</v>
      </c>
      <c r="B115" s="1">
        <v>1161.0999999999999</v>
      </c>
      <c r="C115" s="16">
        <v>46.8</v>
      </c>
      <c r="D115" s="20" t="s">
        <v>1199</v>
      </c>
      <c r="E115" s="17" t="s">
        <v>84</v>
      </c>
      <c r="F115" s="17" t="s">
        <v>58</v>
      </c>
      <c r="G115" s="17" t="s">
        <v>59</v>
      </c>
      <c r="H115" s="18">
        <v>1</v>
      </c>
      <c r="I115" s="17"/>
      <c r="J115" s="17"/>
      <c r="K115" s="17"/>
      <c r="L115" s="19" t="s">
        <v>63</v>
      </c>
      <c r="M115" s="19" t="s">
        <v>63</v>
      </c>
      <c r="N115" s="19" t="s">
        <v>62</v>
      </c>
      <c r="O115" s="19" t="s">
        <v>63</v>
      </c>
      <c r="P115" s="19" t="s">
        <v>63</v>
      </c>
      <c r="Q115" s="19" t="s">
        <v>62</v>
      </c>
      <c r="R115" s="19" t="s">
        <v>63</v>
      </c>
      <c r="S115" s="19" t="s">
        <v>62</v>
      </c>
      <c r="T115" s="19" t="s">
        <v>62</v>
      </c>
      <c r="U115" s="19" t="s">
        <v>62</v>
      </c>
      <c r="V115" s="19" t="s">
        <v>62</v>
      </c>
      <c r="W115" s="19" t="s">
        <v>63</v>
      </c>
      <c r="X115" s="19" t="s">
        <v>63</v>
      </c>
      <c r="Y115" s="19" t="s">
        <v>63</v>
      </c>
      <c r="Z115" s="19" t="s">
        <v>63</v>
      </c>
      <c r="AA115" s="19" t="s">
        <v>63</v>
      </c>
      <c r="AB115" s="19" t="s">
        <v>63</v>
      </c>
      <c r="AC115" s="19" t="s">
        <v>63</v>
      </c>
      <c r="AD115" s="19" t="s">
        <v>63</v>
      </c>
      <c r="AE115" s="19" t="s">
        <v>63</v>
      </c>
      <c r="AF115" s="19" t="s">
        <v>63</v>
      </c>
      <c r="AG115" s="19" t="s">
        <v>63</v>
      </c>
      <c r="AH115" s="19" t="s">
        <v>63</v>
      </c>
      <c r="AI115" s="19" t="s">
        <v>63</v>
      </c>
      <c r="AJ115" s="19" t="s">
        <v>63</v>
      </c>
      <c r="AK115" s="19" t="s">
        <v>63</v>
      </c>
      <c r="AL115" s="19" t="s">
        <v>63</v>
      </c>
      <c r="AM115" s="19" t="s">
        <v>63</v>
      </c>
      <c r="AN115" s="19" t="s">
        <v>63</v>
      </c>
      <c r="AO115" s="19" t="s">
        <v>63</v>
      </c>
      <c r="AP115" s="83"/>
      <c r="AQ115" s="83" t="s">
        <v>64</v>
      </c>
    </row>
    <row r="116" spans="1:43">
      <c r="A116" s="15" t="s">
        <v>55</v>
      </c>
      <c r="B116" s="1">
        <v>1162</v>
      </c>
      <c r="C116" s="16">
        <v>33.299999999999997</v>
      </c>
      <c r="D116" s="20" t="s">
        <v>1200</v>
      </c>
      <c r="E116" s="17" t="s">
        <v>57</v>
      </c>
      <c r="F116" s="17" t="s">
        <v>58</v>
      </c>
      <c r="G116" s="17" t="s">
        <v>57</v>
      </c>
      <c r="H116" s="18">
        <v>1</v>
      </c>
      <c r="I116" s="17"/>
      <c r="J116" s="17"/>
      <c r="K116" s="17"/>
      <c r="L116" s="19" t="s">
        <v>63</v>
      </c>
      <c r="M116" s="19" t="s">
        <v>63</v>
      </c>
      <c r="N116" s="19" t="s">
        <v>62</v>
      </c>
      <c r="O116" s="19" t="s">
        <v>63</v>
      </c>
      <c r="P116" s="19" t="s">
        <v>63</v>
      </c>
      <c r="Q116" s="19" t="s">
        <v>62</v>
      </c>
      <c r="R116" s="19" t="s">
        <v>63</v>
      </c>
      <c r="S116" s="19" t="s">
        <v>62</v>
      </c>
      <c r="T116" s="19" t="s">
        <v>62</v>
      </c>
      <c r="U116" s="19" t="s">
        <v>62</v>
      </c>
      <c r="V116" s="19" t="s">
        <v>62</v>
      </c>
      <c r="W116" s="19" t="s">
        <v>63</v>
      </c>
      <c r="X116" s="19" t="s">
        <v>63</v>
      </c>
      <c r="Y116" s="19" t="s">
        <v>63</v>
      </c>
      <c r="Z116" s="19" t="s">
        <v>63</v>
      </c>
      <c r="AA116" s="19" t="s">
        <v>63</v>
      </c>
      <c r="AB116" s="19" t="s">
        <v>63</v>
      </c>
      <c r="AC116" s="19" t="s">
        <v>63</v>
      </c>
      <c r="AD116" s="19" t="s">
        <v>63</v>
      </c>
      <c r="AE116" s="19" t="s">
        <v>63</v>
      </c>
      <c r="AF116" s="19" t="s">
        <v>63</v>
      </c>
      <c r="AG116" s="19" t="s">
        <v>63</v>
      </c>
      <c r="AH116" s="19" t="s">
        <v>63</v>
      </c>
      <c r="AI116" s="19" t="s">
        <v>63</v>
      </c>
      <c r="AJ116" s="19" t="s">
        <v>63</v>
      </c>
      <c r="AK116" s="19" t="s">
        <v>63</v>
      </c>
      <c r="AL116" s="19" t="s">
        <v>63</v>
      </c>
      <c r="AM116" s="19" t="s">
        <v>63</v>
      </c>
      <c r="AN116" s="19" t="s">
        <v>63</v>
      </c>
      <c r="AO116" s="19" t="s">
        <v>63</v>
      </c>
      <c r="AP116" s="83"/>
      <c r="AQ116" s="83" t="s">
        <v>64</v>
      </c>
    </row>
    <row r="117" spans="1:43">
      <c r="A117" s="15" t="s">
        <v>55</v>
      </c>
      <c r="B117" s="1">
        <v>1165</v>
      </c>
      <c r="C117" s="16">
        <v>33.299999999999997</v>
      </c>
      <c r="D117" s="20" t="s">
        <v>1201</v>
      </c>
      <c r="E117" s="17" t="s">
        <v>57</v>
      </c>
      <c r="F117" s="17" t="s">
        <v>58</v>
      </c>
      <c r="G117" s="17" t="s">
        <v>57</v>
      </c>
      <c r="H117" s="18">
        <v>1</v>
      </c>
      <c r="I117" s="17"/>
      <c r="J117" s="17"/>
      <c r="K117" s="17"/>
      <c r="L117" s="19" t="s">
        <v>63</v>
      </c>
      <c r="M117" s="19" t="s">
        <v>63</v>
      </c>
      <c r="N117" s="19" t="s">
        <v>62</v>
      </c>
      <c r="O117" s="19" t="s">
        <v>63</v>
      </c>
      <c r="P117" s="19" t="s">
        <v>63</v>
      </c>
      <c r="Q117" s="19" t="s">
        <v>62</v>
      </c>
      <c r="R117" s="19" t="s">
        <v>63</v>
      </c>
      <c r="S117" s="19" t="s">
        <v>62</v>
      </c>
      <c r="T117" s="19" t="s">
        <v>62</v>
      </c>
      <c r="U117" s="19" t="s">
        <v>62</v>
      </c>
      <c r="V117" s="19" t="s">
        <v>62</v>
      </c>
      <c r="W117" s="19" t="s">
        <v>63</v>
      </c>
      <c r="X117" s="19" t="s">
        <v>63</v>
      </c>
      <c r="Y117" s="19" t="s">
        <v>63</v>
      </c>
      <c r="Z117" s="19" t="s">
        <v>63</v>
      </c>
      <c r="AA117" s="19" t="s">
        <v>63</v>
      </c>
      <c r="AB117" s="19" t="s">
        <v>63</v>
      </c>
      <c r="AC117" s="19" t="s">
        <v>63</v>
      </c>
      <c r="AD117" s="19" t="s">
        <v>63</v>
      </c>
      <c r="AE117" s="19" t="s">
        <v>63</v>
      </c>
      <c r="AF117" s="19" t="s">
        <v>63</v>
      </c>
      <c r="AG117" s="19" t="s">
        <v>63</v>
      </c>
      <c r="AH117" s="19" t="s">
        <v>63</v>
      </c>
      <c r="AI117" s="19" t="s">
        <v>63</v>
      </c>
      <c r="AJ117" s="19" t="s">
        <v>63</v>
      </c>
      <c r="AK117" s="19" t="s">
        <v>63</v>
      </c>
      <c r="AL117" s="19" t="s">
        <v>63</v>
      </c>
      <c r="AM117" s="19" t="s">
        <v>63</v>
      </c>
      <c r="AN117" s="19" t="s">
        <v>63</v>
      </c>
      <c r="AO117" s="19" t="s">
        <v>63</v>
      </c>
      <c r="AP117" s="83"/>
      <c r="AQ117" s="83" t="s">
        <v>64</v>
      </c>
    </row>
    <row r="118" spans="1:43">
      <c r="A118" s="15" t="s">
        <v>55</v>
      </c>
      <c r="B118" s="1">
        <v>1169</v>
      </c>
      <c r="C118" s="16">
        <v>15.1</v>
      </c>
      <c r="D118" s="20" t="s">
        <v>1202</v>
      </c>
      <c r="E118" s="17" t="s">
        <v>57</v>
      </c>
      <c r="F118" s="17" t="s">
        <v>58</v>
      </c>
      <c r="G118" s="17" t="s">
        <v>116</v>
      </c>
      <c r="H118" s="18">
        <v>1</v>
      </c>
      <c r="I118" s="17"/>
      <c r="J118" s="17"/>
      <c r="K118" s="17"/>
      <c r="L118" s="19" t="s">
        <v>63</v>
      </c>
      <c r="M118" s="19" t="s">
        <v>63</v>
      </c>
      <c r="N118" s="19" t="s">
        <v>62</v>
      </c>
      <c r="O118" s="19" t="s">
        <v>63</v>
      </c>
      <c r="P118" s="19" t="s">
        <v>63</v>
      </c>
      <c r="Q118" s="19" t="s">
        <v>62</v>
      </c>
      <c r="R118" s="19" t="s">
        <v>63</v>
      </c>
      <c r="S118" s="19" t="s">
        <v>62</v>
      </c>
      <c r="T118" s="19" t="s">
        <v>62</v>
      </c>
      <c r="U118" s="19" t="s">
        <v>62</v>
      </c>
      <c r="V118" s="19" t="s">
        <v>62</v>
      </c>
      <c r="W118" s="19" t="s">
        <v>63</v>
      </c>
      <c r="X118" s="19" t="s">
        <v>63</v>
      </c>
      <c r="Y118" s="19" t="s">
        <v>63</v>
      </c>
      <c r="Z118" s="19" t="s">
        <v>63</v>
      </c>
      <c r="AA118" s="19" t="s">
        <v>63</v>
      </c>
      <c r="AB118" s="19" t="s">
        <v>63</v>
      </c>
      <c r="AC118" s="19" t="s">
        <v>63</v>
      </c>
      <c r="AD118" s="19" t="s">
        <v>63</v>
      </c>
      <c r="AE118" s="19" t="s">
        <v>63</v>
      </c>
      <c r="AF118" s="19" t="s">
        <v>63</v>
      </c>
      <c r="AG118" s="19" t="s">
        <v>63</v>
      </c>
      <c r="AH118" s="19" t="s">
        <v>63</v>
      </c>
      <c r="AI118" s="19" t="s">
        <v>63</v>
      </c>
      <c r="AJ118" s="19" t="s">
        <v>63</v>
      </c>
      <c r="AK118" s="19" t="s">
        <v>63</v>
      </c>
      <c r="AL118" s="19" t="s">
        <v>63</v>
      </c>
      <c r="AM118" s="19" t="s">
        <v>63</v>
      </c>
      <c r="AN118" s="19" t="s">
        <v>63</v>
      </c>
      <c r="AO118" s="19" t="s">
        <v>63</v>
      </c>
      <c r="AP118" s="83"/>
      <c r="AQ118" s="83" t="s">
        <v>64</v>
      </c>
    </row>
    <row r="119" spans="1:43">
      <c r="A119" s="15" t="s">
        <v>55</v>
      </c>
      <c r="B119" s="1">
        <v>1170</v>
      </c>
      <c r="C119" s="16">
        <v>25.2</v>
      </c>
      <c r="D119" s="20" t="s">
        <v>1202</v>
      </c>
      <c r="E119" s="17" t="s">
        <v>57</v>
      </c>
      <c r="F119" s="17" t="s">
        <v>58</v>
      </c>
      <c r="G119" s="17" t="s">
        <v>59</v>
      </c>
      <c r="H119" s="18">
        <v>1</v>
      </c>
      <c r="I119" s="17"/>
      <c r="J119" s="17"/>
      <c r="K119" s="17"/>
      <c r="L119" s="19" t="s">
        <v>63</v>
      </c>
      <c r="M119" s="19" t="s">
        <v>63</v>
      </c>
      <c r="N119" s="19" t="s">
        <v>62</v>
      </c>
      <c r="O119" s="19" t="s">
        <v>63</v>
      </c>
      <c r="P119" s="19" t="s">
        <v>63</v>
      </c>
      <c r="Q119" s="19" t="s">
        <v>62</v>
      </c>
      <c r="R119" s="19" t="s">
        <v>63</v>
      </c>
      <c r="S119" s="19" t="s">
        <v>62</v>
      </c>
      <c r="T119" s="19" t="s">
        <v>62</v>
      </c>
      <c r="U119" s="19" t="s">
        <v>62</v>
      </c>
      <c r="V119" s="19" t="s">
        <v>62</v>
      </c>
      <c r="W119" s="19" t="s">
        <v>63</v>
      </c>
      <c r="X119" s="19" t="s">
        <v>63</v>
      </c>
      <c r="Y119" s="19" t="s">
        <v>63</v>
      </c>
      <c r="Z119" s="19" t="s">
        <v>63</v>
      </c>
      <c r="AA119" s="19" t="s">
        <v>63</v>
      </c>
      <c r="AB119" s="19" t="s">
        <v>63</v>
      </c>
      <c r="AC119" s="19" t="s">
        <v>63</v>
      </c>
      <c r="AD119" s="19" t="s">
        <v>63</v>
      </c>
      <c r="AE119" s="19" t="s">
        <v>63</v>
      </c>
      <c r="AF119" s="19" t="s">
        <v>63</v>
      </c>
      <c r="AG119" s="19" t="s">
        <v>63</v>
      </c>
      <c r="AH119" s="19" t="s">
        <v>63</v>
      </c>
      <c r="AI119" s="19" t="s">
        <v>63</v>
      </c>
      <c r="AJ119" s="19" t="s">
        <v>63</v>
      </c>
      <c r="AK119" s="19" t="s">
        <v>63</v>
      </c>
      <c r="AL119" s="19" t="s">
        <v>63</v>
      </c>
      <c r="AM119" s="19" t="s">
        <v>63</v>
      </c>
      <c r="AN119" s="19" t="s">
        <v>63</v>
      </c>
      <c r="AO119" s="19" t="s">
        <v>63</v>
      </c>
      <c r="AP119" s="83"/>
      <c r="AQ119" s="83" t="s">
        <v>64</v>
      </c>
    </row>
    <row r="120" spans="1:43">
      <c r="A120" s="15" t="s">
        <v>55</v>
      </c>
      <c r="B120" s="1">
        <v>1171</v>
      </c>
      <c r="C120" s="16">
        <v>15.1</v>
      </c>
      <c r="D120" s="20" t="s">
        <v>1203</v>
      </c>
      <c r="E120" s="17" t="s">
        <v>57</v>
      </c>
      <c r="F120" s="17" t="s">
        <v>58</v>
      </c>
      <c r="G120" s="17" t="s">
        <v>116</v>
      </c>
      <c r="H120" s="18">
        <v>1</v>
      </c>
      <c r="I120" s="17"/>
      <c r="J120" s="17"/>
      <c r="K120" s="17"/>
      <c r="L120" s="19" t="s">
        <v>63</v>
      </c>
      <c r="M120" s="19" t="s">
        <v>63</v>
      </c>
      <c r="N120" s="19" t="s">
        <v>62</v>
      </c>
      <c r="O120" s="19" t="s">
        <v>63</v>
      </c>
      <c r="P120" s="19" t="s">
        <v>63</v>
      </c>
      <c r="Q120" s="19" t="s">
        <v>62</v>
      </c>
      <c r="R120" s="19" t="s">
        <v>63</v>
      </c>
      <c r="S120" s="19" t="s">
        <v>62</v>
      </c>
      <c r="T120" s="19" t="s">
        <v>62</v>
      </c>
      <c r="U120" s="19" t="s">
        <v>62</v>
      </c>
      <c r="V120" s="19" t="s">
        <v>62</v>
      </c>
      <c r="W120" s="19" t="s">
        <v>63</v>
      </c>
      <c r="X120" s="19" t="s">
        <v>63</v>
      </c>
      <c r="Y120" s="19" t="s">
        <v>63</v>
      </c>
      <c r="Z120" s="19" t="s">
        <v>63</v>
      </c>
      <c r="AA120" s="19" t="s">
        <v>63</v>
      </c>
      <c r="AB120" s="19" t="s">
        <v>63</v>
      </c>
      <c r="AC120" s="19" t="s">
        <v>63</v>
      </c>
      <c r="AD120" s="19" t="s">
        <v>63</v>
      </c>
      <c r="AE120" s="19" t="s">
        <v>63</v>
      </c>
      <c r="AF120" s="19" t="s">
        <v>63</v>
      </c>
      <c r="AG120" s="19" t="s">
        <v>63</v>
      </c>
      <c r="AH120" s="19" t="s">
        <v>63</v>
      </c>
      <c r="AI120" s="19" t="s">
        <v>63</v>
      </c>
      <c r="AJ120" s="19" t="s">
        <v>63</v>
      </c>
      <c r="AK120" s="19" t="s">
        <v>63</v>
      </c>
      <c r="AL120" s="19" t="s">
        <v>63</v>
      </c>
      <c r="AM120" s="19" t="s">
        <v>63</v>
      </c>
      <c r="AN120" s="19" t="s">
        <v>63</v>
      </c>
      <c r="AO120" s="19" t="s">
        <v>63</v>
      </c>
      <c r="AP120" s="83"/>
      <c r="AQ120" s="83" t="s">
        <v>64</v>
      </c>
    </row>
    <row r="121" spans="1:43">
      <c r="A121" s="15" t="s">
        <v>55</v>
      </c>
      <c r="B121" s="1">
        <v>1172</v>
      </c>
      <c r="C121" s="16">
        <v>25.2</v>
      </c>
      <c r="D121" s="20" t="s">
        <v>1203</v>
      </c>
      <c r="E121" s="17" t="s">
        <v>57</v>
      </c>
      <c r="F121" s="17" t="s">
        <v>58</v>
      </c>
      <c r="G121" s="17" t="s">
        <v>59</v>
      </c>
      <c r="H121" s="18">
        <v>1</v>
      </c>
      <c r="I121" s="17"/>
      <c r="J121" s="17"/>
      <c r="K121" s="17"/>
      <c r="L121" s="19" t="s">
        <v>63</v>
      </c>
      <c r="M121" s="19" t="s">
        <v>63</v>
      </c>
      <c r="N121" s="19" t="s">
        <v>62</v>
      </c>
      <c r="O121" s="19" t="s">
        <v>63</v>
      </c>
      <c r="P121" s="19" t="s">
        <v>63</v>
      </c>
      <c r="Q121" s="19" t="s">
        <v>62</v>
      </c>
      <c r="R121" s="19" t="s">
        <v>63</v>
      </c>
      <c r="S121" s="19" t="s">
        <v>62</v>
      </c>
      <c r="T121" s="19" t="s">
        <v>62</v>
      </c>
      <c r="U121" s="19" t="s">
        <v>62</v>
      </c>
      <c r="V121" s="19" t="s">
        <v>62</v>
      </c>
      <c r="W121" s="19" t="s">
        <v>63</v>
      </c>
      <c r="X121" s="19" t="s">
        <v>63</v>
      </c>
      <c r="Y121" s="19" t="s">
        <v>63</v>
      </c>
      <c r="Z121" s="19" t="s">
        <v>63</v>
      </c>
      <c r="AA121" s="19" t="s">
        <v>63</v>
      </c>
      <c r="AB121" s="19" t="s">
        <v>63</v>
      </c>
      <c r="AC121" s="19" t="s">
        <v>63</v>
      </c>
      <c r="AD121" s="19" t="s">
        <v>63</v>
      </c>
      <c r="AE121" s="19" t="s">
        <v>63</v>
      </c>
      <c r="AF121" s="19" t="s">
        <v>63</v>
      </c>
      <c r="AG121" s="19" t="s">
        <v>63</v>
      </c>
      <c r="AH121" s="19" t="s">
        <v>63</v>
      </c>
      <c r="AI121" s="19" t="s">
        <v>63</v>
      </c>
      <c r="AJ121" s="19" t="s">
        <v>63</v>
      </c>
      <c r="AK121" s="19" t="s">
        <v>63</v>
      </c>
      <c r="AL121" s="19" t="s">
        <v>63</v>
      </c>
      <c r="AM121" s="19" t="s">
        <v>63</v>
      </c>
      <c r="AN121" s="19" t="s">
        <v>63</v>
      </c>
      <c r="AO121" s="19" t="s">
        <v>63</v>
      </c>
      <c r="AP121" s="83"/>
      <c r="AQ121" s="83" t="s">
        <v>64</v>
      </c>
    </row>
    <row r="122" spans="1:43">
      <c r="A122" s="15" t="s">
        <v>55</v>
      </c>
      <c r="B122" s="1">
        <v>1173</v>
      </c>
      <c r="C122" s="16">
        <v>15.1</v>
      </c>
      <c r="D122" s="20" t="s">
        <v>1204</v>
      </c>
      <c r="E122" s="17" t="s">
        <v>57</v>
      </c>
      <c r="F122" s="17" t="s">
        <v>58</v>
      </c>
      <c r="G122" s="17" t="s">
        <v>116</v>
      </c>
      <c r="H122" s="18">
        <v>1</v>
      </c>
      <c r="I122" s="17"/>
      <c r="J122" s="17"/>
      <c r="K122" s="17"/>
      <c r="L122" s="19" t="s">
        <v>63</v>
      </c>
      <c r="M122" s="19" t="s">
        <v>63</v>
      </c>
      <c r="N122" s="19" t="s">
        <v>62</v>
      </c>
      <c r="O122" s="19" t="s">
        <v>63</v>
      </c>
      <c r="P122" s="19" t="s">
        <v>63</v>
      </c>
      <c r="Q122" s="19" t="s">
        <v>62</v>
      </c>
      <c r="R122" s="19" t="s">
        <v>63</v>
      </c>
      <c r="S122" s="19" t="s">
        <v>62</v>
      </c>
      <c r="T122" s="19" t="s">
        <v>62</v>
      </c>
      <c r="U122" s="19" t="s">
        <v>62</v>
      </c>
      <c r="V122" s="19" t="s">
        <v>62</v>
      </c>
      <c r="W122" s="19" t="s">
        <v>63</v>
      </c>
      <c r="X122" s="19" t="s">
        <v>63</v>
      </c>
      <c r="Y122" s="19" t="s">
        <v>63</v>
      </c>
      <c r="Z122" s="19" t="s">
        <v>63</v>
      </c>
      <c r="AA122" s="19" t="s">
        <v>63</v>
      </c>
      <c r="AB122" s="19" t="s">
        <v>63</v>
      </c>
      <c r="AC122" s="19" t="s">
        <v>63</v>
      </c>
      <c r="AD122" s="19" t="s">
        <v>63</v>
      </c>
      <c r="AE122" s="19" t="s">
        <v>63</v>
      </c>
      <c r="AF122" s="19" t="s">
        <v>63</v>
      </c>
      <c r="AG122" s="19" t="s">
        <v>63</v>
      </c>
      <c r="AH122" s="19" t="s">
        <v>63</v>
      </c>
      <c r="AI122" s="19" t="s">
        <v>63</v>
      </c>
      <c r="AJ122" s="19" t="s">
        <v>63</v>
      </c>
      <c r="AK122" s="19" t="s">
        <v>63</v>
      </c>
      <c r="AL122" s="19" t="s">
        <v>63</v>
      </c>
      <c r="AM122" s="19" t="s">
        <v>63</v>
      </c>
      <c r="AN122" s="19" t="s">
        <v>63</v>
      </c>
      <c r="AO122" s="19" t="s">
        <v>63</v>
      </c>
      <c r="AP122" s="83"/>
      <c r="AQ122" s="83" t="s">
        <v>64</v>
      </c>
    </row>
    <row r="123" spans="1:43">
      <c r="A123" s="15" t="s">
        <v>55</v>
      </c>
      <c r="B123" s="1">
        <v>1174</v>
      </c>
      <c r="C123" s="16">
        <v>25.2</v>
      </c>
      <c r="D123" s="20" t="s">
        <v>1204</v>
      </c>
      <c r="E123" s="17" t="s">
        <v>57</v>
      </c>
      <c r="F123" s="17" t="s">
        <v>58</v>
      </c>
      <c r="G123" s="17" t="s">
        <v>59</v>
      </c>
      <c r="H123" s="18">
        <v>1</v>
      </c>
      <c r="I123" s="17"/>
      <c r="J123" s="17"/>
      <c r="K123" s="17"/>
      <c r="L123" s="19" t="s">
        <v>63</v>
      </c>
      <c r="M123" s="19" t="s">
        <v>63</v>
      </c>
      <c r="N123" s="19" t="s">
        <v>62</v>
      </c>
      <c r="O123" s="19" t="s">
        <v>63</v>
      </c>
      <c r="P123" s="19" t="s">
        <v>63</v>
      </c>
      <c r="Q123" s="19" t="s">
        <v>62</v>
      </c>
      <c r="R123" s="19" t="s">
        <v>63</v>
      </c>
      <c r="S123" s="19" t="s">
        <v>62</v>
      </c>
      <c r="T123" s="19" t="s">
        <v>62</v>
      </c>
      <c r="U123" s="19" t="s">
        <v>62</v>
      </c>
      <c r="V123" s="19" t="s">
        <v>62</v>
      </c>
      <c r="W123" s="19" t="s">
        <v>63</v>
      </c>
      <c r="X123" s="19" t="s">
        <v>63</v>
      </c>
      <c r="Y123" s="19" t="s">
        <v>63</v>
      </c>
      <c r="Z123" s="19" t="s">
        <v>63</v>
      </c>
      <c r="AA123" s="19" t="s">
        <v>63</v>
      </c>
      <c r="AB123" s="19" t="s">
        <v>63</v>
      </c>
      <c r="AC123" s="19" t="s">
        <v>63</v>
      </c>
      <c r="AD123" s="19" t="s">
        <v>63</v>
      </c>
      <c r="AE123" s="19" t="s">
        <v>63</v>
      </c>
      <c r="AF123" s="19" t="s">
        <v>63</v>
      </c>
      <c r="AG123" s="19" t="s">
        <v>63</v>
      </c>
      <c r="AH123" s="19" t="s">
        <v>63</v>
      </c>
      <c r="AI123" s="19" t="s">
        <v>63</v>
      </c>
      <c r="AJ123" s="19" t="s">
        <v>63</v>
      </c>
      <c r="AK123" s="19" t="s">
        <v>63</v>
      </c>
      <c r="AL123" s="19" t="s">
        <v>63</v>
      </c>
      <c r="AM123" s="19" t="s">
        <v>63</v>
      </c>
      <c r="AN123" s="19" t="s">
        <v>63</v>
      </c>
      <c r="AO123" s="19" t="s">
        <v>63</v>
      </c>
      <c r="AP123" s="83"/>
      <c r="AQ123" s="83" t="s">
        <v>64</v>
      </c>
    </row>
    <row r="124" spans="1:43">
      <c r="A124" s="15" t="s">
        <v>55</v>
      </c>
      <c r="B124" s="1">
        <v>1175</v>
      </c>
      <c r="C124" s="16">
        <v>19.8</v>
      </c>
      <c r="D124" s="20" t="s">
        <v>1205</v>
      </c>
      <c r="E124" s="17" t="s">
        <v>57</v>
      </c>
      <c r="F124" s="17" t="s">
        <v>58</v>
      </c>
      <c r="G124" s="17" t="s">
        <v>116</v>
      </c>
      <c r="H124" s="18">
        <v>1</v>
      </c>
      <c r="I124" s="17"/>
      <c r="J124" s="17"/>
      <c r="K124" s="17"/>
      <c r="L124" s="19" t="s">
        <v>63</v>
      </c>
      <c r="M124" s="19" t="s">
        <v>63</v>
      </c>
      <c r="N124" s="19" t="s">
        <v>62</v>
      </c>
      <c r="O124" s="19" t="s">
        <v>63</v>
      </c>
      <c r="P124" s="19" t="s">
        <v>63</v>
      </c>
      <c r="Q124" s="19" t="s">
        <v>62</v>
      </c>
      <c r="R124" s="19" t="s">
        <v>63</v>
      </c>
      <c r="S124" s="19" t="s">
        <v>62</v>
      </c>
      <c r="T124" s="19" t="s">
        <v>62</v>
      </c>
      <c r="U124" s="19" t="s">
        <v>62</v>
      </c>
      <c r="V124" s="19" t="s">
        <v>62</v>
      </c>
      <c r="W124" s="19" t="s">
        <v>63</v>
      </c>
      <c r="X124" s="19" t="s">
        <v>63</v>
      </c>
      <c r="Y124" s="19" t="s">
        <v>63</v>
      </c>
      <c r="Z124" s="19" t="s">
        <v>63</v>
      </c>
      <c r="AA124" s="19" t="s">
        <v>63</v>
      </c>
      <c r="AB124" s="19" t="s">
        <v>63</v>
      </c>
      <c r="AC124" s="19" t="s">
        <v>63</v>
      </c>
      <c r="AD124" s="19" t="s">
        <v>63</v>
      </c>
      <c r="AE124" s="19" t="s">
        <v>63</v>
      </c>
      <c r="AF124" s="19" t="s">
        <v>63</v>
      </c>
      <c r="AG124" s="19" t="s">
        <v>63</v>
      </c>
      <c r="AH124" s="19" t="s">
        <v>63</v>
      </c>
      <c r="AI124" s="19" t="s">
        <v>63</v>
      </c>
      <c r="AJ124" s="19" t="s">
        <v>63</v>
      </c>
      <c r="AK124" s="19" t="s">
        <v>63</v>
      </c>
      <c r="AL124" s="19" t="s">
        <v>63</v>
      </c>
      <c r="AM124" s="19" t="s">
        <v>63</v>
      </c>
      <c r="AN124" s="19" t="s">
        <v>63</v>
      </c>
      <c r="AO124" s="19" t="s">
        <v>63</v>
      </c>
      <c r="AP124" s="83"/>
      <c r="AQ124" s="83" t="s">
        <v>64</v>
      </c>
    </row>
    <row r="125" spans="1:43">
      <c r="A125" s="15" t="s">
        <v>55</v>
      </c>
      <c r="B125" s="1">
        <v>1176</v>
      </c>
      <c r="C125" s="16">
        <v>33.299999999999997</v>
      </c>
      <c r="D125" s="20" t="s">
        <v>1205</v>
      </c>
      <c r="E125" s="17" t="s">
        <v>57</v>
      </c>
      <c r="F125" s="17" t="s">
        <v>58</v>
      </c>
      <c r="G125" s="17" t="s">
        <v>59</v>
      </c>
      <c r="H125" s="18">
        <v>1</v>
      </c>
      <c r="I125" s="17"/>
      <c r="J125" s="17"/>
      <c r="K125" s="17"/>
      <c r="L125" s="19" t="s">
        <v>63</v>
      </c>
      <c r="M125" s="19" t="s">
        <v>63</v>
      </c>
      <c r="N125" s="19" t="s">
        <v>62</v>
      </c>
      <c r="O125" s="19" t="s">
        <v>63</v>
      </c>
      <c r="P125" s="19" t="s">
        <v>63</v>
      </c>
      <c r="Q125" s="19" t="s">
        <v>62</v>
      </c>
      <c r="R125" s="19" t="s">
        <v>63</v>
      </c>
      <c r="S125" s="19" t="s">
        <v>62</v>
      </c>
      <c r="T125" s="19" t="s">
        <v>62</v>
      </c>
      <c r="U125" s="19" t="s">
        <v>62</v>
      </c>
      <c r="V125" s="19" t="s">
        <v>62</v>
      </c>
      <c r="W125" s="19" t="s">
        <v>63</v>
      </c>
      <c r="X125" s="19" t="s">
        <v>63</v>
      </c>
      <c r="Y125" s="19" t="s">
        <v>63</v>
      </c>
      <c r="Z125" s="19" t="s">
        <v>63</v>
      </c>
      <c r="AA125" s="19" t="s">
        <v>63</v>
      </c>
      <c r="AB125" s="19" t="s">
        <v>63</v>
      </c>
      <c r="AC125" s="19" t="s">
        <v>63</v>
      </c>
      <c r="AD125" s="19" t="s">
        <v>63</v>
      </c>
      <c r="AE125" s="19" t="s">
        <v>63</v>
      </c>
      <c r="AF125" s="19" t="s">
        <v>63</v>
      </c>
      <c r="AG125" s="19" t="s">
        <v>63</v>
      </c>
      <c r="AH125" s="19" t="s">
        <v>63</v>
      </c>
      <c r="AI125" s="19" t="s">
        <v>63</v>
      </c>
      <c r="AJ125" s="19" t="s">
        <v>63</v>
      </c>
      <c r="AK125" s="19" t="s">
        <v>63</v>
      </c>
      <c r="AL125" s="19" t="s">
        <v>63</v>
      </c>
      <c r="AM125" s="19" t="s">
        <v>63</v>
      </c>
      <c r="AN125" s="19" t="s">
        <v>63</v>
      </c>
      <c r="AO125" s="19" t="s">
        <v>63</v>
      </c>
      <c r="AP125" s="83"/>
      <c r="AQ125" s="83" t="s">
        <v>64</v>
      </c>
    </row>
    <row r="126" spans="1:43" ht="89.25">
      <c r="A126" s="15" t="s">
        <v>55</v>
      </c>
      <c r="B126" s="1">
        <v>1177.0999999999999</v>
      </c>
      <c r="C126" s="16">
        <v>32.4</v>
      </c>
      <c r="D126" s="20" t="s">
        <v>1206</v>
      </c>
      <c r="E126" s="17" t="s">
        <v>1207</v>
      </c>
      <c r="F126" s="17" t="s">
        <v>1208</v>
      </c>
      <c r="G126" s="17" t="s">
        <v>57</v>
      </c>
      <c r="H126" s="17" t="s">
        <v>1171</v>
      </c>
      <c r="I126" s="17" t="s">
        <v>1209</v>
      </c>
      <c r="J126" s="17"/>
      <c r="K126" s="17"/>
      <c r="L126" s="19" t="s">
        <v>63</v>
      </c>
      <c r="M126" s="19" t="s">
        <v>63</v>
      </c>
      <c r="N126" s="19" t="s">
        <v>62</v>
      </c>
      <c r="O126" s="19" t="s">
        <v>63</v>
      </c>
      <c r="P126" s="19" t="s">
        <v>63</v>
      </c>
      <c r="Q126" s="19" t="s">
        <v>62</v>
      </c>
      <c r="R126" s="19" t="s">
        <v>63</v>
      </c>
      <c r="S126" s="19" t="s">
        <v>62</v>
      </c>
      <c r="T126" s="19" t="s">
        <v>62</v>
      </c>
      <c r="U126" s="19" t="s">
        <v>62</v>
      </c>
      <c r="V126" s="19" t="s">
        <v>62</v>
      </c>
      <c r="W126" s="19" t="s">
        <v>63</v>
      </c>
      <c r="X126" s="19" t="s">
        <v>63</v>
      </c>
      <c r="Y126" s="19" t="s">
        <v>63</v>
      </c>
      <c r="Z126" s="19" t="s">
        <v>63</v>
      </c>
      <c r="AA126" s="19" t="s">
        <v>63</v>
      </c>
      <c r="AB126" s="19" t="s">
        <v>63</v>
      </c>
      <c r="AC126" s="19" t="s">
        <v>63</v>
      </c>
      <c r="AD126" s="19" t="s">
        <v>63</v>
      </c>
      <c r="AE126" s="19" t="s">
        <v>63</v>
      </c>
      <c r="AF126" s="19" t="s">
        <v>63</v>
      </c>
      <c r="AG126" s="19" t="s">
        <v>62</v>
      </c>
      <c r="AH126" s="19" t="s">
        <v>63</v>
      </c>
      <c r="AI126" s="19" t="s">
        <v>63</v>
      </c>
      <c r="AJ126" s="19" t="s">
        <v>63</v>
      </c>
      <c r="AK126" s="19" t="s">
        <v>63</v>
      </c>
      <c r="AL126" s="19" t="s">
        <v>63</v>
      </c>
      <c r="AM126" s="19" t="s">
        <v>63</v>
      </c>
      <c r="AN126" s="19" t="s">
        <v>63</v>
      </c>
      <c r="AO126" s="19" t="s">
        <v>63</v>
      </c>
      <c r="AP126" s="83"/>
      <c r="AQ126" s="83" t="s">
        <v>64</v>
      </c>
    </row>
    <row r="127" spans="1:43">
      <c r="A127" s="15" t="s">
        <v>55</v>
      </c>
      <c r="B127" s="1">
        <v>1181</v>
      </c>
      <c r="C127" s="16">
        <v>15.1</v>
      </c>
      <c r="D127" s="20" t="s">
        <v>1210</v>
      </c>
      <c r="E127" s="17" t="s">
        <v>57</v>
      </c>
      <c r="F127" s="17" t="s">
        <v>58</v>
      </c>
      <c r="G127" s="17" t="s">
        <v>116</v>
      </c>
      <c r="H127" s="18">
        <v>1</v>
      </c>
      <c r="I127" s="17"/>
      <c r="J127" s="17"/>
      <c r="K127" s="17"/>
      <c r="L127" s="19" t="s">
        <v>63</v>
      </c>
      <c r="M127" s="19" t="s">
        <v>63</v>
      </c>
      <c r="N127" s="19" t="s">
        <v>62</v>
      </c>
      <c r="O127" s="19" t="s">
        <v>63</v>
      </c>
      <c r="P127" s="19" t="s">
        <v>63</v>
      </c>
      <c r="Q127" s="19" t="s">
        <v>62</v>
      </c>
      <c r="R127" s="19" t="s">
        <v>63</v>
      </c>
      <c r="S127" s="19" t="s">
        <v>62</v>
      </c>
      <c r="T127" s="19" t="s">
        <v>62</v>
      </c>
      <c r="U127" s="19" t="s">
        <v>62</v>
      </c>
      <c r="V127" s="19" t="s">
        <v>62</v>
      </c>
      <c r="W127" s="19" t="s">
        <v>63</v>
      </c>
      <c r="X127" s="19" t="s">
        <v>63</v>
      </c>
      <c r="Y127" s="19" t="s">
        <v>63</v>
      </c>
      <c r="Z127" s="19" t="s">
        <v>63</v>
      </c>
      <c r="AA127" s="19" t="s">
        <v>63</v>
      </c>
      <c r="AB127" s="19" t="s">
        <v>63</v>
      </c>
      <c r="AC127" s="19" t="s">
        <v>63</v>
      </c>
      <c r="AD127" s="19" t="s">
        <v>63</v>
      </c>
      <c r="AE127" s="19" t="s">
        <v>63</v>
      </c>
      <c r="AF127" s="19" t="s">
        <v>63</v>
      </c>
      <c r="AG127" s="19" t="s">
        <v>63</v>
      </c>
      <c r="AH127" s="19" t="s">
        <v>63</v>
      </c>
      <c r="AI127" s="19" t="s">
        <v>63</v>
      </c>
      <c r="AJ127" s="19" t="s">
        <v>63</v>
      </c>
      <c r="AK127" s="19" t="s">
        <v>63</v>
      </c>
      <c r="AL127" s="19" t="s">
        <v>63</v>
      </c>
      <c r="AM127" s="19" t="s">
        <v>63</v>
      </c>
      <c r="AN127" s="19" t="s">
        <v>63</v>
      </c>
      <c r="AO127" s="19" t="s">
        <v>63</v>
      </c>
      <c r="AP127" s="83"/>
      <c r="AQ127" s="83" t="s">
        <v>64</v>
      </c>
    </row>
    <row r="128" spans="1:43">
      <c r="A128" s="15" t="s">
        <v>55</v>
      </c>
      <c r="B128" s="1">
        <v>1182</v>
      </c>
      <c r="C128" s="16">
        <v>25.2</v>
      </c>
      <c r="D128" s="20" t="s">
        <v>1210</v>
      </c>
      <c r="E128" s="17" t="s">
        <v>57</v>
      </c>
      <c r="F128" s="17" t="s">
        <v>58</v>
      </c>
      <c r="G128" s="17" t="s">
        <v>59</v>
      </c>
      <c r="H128" s="18">
        <v>1</v>
      </c>
      <c r="I128" s="17"/>
      <c r="J128" s="17"/>
      <c r="K128" s="17"/>
      <c r="L128" s="19" t="s">
        <v>63</v>
      </c>
      <c r="M128" s="19" t="s">
        <v>63</v>
      </c>
      <c r="N128" s="19" t="s">
        <v>62</v>
      </c>
      <c r="O128" s="19" t="s">
        <v>63</v>
      </c>
      <c r="P128" s="19" t="s">
        <v>63</v>
      </c>
      <c r="Q128" s="19" t="s">
        <v>62</v>
      </c>
      <c r="R128" s="19" t="s">
        <v>63</v>
      </c>
      <c r="S128" s="19" t="s">
        <v>62</v>
      </c>
      <c r="T128" s="19" t="s">
        <v>62</v>
      </c>
      <c r="U128" s="19" t="s">
        <v>62</v>
      </c>
      <c r="V128" s="19" t="s">
        <v>62</v>
      </c>
      <c r="W128" s="19" t="s">
        <v>63</v>
      </c>
      <c r="X128" s="19" t="s">
        <v>63</v>
      </c>
      <c r="Y128" s="19" t="s">
        <v>63</v>
      </c>
      <c r="Z128" s="19" t="s">
        <v>63</v>
      </c>
      <c r="AA128" s="19" t="s">
        <v>63</v>
      </c>
      <c r="AB128" s="19" t="s">
        <v>63</v>
      </c>
      <c r="AC128" s="19" t="s">
        <v>63</v>
      </c>
      <c r="AD128" s="19" t="s">
        <v>63</v>
      </c>
      <c r="AE128" s="19" t="s">
        <v>63</v>
      </c>
      <c r="AF128" s="19" t="s">
        <v>63</v>
      </c>
      <c r="AG128" s="19" t="s">
        <v>63</v>
      </c>
      <c r="AH128" s="19" t="s">
        <v>63</v>
      </c>
      <c r="AI128" s="19" t="s">
        <v>63</v>
      </c>
      <c r="AJ128" s="19" t="s">
        <v>63</v>
      </c>
      <c r="AK128" s="19" t="s">
        <v>63</v>
      </c>
      <c r="AL128" s="19" t="s">
        <v>63</v>
      </c>
      <c r="AM128" s="19" t="s">
        <v>63</v>
      </c>
      <c r="AN128" s="19" t="s">
        <v>63</v>
      </c>
      <c r="AO128" s="19" t="s">
        <v>63</v>
      </c>
      <c r="AP128" s="83"/>
      <c r="AQ128" s="83" t="s">
        <v>64</v>
      </c>
    </row>
    <row r="129" spans="1:43">
      <c r="A129" s="15" t="s">
        <v>55</v>
      </c>
      <c r="B129" s="1">
        <v>1183</v>
      </c>
      <c r="C129" s="16">
        <v>15.1</v>
      </c>
      <c r="D129" s="20" t="s">
        <v>1211</v>
      </c>
      <c r="E129" s="17" t="s">
        <v>57</v>
      </c>
      <c r="F129" s="17" t="s">
        <v>58</v>
      </c>
      <c r="G129" s="17" t="s">
        <v>116</v>
      </c>
      <c r="H129" s="18">
        <v>1</v>
      </c>
      <c r="I129" s="17"/>
      <c r="J129" s="17"/>
      <c r="K129" s="17"/>
      <c r="L129" s="19" t="s">
        <v>63</v>
      </c>
      <c r="M129" s="19" t="s">
        <v>63</v>
      </c>
      <c r="N129" s="19" t="s">
        <v>62</v>
      </c>
      <c r="O129" s="19" t="s">
        <v>63</v>
      </c>
      <c r="P129" s="19" t="s">
        <v>63</v>
      </c>
      <c r="Q129" s="19" t="s">
        <v>62</v>
      </c>
      <c r="R129" s="19" t="s">
        <v>63</v>
      </c>
      <c r="S129" s="19" t="s">
        <v>62</v>
      </c>
      <c r="T129" s="19" t="s">
        <v>62</v>
      </c>
      <c r="U129" s="19" t="s">
        <v>62</v>
      </c>
      <c r="V129" s="19" t="s">
        <v>62</v>
      </c>
      <c r="W129" s="19" t="s">
        <v>63</v>
      </c>
      <c r="X129" s="19" t="s">
        <v>63</v>
      </c>
      <c r="Y129" s="19" t="s">
        <v>63</v>
      </c>
      <c r="Z129" s="19" t="s">
        <v>63</v>
      </c>
      <c r="AA129" s="19" t="s">
        <v>63</v>
      </c>
      <c r="AB129" s="19" t="s">
        <v>63</v>
      </c>
      <c r="AC129" s="19" t="s">
        <v>63</v>
      </c>
      <c r="AD129" s="19" t="s">
        <v>63</v>
      </c>
      <c r="AE129" s="19" t="s">
        <v>63</v>
      </c>
      <c r="AF129" s="19" t="s">
        <v>63</v>
      </c>
      <c r="AG129" s="19" t="s">
        <v>63</v>
      </c>
      <c r="AH129" s="19" t="s">
        <v>63</v>
      </c>
      <c r="AI129" s="19" t="s">
        <v>63</v>
      </c>
      <c r="AJ129" s="19" t="s">
        <v>63</v>
      </c>
      <c r="AK129" s="19" t="s">
        <v>63</v>
      </c>
      <c r="AL129" s="19" t="s">
        <v>63</v>
      </c>
      <c r="AM129" s="19" t="s">
        <v>63</v>
      </c>
      <c r="AN129" s="19" t="s">
        <v>63</v>
      </c>
      <c r="AO129" s="19" t="s">
        <v>63</v>
      </c>
      <c r="AP129" s="83"/>
      <c r="AQ129" s="83" t="s">
        <v>64</v>
      </c>
    </row>
    <row r="130" spans="1:43">
      <c r="A130" s="15" t="s">
        <v>55</v>
      </c>
      <c r="B130" s="1">
        <v>1184</v>
      </c>
      <c r="C130" s="16">
        <v>25.2</v>
      </c>
      <c r="D130" s="20" t="s">
        <v>1211</v>
      </c>
      <c r="E130" s="17" t="s">
        <v>57</v>
      </c>
      <c r="F130" s="17" t="s">
        <v>58</v>
      </c>
      <c r="G130" s="17" t="s">
        <v>59</v>
      </c>
      <c r="H130" s="18">
        <v>1</v>
      </c>
      <c r="I130" s="17"/>
      <c r="J130" s="17"/>
      <c r="K130" s="17"/>
      <c r="L130" s="19" t="s">
        <v>63</v>
      </c>
      <c r="M130" s="19" t="s">
        <v>63</v>
      </c>
      <c r="N130" s="19" t="s">
        <v>62</v>
      </c>
      <c r="O130" s="19" t="s">
        <v>63</v>
      </c>
      <c r="P130" s="19" t="s">
        <v>63</v>
      </c>
      <c r="Q130" s="19" t="s">
        <v>62</v>
      </c>
      <c r="R130" s="19" t="s">
        <v>63</v>
      </c>
      <c r="S130" s="19" t="s">
        <v>62</v>
      </c>
      <c r="T130" s="19" t="s">
        <v>62</v>
      </c>
      <c r="U130" s="19" t="s">
        <v>62</v>
      </c>
      <c r="V130" s="19" t="s">
        <v>62</v>
      </c>
      <c r="W130" s="19" t="s">
        <v>63</v>
      </c>
      <c r="X130" s="19" t="s">
        <v>63</v>
      </c>
      <c r="Y130" s="19" t="s">
        <v>63</v>
      </c>
      <c r="Z130" s="19" t="s">
        <v>63</v>
      </c>
      <c r="AA130" s="19" t="s">
        <v>63</v>
      </c>
      <c r="AB130" s="19" t="s">
        <v>63</v>
      </c>
      <c r="AC130" s="19" t="s">
        <v>63</v>
      </c>
      <c r="AD130" s="19" t="s">
        <v>63</v>
      </c>
      <c r="AE130" s="19" t="s">
        <v>63</v>
      </c>
      <c r="AF130" s="19" t="s">
        <v>63</v>
      </c>
      <c r="AG130" s="19" t="s">
        <v>63</v>
      </c>
      <c r="AH130" s="19" t="s">
        <v>63</v>
      </c>
      <c r="AI130" s="19" t="s">
        <v>63</v>
      </c>
      <c r="AJ130" s="19" t="s">
        <v>63</v>
      </c>
      <c r="AK130" s="19" t="s">
        <v>63</v>
      </c>
      <c r="AL130" s="19" t="s">
        <v>63</v>
      </c>
      <c r="AM130" s="19" t="s">
        <v>63</v>
      </c>
      <c r="AN130" s="19" t="s">
        <v>63</v>
      </c>
      <c r="AO130" s="19" t="s">
        <v>63</v>
      </c>
      <c r="AP130" s="83"/>
      <c r="AQ130" s="83" t="s">
        <v>64</v>
      </c>
    </row>
    <row r="131" spans="1:43">
      <c r="A131" s="15" t="s">
        <v>55</v>
      </c>
      <c r="B131" s="1">
        <v>1186</v>
      </c>
      <c r="C131" s="16">
        <v>15.1</v>
      </c>
      <c r="D131" s="20" t="s">
        <v>1212</v>
      </c>
      <c r="E131" s="17" t="s">
        <v>57</v>
      </c>
      <c r="F131" s="17" t="s">
        <v>58</v>
      </c>
      <c r="G131" s="17" t="s">
        <v>59</v>
      </c>
      <c r="H131" s="18">
        <v>1</v>
      </c>
      <c r="I131" s="17"/>
      <c r="J131" s="17"/>
      <c r="K131" s="17"/>
      <c r="L131" s="19" t="s">
        <v>63</v>
      </c>
      <c r="M131" s="19" t="s">
        <v>63</v>
      </c>
      <c r="N131" s="19" t="s">
        <v>62</v>
      </c>
      <c r="O131" s="19" t="s">
        <v>63</v>
      </c>
      <c r="P131" s="19" t="s">
        <v>63</v>
      </c>
      <c r="Q131" s="19" t="s">
        <v>62</v>
      </c>
      <c r="R131" s="19" t="s">
        <v>63</v>
      </c>
      <c r="S131" s="19" t="s">
        <v>62</v>
      </c>
      <c r="T131" s="19" t="s">
        <v>62</v>
      </c>
      <c r="U131" s="19" t="s">
        <v>62</v>
      </c>
      <c r="V131" s="19" t="s">
        <v>62</v>
      </c>
      <c r="W131" s="19" t="s">
        <v>63</v>
      </c>
      <c r="X131" s="19" t="s">
        <v>63</v>
      </c>
      <c r="Y131" s="19" t="s">
        <v>63</v>
      </c>
      <c r="Z131" s="19" t="s">
        <v>63</v>
      </c>
      <c r="AA131" s="19" t="s">
        <v>63</v>
      </c>
      <c r="AB131" s="19" t="s">
        <v>63</v>
      </c>
      <c r="AC131" s="19" t="s">
        <v>63</v>
      </c>
      <c r="AD131" s="19" t="s">
        <v>63</v>
      </c>
      <c r="AE131" s="19" t="s">
        <v>63</v>
      </c>
      <c r="AF131" s="19" t="s">
        <v>63</v>
      </c>
      <c r="AG131" s="19" t="s">
        <v>63</v>
      </c>
      <c r="AH131" s="19" t="s">
        <v>63</v>
      </c>
      <c r="AI131" s="19" t="s">
        <v>63</v>
      </c>
      <c r="AJ131" s="19" t="s">
        <v>63</v>
      </c>
      <c r="AK131" s="19" t="s">
        <v>63</v>
      </c>
      <c r="AL131" s="19" t="s">
        <v>63</v>
      </c>
      <c r="AM131" s="19" t="s">
        <v>63</v>
      </c>
      <c r="AN131" s="19" t="s">
        <v>63</v>
      </c>
      <c r="AO131" s="19" t="s">
        <v>63</v>
      </c>
      <c r="AP131" s="83"/>
      <c r="AQ131" s="83" t="s">
        <v>64</v>
      </c>
    </row>
    <row r="132" spans="1:43">
      <c r="A132" s="15" t="s">
        <v>55</v>
      </c>
      <c r="B132" s="1">
        <v>1188.0999999999999</v>
      </c>
      <c r="C132" s="16">
        <v>15.1</v>
      </c>
      <c r="D132" s="20" t="s">
        <v>1213</v>
      </c>
      <c r="E132" s="17" t="s">
        <v>57</v>
      </c>
      <c r="F132" s="17" t="s">
        <v>58</v>
      </c>
      <c r="G132" s="17" t="s">
        <v>59</v>
      </c>
      <c r="H132" s="18">
        <v>1</v>
      </c>
      <c r="I132" s="17"/>
      <c r="J132" s="17"/>
      <c r="K132" s="17"/>
      <c r="L132" s="19" t="s">
        <v>63</v>
      </c>
      <c r="M132" s="19" t="s">
        <v>63</v>
      </c>
      <c r="N132" s="19" t="s">
        <v>62</v>
      </c>
      <c r="O132" s="19" t="s">
        <v>63</v>
      </c>
      <c r="P132" s="19" t="s">
        <v>63</v>
      </c>
      <c r="Q132" s="19" t="s">
        <v>63</v>
      </c>
      <c r="R132" s="19" t="s">
        <v>62</v>
      </c>
      <c r="S132" s="19" t="s">
        <v>62</v>
      </c>
      <c r="T132" s="19" t="s">
        <v>62</v>
      </c>
      <c r="U132" s="19" t="s">
        <v>62</v>
      </c>
      <c r="V132" s="19" t="s">
        <v>62</v>
      </c>
      <c r="W132" s="19" t="s">
        <v>63</v>
      </c>
      <c r="X132" s="19" t="s">
        <v>63</v>
      </c>
      <c r="Y132" s="19" t="s">
        <v>63</v>
      </c>
      <c r="Z132" s="19" t="s">
        <v>63</v>
      </c>
      <c r="AA132" s="19" t="s">
        <v>63</v>
      </c>
      <c r="AB132" s="19" t="s">
        <v>63</v>
      </c>
      <c r="AC132" s="19" t="s">
        <v>63</v>
      </c>
      <c r="AD132" s="19" t="s">
        <v>63</v>
      </c>
      <c r="AE132" s="19" t="s">
        <v>63</v>
      </c>
      <c r="AF132" s="19" t="s">
        <v>63</v>
      </c>
      <c r="AG132" s="19" t="s">
        <v>63</v>
      </c>
      <c r="AH132" s="19" t="s">
        <v>63</v>
      </c>
      <c r="AI132" s="19" t="s">
        <v>63</v>
      </c>
      <c r="AJ132" s="19" t="s">
        <v>63</v>
      </c>
      <c r="AK132" s="19" t="s">
        <v>63</v>
      </c>
      <c r="AL132" s="19" t="s">
        <v>63</v>
      </c>
      <c r="AM132" s="19" t="s">
        <v>63</v>
      </c>
      <c r="AN132" s="19" t="s">
        <v>63</v>
      </c>
      <c r="AO132" s="19" t="s">
        <v>63</v>
      </c>
      <c r="AP132" s="83"/>
      <c r="AQ132" s="83" t="s">
        <v>64</v>
      </c>
    </row>
    <row r="133" spans="1:43">
      <c r="A133" s="15" t="s">
        <v>55</v>
      </c>
      <c r="B133" s="1">
        <v>1189</v>
      </c>
      <c r="C133" s="16">
        <v>28.8</v>
      </c>
      <c r="D133" s="20" t="s">
        <v>1214</v>
      </c>
      <c r="E133" s="17" t="s">
        <v>57</v>
      </c>
      <c r="F133" s="17" t="s">
        <v>58</v>
      </c>
      <c r="G133" s="17" t="s">
        <v>57</v>
      </c>
      <c r="H133" s="18">
        <v>1</v>
      </c>
      <c r="I133" s="17"/>
      <c r="J133" s="17"/>
      <c r="K133" s="17"/>
      <c r="L133" s="19" t="s">
        <v>63</v>
      </c>
      <c r="M133" s="19" t="s">
        <v>63</v>
      </c>
      <c r="N133" s="19" t="s">
        <v>62</v>
      </c>
      <c r="O133" s="19" t="s">
        <v>63</v>
      </c>
      <c r="P133" s="19" t="s">
        <v>63</v>
      </c>
      <c r="Q133" s="19" t="s">
        <v>63</v>
      </c>
      <c r="R133" s="19" t="s">
        <v>62</v>
      </c>
      <c r="S133" s="19" t="s">
        <v>62</v>
      </c>
      <c r="T133" s="19" t="s">
        <v>62</v>
      </c>
      <c r="U133" s="19" t="s">
        <v>62</v>
      </c>
      <c r="V133" s="19" t="s">
        <v>62</v>
      </c>
      <c r="W133" s="19" t="s">
        <v>63</v>
      </c>
      <c r="X133" s="19" t="s">
        <v>63</v>
      </c>
      <c r="Y133" s="19" t="s">
        <v>63</v>
      </c>
      <c r="Z133" s="19" t="s">
        <v>63</v>
      </c>
      <c r="AA133" s="19" t="s">
        <v>63</v>
      </c>
      <c r="AB133" s="19" t="s">
        <v>63</v>
      </c>
      <c r="AC133" s="19" t="s">
        <v>63</v>
      </c>
      <c r="AD133" s="19" t="s">
        <v>63</v>
      </c>
      <c r="AE133" s="19" t="s">
        <v>63</v>
      </c>
      <c r="AF133" s="19" t="s">
        <v>63</v>
      </c>
      <c r="AG133" s="19" t="s">
        <v>63</v>
      </c>
      <c r="AH133" s="19" t="s">
        <v>63</v>
      </c>
      <c r="AI133" s="19" t="s">
        <v>63</v>
      </c>
      <c r="AJ133" s="19" t="s">
        <v>63</v>
      </c>
      <c r="AK133" s="19" t="s">
        <v>63</v>
      </c>
      <c r="AL133" s="19" t="s">
        <v>63</v>
      </c>
      <c r="AM133" s="19" t="s">
        <v>63</v>
      </c>
      <c r="AN133" s="19" t="s">
        <v>63</v>
      </c>
      <c r="AO133" s="19" t="s">
        <v>63</v>
      </c>
      <c r="AP133" s="83"/>
      <c r="AQ133" s="83" t="s">
        <v>64</v>
      </c>
    </row>
    <row r="134" spans="1:43">
      <c r="A134" s="15" t="s">
        <v>55</v>
      </c>
      <c r="B134" s="1">
        <v>1190.0999999999999</v>
      </c>
      <c r="C134" s="16">
        <v>33.299999999999997</v>
      </c>
      <c r="D134" s="20" t="s">
        <v>83</v>
      </c>
      <c r="E134" s="17" t="s">
        <v>84</v>
      </c>
      <c r="F134" s="17" t="s">
        <v>58</v>
      </c>
      <c r="G134" s="17" t="s">
        <v>116</v>
      </c>
      <c r="H134" s="18">
        <v>1</v>
      </c>
      <c r="I134" s="17"/>
      <c r="J134" s="17"/>
      <c r="K134" s="17"/>
      <c r="L134" s="19" t="s">
        <v>63</v>
      </c>
      <c r="M134" s="19" t="s">
        <v>63</v>
      </c>
      <c r="N134" s="19" t="s">
        <v>62</v>
      </c>
      <c r="O134" s="19" t="s">
        <v>63</v>
      </c>
      <c r="P134" s="19" t="s">
        <v>63</v>
      </c>
      <c r="Q134" s="19" t="s">
        <v>62</v>
      </c>
      <c r="R134" s="19" t="s">
        <v>63</v>
      </c>
      <c r="S134" s="19" t="s">
        <v>62</v>
      </c>
      <c r="T134" s="19" t="s">
        <v>62</v>
      </c>
      <c r="U134" s="19" t="s">
        <v>62</v>
      </c>
      <c r="V134" s="19" t="s">
        <v>62</v>
      </c>
      <c r="W134" s="19" t="s">
        <v>63</v>
      </c>
      <c r="X134" s="19" t="s">
        <v>63</v>
      </c>
      <c r="Y134" s="19" t="s">
        <v>63</v>
      </c>
      <c r="Z134" s="19" t="s">
        <v>63</v>
      </c>
      <c r="AA134" s="19" t="s">
        <v>63</v>
      </c>
      <c r="AB134" s="19" t="s">
        <v>63</v>
      </c>
      <c r="AC134" s="19" t="s">
        <v>63</v>
      </c>
      <c r="AD134" s="19" t="s">
        <v>63</v>
      </c>
      <c r="AE134" s="19" t="s">
        <v>63</v>
      </c>
      <c r="AF134" s="19" t="s">
        <v>63</v>
      </c>
      <c r="AG134" s="19" t="s">
        <v>63</v>
      </c>
      <c r="AH134" s="19" t="s">
        <v>63</v>
      </c>
      <c r="AI134" s="19" t="s">
        <v>63</v>
      </c>
      <c r="AJ134" s="19" t="s">
        <v>63</v>
      </c>
      <c r="AK134" s="19" t="s">
        <v>63</v>
      </c>
      <c r="AL134" s="19" t="s">
        <v>63</v>
      </c>
      <c r="AM134" s="19" t="s">
        <v>63</v>
      </c>
      <c r="AN134" s="19" t="s">
        <v>63</v>
      </c>
      <c r="AO134" s="19" t="s">
        <v>63</v>
      </c>
      <c r="AP134" s="83"/>
      <c r="AQ134" s="83" t="s">
        <v>64</v>
      </c>
    </row>
    <row r="135" spans="1:43">
      <c r="A135" s="15" t="s">
        <v>55</v>
      </c>
      <c r="B135" s="1">
        <v>1191.0999999999999</v>
      </c>
      <c r="C135" s="16">
        <v>45</v>
      </c>
      <c r="D135" s="20" t="s">
        <v>83</v>
      </c>
      <c r="E135" s="17" t="s">
        <v>84</v>
      </c>
      <c r="F135" s="17" t="s">
        <v>58</v>
      </c>
      <c r="G135" s="17" t="s">
        <v>59</v>
      </c>
      <c r="H135" s="18">
        <v>1</v>
      </c>
      <c r="I135" s="17"/>
      <c r="J135" s="17"/>
      <c r="K135" s="17"/>
      <c r="L135" s="19" t="s">
        <v>63</v>
      </c>
      <c r="M135" s="19" t="s">
        <v>63</v>
      </c>
      <c r="N135" s="19" t="s">
        <v>62</v>
      </c>
      <c r="O135" s="19" t="s">
        <v>63</v>
      </c>
      <c r="P135" s="19" t="s">
        <v>63</v>
      </c>
      <c r="Q135" s="19" t="s">
        <v>62</v>
      </c>
      <c r="R135" s="19" t="s">
        <v>63</v>
      </c>
      <c r="S135" s="19" t="s">
        <v>62</v>
      </c>
      <c r="T135" s="19" t="s">
        <v>62</v>
      </c>
      <c r="U135" s="19" t="s">
        <v>62</v>
      </c>
      <c r="V135" s="19" t="s">
        <v>62</v>
      </c>
      <c r="W135" s="19" t="s">
        <v>63</v>
      </c>
      <c r="X135" s="19" t="s">
        <v>63</v>
      </c>
      <c r="Y135" s="19" t="s">
        <v>63</v>
      </c>
      <c r="Z135" s="19" t="s">
        <v>63</v>
      </c>
      <c r="AA135" s="19" t="s">
        <v>63</v>
      </c>
      <c r="AB135" s="19" t="s">
        <v>63</v>
      </c>
      <c r="AC135" s="19" t="s">
        <v>63</v>
      </c>
      <c r="AD135" s="19" t="s">
        <v>63</v>
      </c>
      <c r="AE135" s="19" t="s">
        <v>63</v>
      </c>
      <c r="AF135" s="19" t="s">
        <v>63</v>
      </c>
      <c r="AG135" s="19" t="s">
        <v>63</v>
      </c>
      <c r="AH135" s="19" t="s">
        <v>63</v>
      </c>
      <c r="AI135" s="19" t="s">
        <v>63</v>
      </c>
      <c r="AJ135" s="19" t="s">
        <v>63</v>
      </c>
      <c r="AK135" s="19" t="s">
        <v>63</v>
      </c>
      <c r="AL135" s="19" t="s">
        <v>63</v>
      </c>
      <c r="AM135" s="19" t="s">
        <v>63</v>
      </c>
      <c r="AN135" s="19" t="s">
        <v>63</v>
      </c>
      <c r="AO135" s="19" t="s">
        <v>62</v>
      </c>
      <c r="AP135" s="83"/>
      <c r="AQ135" s="83" t="s">
        <v>64</v>
      </c>
    </row>
    <row r="136" spans="1:43" ht="409.5">
      <c r="A136" s="15" t="s">
        <v>55</v>
      </c>
      <c r="B136" s="1">
        <v>1192</v>
      </c>
      <c r="C136" s="16">
        <v>46.8</v>
      </c>
      <c r="D136" s="20" t="s">
        <v>85</v>
      </c>
      <c r="E136" s="17" t="s">
        <v>57</v>
      </c>
      <c r="F136" s="17" t="s">
        <v>57</v>
      </c>
      <c r="G136" s="17" t="s">
        <v>116</v>
      </c>
      <c r="H136" s="17" t="s">
        <v>86</v>
      </c>
      <c r="I136" s="18" t="s">
        <v>87</v>
      </c>
      <c r="J136" s="17" t="s">
        <v>88</v>
      </c>
      <c r="K136" s="17"/>
      <c r="L136" s="19" t="s">
        <v>63</v>
      </c>
      <c r="M136" s="19" t="s">
        <v>63</v>
      </c>
      <c r="N136" s="19" t="s">
        <v>62</v>
      </c>
      <c r="O136" s="19" t="s">
        <v>63</v>
      </c>
      <c r="P136" s="19" t="s">
        <v>63</v>
      </c>
      <c r="Q136" s="19" t="s">
        <v>62</v>
      </c>
      <c r="R136" s="19" t="s">
        <v>63</v>
      </c>
      <c r="S136" s="19" t="s">
        <v>62</v>
      </c>
      <c r="T136" s="19" t="s">
        <v>62</v>
      </c>
      <c r="U136" s="19" t="s">
        <v>62</v>
      </c>
      <c r="V136" s="19" t="s">
        <v>62</v>
      </c>
      <c r="W136" s="19" t="s">
        <v>63</v>
      </c>
      <c r="X136" s="19" t="s">
        <v>63</v>
      </c>
      <c r="Y136" s="19" t="s">
        <v>63</v>
      </c>
      <c r="Z136" s="19" t="s">
        <v>63</v>
      </c>
      <c r="AA136" s="19" t="s">
        <v>63</v>
      </c>
      <c r="AB136" s="19" t="s">
        <v>63</v>
      </c>
      <c r="AC136" s="19" t="s">
        <v>63</v>
      </c>
      <c r="AD136" s="19" t="s">
        <v>63</v>
      </c>
      <c r="AE136" s="19" t="s">
        <v>63</v>
      </c>
      <c r="AF136" s="19" t="s">
        <v>63</v>
      </c>
      <c r="AG136" s="19" t="s">
        <v>63</v>
      </c>
      <c r="AH136" s="19" t="s">
        <v>63</v>
      </c>
      <c r="AI136" s="19" t="s">
        <v>63</v>
      </c>
      <c r="AJ136" s="19" t="s">
        <v>63</v>
      </c>
      <c r="AK136" s="19" t="s">
        <v>63</v>
      </c>
      <c r="AL136" s="19" t="s">
        <v>63</v>
      </c>
      <c r="AM136" s="19" t="s">
        <v>63</v>
      </c>
      <c r="AN136" s="19" t="s">
        <v>63</v>
      </c>
      <c r="AO136" s="19" t="s">
        <v>63</v>
      </c>
      <c r="AP136" s="83"/>
      <c r="AQ136" s="83" t="s">
        <v>64</v>
      </c>
    </row>
    <row r="137" spans="1:43" ht="409.5">
      <c r="A137" s="15" t="s">
        <v>55</v>
      </c>
      <c r="B137" s="1">
        <v>1193</v>
      </c>
      <c r="C137" s="16">
        <v>33.299999999999997</v>
      </c>
      <c r="D137" s="20" t="s">
        <v>85</v>
      </c>
      <c r="E137" s="17" t="s">
        <v>57</v>
      </c>
      <c r="F137" s="17" t="s">
        <v>57</v>
      </c>
      <c r="G137" s="17" t="s">
        <v>116</v>
      </c>
      <c r="H137" s="17" t="s">
        <v>230</v>
      </c>
      <c r="I137" s="18" t="s">
        <v>87</v>
      </c>
      <c r="J137" s="17" t="s">
        <v>1215</v>
      </c>
      <c r="K137" s="17"/>
      <c r="L137" s="19" t="s">
        <v>63</v>
      </c>
      <c r="M137" s="19" t="s">
        <v>63</v>
      </c>
      <c r="N137" s="19" t="s">
        <v>62</v>
      </c>
      <c r="O137" s="19" t="s">
        <v>63</v>
      </c>
      <c r="P137" s="19" t="s">
        <v>63</v>
      </c>
      <c r="Q137" s="19" t="s">
        <v>62</v>
      </c>
      <c r="R137" s="19" t="s">
        <v>63</v>
      </c>
      <c r="S137" s="19" t="s">
        <v>62</v>
      </c>
      <c r="T137" s="19" t="s">
        <v>62</v>
      </c>
      <c r="U137" s="19" t="s">
        <v>62</v>
      </c>
      <c r="V137" s="19" t="s">
        <v>62</v>
      </c>
      <c r="W137" s="19" t="s">
        <v>63</v>
      </c>
      <c r="X137" s="19" t="s">
        <v>63</v>
      </c>
      <c r="Y137" s="19" t="s">
        <v>63</v>
      </c>
      <c r="Z137" s="19" t="s">
        <v>63</v>
      </c>
      <c r="AA137" s="19" t="s">
        <v>63</v>
      </c>
      <c r="AB137" s="19" t="s">
        <v>63</v>
      </c>
      <c r="AC137" s="19" t="s">
        <v>63</v>
      </c>
      <c r="AD137" s="19" t="s">
        <v>63</v>
      </c>
      <c r="AE137" s="19" t="s">
        <v>63</v>
      </c>
      <c r="AF137" s="19" t="s">
        <v>63</v>
      </c>
      <c r="AG137" s="19" t="s">
        <v>63</v>
      </c>
      <c r="AH137" s="19" t="s">
        <v>63</v>
      </c>
      <c r="AI137" s="19" t="s">
        <v>63</v>
      </c>
      <c r="AJ137" s="19" t="s">
        <v>63</v>
      </c>
      <c r="AK137" s="19" t="s">
        <v>63</v>
      </c>
      <c r="AL137" s="19" t="s">
        <v>63</v>
      </c>
      <c r="AM137" s="19" t="s">
        <v>63</v>
      </c>
      <c r="AN137" s="19" t="s">
        <v>63</v>
      </c>
      <c r="AO137" s="19" t="s">
        <v>63</v>
      </c>
      <c r="AP137" s="83"/>
      <c r="AQ137" s="83" t="s">
        <v>64</v>
      </c>
    </row>
    <row r="138" spans="1:43" ht="409.5">
      <c r="A138" s="15" t="s">
        <v>55</v>
      </c>
      <c r="B138" s="1">
        <v>1194</v>
      </c>
      <c r="C138" s="16">
        <v>78.3</v>
      </c>
      <c r="D138" s="20" t="s">
        <v>85</v>
      </c>
      <c r="E138" s="17" t="s">
        <v>57</v>
      </c>
      <c r="F138" s="17" t="s">
        <v>57</v>
      </c>
      <c r="G138" s="17" t="s">
        <v>59</v>
      </c>
      <c r="H138" s="17" t="s">
        <v>86</v>
      </c>
      <c r="I138" s="18" t="s">
        <v>87</v>
      </c>
      <c r="J138" s="17" t="s">
        <v>88</v>
      </c>
      <c r="K138" s="17"/>
      <c r="L138" s="19" t="s">
        <v>63</v>
      </c>
      <c r="M138" s="19" t="s">
        <v>63</v>
      </c>
      <c r="N138" s="19" t="s">
        <v>62</v>
      </c>
      <c r="O138" s="19" t="s">
        <v>63</v>
      </c>
      <c r="P138" s="19" t="s">
        <v>63</v>
      </c>
      <c r="Q138" s="19" t="s">
        <v>62</v>
      </c>
      <c r="R138" s="19" t="s">
        <v>63</v>
      </c>
      <c r="S138" s="19" t="s">
        <v>62</v>
      </c>
      <c r="T138" s="19" t="s">
        <v>62</v>
      </c>
      <c r="U138" s="19" t="s">
        <v>62</v>
      </c>
      <c r="V138" s="19" t="s">
        <v>62</v>
      </c>
      <c r="W138" s="19" t="s">
        <v>63</v>
      </c>
      <c r="X138" s="19" t="s">
        <v>63</v>
      </c>
      <c r="Y138" s="19" t="s">
        <v>63</v>
      </c>
      <c r="Z138" s="19" t="s">
        <v>63</v>
      </c>
      <c r="AA138" s="19" t="s">
        <v>63</v>
      </c>
      <c r="AB138" s="19" t="s">
        <v>63</v>
      </c>
      <c r="AC138" s="19" t="s">
        <v>63</v>
      </c>
      <c r="AD138" s="19" t="s">
        <v>63</v>
      </c>
      <c r="AE138" s="19" t="s">
        <v>63</v>
      </c>
      <c r="AF138" s="19" t="s">
        <v>63</v>
      </c>
      <c r="AG138" s="19" t="s">
        <v>63</v>
      </c>
      <c r="AH138" s="19" t="s">
        <v>63</v>
      </c>
      <c r="AI138" s="19" t="s">
        <v>63</v>
      </c>
      <c r="AJ138" s="19" t="s">
        <v>63</v>
      </c>
      <c r="AK138" s="19" t="s">
        <v>63</v>
      </c>
      <c r="AL138" s="19" t="s">
        <v>63</v>
      </c>
      <c r="AM138" s="19" t="s">
        <v>63</v>
      </c>
      <c r="AN138" s="19" t="s">
        <v>63</v>
      </c>
      <c r="AO138" s="19" t="s">
        <v>63</v>
      </c>
      <c r="AP138" s="83"/>
      <c r="AQ138" s="83" t="s">
        <v>64</v>
      </c>
    </row>
    <row r="139" spans="1:43" ht="409.5">
      <c r="A139" s="15" t="s">
        <v>55</v>
      </c>
      <c r="B139" s="1">
        <v>1195</v>
      </c>
      <c r="C139" s="16">
        <v>60.3</v>
      </c>
      <c r="D139" s="20" t="s">
        <v>85</v>
      </c>
      <c r="E139" s="17" t="s">
        <v>57</v>
      </c>
      <c r="F139" s="17" t="s">
        <v>57</v>
      </c>
      <c r="G139" s="17" t="s">
        <v>59</v>
      </c>
      <c r="H139" s="17" t="s">
        <v>230</v>
      </c>
      <c r="I139" s="18" t="s">
        <v>87</v>
      </c>
      <c r="J139" s="17" t="s">
        <v>1216</v>
      </c>
      <c r="K139" s="17"/>
      <c r="L139" s="19" t="s">
        <v>63</v>
      </c>
      <c r="M139" s="19" t="s">
        <v>63</v>
      </c>
      <c r="N139" s="19" t="s">
        <v>62</v>
      </c>
      <c r="O139" s="19" t="s">
        <v>63</v>
      </c>
      <c r="P139" s="19" t="s">
        <v>63</v>
      </c>
      <c r="Q139" s="19" t="s">
        <v>62</v>
      </c>
      <c r="R139" s="19" t="s">
        <v>63</v>
      </c>
      <c r="S139" s="19" t="s">
        <v>62</v>
      </c>
      <c r="T139" s="19" t="s">
        <v>62</v>
      </c>
      <c r="U139" s="19" t="s">
        <v>62</v>
      </c>
      <c r="V139" s="19" t="s">
        <v>62</v>
      </c>
      <c r="W139" s="19" t="s">
        <v>63</v>
      </c>
      <c r="X139" s="19" t="s">
        <v>63</v>
      </c>
      <c r="Y139" s="19" t="s">
        <v>63</v>
      </c>
      <c r="Z139" s="19" t="s">
        <v>63</v>
      </c>
      <c r="AA139" s="19" t="s">
        <v>63</v>
      </c>
      <c r="AB139" s="19" t="s">
        <v>63</v>
      </c>
      <c r="AC139" s="19" t="s">
        <v>63</v>
      </c>
      <c r="AD139" s="19" t="s">
        <v>63</v>
      </c>
      <c r="AE139" s="19" t="s">
        <v>63</v>
      </c>
      <c r="AF139" s="19" t="s">
        <v>63</v>
      </c>
      <c r="AG139" s="19" t="s">
        <v>63</v>
      </c>
      <c r="AH139" s="19" t="s">
        <v>63</v>
      </c>
      <c r="AI139" s="19" t="s">
        <v>63</v>
      </c>
      <c r="AJ139" s="19" t="s">
        <v>63</v>
      </c>
      <c r="AK139" s="19" t="s">
        <v>63</v>
      </c>
      <c r="AL139" s="19" t="s">
        <v>63</v>
      </c>
      <c r="AM139" s="19" t="s">
        <v>63</v>
      </c>
      <c r="AN139" s="19" t="s">
        <v>63</v>
      </c>
      <c r="AO139" s="19" t="s">
        <v>63</v>
      </c>
      <c r="AP139" s="83"/>
      <c r="AQ139" s="83" t="s">
        <v>64</v>
      </c>
    </row>
    <row r="140" spans="1:43" ht="38.25">
      <c r="A140" s="15" t="s">
        <v>55</v>
      </c>
      <c r="B140" s="1">
        <v>1197</v>
      </c>
      <c r="C140" s="16">
        <v>17.5</v>
      </c>
      <c r="D140" s="20" t="s">
        <v>1217</v>
      </c>
      <c r="E140" s="17" t="s">
        <v>57</v>
      </c>
      <c r="F140" s="17" t="s">
        <v>58</v>
      </c>
      <c r="G140" s="17" t="s">
        <v>116</v>
      </c>
      <c r="H140" s="18">
        <v>1</v>
      </c>
      <c r="I140" s="17" t="s">
        <v>1218</v>
      </c>
      <c r="J140" s="17" t="s">
        <v>1219</v>
      </c>
      <c r="K140" s="17"/>
      <c r="L140" s="19" t="s">
        <v>62</v>
      </c>
      <c r="M140" s="19" t="s">
        <v>63</v>
      </c>
      <c r="N140" s="19" t="s">
        <v>63</v>
      </c>
      <c r="O140" s="19" t="s">
        <v>63</v>
      </c>
      <c r="P140" s="19" t="s">
        <v>63</v>
      </c>
      <c r="Q140" s="19" t="s">
        <v>63</v>
      </c>
      <c r="R140" s="19" t="s">
        <v>62</v>
      </c>
      <c r="S140" s="19" t="s">
        <v>62</v>
      </c>
      <c r="T140" s="19" t="s">
        <v>62</v>
      </c>
      <c r="U140" s="19" t="s">
        <v>62</v>
      </c>
      <c r="V140" s="19" t="s">
        <v>62</v>
      </c>
      <c r="W140" s="19" t="s">
        <v>62</v>
      </c>
      <c r="X140" s="19" t="s">
        <v>62</v>
      </c>
      <c r="Y140" s="19" t="s">
        <v>63</v>
      </c>
      <c r="Z140" s="19" t="s">
        <v>62</v>
      </c>
      <c r="AA140" s="19" t="s">
        <v>63</v>
      </c>
      <c r="AB140" s="19" t="s">
        <v>63</v>
      </c>
      <c r="AC140" s="19" t="s">
        <v>62</v>
      </c>
      <c r="AD140" s="19" t="s">
        <v>62</v>
      </c>
      <c r="AE140" s="19" t="s">
        <v>62</v>
      </c>
      <c r="AF140" s="19" t="s">
        <v>62</v>
      </c>
      <c r="AG140" s="19" t="s">
        <v>62</v>
      </c>
      <c r="AH140" s="19" t="s">
        <v>62</v>
      </c>
      <c r="AI140" s="19" t="s">
        <v>62</v>
      </c>
      <c r="AJ140" s="19" t="s">
        <v>62</v>
      </c>
      <c r="AK140" s="19" t="s">
        <v>62</v>
      </c>
      <c r="AL140" s="19" t="s">
        <v>62</v>
      </c>
      <c r="AM140" s="19" t="s">
        <v>62</v>
      </c>
      <c r="AN140" s="19" t="s">
        <v>63</v>
      </c>
      <c r="AO140" s="19" t="s">
        <v>63</v>
      </c>
      <c r="AP140" s="83"/>
      <c r="AQ140" s="83" t="s">
        <v>64</v>
      </c>
    </row>
    <row r="141" spans="1:43" ht="38.25">
      <c r="A141" s="15" t="s">
        <v>55</v>
      </c>
      <c r="B141" s="1">
        <v>1199</v>
      </c>
      <c r="C141" s="16">
        <v>17.5</v>
      </c>
      <c r="D141" s="20" t="s">
        <v>1220</v>
      </c>
      <c r="E141" s="17" t="s">
        <v>57</v>
      </c>
      <c r="F141" s="17" t="s">
        <v>58</v>
      </c>
      <c r="G141" s="17" t="s">
        <v>116</v>
      </c>
      <c r="H141" s="18">
        <v>1</v>
      </c>
      <c r="I141" s="17" t="s">
        <v>1218</v>
      </c>
      <c r="J141" s="17" t="s">
        <v>1221</v>
      </c>
      <c r="K141" s="17"/>
      <c r="L141" s="19" t="s">
        <v>62</v>
      </c>
      <c r="M141" s="19" t="s">
        <v>63</v>
      </c>
      <c r="N141" s="19" t="s">
        <v>63</v>
      </c>
      <c r="O141" s="19" t="s">
        <v>63</v>
      </c>
      <c r="P141" s="19" t="s">
        <v>63</v>
      </c>
      <c r="Q141" s="19" t="s">
        <v>63</v>
      </c>
      <c r="R141" s="19" t="s">
        <v>62</v>
      </c>
      <c r="S141" s="19" t="s">
        <v>62</v>
      </c>
      <c r="T141" s="19" t="s">
        <v>62</v>
      </c>
      <c r="U141" s="19" t="s">
        <v>62</v>
      </c>
      <c r="V141" s="19" t="s">
        <v>62</v>
      </c>
      <c r="W141" s="19" t="s">
        <v>62</v>
      </c>
      <c r="X141" s="19" t="s">
        <v>62</v>
      </c>
      <c r="Y141" s="19" t="s">
        <v>63</v>
      </c>
      <c r="Z141" s="19" t="s">
        <v>62</v>
      </c>
      <c r="AA141" s="19" t="s">
        <v>63</v>
      </c>
      <c r="AB141" s="19" t="s">
        <v>63</v>
      </c>
      <c r="AC141" s="19" t="s">
        <v>62</v>
      </c>
      <c r="AD141" s="19" t="s">
        <v>62</v>
      </c>
      <c r="AE141" s="19" t="s">
        <v>62</v>
      </c>
      <c r="AF141" s="19" t="s">
        <v>62</v>
      </c>
      <c r="AG141" s="19" t="s">
        <v>62</v>
      </c>
      <c r="AH141" s="19" t="s">
        <v>62</v>
      </c>
      <c r="AI141" s="19" t="s">
        <v>62</v>
      </c>
      <c r="AJ141" s="19" t="s">
        <v>62</v>
      </c>
      <c r="AK141" s="19" t="s">
        <v>62</v>
      </c>
      <c r="AL141" s="19" t="s">
        <v>62</v>
      </c>
      <c r="AM141" s="19" t="s">
        <v>62</v>
      </c>
      <c r="AN141" s="19" t="s">
        <v>63</v>
      </c>
      <c r="AO141" s="19" t="s">
        <v>63</v>
      </c>
      <c r="AP141" s="83"/>
      <c r="AQ141" s="83" t="s">
        <v>64</v>
      </c>
    </row>
    <row r="142" spans="1:43">
      <c r="A142" s="15" t="s">
        <v>55</v>
      </c>
      <c r="B142" s="1">
        <v>1200</v>
      </c>
      <c r="C142" s="16">
        <v>283.5</v>
      </c>
      <c r="D142" s="20" t="s">
        <v>1222</v>
      </c>
      <c r="E142" s="17" t="s">
        <v>57</v>
      </c>
      <c r="F142" s="17" t="s">
        <v>58</v>
      </c>
      <c r="G142" s="17" t="s">
        <v>57</v>
      </c>
      <c r="H142" s="18">
        <v>1</v>
      </c>
      <c r="I142" s="17"/>
      <c r="J142" s="17"/>
      <c r="K142" s="17"/>
      <c r="L142" s="19" t="s">
        <v>62</v>
      </c>
      <c r="M142" s="19" t="s">
        <v>63</v>
      </c>
      <c r="N142" s="19" t="s">
        <v>63</v>
      </c>
      <c r="O142" s="19" t="s">
        <v>63</v>
      </c>
      <c r="P142" s="19" t="s">
        <v>63</v>
      </c>
      <c r="Q142" s="19" t="s">
        <v>62</v>
      </c>
      <c r="R142" s="19" t="s">
        <v>63</v>
      </c>
      <c r="S142" s="19" t="s">
        <v>62</v>
      </c>
      <c r="T142" s="19" t="s">
        <v>62</v>
      </c>
      <c r="U142" s="19" t="s">
        <v>62</v>
      </c>
      <c r="V142" s="19" t="s">
        <v>62</v>
      </c>
      <c r="W142" s="19" t="s">
        <v>63</v>
      </c>
      <c r="X142" s="19" t="s">
        <v>63</v>
      </c>
      <c r="Y142" s="19" t="s">
        <v>63</v>
      </c>
      <c r="Z142" s="19" t="s">
        <v>63</v>
      </c>
      <c r="AA142" s="19" t="s">
        <v>63</v>
      </c>
      <c r="AB142" s="19" t="s">
        <v>63</v>
      </c>
      <c r="AC142" s="19" t="s">
        <v>63</v>
      </c>
      <c r="AD142" s="19" t="s">
        <v>63</v>
      </c>
      <c r="AE142" s="19" t="s">
        <v>63</v>
      </c>
      <c r="AF142" s="19" t="s">
        <v>63</v>
      </c>
      <c r="AG142" s="19" t="s">
        <v>63</v>
      </c>
      <c r="AH142" s="19" t="s">
        <v>63</v>
      </c>
      <c r="AI142" s="19" t="s">
        <v>63</v>
      </c>
      <c r="AJ142" s="19" t="s">
        <v>63</v>
      </c>
      <c r="AK142" s="19" t="s">
        <v>63</v>
      </c>
      <c r="AL142" s="19" t="s">
        <v>63</v>
      </c>
      <c r="AM142" s="19" t="s">
        <v>63</v>
      </c>
      <c r="AN142" s="19" t="s">
        <v>63</v>
      </c>
      <c r="AO142" s="19" t="s">
        <v>63</v>
      </c>
      <c r="AP142" s="83"/>
      <c r="AQ142" s="83" t="s">
        <v>64</v>
      </c>
    </row>
    <row r="143" spans="1:43">
      <c r="A143" s="15" t="s">
        <v>55</v>
      </c>
      <c r="B143" s="1">
        <v>1201</v>
      </c>
      <c r="C143" s="16">
        <v>13.3</v>
      </c>
      <c r="D143" s="20" t="s">
        <v>1223</v>
      </c>
      <c r="E143" s="17" t="s">
        <v>57</v>
      </c>
      <c r="F143" s="17" t="s">
        <v>1224</v>
      </c>
      <c r="G143" s="17" t="s">
        <v>59</v>
      </c>
      <c r="H143" s="18">
        <v>1</v>
      </c>
      <c r="I143" s="17"/>
      <c r="J143" s="17"/>
      <c r="K143" s="17"/>
      <c r="L143" s="19" t="s">
        <v>62</v>
      </c>
      <c r="M143" s="19" t="s">
        <v>62</v>
      </c>
      <c r="N143" s="19" t="s">
        <v>62</v>
      </c>
      <c r="O143" s="19" t="s">
        <v>63</v>
      </c>
      <c r="P143" s="19" t="s">
        <v>63</v>
      </c>
      <c r="Q143" s="19" t="s">
        <v>62</v>
      </c>
      <c r="R143" s="19" t="s">
        <v>63</v>
      </c>
      <c r="S143" s="19" t="s">
        <v>62</v>
      </c>
      <c r="T143" s="19" t="s">
        <v>62</v>
      </c>
      <c r="U143" s="19" t="s">
        <v>62</v>
      </c>
      <c r="V143" s="19" t="s">
        <v>62</v>
      </c>
      <c r="W143" s="19" t="s">
        <v>63</v>
      </c>
      <c r="X143" s="19" t="s">
        <v>63</v>
      </c>
      <c r="Y143" s="19" t="s">
        <v>63</v>
      </c>
      <c r="Z143" s="19" t="s">
        <v>63</v>
      </c>
      <c r="AA143" s="19" t="s">
        <v>63</v>
      </c>
      <c r="AB143" s="19" t="s">
        <v>63</v>
      </c>
      <c r="AC143" s="19" t="s">
        <v>63</v>
      </c>
      <c r="AD143" s="19" t="s">
        <v>63</v>
      </c>
      <c r="AE143" s="19" t="s">
        <v>63</v>
      </c>
      <c r="AF143" s="19" t="s">
        <v>63</v>
      </c>
      <c r="AG143" s="19" t="s">
        <v>63</v>
      </c>
      <c r="AH143" s="19" t="s">
        <v>63</v>
      </c>
      <c r="AI143" s="19" t="s">
        <v>63</v>
      </c>
      <c r="AJ143" s="19" t="s">
        <v>63</v>
      </c>
      <c r="AK143" s="19" t="s">
        <v>63</v>
      </c>
      <c r="AL143" s="19" t="s">
        <v>63</v>
      </c>
      <c r="AM143" s="19" t="s">
        <v>63</v>
      </c>
      <c r="AN143" s="19" t="s">
        <v>63</v>
      </c>
      <c r="AO143" s="19" t="s">
        <v>63</v>
      </c>
      <c r="AP143" s="83"/>
      <c r="AQ143" s="83" t="s">
        <v>64</v>
      </c>
    </row>
    <row r="144" spans="1:43">
      <c r="A144" s="15" t="s">
        <v>55</v>
      </c>
      <c r="B144" s="1">
        <v>1202</v>
      </c>
      <c r="C144" s="16">
        <v>52.2</v>
      </c>
      <c r="D144" s="20" t="s">
        <v>1225</v>
      </c>
      <c r="E144" s="17" t="s">
        <v>57</v>
      </c>
      <c r="F144" s="17" t="s">
        <v>58</v>
      </c>
      <c r="G144" s="17" t="s">
        <v>57</v>
      </c>
      <c r="H144" s="18">
        <v>1</v>
      </c>
      <c r="I144" s="17"/>
      <c r="J144" s="17"/>
      <c r="K144" s="17"/>
      <c r="L144" s="19" t="s">
        <v>62</v>
      </c>
      <c r="M144" s="19" t="s">
        <v>63</v>
      </c>
      <c r="N144" s="19" t="s">
        <v>63</v>
      </c>
      <c r="O144" s="19" t="s">
        <v>63</v>
      </c>
      <c r="P144" s="19" t="s">
        <v>63</v>
      </c>
      <c r="Q144" s="19" t="s">
        <v>62</v>
      </c>
      <c r="R144" s="19" t="s">
        <v>63</v>
      </c>
      <c r="S144" s="19" t="s">
        <v>62</v>
      </c>
      <c r="T144" s="19" t="s">
        <v>62</v>
      </c>
      <c r="U144" s="19" t="s">
        <v>62</v>
      </c>
      <c r="V144" s="19" t="s">
        <v>62</v>
      </c>
      <c r="W144" s="19" t="s">
        <v>63</v>
      </c>
      <c r="X144" s="19" t="s">
        <v>63</v>
      </c>
      <c r="Y144" s="19" t="s">
        <v>63</v>
      </c>
      <c r="Z144" s="19" t="s">
        <v>63</v>
      </c>
      <c r="AA144" s="19" t="s">
        <v>63</v>
      </c>
      <c r="AB144" s="19" t="s">
        <v>63</v>
      </c>
      <c r="AC144" s="19" t="s">
        <v>63</v>
      </c>
      <c r="AD144" s="19" t="s">
        <v>63</v>
      </c>
      <c r="AE144" s="19" t="s">
        <v>63</v>
      </c>
      <c r="AF144" s="19" t="s">
        <v>63</v>
      </c>
      <c r="AG144" s="19" t="s">
        <v>63</v>
      </c>
      <c r="AH144" s="19" t="s">
        <v>63</v>
      </c>
      <c r="AI144" s="19" t="s">
        <v>63</v>
      </c>
      <c r="AJ144" s="19" t="s">
        <v>63</v>
      </c>
      <c r="AK144" s="19" t="s">
        <v>63</v>
      </c>
      <c r="AL144" s="19" t="s">
        <v>63</v>
      </c>
      <c r="AM144" s="19" t="s">
        <v>63</v>
      </c>
      <c r="AN144" s="19" t="s">
        <v>63</v>
      </c>
      <c r="AO144" s="19" t="s">
        <v>63</v>
      </c>
      <c r="AP144" s="83"/>
      <c r="AQ144" s="83" t="s">
        <v>64</v>
      </c>
    </row>
    <row r="145" spans="1:43">
      <c r="A145" s="15" t="s">
        <v>55</v>
      </c>
      <c r="B145" s="1">
        <v>1205</v>
      </c>
      <c r="C145" s="16">
        <v>7.8</v>
      </c>
      <c r="D145" s="20" t="s">
        <v>695</v>
      </c>
      <c r="E145" s="17" t="s">
        <v>57</v>
      </c>
      <c r="F145" s="17" t="s">
        <v>1226</v>
      </c>
      <c r="G145" s="17" t="s">
        <v>57</v>
      </c>
      <c r="H145" s="18">
        <v>1</v>
      </c>
      <c r="I145" s="17"/>
      <c r="J145" s="17"/>
      <c r="K145" s="17"/>
      <c r="L145" s="19" t="s">
        <v>62</v>
      </c>
      <c r="M145" s="19" t="s">
        <v>63</v>
      </c>
      <c r="N145" s="19" t="s">
        <v>63</v>
      </c>
      <c r="O145" s="19" t="s">
        <v>63</v>
      </c>
      <c r="P145" s="19" t="s">
        <v>63</v>
      </c>
      <c r="Q145" s="19" t="s">
        <v>63</v>
      </c>
      <c r="R145" s="19" t="s">
        <v>62</v>
      </c>
      <c r="S145" s="19" t="s">
        <v>62</v>
      </c>
      <c r="T145" s="19" t="s">
        <v>62</v>
      </c>
      <c r="U145" s="19" t="s">
        <v>62</v>
      </c>
      <c r="V145" s="19" t="s">
        <v>62</v>
      </c>
      <c r="W145" s="19" t="s">
        <v>63</v>
      </c>
      <c r="X145" s="19" t="s">
        <v>63</v>
      </c>
      <c r="Y145" s="19" t="s">
        <v>63</v>
      </c>
      <c r="Z145" s="19" t="s">
        <v>63</v>
      </c>
      <c r="AA145" s="19" t="s">
        <v>63</v>
      </c>
      <c r="AB145" s="19" t="s">
        <v>63</v>
      </c>
      <c r="AC145" s="19" t="s">
        <v>63</v>
      </c>
      <c r="AD145" s="19" t="s">
        <v>63</v>
      </c>
      <c r="AE145" s="19" t="s">
        <v>63</v>
      </c>
      <c r="AF145" s="19" t="s">
        <v>63</v>
      </c>
      <c r="AG145" s="19" t="s">
        <v>63</v>
      </c>
      <c r="AH145" s="19" t="s">
        <v>63</v>
      </c>
      <c r="AI145" s="19" t="s">
        <v>63</v>
      </c>
      <c r="AJ145" s="19" t="s">
        <v>63</v>
      </c>
      <c r="AK145" s="19" t="s">
        <v>63</v>
      </c>
      <c r="AL145" s="19" t="s">
        <v>63</v>
      </c>
      <c r="AM145" s="19" t="s">
        <v>63</v>
      </c>
      <c r="AN145" s="19" t="s">
        <v>63</v>
      </c>
      <c r="AO145" s="19" t="s">
        <v>63</v>
      </c>
      <c r="AP145" s="83"/>
      <c r="AQ145" s="83" t="s">
        <v>64</v>
      </c>
    </row>
    <row r="146" spans="1:43">
      <c r="A146" s="15" t="s">
        <v>55</v>
      </c>
      <c r="B146" s="1">
        <v>1206</v>
      </c>
      <c r="C146" s="16">
        <v>3.2</v>
      </c>
      <c r="D146" s="20" t="s">
        <v>1227</v>
      </c>
      <c r="E146" s="17" t="s">
        <v>57</v>
      </c>
      <c r="F146" s="17" t="s">
        <v>58</v>
      </c>
      <c r="G146" s="17" t="s">
        <v>57</v>
      </c>
      <c r="H146" s="18">
        <v>1</v>
      </c>
      <c r="I146" s="17"/>
      <c r="J146" s="17"/>
      <c r="K146" s="17"/>
      <c r="L146" s="19" t="s">
        <v>62</v>
      </c>
      <c r="M146" s="19" t="s">
        <v>63</v>
      </c>
      <c r="N146" s="19" t="s">
        <v>63</v>
      </c>
      <c r="O146" s="19" t="s">
        <v>63</v>
      </c>
      <c r="P146" s="19" t="s">
        <v>63</v>
      </c>
      <c r="Q146" s="19" t="s">
        <v>63</v>
      </c>
      <c r="R146" s="19" t="s">
        <v>62</v>
      </c>
      <c r="S146" s="19" t="s">
        <v>62</v>
      </c>
      <c r="T146" s="19" t="s">
        <v>62</v>
      </c>
      <c r="U146" s="19" t="s">
        <v>62</v>
      </c>
      <c r="V146" s="19" t="s">
        <v>62</v>
      </c>
      <c r="W146" s="19" t="s">
        <v>63</v>
      </c>
      <c r="X146" s="19" t="s">
        <v>63</v>
      </c>
      <c r="Y146" s="19" t="s">
        <v>63</v>
      </c>
      <c r="Z146" s="19" t="s">
        <v>63</v>
      </c>
      <c r="AA146" s="19" t="s">
        <v>63</v>
      </c>
      <c r="AB146" s="19" t="s">
        <v>63</v>
      </c>
      <c r="AC146" s="19" t="s">
        <v>63</v>
      </c>
      <c r="AD146" s="19" t="s">
        <v>63</v>
      </c>
      <c r="AE146" s="19" t="s">
        <v>63</v>
      </c>
      <c r="AF146" s="19" t="s">
        <v>63</v>
      </c>
      <c r="AG146" s="19" t="s">
        <v>63</v>
      </c>
      <c r="AH146" s="19" t="s">
        <v>63</v>
      </c>
      <c r="AI146" s="19" t="s">
        <v>63</v>
      </c>
      <c r="AJ146" s="19" t="s">
        <v>63</v>
      </c>
      <c r="AK146" s="19" t="s">
        <v>63</v>
      </c>
      <c r="AL146" s="19" t="s">
        <v>63</v>
      </c>
      <c r="AM146" s="19" t="s">
        <v>63</v>
      </c>
      <c r="AN146" s="19" t="s">
        <v>63</v>
      </c>
      <c r="AO146" s="19" t="s">
        <v>63</v>
      </c>
      <c r="AP146" s="83"/>
      <c r="AQ146" s="83" t="s">
        <v>64</v>
      </c>
    </row>
    <row r="147" spans="1:43">
      <c r="A147" s="15" t="s">
        <v>55</v>
      </c>
      <c r="B147" s="1">
        <v>1207</v>
      </c>
      <c r="C147" s="16">
        <v>2.9</v>
      </c>
      <c r="D147" s="20" t="s">
        <v>89</v>
      </c>
      <c r="E147" s="17" t="s">
        <v>57</v>
      </c>
      <c r="F147" s="17" t="s">
        <v>57</v>
      </c>
      <c r="G147" s="17" t="s">
        <v>57</v>
      </c>
      <c r="H147" s="18">
        <v>1</v>
      </c>
      <c r="I147" s="17"/>
      <c r="J147" s="17"/>
      <c r="K147" s="17"/>
      <c r="L147" s="19" t="s">
        <v>62</v>
      </c>
      <c r="M147" s="19" t="s">
        <v>63</v>
      </c>
      <c r="N147" s="19" t="s">
        <v>63</v>
      </c>
      <c r="O147" s="19" t="s">
        <v>63</v>
      </c>
      <c r="P147" s="19" t="s">
        <v>63</v>
      </c>
      <c r="Q147" s="19" t="s">
        <v>63</v>
      </c>
      <c r="R147" s="19" t="s">
        <v>62</v>
      </c>
      <c r="S147" s="19" t="s">
        <v>62</v>
      </c>
      <c r="T147" s="19" t="s">
        <v>62</v>
      </c>
      <c r="U147" s="19" t="s">
        <v>62</v>
      </c>
      <c r="V147" s="19" t="s">
        <v>62</v>
      </c>
      <c r="W147" s="19" t="s">
        <v>62</v>
      </c>
      <c r="X147" s="19" t="s">
        <v>62</v>
      </c>
      <c r="Y147" s="19" t="s">
        <v>62</v>
      </c>
      <c r="Z147" s="19" t="s">
        <v>63</v>
      </c>
      <c r="AA147" s="19" t="s">
        <v>63</v>
      </c>
      <c r="AB147" s="19" t="s">
        <v>63</v>
      </c>
      <c r="AC147" s="19" t="s">
        <v>63</v>
      </c>
      <c r="AD147" s="19" t="s">
        <v>63</v>
      </c>
      <c r="AE147" s="19" t="s">
        <v>63</v>
      </c>
      <c r="AF147" s="19" t="s">
        <v>63</v>
      </c>
      <c r="AG147" s="19" t="s">
        <v>63</v>
      </c>
      <c r="AH147" s="19" t="s">
        <v>63</v>
      </c>
      <c r="AI147" s="19" t="s">
        <v>63</v>
      </c>
      <c r="AJ147" s="19" t="s">
        <v>63</v>
      </c>
      <c r="AK147" s="19" t="s">
        <v>63</v>
      </c>
      <c r="AL147" s="19" t="s">
        <v>63</v>
      </c>
      <c r="AM147" s="19" t="s">
        <v>63</v>
      </c>
      <c r="AN147" s="19" t="s">
        <v>63</v>
      </c>
      <c r="AO147" s="19" t="s">
        <v>63</v>
      </c>
      <c r="AP147" s="83"/>
      <c r="AQ147" s="83" t="s">
        <v>64</v>
      </c>
    </row>
    <row r="148" spans="1:43">
      <c r="A148" s="15" t="s">
        <v>55</v>
      </c>
      <c r="B148" s="1">
        <v>1207.01</v>
      </c>
      <c r="C148" s="85">
        <v>7.9</v>
      </c>
      <c r="D148" s="20" t="s">
        <v>89</v>
      </c>
      <c r="E148" s="17" t="s">
        <v>57</v>
      </c>
      <c r="F148" s="17" t="s">
        <v>58</v>
      </c>
      <c r="G148" s="17" t="s">
        <v>57</v>
      </c>
      <c r="H148" s="18">
        <v>1</v>
      </c>
      <c r="I148" s="17"/>
      <c r="J148" s="17"/>
      <c r="K148" s="17"/>
      <c r="L148" s="19" t="s">
        <v>62</v>
      </c>
      <c r="M148" s="19" t="s">
        <v>63</v>
      </c>
      <c r="N148" s="19" t="s">
        <v>63</v>
      </c>
      <c r="O148" s="19" t="s">
        <v>63</v>
      </c>
      <c r="P148" s="19" t="s">
        <v>63</v>
      </c>
      <c r="Q148" s="19" t="s">
        <v>63</v>
      </c>
      <c r="R148" s="19" t="s">
        <v>62</v>
      </c>
      <c r="S148" s="19" t="s">
        <v>63</v>
      </c>
      <c r="T148" s="19" t="s">
        <v>63</v>
      </c>
      <c r="U148" s="19" t="s">
        <v>63</v>
      </c>
      <c r="V148" s="19" t="s">
        <v>63</v>
      </c>
      <c r="W148" s="19" t="s">
        <v>63</v>
      </c>
      <c r="X148" s="19" t="s">
        <v>63</v>
      </c>
      <c r="Y148" s="19" t="s">
        <v>63</v>
      </c>
      <c r="Z148" s="19" t="s">
        <v>62</v>
      </c>
      <c r="AA148" s="19" t="s">
        <v>63</v>
      </c>
      <c r="AB148" s="19" t="s">
        <v>62</v>
      </c>
      <c r="AC148" s="19" t="s">
        <v>62</v>
      </c>
      <c r="AD148" s="19" t="s">
        <v>62</v>
      </c>
      <c r="AE148" s="19" t="s">
        <v>62</v>
      </c>
      <c r="AF148" s="19" t="s">
        <v>62</v>
      </c>
      <c r="AG148" s="19" t="s">
        <v>62</v>
      </c>
      <c r="AH148" s="19" t="s">
        <v>62</v>
      </c>
      <c r="AI148" s="19" t="s">
        <v>62</v>
      </c>
      <c r="AJ148" s="19" t="s">
        <v>62</v>
      </c>
      <c r="AK148" s="19" t="s">
        <v>62</v>
      </c>
      <c r="AL148" s="19" t="s">
        <v>62</v>
      </c>
      <c r="AM148" s="19" t="s">
        <v>62</v>
      </c>
      <c r="AN148" s="19" t="s">
        <v>63</v>
      </c>
      <c r="AO148" s="19" t="s">
        <v>63</v>
      </c>
      <c r="AP148" s="83"/>
      <c r="AQ148" s="83"/>
    </row>
    <row r="149" spans="1:43">
      <c r="A149" s="15" t="s">
        <v>55</v>
      </c>
      <c r="B149" s="1">
        <v>1211</v>
      </c>
      <c r="C149" s="16">
        <v>121.5</v>
      </c>
      <c r="D149" s="20" t="s">
        <v>1228</v>
      </c>
      <c r="E149" s="17" t="s">
        <v>158</v>
      </c>
      <c r="F149" s="17" t="s">
        <v>57</v>
      </c>
      <c r="G149" s="17" t="s">
        <v>57</v>
      </c>
      <c r="H149" s="18">
        <v>1</v>
      </c>
      <c r="I149" s="17"/>
      <c r="J149" s="17"/>
      <c r="K149" s="17"/>
      <c r="L149" s="19" t="s">
        <v>62</v>
      </c>
      <c r="M149" s="19" t="s">
        <v>63</v>
      </c>
      <c r="N149" s="19" t="s">
        <v>63</v>
      </c>
      <c r="O149" s="19" t="s">
        <v>63</v>
      </c>
      <c r="P149" s="19" t="s">
        <v>63</v>
      </c>
      <c r="Q149" s="19" t="s">
        <v>62</v>
      </c>
      <c r="R149" s="19" t="s">
        <v>63</v>
      </c>
      <c r="S149" s="19" t="s">
        <v>62</v>
      </c>
      <c r="T149" s="19" t="s">
        <v>62</v>
      </c>
      <c r="U149" s="19" t="s">
        <v>62</v>
      </c>
      <c r="V149" s="19" t="s">
        <v>62</v>
      </c>
      <c r="W149" s="19" t="s">
        <v>63</v>
      </c>
      <c r="X149" s="19" t="s">
        <v>63</v>
      </c>
      <c r="Y149" s="19" t="s">
        <v>63</v>
      </c>
      <c r="Z149" s="19" t="s">
        <v>63</v>
      </c>
      <c r="AA149" s="19" t="s">
        <v>63</v>
      </c>
      <c r="AB149" s="19" t="s">
        <v>63</v>
      </c>
      <c r="AC149" s="19" t="s">
        <v>63</v>
      </c>
      <c r="AD149" s="19" t="s">
        <v>63</v>
      </c>
      <c r="AE149" s="19" t="s">
        <v>63</v>
      </c>
      <c r="AF149" s="19" t="s">
        <v>63</v>
      </c>
      <c r="AG149" s="19" t="s">
        <v>63</v>
      </c>
      <c r="AH149" s="19" t="s">
        <v>63</v>
      </c>
      <c r="AI149" s="19" t="s">
        <v>63</v>
      </c>
      <c r="AJ149" s="19" t="s">
        <v>63</v>
      </c>
      <c r="AK149" s="19" t="s">
        <v>63</v>
      </c>
      <c r="AL149" s="19" t="s">
        <v>63</v>
      </c>
      <c r="AM149" s="19" t="s">
        <v>63</v>
      </c>
      <c r="AN149" s="19" t="s">
        <v>63</v>
      </c>
      <c r="AO149" s="19" t="s">
        <v>63</v>
      </c>
      <c r="AP149" s="83"/>
      <c r="AQ149" s="83" t="s">
        <v>64</v>
      </c>
    </row>
    <row r="150" spans="1:43">
      <c r="A150" s="15" t="s">
        <v>55</v>
      </c>
      <c r="B150" s="1">
        <v>1212</v>
      </c>
      <c r="C150" s="16">
        <v>23.4</v>
      </c>
      <c r="D150" s="20" t="s">
        <v>90</v>
      </c>
      <c r="E150" s="17" t="s">
        <v>57</v>
      </c>
      <c r="F150" s="17" t="s">
        <v>66</v>
      </c>
      <c r="G150" s="17" t="s">
        <v>57</v>
      </c>
      <c r="H150" s="18">
        <v>1</v>
      </c>
      <c r="I150" s="17"/>
      <c r="J150" s="17"/>
      <c r="K150" s="17"/>
      <c r="L150" s="19" t="s">
        <v>62</v>
      </c>
      <c r="M150" s="19" t="s">
        <v>63</v>
      </c>
      <c r="N150" s="19" t="s">
        <v>63</v>
      </c>
      <c r="O150" s="19" t="s">
        <v>63</v>
      </c>
      <c r="P150" s="19" t="s">
        <v>63</v>
      </c>
      <c r="Q150" s="19" t="s">
        <v>63</v>
      </c>
      <c r="R150" s="19" t="s">
        <v>62</v>
      </c>
      <c r="S150" s="19" t="s">
        <v>62</v>
      </c>
      <c r="T150" s="19" t="s">
        <v>62</v>
      </c>
      <c r="U150" s="19" t="s">
        <v>62</v>
      </c>
      <c r="V150" s="19" t="s">
        <v>62</v>
      </c>
      <c r="W150" s="19" t="s">
        <v>62</v>
      </c>
      <c r="X150" s="19" t="s">
        <v>62</v>
      </c>
      <c r="Y150" s="19" t="s">
        <v>63</v>
      </c>
      <c r="Z150" s="19" t="s">
        <v>63</v>
      </c>
      <c r="AA150" s="19" t="s">
        <v>63</v>
      </c>
      <c r="AB150" s="19" t="s">
        <v>63</v>
      </c>
      <c r="AC150" s="19" t="s">
        <v>63</v>
      </c>
      <c r="AD150" s="19" t="s">
        <v>63</v>
      </c>
      <c r="AE150" s="19" t="s">
        <v>63</v>
      </c>
      <c r="AF150" s="19" t="s">
        <v>63</v>
      </c>
      <c r="AG150" s="19" t="s">
        <v>63</v>
      </c>
      <c r="AH150" s="19" t="s">
        <v>63</v>
      </c>
      <c r="AI150" s="19" t="s">
        <v>63</v>
      </c>
      <c r="AJ150" s="19" t="s">
        <v>63</v>
      </c>
      <c r="AK150" s="19" t="s">
        <v>62</v>
      </c>
      <c r="AL150" s="19" t="s">
        <v>63</v>
      </c>
      <c r="AM150" s="19" t="s">
        <v>63</v>
      </c>
      <c r="AN150" s="19" t="s">
        <v>63</v>
      </c>
      <c r="AO150" s="19" t="s">
        <v>63</v>
      </c>
      <c r="AP150" s="83"/>
      <c r="AQ150" s="83" t="s">
        <v>64</v>
      </c>
    </row>
    <row r="151" spans="1:43">
      <c r="A151" s="15" t="s">
        <v>55</v>
      </c>
      <c r="B151" s="1">
        <v>1216</v>
      </c>
      <c r="C151" s="16">
        <v>21.6</v>
      </c>
      <c r="D151" s="20" t="s">
        <v>1229</v>
      </c>
      <c r="E151" s="17" t="s">
        <v>57</v>
      </c>
      <c r="F151" s="17" t="s">
        <v>57</v>
      </c>
      <c r="G151" s="17" t="s">
        <v>57</v>
      </c>
      <c r="H151" s="18">
        <v>1</v>
      </c>
      <c r="I151" s="17"/>
      <c r="J151" s="17"/>
      <c r="K151" s="17"/>
      <c r="L151" s="19" t="s">
        <v>62</v>
      </c>
      <c r="M151" s="19" t="s">
        <v>63</v>
      </c>
      <c r="N151" s="19" t="s">
        <v>62</v>
      </c>
      <c r="O151" s="19" t="s">
        <v>63</v>
      </c>
      <c r="P151" s="19" t="s">
        <v>63</v>
      </c>
      <c r="Q151" s="19" t="s">
        <v>62</v>
      </c>
      <c r="R151" s="19" t="s">
        <v>63</v>
      </c>
      <c r="S151" s="19" t="s">
        <v>62</v>
      </c>
      <c r="T151" s="19" t="s">
        <v>62</v>
      </c>
      <c r="U151" s="19" t="s">
        <v>62</v>
      </c>
      <c r="V151" s="19" t="s">
        <v>62</v>
      </c>
      <c r="W151" s="19" t="s">
        <v>63</v>
      </c>
      <c r="X151" s="19" t="s">
        <v>63</v>
      </c>
      <c r="Y151" s="19" t="s">
        <v>63</v>
      </c>
      <c r="Z151" s="19" t="s">
        <v>63</v>
      </c>
      <c r="AA151" s="19" t="s">
        <v>63</v>
      </c>
      <c r="AB151" s="19" t="s">
        <v>63</v>
      </c>
      <c r="AC151" s="19" t="s">
        <v>63</v>
      </c>
      <c r="AD151" s="19" t="s">
        <v>63</v>
      </c>
      <c r="AE151" s="19" t="s">
        <v>63</v>
      </c>
      <c r="AF151" s="19" t="s">
        <v>63</v>
      </c>
      <c r="AG151" s="19" t="s">
        <v>63</v>
      </c>
      <c r="AH151" s="19" t="s">
        <v>63</v>
      </c>
      <c r="AI151" s="19" t="s">
        <v>63</v>
      </c>
      <c r="AJ151" s="19" t="s">
        <v>63</v>
      </c>
      <c r="AK151" s="19" t="s">
        <v>63</v>
      </c>
      <c r="AL151" s="19" t="s">
        <v>63</v>
      </c>
      <c r="AM151" s="19" t="s">
        <v>63</v>
      </c>
      <c r="AN151" s="19" t="s">
        <v>63</v>
      </c>
      <c r="AO151" s="19" t="s">
        <v>63</v>
      </c>
      <c r="AP151" s="83"/>
      <c r="AQ151" s="83" t="s">
        <v>64</v>
      </c>
    </row>
    <row r="152" spans="1:43">
      <c r="A152" s="15" t="s">
        <v>55</v>
      </c>
      <c r="B152" s="1">
        <v>1217</v>
      </c>
      <c r="C152" s="16">
        <v>18</v>
      </c>
      <c r="D152" s="20" t="s">
        <v>1230</v>
      </c>
      <c r="E152" s="17" t="s">
        <v>57</v>
      </c>
      <c r="F152" s="17" t="s">
        <v>57</v>
      </c>
      <c r="G152" s="17" t="s">
        <v>57</v>
      </c>
      <c r="H152" s="18">
        <v>1</v>
      </c>
      <c r="I152" s="17"/>
      <c r="J152" s="17"/>
      <c r="K152" s="17"/>
      <c r="L152" s="19" t="s">
        <v>62</v>
      </c>
      <c r="M152" s="19" t="s">
        <v>63</v>
      </c>
      <c r="N152" s="19" t="s">
        <v>62</v>
      </c>
      <c r="O152" s="19" t="s">
        <v>63</v>
      </c>
      <c r="P152" s="19" t="s">
        <v>63</v>
      </c>
      <c r="Q152" s="19" t="s">
        <v>62</v>
      </c>
      <c r="R152" s="19" t="s">
        <v>63</v>
      </c>
      <c r="S152" s="19" t="s">
        <v>62</v>
      </c>
      <c r="T152" s="19" t="s">
        <v>62</v>
      </c>
      <c r="U152" s="19" t="s">
        <v>62</v>
      </c>
      <c r="V152" s="19" t="s">
        <v>62</v>
      </c>
      <c r="W152" s="19" t="s">
        <v>63</v>
      </c>
      <c r="X152" s="19" t="s">
        <v>63</v>
      </c>
      <c r="Y152" s="19" t="s">
        <v>63</v>
      </c>
      <c r="Z152" s="19" t="s">
        <v>63</v>
      </c>
      <c r="AA152" s="19" t="s">
        <v>63</v>
      </c>
      <c r="AB152" s="19" t="s">
        <v>63</v>
      </c>
      <c r="AC152" s="19" t="s">
        <v>63</v>
      </c>
      <c r="AD152" s="19" t="s">
        <v>63</v>
      </c>
      <c r="AE152" s="19" t="s">
        <v>63</v>
      </c>
      <c r="AF152" s="19" t="s">
        <v>63</v>
      </c>
      <c r="AG152" s="19" t="s">
        <v>63</v>
      </c>
      <c r="AH152" s="19" t="s">
        <v>63</v>
      </c>
      <c r="AI152" s="19" t="s">
        <v>63</v>
      </c>
      <c r="AJ152" s="19" t="s">
        <v>63</v>
      </c>
      <c r="AK152" s="19" t="s">
        <v>63</v>
      </c>
      <c r="AL152" s="19" t="s">
        <v>63</v>
      </c>
      <c r="AM152" s="19" t="s">
        <v>63</v>
      </c>
      <c r="AN152" s="19" t="s">
        <v>63</v>
      </c>
      <c r="AO152" s="19" t="s">
        <v>63</v>
      </c>
      <c r="AP152" s="83"/>
      <c r="AQ152" s="83" t="s">
        <v>64</v>
      </c>
    </row>
    <row r="153" spans="1:43">
      <c r="A153" s="15" t="s">
        <v>55</v>
      </c>
      <c r="B153" s="1">
        <v>1218</v>
      </c>
      <c r="C153" s="16">
        <v>21.6</v>
      </c>
      <c r="D153" s="20" t="s">
        <v>1231</v>
      </c>
      <c r="E153" s="17" t="s">
        <v>57</v>
      </c>
      <c r="F153" s="17" t="s">
        <v>57</v>
      </c>
      <c r="G153" s="17" t="s">
        <v>57</v>
      </c>
      <c r="H153" s="18">
        <v>1</v>
      </c>
      <c r="I153" s="17"/>
      <c r="J153" s="17"/>
      <c r="K153" s="17"/>
      <c r="L153" s="19" t="s">
        <v>62</v>
      </c>
      <c r="M153" s="19" t="s">
        <v>63</v>
      </c>
      <c r="N153" s="19" t="s">
        <v>62</v>
      </c>
      <c r="O153" s="19" t="s">
        <v>63</v>
      </c>
      <c r="P153" s="19" t="s">
        <v>63</v>
      </c>
      <c r="Q153" s="19" t="s">
        <v>62</v>
      </c>
      <c r="R153" s="19" t="s">
        <v>63</v>
      </c>
      <c r="S153" s="19" t="s">
        <v>62</v>
      </c>
      <c r="T153" s="19" t="s">
        <v>62</v>
      </c>
      <c r="U153" s="19" t="s">
        <v>62</v>
      </c>
      <c r="V153" s="19" t="s">
        <v>62</v>
      </c>
      <c r="W153" s="19" t="s">
        <v>63</v>
      </c>
      <c r="X153" s="19" t="s">
        <v>63</v>
      </c>
      <c r="Y153" s="19" t="s">
        <v>63</v>
      </c>
      <c r="Z153" s="19" t="s">
        <v>63</v>
      </c>
      <c r="AA153" s="19" t="s">
        <v>63</v>
      </c>
      <c r="AB153" s="19" t="s">
        <v>63</v>
      </c>
      <c r="AC153" s="19" t="s">
        <v>63</v>
      </c>
      <c r="AD153" s="19" t="s">
        <v>63</v>
      </c>
      <c r="AE153" s="19" t="s">
        <v>63</v>
      </c>
      <c r="AF153" s="19" t="s">
        <v>63</v>
      </c>
      <c r="AG153" s="19" t="s">
        <v>63</v>
      </c>
      <c r="AH153" s="19" t="s">
        <v>63</v>
      </c>
      <c r="AI153" s="19" t="s">
        <v>63</v>
      </c>
      <c r="AJ153" s="19" t="s">
        <v>63</v>
      </c>
      <c r="AK153" s="19" t="s">
        <v>63</v>
      </c>
      <c r="AL153" s="19" t="s">
        <v>63</v>
      </c>
      <c r="AM153" s="19" t="s">
        <v>63</v>
      </c>
      <c r="AN153" s="19" t="s">
        <v>63</v>
      </c>
      <c r="AO153" s="19" t="s">
        <v>63</v>
      </c>
      <c r="AP153" s="83"/>
      <c r="AQ153" s="83" t="s">
        <v>64</v>
      </c>
    </row>
    <row r="154" spans="1:43">
      <c r="A154" s="15" t="s">
        <v>55</v>
      </c>
      <c r="B154" s="1">
        <v>1219</v>
      </c>
      <c r="C154" s="16">
        <v>39.6</v>
      </c>
      <c r="D154" s="20" t="s">
        <v>1232</v>
      </c>
      <c r="E154" s="17" t="s">
        <v>57</v>
      </c>
      <c r="F154" s="17" t="s">
        <v>57</v>
      </c>
      <c r="G154" s="17" t="s">
        <v>57</v>
      </c>
      <c r="H154" s="18">
        <v>1</v>
      </c>
      <c r="I154" s="17"/>
      <c r="J154" s="17"/>
      <c r="K154" s="17"/>
      <c r="L154" s="19" t="s">
        <v>62</v>
      </c>
      <c r="M154" s="19" t="s">
        <v>63</v>
      </c>
      <c r="N154" s="19" t="s">
        <v>62</v>
      </c>
      <c r="O154" s="19" t="s">
        <v>63</v>
      </c>
      <c r="P154" s="19" t="s">
        <v>63</v>
      </c>
      <c r="Q154" s="19" t="s">
        <v>62</v>
      </c>
      <c r="R154" s="19" t="s">
        <v>63</v>
      </c>
      <c r="S154" s="19" t="s">
        <v>62</v>
      </c>
      <c r="T154" s="19" t="s">
        <v>62</v>
      </c>
      <c r="U154" s="19" t="s">
        <v>62</v>
      </c>
      <c r="V154" s="19" t="s">
        <v>62</v>
      </c>
      <c r="W154" s="19" t="s">
        <v>63</v>
      </c>
      <c r="X154" s="19" t="s">
        <v>63</v>
      </c>
      <c r="Y154" s="19" t="s">
        <v>63</v>
      </c>
      <c r="Z154" s="19" t="s">
        <v>63</v>
      </c>
      <c r="AA154" s="19" t="s">
        <v>63</v>
      </c>
      <c r="AB154" s="19" t="s">
        <v>63</v>
      </c>
      <c r="AC154" s="19" t="s">
        <v>63</v>
      </c>
      <c r="AD154" s="19" t="s">
        <v>63</v>
      </c>
      <c r="AE154" s="19" t="s">
        <v>63</v>
      </c>
      <c r="AF154" s="19" t="s">
        <v>63</v>
      </c>
      <c r="AG154" s="19" t="s">
        <v>63</v>
      </c>
      <c r="AH154" s="19" t="s">
        <v>63</v>
      </c>
      <c r="AI154" s="19" t="s">
        <v>63</v>
      </c>
      <c r="AJ154" s="19" t="s">
        <v>63</v>
      </c>
      <c r="AK154" s="19" t="s">
        <v>63</v>
      </c>
      <c r="AL154" s="19" t="s">
        <v>63</v>
      </c>
      <c r="AM154" s="19" t="s">
        <v>63</v>
      </c>
      <c r="AN154" s="19" t="s">
        <v>63</v>
      </c>
      <c r="AO154" s="19" t="s">
        <v>63</v>
      </c>
      <c r="AP154" s="83"/>
      <c r="AQ154" s="83" t="s">
        <v>64</v>
      </c>
    </row>
    <row r="155" spans="1:43">
      <c r="A155" s="15" t="s">
        <v>55</v>
      </c>
      <c r="B155" s="1">
        <v>1220</v>
      </c>
      <c r="C155" s="16">
        <v>17.899999999999999</v>
      </c>
      <c r="D155" s="20" t="s">
        <v>1233</v>
      </c>
      <c r="E155" s="17" t="s">
        <v>57</v>
      </c>
      <c r="F155" s="17" t="s">
        <v>58</v>
      </c>
      <c r="G155" s="17" t="s">
        <v>57</v>
      </c>
      <c r="H155" s="18">
        <v>1</v>
      </c>
      <c r="I155" s="17"/>
      <c r="J155" s="17"/>
      <c r="K155" s="17"/>
      <c r="L155" s="19" t="s">
        <v>62</v>
      </c>
      <c r="M155" s="19" t="s">
        <v>63</v>
      </c>
      <c r="N155" s="19" t="s">
        <v>63</v>
      </c>
      <c r="O155" s="19" t="s">
        <v>63</v>
      </c>
      <c r="P155" s="19" t="s">
        <v>63</v>
      </c>
      <c r="Q155" s="19" t="s">
        <v>62</v>
      </c>
      <c r="R155" s="19" t="s">
        <v>63</v>
      </c>
      <c r="S155" s="19" t="s">
        <v>62</v>
      </c>
      <c r="T155" s="19" t="s">
        <v>62</v>
      </c>
      <c r="U155" s="19" t="s">
        <v>62</v>
      </c>
      <c r="V155" s="19" t="s">
        <v>62</v>
      </c>
      <c r="W155" s="19" t="s">
        <v>63</v>
      </c>
      <c r="X155" s="19" t="s">
        <v>63</v>
      </c>
      <c r="Y155" s="19" t="s">
        <v>63</v>
      </c>
      <c r="Z155" s="19" t="s">
        <v>63</v>
      </c>
      <c r="AA155" s="19" t="s">
        <v>63</v>
      </c>
      <c r="AB155" s="19" t="s">
        <v>63</v>
      </c>
      <c r="AC155" s="19" t="s">
        <v>63</v>
      </c>
      <c r="AD155" s="19" t="s">
        <v>63</v>
      </c>
      <c r="AE155" s="19" t="s">
        <v>63</v>
      </c>
      <c r="AF155" s="19" t="s">
        <v>63</v>
      </c>
      <c r="AG155" s="19" t="s">
        <v>63</v>
      </c>
      <c r="AH155" s="19" t="s">
        <v>63</v>
      </c>
      <c r="AI155" s="19" t="s">
        <v>63</v>
      </c>
      <c r="AJ155" s="19" t="s">
        <v>63</v>
      </c>
      <c r="AK155" s="19" t="s">
        <v>63</v>
      </c>
      <c r="AL155" s="19" t="s">
        <v>63</v>
      </c>
      <c r="AM155" s="19" t="s">
        <v>63</v>
      </c>
      <c r="AN155" s="19" t="s">
        <v>63</v>
      </c>
      <c r="AO155" s="19" t="s">
        <v>63</v>
      </c>
      <c r="AP155" s="83"/>
      <c r="AQ155" s="83" t="s">
        <v>64</v>
      </c>
    </row>
    <row r="156" spans="1:43">
      <c r="A156" s="15" t="s">
        <v>55</v>
      </c>
      <c r="B156" s="1">
        <v>1221</v>
      </c>
      <c r="C156" s="16">
        <v>54</v>
      </c>
      <c r="D156" s="20" t="s">
        <v>1234</v>
      </c>
      <c r="E156" s="17" t="s">
        <v>57</v>
      </c>
      <c r="F156" s="17" t="s">
        <v>58</v>
      </c>
      <c r="G156" s="17" t="s">
        <v>57</v>
      </c>
      <c r="H156" s="18">
        <v>1</v>
      </c>
      <c r="I156" s="17"/>
      <c r="K156" s="17"/>
      <c r="L156" s="19" t="s">
        <v>62</v>
      </c>
      <c r="M156" s="19" t="s">
        <v>63</v>
      </c>
      <c r="N156" s="19" t="s">
        <v>63</v>
      </c>
      <c r="O156" s="19" t="s">
        <v>63</v>
      </c>
      <c r="P156" s="19" t="s">
        <v>63</v>
      </c>
      <c r="Q156" s="19" t="s">
        <v>62</v>
      </c>
      <c r="R156" s="19" t="s">
        <v>63</v>
      </c>
      <c r="S156" s="19" t="s">
        <v>62</v>
      </c>
      <c r="T156" s="19" t="s">
        <v>62</v>
      </c>
      <c r="U156" s="19" t="s">
        <v>62</v>
      </c>
      <c r="V156" s="19" t="s">
        <v>62</v>
      </c>
      <c r="W156" s="19" t="s">
        <v>63</v>
      </c>
      <c r="X156" s="19" t="s">
        <v>63</v>
      </c>
      <c r="Y156" s="19" t="s">
        <v>63</v>
      </c>
      <c r="Z156" s="19" t="s">
        <v>63</v>
      </c>
      <c r="AA156" s="19" t="s">
        <v>63</v>
      </c>
      <c r="AB156" s="19" t="s">
        <v>63</v>
      </c>
      <c r="AC156" s="19" t="s">
        <v>63</v>
      </c>
      <c r="AD156" s="19" t="s">
        <v>63</v>
      </c>
      <c r="AE156" s="19" t="s">
        <v>63</v>
      </c>
      <c r="AF156" s="19" t="s">
        <v>63</v>
      </c>
      <c r="AG156" s="19" t="s">
        <v>63</v>
      </c>
      <c r="AH156" s="19" t="s">
        <v>63</v>
      </c>
      <c r="AI156" s="19" t="s">
        <v>63</v>
      </c>
      <c r="AJ156" s="19" t="s">
        <v>63</v>
      </c>
      <c r="AK156" s="19" t="s">
        <v>63</v>
      </c>
      <c r="AL156" s="19" t="s">
        <v>63</v>
      </c>
      <c r="AM156" s="19" t="s">
        <v>63</v>
      </c>
      <c r="AN156" s="19" t="s">
        <v>63</v>
      </c>
      <c r="AO156" s="19" t="s">
        <v>63</v>
      </c>
      <c r="AP156" s="83"/>
      <c r="AQ156" s="83" t="s">
        <v>64</v>
      </c>
    </row>
    <row r="157" spans="1:43">
      <c r="A157" s="15" t="s">
        <v>55</v>
      </c>
      <c r="B157" s="1">
        <v>1222</v>
      </c>
      <c r="C157" s="16">
        <v>22.5</v>
      </c>
      <c r="D157" s="20" t="s">
        <v>1235</v>
      </c>
      <c r="E157" s="17" t="s">
        <v>57</v>
      </c>
      <c r="F157" s="17" t="s">
        <v>58</v>
      </c>
      <c r="G157" s="17" t="s">
        <v>57</v>
      </c>
      <c r="H157" s="18">
        <v>1</v>
      </c>
      <c r="I157" s="17"/>
      <c r="J157" s="17"/>
      <c r="K157" s="17"/>
      <c r="L157" s="19" t="s">
        <v>62</v>
      </c>
      <c r="M157" s="19" t="s">
        <v>63</v>
      </c>
      <c r="N157" s="19" t="s">
        <v>63</v>
      </c>
      <c r="O157" s="19" t="s">
        <v>63</v>
      </c>
      <c r="P157" s="19" t="s">
        <v>63</v>
      </c>
      <c r="Q157" s="19" t="s">
        <v>62</v>
      </c>
      <c r="R157" s="19" t="s">
        <v>63</v>
      </c>
      <c r="S157" s="19" t="s">
        <v>62</v>
      </c>
      <c r="T157" s="19" t="s">
        <v>62</v>
      </c>
      <c r="U157" s="19" t="s">
        <v>62</v>
      </c>
      <c r="V157" s="19" t="s">
        <v>62</v>
      </c>
      <c r="W157" s="19" t="s">
        <v>63</v>
      </c>
      <c r="X157" s="19" t="s">
        <v>63</v>
      </c>
      <c r="Y157" s="19" t="s">
        <v>63</v>
      </c>
      <c r="Z157" s="19" t="s">
        <v>63</v>
      </c>
      <c r="AA157" s="19" t="s">
        <v>63</v>
      </c>
      <c r="AB157" s="19" t="s">
        <v>63</v>
      </c>
      <c r="AC157" s="19" t="s">
        <v>63</v>
      </c>
      <c r="AD157" s="19" t="s">
        <v>63</v>
      </c>
      <c r="AE157" s="19" t="s">
        <v>63</v>
      </c>
      <c r="AF157" s="19" t="s">
        <v>63</v>
      </c>
      <c r="AG157" s="19" t="s">
        <v>63</v>
      </c>
      <c r="AH157" s="19" t="s">
        <v>63</v>
      </c>
      <c r="AI157" s="19" t="s">
        <v>63</v>
      </c>
      <c r="AJ157" s="19" t="s">
        <v>63</v>
      </c>
      <c r="AK157" s="19" t="s">
        <v>63</v>
      </c>
      <c r="AL157" s="19" t="s">
        <v>63</v>
      </c>
      <c r="AM157" s="19" t="s">
        <v>63</v>
      </c>
      <c r="AN157" s="19" t="s">
        <v>63</v>
      </c>
      <c r="AO157" s="19" t="s">
        <v>63</v>
      </c>
      <c r="AP157" s="83"/>
      <c r="AQ157" s="83" t="s">
        <v>64</v>
      </c>
    </row>
    <row r="158" spans="1:43" ht="25.5">
      <c r="A158" s="15" t="s">
        <v>55</v>
      </c>
      <c r="B158" s="1">
        <v>1223</v>
      </c>
      <c r="C158" s="16">
        <v>2.5</v>
      </c>
      <c r="D158" s="20" t="s">
        <v>91</v>
      </c>
      <c r="E158" s="17" t="s">
        <v>57</v>
      </c>
      <c r="F158" s="17" t="s">
        <v>57</v>
      </c>
      <c r="G158" s="17" t="s">
        <v>59</v>
      </c>
      <c r="H158" s="18">
        <v>1</v>
      </c>
      <c r="I158" s="17"/>
      <c r="J158" s="17"/>
      <c r="K158" s="17"/>
      <c r="L158" s="19" t="s">
        <v>62</v>
      </c>
      <c r="M158" s="19" t="s">
        <v>63</v>
      </c>
      <c r="N158" s="19" t="s">
        <v>63</v>
      </c>
      <c r="O158" s="19" t="s">
        <v>63</v>
      </c>
      <c r="P158" s="19" t="s">
        <v>63</v>
      </c>
      <c r="Q158" s="19" t="s">
        <v>63</v>
      </c>
      <c r="R158" s="19" t="s">
        <v>62</v>
      </c>
      <c r="S158" s="19" t="s">
        <v>62</v>
      </c>
      <c r="T158" s="19" t="s">
        <v>62</v>
      </c>
      <c r="U158" s="19" t="s">
        <v>62</v>
      </c>
      <c r="V158" s="19" t="s">
        <v>62</v>
      </c>
      <c r="W158" s="19" t="s">
        <v>63</v>
      </c>
      <c r="X158" s="19" t="s">
        <v>63</v>
      </c>
      <c r="Y158" s="19" t="s">
        <v>63</v>
      </c>
      <c r="Z158" s="19" t="s">
        <v>63</v>
      </c>
      <c r="AA158" s="19" t="s">
        <v>63</v>
      </c>
      <c r="AB158" s="19" t="s">
        <v>63</v>
      </c>
      <c r="AC158" s="19" t="s">
        <v>63</v>
      </c>
      <c r="AD158" s="19" t="s">
        <v>63</v>
      </c>
      <c r="AE158" s="19" t="s">
        <v>62</v>
      </c>
      <c r="AF158" s="19" t="s">
        <v>63</v>
      </c>
      <c r="AG158" s="19" t="s">
        <v>63</v>
      </c>
      <c r="AH158" s="19" t="s">
        <v>63</v>
      </c>
      <c r="AI158" s="19" t="s">
        <v>63</v>
      </c>
      <c r="AJ158" s="19" t="s">
        <v>63</v>
      </c>
      <c r="AK158" s="19" t="s">
        <v>63</v>
      </c>
      <c r="AL158" s="19" t="s">
        <v>63</v>
      </c>
      <c r="AM158" s="19" t="s">
        <v>63</v>
      </c>
      <c r="AN158" s="19" t="s">
        <v>63</v>
      </c>
      <c r="AO158" s="19" t="s">
        <v>62</v>
      </c>
      <c r="AP158" s="83"/>
      <c r="AQ158" s="83" t="s">
        <v>64</v>
      </c>
    </row>
    <row r="159" spans="1:43">
      <c r="A159" s="15" t="s">
        <v>55</v>
      </c>
      <c r="B159" s="1">
        <v>1224.0999999999999</v>
      </c>
      <c r="C159" s="16">
        <v>54.9</v>
      </c>
      <c r="D159" s="20" t="s">
        <v>92</v>
      </c>
      <c r="E159" s="17" t="s">
        <v>57</v>
      </c>
      <c r="F159" s="17" t="s">
        <v>93</v>
      </c>
      <c r="G159" s="17" t="s">
        <v>59</v>
      </c>
      <c r="H159" s="18">
        <v>1</v>
      </c>
      <c r="I159" s="17"/>
      <c r="J159" s="17"/>
      <c r="K159" s="17"/>
      <c r="L159" s="19" t="s">
        <v>62</v>
      </c>
      <c r="M159" s="19" t="s">
        <v>63</v>
      </c>
      <c r="N159" s="19" t="s">
        <v>63</v>
      </c>
      <c r="O159" s="19" t="s">
        <v>63</v>
      </c>
      <c r="P159" s="19" t="s">
        <v>63</v>
      </c>
      <c r="Q159" s="19" t="s">
        <v>62</v>
      </c>
      <c r="R159" s="19" t="s">
        <v>63</v>
      </c>
      <c r="S159" s="19" t="s">
        <v>62</v>
      </c>
      <c r="T159" s="19" t="s">
        <v>62</v>
      </c>
      <c r="U159" s="19" t="s">
        <v>62</v>
      </c>
      <c r="V159" s="19" t="s">
        <v>62</v>
      </c>
      <c r="W159" s="19" t="s">
        <v>63</v>
      </c>
      <c r="X159" s="19" t="s">
        <v>63</v>
      </c>
      <c r="Y159" s="19" t="s">
        <v>63</v>
      </c>
      <c r="Z159" s="19" t="s">
        <v>63</v>
      </c>
      <c r="AA159" s="19" t="s">
        <v>63</v>
      </c>
      <c r="AB159" s="19" t="s">
        <v>63</v>
      </c>
      <c r="AC159" s="19" t="s">
        <v>63</v>
      </c>
      <c r="AD159" s="19" t="s">
        <v>63</v>
      </c>
      <c r="AE159" s="19" t="s">
        <v>63</v>
      </c>
      <c r="AF159" s="19" t="s">
        <v>63</v>
      </c>
      <c r="AG159" s="19" t="s">
        <v>63</v>
      </c>
      <c r="AH159" s="19" t="s">
        <v>63</v>
      </c>
      <c r="AI159" s="19" t="s">
        <v>63</v>
      </c>
      <c r="AJ159" s="19" t="s">
        <v>63</v>
      </c>
      <c r="AK159" s="19" t="s">
        <v>63</v>
      </c>
      <c r="AL159" s="19" t="s">
        <v>63</v>
      </c>
      <c r="AM159" s="19" t="s">
        <v>63</v>
      </c>
      <c r="AN159" s="19" t="s">
        <v>63</v>
      </c>
      <c r="AO159" s="19" t="s">
        <v>63</v>
      </c>
      <c r="AP159" s="83"/>
      <c r="AQ159" s="83" t="s">
        <v>64</v>
      </c>
    </row>
    <row r="160" spans="1:43">
      <c r="A160" s="15" t="s">
        <v>55</v>
      </c>
      <c r="B160" s="1">
        <v>1226</v>
      </c>
      <c r="C160" s="16">
        <v>68.400000000000006</v>
      </c>
      <c r="D160" s="20" t="s">
        <v>1236</v>
      </c>
      <c r="E160" s="17" t="s">
        <v>57</v>
      </c>
      <c r="F160" s="17" t="s">
        <v>58</v>
      </c>
      <c r="G160" s="17" t="s">
        <v>57</v>
      </c>
      <c r="H160" s="18">
        <v>1</v>
      </c>
      <c r="I160" s="17"/>
      <c r="J160" s="17"/>
      <c r="K160" s="17"/>
      <c r="L160" s="19" t="s">
        <v>62</v>
      </c>
      <c r="M160" s="19" t="s">
        <v>63</v>
      </c>
      <c r="N160" s="19" t="s">
        <v>63</v>
      </c>
      <c r="O160" s="19" t="s">
        <v>63</v>
      </c>
      <c r="P160" s="19" t="s">
        <v>63</v>
      </c>
      <c r="Q160" s="19" t="s">
        <v>62</v>
      </c>
      <c r="R160" s="19" t="s">
        <v>63</v>
      </c>
      <c r="S160" s="19" t="s">
        <v>62</v>
      </c>
      <c r="T160" s="19" t="s">
        <v>62</v>
      </c>
      <c r="U160" s="19" t="s">
        <v>62</v>
      </c>
      <c r="V160" s="19" t="s">
        <v>62</v>
      </c>
      <c r="W160" s="19" t="s">
        <v>63</v>
      </c>
      <c r="X160" s="19" t="s">
        <v>63</v>
      </c>
      <c r="Y160" s="19" t="s">
        <v>63</v>
      </c>
      <c r="Z160" s="19" t="s">
        <v>63</v>
      </c>
      <c r="AA160" s="19" t="s">
        <v>63</v>
      </c>
      <c r="AB160" s="19" t="s">
        <v>63</v>
      </c>
      <c r="AC160" s="19" t="s">
        <v>63</v>
      </c>
      <c r="AD160" s="19" t="s">
        <v>63</v>
      </c>
      <c r="AE160" s="19" t="s">
        <v>63</v>
      </c>
      <c r="AF160" s="19" t="s">
        <v>63</v>
      </c>
      <c r="AG160" s="19" t="s">
        <v>63</v>
      </c>
      <c r="AH160" s="19" t="s">
        <v>63</v>
      </c>
      <c r="AI160" s="19" t="s">
        <v>63</v>
      </c>
      <c r="AJ160" s="19" t="s">
        <v>63</v>
      </c>
      <c r="AK160" s="19" t="s">
        <v>63</v>
      </c>
      <c r="AL160" s="19" t="s">
        <v>63</v>
      </c>
      <c r="AM160" s="19" t="s">
        <v>63</v>
      </c>
      <c r="AN160" s="19" t="s">
        <v>63</v>
      </c>
      <c r="AO160" s="19" t="s">
        <v>63</v>
      </c>
      <c r="AP160" s="83"/>
      <c r="AQ160" s="83" t="s">
        <v>64</v>
      </c>
    </row>
    <row r="161" spans="1:43">
      <c r="A161" s="15" t="s">
        <v>55</v>
      </c>
      <c r="B161" s="1">
        <v>1227</v>
      </c>
      <c r="C161" s="16">
        <v>18</v>
      </c>
      <c r="D161" s="20" t="s">
        <v>1237</v>
      </c>
      <c r="E161" s="17" t="s">
        <v>57</v>
      </c>
      <c r="F161" s="17" t="s">
        <v>57</v>
      </c>
      <c r="G161" s="17" t="s">
        <v>57</v>
      </c>
      <c r="H161" s="18">
        <v>1</v>
      </c>
      <c r="I161" s="17"/>
      <c r="J161" s="17"/>
      <c r="K161" s="17"/>
      <c r="L161" s="19" t="s">
        <v>62</v>
      </c>
      <c r="M161" s="19" t="s">
        <v>63</v>
      </c>
      <c r="N161" s="19" t="s">
        <v>62</v>
      </c>
      <c r="O161" s="19" t="s">
        <v>63</v>
      </c>
      <c r="P161" s="19" t="s">
        <v>63</v>
      </c>
      <c r="Q161" s="19" t="s">
        <v>62</v>
      </c>
      <c r="R161" s="19" t="s">
        <v>63</v>
      </c>
      <c r="S161" s="19" t="s">
        <v>62</v>
      </c>
      <c r="T161" s="19" t="s">
        <v>62</v>
      </c>
      <c r="U161" s="19" t="s">
        <v>62</v>
      </c>
      <c r="V161" s="19" t="s">
        <v>62</v>
      </c>
      <c r="W161" s="19" t="s">
        <v>63</v>
      </c>
      <c r="X161" s="19" t="s">
        <v>63</v>
      </c>
      <c r="Y161" s="19" t="s">
        <v>63</v>
      </c>
      <c r="Z161" s="19" t="s">
        <v>63</v>
      </c>
      <c r="AA161" s="19" t="s">
        <v>63</v>
      </c>
      <c r="AB161" s="19" t="s">
        <v>63</v>
      </c>
      <c r="AC161" s="19" t="s">
        <v>63</v>
      </c>
      <c r="AD161" s="19" t="s">
        <v>63</v>
      </c>
      <c r="AE161" s="19" t="s">
        <v>63</v>
      </c>
      <c r="AF161" s="19" t="s">
        <v>63</v>
      </c>
      <c r="AG161" s="19" t="s">
        <v>63</v>
      </c>
      <c r="AH161" s="19" t="s">
        <v>63</v>
      </c>
      <c r="AI161" s="19" t="s">
        <v>63</v>
      </c>
      <c r="AJ161" s="19" t="s">
        <v>63</v>
      </c>
      <c r="AK161" s="19" t="s">
        <v>63</v>
      </c>
      <c r="AL161" s="19" t="s">
        <v>63</v>
      </c>
      <c r="AM161" s="19" t="s">
        <v>63</v>
      </c>
      <c r="AN161" s="19" t="s">
        <v>63</v>
      </c>
      <c r="AO161" s="19" t="s">
        <v>63</v>
      </c>
      <c r="AP161" s="83"/>
      <c r="AQ161" s="83" t="s">
        <v>64</v>
      </c>
    </row>
    <row r="162" spans="1:43">
      <c r="A162" s="15" t="s">
        <v>55</v>
      </c>
      <c r="B162" s="1">
        <v>1229</v>
      </c>
      <c r="C162" s="16">
        <v>2.9</v>
      </c>
      <c r="D162" s="20" t="s">
        <v>1238</v>
      </c>
      <c r="E162" s="17" t="s">
        <v>57</v>
      </c>
      <c r="F162" s="17" t="s">
        <v>57</v>
      </c>
      <c r="G162" s="17" t="s">
        <v>57</v>
      </c>
      <c r="H162" s="18">
        <v>1</v>
      </c>
      <c r="I162" s="17"/>
      <c r="J162" s="17"/>
      <c r="K162" s="17"/>
      <c r="L162" s="19" t="s">
        <v>62</v>
      </c>
      <c r="M162" s="19" t="s">
        <v>63</v>
      </c>
      <c r="N162" s="19" t="s">
        <v>63</v>
      </c>
      <c r="O162" s="19" t="s">
        <v>63</v>
      </c>
      <c r="P162" s="19" t="s">
        <v>63</v>
      </c>
      <c r="Q162" s="19" t="s">
        <v>63</v>
      </c>
      <c r="R162" s="19" t="s">
        <v>62</v>
      </c>
      <c r="S162" s="19" t="s">
        <v>62</v>
      </c>
      <c r="T162" s="19" t="s">
        <v>62</v>
      </c>
      <c r="U162" s="19" t="s">
        <v>62</v>
      </c>
      <c r="V162" s="19" t="s">
        <v>62</v>
      </c>
      <c r="W162" s="19" t="s">
        <v>63</v>
      </c>
      <c r="X162" s="19" t="s">
        <v>63</v>
      </c>
      <c r="Y162" s="19" t="s">
        <v>63</v>
      </c>
      <c r="Z162" s="19" t="s">
        <v>63</v>
      </c>
      <c r="AA162" s="19" t="s">
        <v>63</v>
      </c>
      <c r="AB162" s="19" t="s">
        <v>63</v>
      </c>
      <c r="AC162" s="19" t="s">
        <v>63</v>
      </c>
      <c r="AD162" s="19" t="s">
        <v>63</v>
      </c>
      <c r="AE162" s="19" t="s">
        <v>63</v>
      </c>
      <c r="AF162" s="19" t="s">
        <v>63</v>
      </c>
      <c r="AG162" s="19" t="s">
        <v>63</v>
      </c>
      <c r="AH162" s="19" t="s">
        <v>63</v>
      </c>
      <c r="AI162" s="19" t="s">
        <v>63</v>
      </c>
      <c r="AJ162" s="19" t="s">
        <v>63</v>
      </c>
      <c r="AK162" s="19" t="s">
        <v>63</v>
      </c>
      <c r="AL162" s="19" t="s">
        <v>63</v>
      </c>
      <c r="AM162" s="19" t="s">
        <v>63</v>
      </c>
      <c r="AN162" s="19" t="s">
        <v>63</v>
      </c>
      <c r="AO162" s="19" t="s">
        <v>63</v>
      </c>
      <c r="AP162" s="83"/>
      <c r="AQ162" s="83" t="s">
        <v>64</v>
      </c>
    </row>
    <row r="163" spans="1:43">
      <c r="A163" s="15" t="s">
        <v>55</v>
      </c>
      <c r="B163" s="1">
        <v>1230</v>
      </c>
      <c r="C163" s="16">
        <v>2.2999999999999998</v>
      </c>
      <c r="D163" s="20" t="s">
        <v>94</v>
      </c>
      <c r="E163" s="17" t="s">
        <v>57</v>
      </c>
      <c r="F163" s="17" t="s">
        <v>57</v>
      </c>
      <c r="G163" s="17" t="s">
        <v>57</v>
      </c>
      <c r="H163" s="18">
        <v>1</v>
      </c>
      <c r="I163" s="17"/>
      <c r="J163" s="17"/>
      <c r="K163" s="17"/>
      <c r="L163" s="19" t="s">
        <v>62</v>
      </c>
      <c r="M163" s="19" t="s">
        <v>63</v>
      </c>
      <c r="N163" s="19" t="s">
        <v>63</v>
      </c>
      <c r="O163" s="19" t="s">
        <v>63</v>
      </c>
      <c r="P163" s="19" t="s">
        <v>63</v>
      </c>
      <c r="Q163" s="19" t="s">
        <v>63</v>
      </c>
      <c r="R163" s="19" t="s">
        <v>62</v>
      </c>
      <c r="S163" s="19" t="s">
        <v>62</v>
      </c>
      <c r="T163" s="19" t="s">
        <v>62</v>
      </c>
      <c r="U163" s="19" t="s">
        <v>62</v>
      </c>
      <c r="V163" s="19" t="s">
        <v>62</v>
      </c>
      <c r="W163" s="19" t="s">
        <v>62</v>
      </c>
      <c r="X163" s="19" t="s">
        <v>62</v>
      </c>
      <c r="Y163" s="19" t="s">
        <v>62</v>
      </c>
      <c r="Z163" s="19" t="s">
        <v>63</v>
      </c>
      <c r="AA163" s="19" t="s">
        <v>63</v>
      </c>
      <c r="AB163" s="19" t="s">
        <v>63</v>
      </c>
      <c r="AC163" s="19" t="s">
        <v>63</v>
      </c>
      <c r="AD163" s="19" t="s">
        <v>63</v>
      </c>
      <c r="AE163" s="19" t="s">
        <v>63</v>
      </c>
      <c r="AF163" s="19" t="s">
        <v>63</v>
      </c>
      <c r="AG163" s="19" t="s">
        <v>63</v>
      </c>
      <c r="AH163" s="19" t="s">
        <v>63</v>
      </c>
      <c r="AI163" s="19" t="s">
        <v>63</v>
      </c>
      <c r="AJ163" s="19" t="s">
        <v>63</v>
      </c>
      <c r="AK163" s="19" t="s">
        <v>63</v>
      </c>
      <c r="AL163" s="19" t="s">
        <v>63</v>
      </c>
      <c r="AM163" s="19" t="s">
        <v>63</v>
      </c>
      <c r="AN163" s="19" t="s">
        <v>63</v>
      </c>
      <c r="AO163" s="19" t="s">
        <v>63</v>
      </c>
      <c r="AP163" s="83"/>
      <c r="AQ163" s="83" t="s">
        <v>64</v>
      </c>
    </row>
    <row r="164" spans="1:43">
      <c r="A164" s="15" t="s">
        <v>55</v>
      </c>
      <c r="B164" s="1">
        <v>1230.01</v>
      </c>
      <c r="C164" s="85">
        <v>7.9</v>
      </c>
      <c r="D164" s="20" t="s">
        <v>94</v>
      </c>
      <c r="E164" s="17" t="s">
        <v>57</v>
      </c>
      <c r="F164" s="17" t="s">
        <v>58</v>
      </c>
      <c r="G164" s="17" t="s">
        <v>57</v>
      </c>
      <c r="H164" s="18">
        <v>1</v>
      </c>
      <c r="I164" s="17"/>
      <c r="J164" s="17"/>
      <c r="K164" s="17"/>
      <c r="L164" s="19" t="s">
        <v>62</v>
      </c>
      <c r="M164" s="19" t="s">
        <v>63</v>
      </c>
      <c r="N164" s="19" t="s">
        <v>63</v>
      </c>
      <c r="O164" s="19" t="s">
        <v>63</v>
      </c>
      <c r="P164" s="19" t="s">
        <v>63</v>
      </c>
      <c r="Q164" s="19" t="s">
        <v>63</v>
      </c>
      <c r="R164" s="19" t="s">
        <v>62</v>
      </c>
      <c r="S164" s="19" t="s">
        <v>63</v>
      </c>
      <c r="T164" s="19" t="s">
        <v>63</v>
      </c>
      <c r="U164" s="19" t="s">
        <v>63</v>
      </c>
      <c r="V164" s="19" t="s">
        <v>63</v>
      </c>
      <c r="W164" s="19" t="s">
        <v>63</v>
      </c>
      <c r="X164" s="19" t="s">
        <v>63</v>
      </c>
      <c r="Y164" s="19" t="s">
        <v>63</v>
      </c>
      <c r="Z164" s="19" t="s">
        <v>62</v>
      </c>
      <c r="AA164" s="19" t="s">
        <v>63</v>
      </c>
      <c r="AB164" s="19" t="s">
        <v>62</v>
      </c>
      <c r="AC164" s="19" t="s">
        <v>62</v>
      </c>
      <c r="AD164" s="19" t="s">
        <v>62</v>
      </c>
      <c r="AE164" s="19" t="s">
        <v>62</v>
      </c>
      <c r="AF164" s="19" t="s">
        <v>62</v>
      </c>
      <c r="AG164" s="19" t="s">
        <v>62</v>
      </c>
      <c r="AH164" s="19" t="s">
        <v>62</v>
      </c>
      <c r="AI164" s="19" t="s">
        <v>62</v>
      </c>
      <c r="AJ164" s="19" t="s">
        <v>62</v>
      </c>
      <c r="AK164" s="19" t="s">
        <v>62</v>
      </c>
      <c r="AL164" s="19" t="s">
        <v>62</v>
      </c>
      <c r="AM164" s="19" t="s">
        <v>62</v>
      </c>
      <c r="AN164" s="19" t="s">
        <v>63</v>
      </c>
      <c r="AO164" s="19" t="s">
        <v>63</v>
      </c>
      <c r="AP164" s="83"/>
      <c r="AQ164" s="83"/>
    </row>
    <row r="165" spans="1:43">
      <c r="A165" s="15" t="s">
        <v>55</v>
      </c>
      <c r="B165" s="1">
        <v>1231</v>
      </c>
      <c r="C165" s="16">
        <v>4.5</v>
      </c>
      <c r="D165" s="20" t="s">
        <v>1239</v>
      </c>
      <c r="E165" s="17" t="s">
        <v>57</v>
      </c>
      <c r="F165" s="17" t="s">
        <v>58</v>
      </c>
      <c r="G165" s="17" t="s">
        <v>57</v>
      </c>
      <c r="H165" s="18">
        <v>1</v>
      </c>
      <c r="I165" s="17"/>
      <c r="J165" s="17"/>
      <c r="K165" s="17"/>
      <c r="L165" s="19" t="s">
        <v>62</v>
      </c>
      <c r="M165" s="19" t="s">
        <v>63</v>
      </c>
      <c r="N165" s="19" t="s">
        <v>63</v>
      </c>
      <c r="O165" s="19" t="s">
        <v>63</v>
      </c>
      <c r="P165" s="19" t="s">
        <v>63</v>
      </c>
      <c r="Q165" s="19" t="s">
        <v>62</v>
      </c>
      <c r="R165" s="19" t="s">
        <v>63</v>
      </c>
      <c r="S165" s="19" t="s">
        <v>62</v>
      </c>
      <c r="T165" s="19" t="s">
        <v>62</v>
      </c>
      <c r="U165" s="19" t="s">
        <v>62</v>
      </c>
      <c r="V165" s="19" t="s">
        <v>62</v>
      </c>
      <c r="W165" s="19" t="s">
        <v>63</v>
      </c>
      <c r="X165" s="19" t="s">
        <v>63</v>
      </c>
      <c r="Y165" s="19" t="s">
        <v>63</v>
      </c>
      <c r="Z165" s="19" t="s">
        <v>63</v>
      </c>
      <c r="AA165" s="19" t="s">
        <v>63</v>
      </c>
      <c r="AB165" s="19" t="s">
        <v>63</v>
      </c>
      <c r="AC165" s="19" t="s">
        <v>63</v>
      </c>
      <c r="AD165" s="19" t="s">
        <v>63</v>
      </c>
      <c r="AE165" s="19" t="s">
        <v>63</v>
      </c>
      <c r="AF165" s="19" t="s">
        <v>63</v>
      </c>
      <c r="AG165" s="19" t="s">
        <v>63</v>
      </c>
      <c r="AH165" s="19" t="s">
        <v>63</v>
      </c>
      <c r="AI165" s="19" t="s">
        <v>63</v>
      </c>
      <c r="AJ165" s="19" t="s">
        <v>63</v>
      </c>
      <c r="AK165" s="19" t="s">
        <v>63</v>
      </c>
      <c r="AL165" s="19" t="s">
        <v>63</v>
      </c>
      <c r="AM165" s="19" t="s">
        <v>63</v>
      </c>
      <c r="AN165" s="19" t="s">
        <v>63</v>
      </c>
      <c r="AO165" s="19" t="s">
        <v>63</v>
      </c>
      <c r="AP165" s="83"/>
      <c r="AQ165" s="83" t="s">
        <v>64</v>
      </c>
    </row>
    <row r="166" spans="1:43">
      <c r="A166" s="15" t="s">
        <v>55</v>
      </c>
      <c r="B166" s="1">
        <v>1232</v>
      </c>
      <c r="C166" s="16">
        <v>11.2</v>
      </c>
      <c r="D166" s="20" t="s">
        <v>1240</v>
      </c>
      <c r="E166" s="17" t="s">
        <v>57</v>
      </c>
      <c r="F166" s="17" t="s">
        <v>58</v>
      </c>
      <c r="G166" s="17" t="s">
        <v>57</v>
      </c>
      <c r="H166" s="18">
        <v>1</v>
      </c>
      <c r="I166" s="17"/>
      <c r="J166" s="17"/>
      <c r="K166" s="17"/>
      <c r="L166" s="19" t="s">
        <v>62</v>
      </c>
      <c r="M166" s="19" t="s">
        <v>63</v>
      </c>
      <c r="N166" s="19" t="s">
        <v>63</v>
      </c>
      <c r="O166" s="19" t="s">
        <v>63</v>
      </c>
      <c r="P166" s="19" t="s">
        <v>63</v>
      </c>
      <c r="Q166" s="19" t="s">
        <v>62</v>
      </c>
      <c r="R166" s="19" t="s">
        <v>63</v>
      </c>
      <c r="S166" s="19" t="s">
        <v>62</v>
      </c>
      <c r="T166" s="19" t="s">
        <v>62</v>
      </c>
      <c r="U166" s="19" t="s">
        <v>62</v>
      </c>
      <c r="V166" s="19" t="s">
        <v>62</v>
      </c>
      <c r="W166" s="19" t="s">
        <v>63</v>
      </c>
      <c r="X166" s="19" t="s">
        <v>63</v>
      </c>
      <c r="Y166" s="19" t="s">
        <v>63</v>
      </c>
      <c r="Z166" s="19" t="s">
        <v>63</v>
      </c>
      <c r="AA166" s="19" t="s">
        <v>63</v>
      </c>
      <c r="AB166" s="19" t="s">
        <v>63</v>
      </c>
      <c r="AC166" s="19" t="s">
        <v>63</v>
      </c>
      <c r="AD166" s="19" t="s">
        <v>63</v>
      </c>
      <c r="AE166" s="19" t="s">
        <v>63</v>
      </c>
      <c r="AF166" s="19" t="s">
        <v>63</v>
      </c>
      <c r="AG166" s="19" t="s">
        <v>63</v>
      </c>
      <c r="AH166" s="19" t="s">
        <v>63</v>
      </c>
      <c r="AI166" s="19" t="s">
        <v>63</v>
      </c>
      <c r="AJ166" s="19" t="s">
        <v>63</v>
      </c>
      <c r="AK166" s="19" t="s">
        <v>63</v>
      </c>
      <c r="AL166" s="19" t="s">
        <v>63</v>
      </c>
      <c r="AM166" s="19" t="s">
        <v>63</v>
      </c>
      <c r="AN166" s="19" t="s">
        <v>63</v>
      </c>
      <c r="AO166" s="19" t="s">
        <v>63</v>
      </c>
      <c r="AP166" s="83"/>
      <c r="AQ166" s="83" t="s">
        <v>64</v>
      </c>
    </row>
    <row r="167" spans="1:43">
      <c r="A167" s="15" t="s">
        <v>55</v>
      </c>
      <c r="B167" s="1">
        <v>1233</v>
      </c>
      <c r="C167" s="16">
        <v>94.5</v>
      </c>
      <c r="D167" s="20" t="s">
        <v>1241</v>
      </c>
      <c r="E167" s="17" t="s">
        <v>158</v>
      </c>
      <c r="F167" s="17" t="s">
        <v>57</v>
      </c>
      <c r="G167" s="17" t="s">
        <v>57</v>
      </c>
      <c r="H167" s="18">
        <v>1</v>
      </c>
      <c r="I167" s="17"/>
      <c r="J167" s="17"/>
      <c r="K167" s="17"/>
      <c r="L167" s="19" t="s">
        <v>62</v>
      </c>
      <c r="M167" s="19" t="s">
        <v>63</v>
      </c>
      <c r="N167" s="19" t="s">
        <v>63</v>
      </c>
      <c r="O167" s="19" t="s">
        <v>63</v>
      </c>
      <c r="P167" s="19" t="s">
        <v>63</v>
      </c>
      <c r="Q167" s="19" t="s">
        <v>62</v>
      </c>
      <c r="R167" s="19" t="s">
        <v>63</v>
      </c>
      <c r="S167" s="19" t="s">
        <v>62</v>
      </c>
      <c r="T167" s="19" t="s">
        <v>62</v>
      </c>
      <c r="U167" s="19" t="s">
        <v>62</v>
      </c>
      <c r="V167" s="19" t="s">
        <v>62</v>
      </c>
      <c r="W167" s="19" t="s">
        <v>63</v>
      </c>
      <c r="X167" s="19" t="s">
        <v>63</v>
      </c>
      <c r="Y167" s="19" t="s">
        <v>63</v>
      </c>
      <c r="Z167" s="19" t="s">
        <v>63</v>
      </c>
      <c r="AA167" s="19" t="s">
        <v>63</v>
      </c>
      <c r="AB167" s="19" t="s">
        <v>63</v>
      </c>
      <c r="AC167" s="19" t="s">
        <v>63</v>
      </c>
      <c r="AD167" s="19" t="s">
        <v>63</v>
      </c>
      <c r="AE167" s="19" t="s">
        <v>63</v>
      </c>
      <c r="AF167" s="19" t="s">
        <v>63</v>
      </c>
      <c r="AG167" s="19" t="s">
        <v>63</v>
      </c>
      <c r="AH167" s="19" t="s">
        <v>63</v>
      </c>
      <c r="AI167" s="19" t="s">
        <v>63</v>
      </c>
      <c r="AJ167" s="19" t="s">
        <v>63</v>
      </c>
      <c r="AK167" s="19" t="s">
        <v>63</v>
      </c>
      <c r="AL167" s="19" t="s">
        <v>63</v>
      </c>
      <c r="AM167" s="19" t="s">
        <v>63</v>
      </c>
      <c r="AN167" s="19" t="s">
        <v>63</v>
      </c>
      <c r="AO167" s="19" t="s">
        <v>63</v>
      </c>
      <c r="AP167" s="83"/>
      <c r="AQ167" s="83" t="s">
        <v>64</v>
      </c>
    </row>
    <row r="168" spans="1:43">
      <c r="A168" s="15" t="s">
        <v>55</v>
      </c>
      <c r="B168" s="1">
        <v>1238</v>
      </c>
      <c r="C168" s="16">
        <v>121.5</v>
      </c>
      <c r="D168" s="20" t="s">
        <v>1242</v>
      </c>
      <c r="E168" s="17" t="s">
        <v>57</v>
      </c>
      <c r="F168" s="17" t="s">
        <v>58</v>
      </c>
      <c r="G168" s="17" t="s">
        <v>57</v>
      </c>
      <c r="H168" s="18">
        <v>1</v>
      </c>
      <c r="I168" s="17"/>
      <c r="J168" s="17"/>
      <c r="K168" s="17"/>
      <c r="L168" s="19" t="s">
        <v>62</v>
      </c>
      <c r="M168" s="19" t="s">
        <v>63</v>
      </c>
      <c r="N168" s="19" t="s">
        <v>63</v>
      </c>
      <c r="O168" s="19" t="s">
        <v>63</v>
      </c>
      <c r="P168" s="19" t="s">
        <v>63</v>
      </c>
      <c r="Q168" s="19" t="s">
        <v>62</v>
      </c>
      <c r="R168" s="19" t="s">
        <v>63</v>
      </c>
      <c r="S168" s="19" t="s">
        <v>62</v>
      </c>
      <c r="T168" s="19" t="s">
        <v>62</v>
      </c>
      <c r="U168" s="19" t="s">
        <v>62</v>
      </c>
      <c r="V168" s="19" t="s">
        <v>62</v>
      </c>
      <c r="W168" s="19" t="s">
        <v>63</v>
      </c>
      <c r="X168" s="19" t="s">
        <v>63</v>
      </c>
      <c r="Y168" s="19" t="s">
        <v>63</v>
      </c>
      <c r="Z168" s="19" t="s">
        <v>63</v>
      </c>
      <c r="AA168" s="19" t="s">
        <v>63</v>
      </c>
      <c r="AB168" s="19" t="s">
        <v>63</v>
      </c>
      <c r="AC168" s="19" t="s">
        <v>63</v>
      </c>
      <c r="AD168" s="19" t="s">
        <v>63</v>
      </c>
      <c r="AE168" s="19" t="s">
        <v>63</v>
      </c>
      <c r="AF168" s="19" t="s">
        <v>63</v>
      </c>
      <c r="AG168" s="19" t="s">
        <v>63</v>
      </c>
      <c r="AH168" s="19" t="s">
        <v>63</v>
      </c>
      <c r="AI168" s="19" t="s">
        <v>63</v>
      </c>
      <c r="AJ168" s="19" t="s">
        <v>63</v>
      </c>
      <c r="AK168" s="19" t="s">
        <v>63</v>
      </c>
      <c r="AL168" s="19" t="s">
        <v>63</v>
      </c>
      <c r="AM168" s="19" t="s">
        <v>63</v>
      </c>
      <c r="AN168" s="19" t="s">
        <v>63</v>
      </c>
      <c r="AO168" s="19" t="s">
        <v>63</v>
      </c>
      <c r="AP168" s="83"/>
      <c r="AQ168" s="83" t="s">
        <v>64</v>
      </c>
    </row>
    <row r="169" spans="1:43">
      <c r="A169" s="15" t="s">
        <v>55</v>
      </c>
      <c r="B169" s="1">
        <v>1239</v>
      </c>
      <c r="C169" s="16">
        <v>61.2</v>
      </c>
      <c r="D169" s="20" t="s">
        <v>1243</v>
      </c>
      <c r="E169" s="17" t="s">
        <v>57</v>
      </c>
      <c r="F169" s="17" t="s">
        <v>58</v>
      </c>
      <c r="G169" s="17" t="s">
        <v>57</v>
      </c>
      <c r="H169" s="18">
        <v>1</v>
      </c>
      <c r="I169" s="17"/>
      <c r="J169" s="17"/>
      <c r="K169" s="17"/>
      <c r="L169" s="19" t="s">
        <v>62</v>
      </c>
      <c r="M169" s="19" t="s">
        <v>63</v>
      </c>
      <c r="N169" s="19" t="s">
        <v>63</v>
      </c>
      <c r="O169" s="19" t="s">
        <v>63</v>
      </c>
      <c r="P169" s="19" t="s">
        <v>63</v>
      </c>
      <c r="Q169" s="19" t="s">
        <v>62</v>
      </c>
      <c r="R169" s="19" t="s">
        <v>63</v>
      </c>
      <c r="S169" s="19" t="s">
        <v>62</v>
      </c>
      <c r="T169" s="19" t="s">
        <v>62</v>
      </c>
      <c r="U169" s="19" t="s">
        <v>62</v>
      </c>
      <c r="V169" s="19" t="s">
        <v>62</v>
      </c>
      <c r="W169" s="19" t="s">
        <v>63</v>
      </c>
      <c r="X169" s="19" t="s">
        <v>63</v>
      </c>
      <c r="Y169" s="19" t="s">
        <v>63</v>
      </c>
      <c r="Z169" s="19" t="s">
        <v>63</v>
      </c>
      <c r="AA169" s="19" t="s">
        <v>63</v>
      </c>
      <c r="AB169" s="19" t="s">
        <v>63</v>
      </c>
      <c r="AC169" s="19" t="s">
        <v>63</v>
      </c>
      <c r="AD169" s="19" t="s">
        <v>63</v>
      </c>
      <c r="AE169" s="19" t="s">
        <v>63</v>
      </c>
      <c r="AF169" s="19" t="s">
        <v>63</v>
      </c>
      <c r="AG169" s="19" t="s">
        <v>63</v>
      </c>
      <c r="AH169" s="19" t="s">
        <v>63</v>
      </c>
      <c r="AI169" s="19" t="s">
        <v>63</v>
      </c>
      <c r="AJ169" s="19" t="s">
        <v>63</v>
      </c>
      <c r="AK169" s="19" t="s">
        <v>63</v>
      </c>
      <c r="AL169" s="19" t="s">
        <v>63</v>
      </c>
      <c r="AM169" s="19" t="s">
        <v>63</v>
      </c>
      <c r="AN169" s="19" t="s">
        <v>63</v>
      </c>
      <c r="AO169" s="19" t="s">
        <v>63</v>
      </c>
      <c r="AP169" s="83"/>
      <c r="AQ169" s="83" t="s">
        <v>64</v>
      </c>
    </row>
    <row r="170" spans="1:43">
      <c r="A170" s="15" t="s">
        <v>55</v>
      </c>
      <c r="B170" s="1">
        <v>1240.0999999999999</v>
      </c>
      <c r="C170" s="16">
        <v>17.399999999999999</v>
      </c>
      <c r="D170" s="20" t="s">
        <v>1244</v>
      </c>
      <c r="E170" s="17" t="s">
        <v>57</v>
      </c>
      <c r="F170" s="17" t="s">
        <v>57</v>
      </c>
      <c r="G170" s="17" t="s">
        <v>59</v>
      </c>
      <c r="H170" s="18">
        <v>1</v>
      </c>
      <c r="I170" s="17"/>
      <c r="J170" s="17" t="s">
        <v>1245</v>
      </c>
      <c r="K170" s="17"/>
      <c r="L170" s="19" t="s">
        <v>62</v>
      </c>
      <c r="M170" s="19" t="s">
        <v>63</v>
      </c>
      <c r="N170" s="19" t="s">
        <v>63</v>
      </c>
      <c r="O170" s="19" t="s">
        <v>63</v>
      </c>
      <c r="P170" s="19" t="s">
        <v>63</v>
      </c>
      <c r="Q170" s="19" t="s">
        <v>62</v>
      </c>
      <c r="R170" s="19" t="s">
        <v>63</v>
      </c>
      <c r="S170" s="19" t="s">
        <v>62</v>
      </c>
      <c r="T170" s="19" t="s">
        <v>62</v>
      </c>
      <c r="U170" s="19" t="s">
        <v>62</v>
      </c>
      <c r="V170" s="19" t="s">
        <v>62</v>
      </c>
      <c r="W170" s="19" t="s">
        <v>63</v>
      </c>
      <c r="X170" s="19" t="s">
        <v>63</v>
      </c>
      <c r="Y170" s="19" t="s">
        <v>63</v>
      </c>
      <c r="Z170" s="19" t="s">
        <v>63</v>
      </c>
      <c r="AA170" s="19" t="s">
        <v>63</v>
      </c>
      <c r="AB170" s="19" t="s">
        <v>63</v>
      </c>
      <c r="AC170" s="19" t="s">
        <v>63</v>
      </c>
      <c r="AD170" s="19" t="s">
        <v>63</v>
      </c>
      <c r="AE170" s="19" t="s">
        <v>63</v>
      </c>
      <c r="AF170" s="19" t="s">
        <v>63</v>
      </c>
      <c r="AG170" s="19" t="s">
        <v>63</v>
      </c>
      <c r="AH170" s="19" t="s">
        <v>63</v>
      </c>
      <c r="AI170" s="19" t="s">
        <v>63</v>
      </c>
      <c r="AJ170" s="19" t="s">
        <v>63</v>
      </c>
      <c r="AK170" s="19" t="s">
        <v>63</v>
      </c>
      <c r="AL170" s="19" t="s">
        <v>63</v>
      </c>
      <c r="AM170" s="19" t="s">
        <v>63</v>
      </c>
      <c r="AN170" s="19" t="s">
        <v>63</v>
      </c>
      <c r="AO170" s="19" t="s">
        <v>63</v>
      </c>
      <c r="AP170" s="83"/>
      <c r="AQ170" s="83" t="s">
        <v>64</v>
      </c>
    </row>
    <row r="171" spans="1:43">
      <c r="A171" s="15" t="s">
        <v>55</v>
      </c>
      <c r="B171" s="1">
        <v>1241</v>
      </c>
      <c r="C171" s="16">
        <v>54</v>
      </c>
      <c r="D171" s="20" t="s">
        <v>1246</v>
      </c>
      <c r="E171" s="17" t="s">
        <v>1247</v>
      </c>
      <c r="F171" s="17" t="s">
        <v>156</v>
      </c>
      <c r="G171" s="17" t="s">
        <v>57</v>
      </c>
      <c r="H171" s="18">
        <v>1</v>
      </c>
      <c r="I171" s="17"/>
      <c r="K171" s="17"/>
      <c r="L171" s="19" t="s">
        <v>62</v>
      </c>
      <c r="M171" s="19" t="s">
        <v>63</v>
      </c>
      <c r="N171" s="19" t="s">
        <v>63</v>
      </c>
      <c r="O171" s="19" t="s">
        <v>63</v>
      </c>
      <c r="P171" s="19" t="s">
        <v>63</v>
      </c>
      <c r="Q171" s="19" t="s">
        <v>62</v>
      </c>
      <c r="R171" s="19" t="s">
        <v>63</v>
      </c>
      <c r="S171" s="19" t="s">
        <v>62</v>
      </c>
      <c r="T171" s="19" t="s">
        <v>62</v>
      </c>
      <c r="U171" s="19" t="s">
        <v>62</v>
      </c>
      <c r="V171" s="19" t="s">
        <v>62</v>
      </c>
      <c r="W171" s="19" t="s">
        <v>63</v>
      </c>
      <c r="X171" s="19" t="s">
        <v>63</v>
      </c>
      <c r="Y171" s="19" t="s">
        <v>63</v>
      </c>
      <c r="Z171" s="19" t="s">
        <v>63</v>
      </c>
      <c r="AA171" s="19" t="s">
        <v>63</v>
      </c>
      <c r="AB171" s="19" t="s">
        <v>63</v>
      </c>
      <c r="AC171" s="19" t="s">
        <v>63</v>
      </c>
      <c r="AD171" s="19" t="s">
        <v>63</v>
      </c>
      <c r="AE171" s="19" t="s">
        <v>63</v>
      </c>
      <c r="AF171" s="19" t="s">
        <v>63</v>
      </c>
      <c r="AG171" s="19" t="s">
        <v>63</v>
      </c>
      <c r="AH171" s="19" t="s">
        <v>63</v>
      </c>
      <c r="AI171" s="19" t="s">
        <v>63</v>
      </c>
      <c r="AJ171" s="19" t="s">
        <v>63</v>
      </c>
      <c r="AK171" s="19" t="s">
        <v>63</v>
      </c>
      <c r="AL171" s="19" t="s">
        <v>63</v>
      </c>
      <c r="AM171" s="19" t="s">
        <v>63</v>
      </c>
      <c r="AN171" s="19" t="s">
        <v>63</v>
      </c>
      <c r="AO171" s="19" t="s">
        <v>63</v>
      </c>
      <c r="AP171" s="83"/>
      <c r="AQ171" s="83" t="s">
        <v>64</v>
      </c>
    </row>
    <row r="172" spans="1:43">
      <c r="A172" s="15" t="s">
        <v>55</v>
      </c>
      <c r="B172" s="1">
        <v>1244</v>
      </c>
      <c r="C172" s="16">
        <v>33.299999999999997</v>
      </c>
      <c r="D172" s="20" t="s">
        <v>1248</v>
      </c>
      <c r="E172" s="17" t="s">
        <v>57</v>
      </c>
      <c r="F172" s="17" t="s">
        <v>58</v>
      </c>
      <c r="G172" s="17" t="s">
        <v>57</v>
      </c>
      <c r="H172" s="18">
        <v>1</v>
      </c>
      <c r="I172" s="17"/>
      <c r="J172" s="17"/>
      <c r="K172" s="17"/>
      <c r="L172" s="19" t="s">
        <v>62</v>
      </c>
      <c r="M172" s="19" t="s">
        <v>63</v>
      </c>
      <c r="N172" s="19" t="s">
        <v>63</v>
      </c>
      <c r="O172" s="19" t="s">
        <v>63</v>
      </c>
      <c r="P172" s="19" t="s">
        <v>63</v>
      </c>
      <c r="Q172" s="19" t="s">
        <v>62</v>
      </c>
      <c r="R172" s="19" t="s">
        <v>63</v>
      </c>
      <c r="S172" s="19" t="s">
        <v>62</v>
      </c>
      <c r="T172" s="19" t="s">
        <v>62</v>
      </c>
      <c r="U172" s="19" t="s">
        <v>62</v>
      </c>
      <c r="V172" s="19" t="s">
        <v>62</v>
      </c>
      <c r="W172" s="19" t="s">
        <v>63</v>
      </c>
      <c r="X172" s="19" t="s">
        <v>63</v>
      </c>
      <c r="Y172" s="19" t="s">
        <v>63</v>
      </c>
      <c r="Z172" s="19" t="s">
        <v>63</v>
      </c>
      <c r="AA172" s="19" t="s">
        <v>63</v>
      </c>
      <c r="AB172" s="19" t="s">
        <v>63</v>
      </c>
      <c r="AC172" s="19" t="s">
        <v>63</v>
      </c>
      <c r="AD172" s="19" t="s">
        <v>63</v>
      </c>
      <c r="AE172" s="19" t="s">
        <v>63</v>
      </c>
      <c r="AF172" s="19" t="s">
        <v>63</v>
      </c>
      <c r="AG172" s="19" t="s">
        <v>63</v>
      </c>
      <c r="AH172" s="19" t="s">
        <v>63</v>
      </c>
      <c r="AI172" s="19" t="s">
        <v>63</v>
      </c>
      <c r="AJ172" s="19" t="s">
        <v>63</v>
      </c>
      <c r="AK172" s="19" t="s">
        <v>63</v>
      </c>
      <c r="AL172" s="19" t="s">
        <v>63</v>
      </c>
      <c r="AM172" s="19" t="s">
        <v>63</v>
      </c>
      <c r="AN172" s="19" t="s">
        <v>63</v>
      </c>
      <c r="AO172" s="19" t="s">
        <v>63</v>
      </c>
      <c r="AP172" s="83"/>
      <c r="AQ172" s="83" t="s">
        <v>64</v>
      </c>
    </row>
    <row r="173" spans="1:43">
      <c r="A173" s="15" t="s">
        <v>55</v>
      </c>
      <c r="B173" s="1">
        <v>1245</v>
      </c>
      <c r="C173" s="16">
        <v>9</v>
      </c>
      <c r="D173" s="20" t="s">
        <v>95</v>
      </c>
      <c r="E173" s="17" t="s">
        <v>57</v>
      </c>
      <c r="F173" s="17" t="s">
        <v>58</v>
      </c>
      <c r="G173" s="17" t="s">
        <v>59</v>
      </c>
      <c r="H173" s="18">
        <v>1</v>
      </c>
      <c r="I173" s="17"/>
      <c r="J173" s="17"/>
      <c r="K173" s="17"/>
      <c r="L173" s="19" t="s">
        <v>62</v>
      </c>
      <c r="M173" s="19" t="s">
        <v>62</v>
      </c>
      <c r="N173" s="19" t="s">
        <v>62</v>
      </c>
      <c r="O173" s="19" t="s">
        <v>63</v>
      </c>
      <c r="P173" s="19" t="s">
        <v>62</v>
      </c>
      <c r="Q173" s="19" t="s">
        <v>63</v>
      </c>
      <c r="R173" s="19" t="s">
        <v>62</v>
      </c>
      <c r="S173" s="19" t="s">
        <v>62</v>
      </c>
      <c r="T173" s="19" t="s">
        <v>62</v>
      </c>
      <c r="U173" s="19" t="s">
        <v>62</v>
      </c>
      <c r="V173" s="19" t="s">
        <v>62</v>
      </c>
      <c r="W173" s="19" t="s">
        <v>62</v>
      </c>
      <c r="X173" s="19" t="s">
        <v>62</v>
      </c>
      <c r="Y173" s="19" t="s">
        <v>62</v>
      </c>
      <c r="Z173" s="19" t="s">
        <v>63</v>
      </c>
      <c r="AA173" s="19" t="s">
        <v>63</v>
      </c>
      <c r="AB173" s="19" t="s">
        <v>63</v>
      </c>
      <c r="AC173" s="19" t="s">
        <v>63</v>
      </c>
      <c r="AD173" s="19" t="s">
        <v>63</v>
      </c>
      <c r="AE173" s="19" t="s">
        <v>63</v>
      </c>
      <c r="AF173" s="19" t="s">
        <v>63</v>
      </c>
      <c r="AG173" s="19" t="s">
        <v>63</v>
      </c>
      <c r="AH173" s="19" t="s">
        <v>63</v>
      </c>
      <c r="AI173" s="19" t="s">
        <v>63</v>
      </c>
      <c r="AJ173" s="19" t="s">
        <v>63</v>
      </c>
      <c r="AK173" s="19" t="s">
        <v>63</v>
      </c>
      <c r="AL173" s="19" t="s">
        <v>63</v>
      </c>
      <c r="AM173" s="19" t="s">
        <v>63</v>
      </c>
      <c r="AN173" s="19" t="s">
        <v>62</v>
      </c>
      <c r="AO173" s="19" t="s">
        <v>62</v>
      </c>
      <c r="AP173" s="83"/>
      <c r="AQ173" s="83" t="s">
        <v>64</v>
      </c>
    </row>
    <row r="174" spans="1:43">
      <c r="A174" s="15" t="s">
        <v>55</v>
      </c>
      <c r="B174" s="1">
        <v>1245.01</v>
      </c>
      <c r="C174" s="85">
        <v>14.2</v>
      </c>
      <c r="D174" s="20" t="s">
        <v>95</v>
      </c>
      <c r="E174" s="17" t="s">
        <v>57</v>
      </c>
      <c r="F174" s="17" t="s">
        <v>58</v>
      </c>
      <c r="G174" s="17" t="s">
        <v>59</v>
      </c>
      <c r="H174" s="18">
        <v>1</v>
      </c>
      <c r="I174" s="17"/>
      <c r="J174" s="17"/>
      <c r="K174" s="17"/>
      <c r="L174" s="19" t="s">
        <v>62</v>
      </c>
      <c r="M174" s="19" t="s">
        <v>62</v>
      </c>
      <c r="N174" s="19" t="s">
        <v>62</v>
      </c>
      <c r="O174" s="19" t="s">
        <v>63</v>
      </c>
      <c r="P174" s="19" t="s">
        <v>62</v>
      </c>
      <c r="Q174" s="19" t="s">
        <v>63</v>
      </c>
      <c r="R174" s="19" t="s">
        <v>62</v>
      </c>
      <c r="S174" s="19" t="s">
        <v>63</v>
      </c>
      <c r="T174" s="19" t="s">
        <v>63</v>
      </c>
      <c r="U174" s="19" t="s">
        <v>63</v>
      </c>
      <c r="V174" s="19" t="s">
        <v>63</v>
      </c>
      <c r="W174" s="19" t="s">
        <v>63</v>
      </c>
      <c r="X174" s="19" t="s">
        <v>63</v>
      </c>
      <c r="Y174" s="19" t="s">
        <v>63</v>
      </c>
      <c r="Z174" s="19" t="s">
        <v>62</v>
      </c>
      <c r="AA174" s="19" t="s">
        <v>63</v>
      </c>
      <c r="AB174" s="19" t="s">
        <v>62</v>
      </c>
      <c r="AC174" s="19" t="s">
        <v>62</v>
      </c>
      <c r="AD174" s="19" t="s">
        <v>62</v>
      </c>
      <c r="AE174" s="19" t="s">
        <v>62</v>
      </c>
      <c r="AF174" s="19" t="s">
        <v>62</v>
      </c>
      <c r="AG174" s="19" t="s">
        <v>62</v>
      </c>
      <c r="AH174" s="19" t="s">
        <v>62</v>
      </c>
      <c r="AI174" s="19" t="s">
        <v>62</v>
      </c>
      <c r="AJ174" s="19" t="s">
        <v>62</v>
      </c>
      <c r="AK174" s="19" t="s">
        <v>62</v>
      </c>
      <c r="AL174" s="19" t="s">
        <v>62</v>
      </c>
      <c r="AM174" s="19" t="s">
        <v>62</v>
      </c>
      <c r="AN174" s="19" t="s">
        <v>63</v>
      </c>
      <c r="AO174" s="19" t="s">
        <v>63</v>
      </c>
      <c r="AP174" s="83"/>
      <c r="AQ174" s="83"/>
    </row>
    <row r="175" spans="1:43" ht="63.75">
      <c r="A175" s="15" t="s">
        <v>55</v>
      </c>
      <c r="B175" s="1">
        <v>1249</v>
      </c>
      <c r="C175" s="16">
        <v>2.2999999999999998</v>
      </c>
      <c r="D175" s="20" t="s">
        <v>1249</v>
      </c>
      <c r="E175" s="17" t="s">
        <v>57</v>
      </c>
      <c r="F175" s="17" t="s">
        <v>57</v>
      </c>
      <c r="G175" s="17" t="s">
        <v>57</v>
      </c>
      <c r="H175" s="18">
        <v>1</v>
      </c>
      <c r="I175" s="17"/>
      <c r="J175" s="17"/>
      <c r="K175" s="17" t="s">
        <v>1250</v>
      </c>
      <c r="L175" s="19" t="s">
        <v>62</v>
      </c>
      <c r="M175" s="19" t="s">
        <v>63</v>
      </c>
      <c r="N175" s="19" t="s">
        <v>63</v>
      </c>
      <c r="O175" s="19" t="s">
        <v>63</v>
      </c>
      <c r="P175" s="19" t="s">
        <v>63</v>
      </c>
      <c r="Q175" s="19" t="s">
        <v>63</v>
      </c>
      <c r="R175" s="19" t="s">
        <v>62</v>
      </c>
      <c r="S175" s="19" t="s">
        <v>62</v>
      </c>
      <c r="T175" s="19" t="s">
        <v>62</v>
      </c>
      <c r="U175" s="19" t="s">
        <v>62</v>
      </c>
      <c r="V175" s="19" t="s">
        <v>62</v>
      </c>
      <c r="W175" s="19" t="s">
        <v>62</v>
      </c>
      <c r="X175" s="19" t="s">
        <v>62</v>
      </c>
      <c r="Y175" s="19" t="s">
        <v>62</v>
      </c>
      <c r="Z175" s="19" t="s">
        <v>63</v>
      </c>
      <c r="AA175" s="19" t="s">
        <v>63</v>
      </c>
      <c r="AB175" s="19" t="s">
        <v>63</v>
      </c>
      <c r="AC175" s="19" t="s">
        <v>63</v>
      </c>
      <c r="AD175" s="19" t="s">
        <v>63</v>
      </c>
      <c r="AE175" s="19" t="s">
        <v>63</v>
      </c>
      <c r="AF175" s="19" t="s">
        <v>63</v>
      </c>
      <c r="AG175" s="19" t="s">
        <v>63</v>
      </c>
      <c r="AH175" s="19" t="s">
        <v>63</v>
      </c>
      <c r="AI175" s="19" t="s">
        <v>63</v>
      </c>
      <c r="AJ175" s="19" t="s">
        <v>63</v>
      </c>
      <c r="AK175" s="19" t="s">
        <v>63</v>
      </c>
      <c r="AL175" s="19" t="s">
        <v>63</v>
      </c>
      <c r="AM175" s="19" t="s">
        <v>63</v>
      </c>
      <c r="AN175" s="19" t="s">
        <v>63</v>
      </c>
      <c r="AO175" s="19" t="s">
        <v>62</v>
      </c>
      <c r="AP175" s="83"/>
      <c r="AQ175" s="83" t="s">
        <v>64</v>
      </c>
    </row>
    <row r="176" spans="1:43">
      <c r="A176" s="15" t="s">
        <v>55</v>
      </c>
      <c r="B176" s="1">
        <v>1249.01</v>
      </c>
      <c r="C176" s="85">
        <v>7.9</v>
      </c>
      <c r="D176" s="20" t="s">
        <v>1249</v>
      </c>
      <c r="E176" s="17" t="s">
        <v>57</v>
      </c>
      <c r="F176" s="17" t="s">
        <v>58</v>
      </c>
      <c r="G176" s="17" t="s">
        <v>57</v>
      </c>
      <c r="H176" s="18">
        <v>1</v>
      </c>
      <c r="I176" s="17"/>
      <c r="J176" s="17"/>
      <c r="K176" s="17" t="s">
        <v>2732</v>
      </c>
      <c r="L176" s="19" t="s">
        <v>62</v>
      </c>
      <c r="M176" s="19" t="s">
        <v>63</v>
      </c>
      <c r="N176" s="19" t="s">
        <v>63</v>
      </c>
      <c r="O176" s="19" t="s">
        <v>63</v>
      </c>
      <c r="P176" s="19" t="s">
        <v>63</v>
      </c>
      <c r="Q176" s="19" t="s">
        <v>63</v>
      </c>
      <c r="R176" s="19" t="s">
        <v>62</v>
      </c>
      <c r="S176" s="19" t="s">
        <v>63</v>
      </c>
      <c r="T176" s="19" t="s">
        <v>63</v>
      </c>
      <c r="U176" s="19" t="s">
        <v>63</v>
      </c>
      <c r="V176" s="19" t="s">
        <v>63</v>
      </c>
      <c r="W176" s="19" t="s">
        <v>63</v>
      </c>
      <c r="X176" s="19" t="s">
        <v>63</v>
      </c>
      <c r="Y176" s="19" t="s">
        <v>63</v>
      </c>
      <c r="Z176" s="19" t="s">
        <v>62</v>
      </c>
      <c r="AA176" s="19" t="s">
        <v>63</v>
      </c>
      <c r="AB176" s="19" t="s">
        <v>62</v>
      </c>
      <c r="AC176" s="19" t="s">
        <v>62</v>
      </c>
      <c r="AD176" s="19" t="s">
        <v>62</v>
      </c>
      <c r="AE176" s="19" t="s">
        <v>62</v>
      </c>
      <c r="AF176" s="19" t="s">
        <v>62</v>
      </c>
      <c r="AG176" s="19" t="s">
        <v>62</v>
      </c>
      <c r="AH176" s="19" t="s">
        <v>62</v>
      </c>
      <c r="AI176" s="19" t="s">
        <v>62</v>
      </c>
      <c r="AJ176" s="19" t="s">
        <v>62</v>
      </c>
      <c r="AK176" s="19" t="s">
        <v>62</v>
      </c>
      <c r="AL176" s="19" t="s">
        <v>62</v>
      </c>
      <c r="AM176" s="19" t="s">
        <v>62</v>
      </c>
      <c r="AN176" s="19" t="s">
        <v>63</v>
      </c>
      <c r="AO176" s="19" t="s">
        <v>63</v>
      </c>
      <c r="AP176" s="83"/>
      <c r="AQ176" s="83"/>
    </row>
    <row r="177" spans="1:43">
      <c r="A177" s="15" t="s">
        <v>55</v>
      </c>
      <c r="B177" s="1">
        <v>1250</v>
      </c>
      <c r="C177" s="16">
        <v>7.8</v>
      </c>
      <c r="D177" s="20" t="s">
        <v>1251</v>
      </c>
      <c r="E177" s="17" t="s">
        <v>57</v>
      </c>
      <c r="F177" s="17" t="s">
        <v>58</v>
      </c>
      <c r="G177" s="17" t="s">
        <v>57</v>
      </c>
      <c r="H177" s="18">
        <v>1</v>
      </c>
      <c r="I177" s="17"/>
      <c r="J177" s="17"/>
      <c r="K177" s="17"/>
      <c r="L177" s="19" t="s">
        <v>62</v>
      </c>
      <c r="M177" s="19" t="s">
        <v>63</v>
      </c>
      <c r="N177" s="19" t="s">
        <v>63</v>
      </c>
      <c r="O177" s="19" t="s">
        <v>63</v>
      </c>
      <c r="P177" s="19" t="s">
        <v>63</v>
      </c>
      <c r="Q177" s="19" t="s">
        <v>63</v>
      </c>
      <c r="R177" s="19" t="s">
        <v>62</v>
      </c>
      <c r="S177" s="19" t="s">
        <v>62</v>
      </c>
      <c r="T177" s="19" t="s">
        <v>62</v>
      </c>
      <c r="U177" s="19" t="s">
        <v>62</v>
      </c>
      <c r="V177" s="19" t="s">
        <v>62</v>
      </c>
      <c r="W177" s="19" t="s">
        <v>63</v>
      </c>
      <c r="X177" s="19" t="s">
        <v>63</v>
      </c>
      <c r="Y177" s="19" t="s">
        <v>63</v>
      </c>
      <c r="Z177" s="19" t="s">
        <v>63</v>
      </c>
      <c r="AA177" s="19" t="s">
        <v>63</v>
      </c>
      <c r="AB177" s="19" t="s">
        <v>63</v>
      </c>
      <c r="AC177" s="19" t="s">
        <v>63</v>
      </c>
      <c r="AD177" s="19" t="s">
        <v>63</v>
      </c>
      <c r="AE177" s="19" t="s">
        <v>63</v>
      </c>
      <c r="AF177" s="19" t="s">
        <v>63</v>
      </c>
      <c r="AG177" s="19" t="s">
        <v>63</v>
      </c>
      <c r="AH177" s="19" t="s">
        <v>63</v>
      </c>
      <c r="AI177" s="19" t="s">
        <v>63</v>
      </c>
      <c r="AJ177" s="19" t="s">
        <v>63</v>
      </c>
      <c r="AK177" s="19" t="s">
        <v>63</v>
      </c>
      <c r="AL177" s="19" t="s">
        <v>63</v>
      </c>
      <c r="AM177" s="19" t="s">
        <v>63</v>
      </c>
      <c r="AN177" s="19" t="s">
        <v>63</v>
      </c>
      <c r="AO177" s="19" t="s">
        <v>63</v>
      </c>
      <c r="AP177" s="83"/>
      <c r="AQ177" s="83" t="s">
        <v>64</v>
      </c>
    </row>
    <row r="178" spans="1:43">
      <c r="A178" s="15" t="s">
        <v>55</v>
      </c>
      <c r="B178" s="1">
        <v>1251</v>
      </c>
      <c r="C178" s="16">
        <v>11.3</v>
      </c>
      <c r="D178" s="20" t="s">
        <v>1252</v>
      </c>
      <c r="E178" s="17" t="s">
        <v>57</v>
      </c>
      <c r="F178" s="17" t="s">
        <v>58</v>
      </c>
      <c r="G178" s="17" t="s">
        <v>57</v>
      </c>
      <c r="H178" s="18">
        <v>1</v>
      </c>
      <c r="I178" s="17"/>
      <c r="J178" s="17"/>
      <c r="K178" s="17"/>
      <c r="L178" s="19" t="s">
        <v>62</v>
      </c>
      <c r="M178" s="19" t="s">
        <v>63</v>
      </c>
      <c r="N178" s="19" t="s">
        <v>63</v>
      </c>
      <c r="O178" s="19" t="s">
        <v>63</v>
      </c>
      <c r="P178" s="19" t="s">
        <v>63</v>
      </c>
      <c r="Q178" s="19" t="s">
        <v>63</v>
      </c>
      <c r="R178" s="19" t="s">
        <v>62</v>
      </c>
      <c r="S178" s="19" t="s">
        <v>62</v>
      </c>
      <c r="T178" s="19" t="s">
        <v>62</v>
      </c>
      <c r="U178" s="19" t="s">
        <v>62</v>
      </c>
      <c r="V178" s="19" t="s">
        <v>62</v>
      </c>
      <c r="W178" s="19" t="s">
        <v>63</v>
      </c>
      <c r="X178" s="19" t="s">
        <v>63</v>
      </c>
      <c r="Y178" s="19" t="s">
        <v>63</v>
      </c>
      <c r="Z178" s="19" t="s">
        <v>63</v>
      </c>
      <c r="AA178" s="19" t="s">
        <v>63</v>
      </c>
      <c r="AB178" s="19" t="s">
        <v>63</v>
      </c>
      <c r="AC178" s="19" t="s">
        <v>63</v>
      </c>
      <c r="AD178" s="19" t="s">
        <v>63</v>
      </c>
      <c r="AE178" s="19" t="s">
        <v>63</v>
      </c>
      <c r="AF178" s="19" t="s">
        <v>63</v>
      </c>
      <c r="AG178" s="19" t="s">
        <v>63</v>
      </c>
      <c r="AH178" s="19" t="s">
        <v>63</v>
      </c>
      <c r="AI178" s="19" t="s">
        <v>63</v>
      </c>
      <c r="AJ178" s="19" t="s">
        <v>63</v>
      </c>
      <c r="AK178" s="19" t="s">
        <v>63</v>
      </c>
      <c r="AL178" s="19" t="s">
        <v>63</v>
      </c>
      <c r="AM178" s="19" t="s">
        <v>63</v>
      </c>
      <c r="AN178" s="19" t="s">
        <v>63</v>
      </c>
      <c r="AO178" s="19" t="s">
        <v>63</v>
      </c>
      <c r="AP178" s="83"/>
      <c r="AQ178" s="83" t="s">
        <v>64</v>
      </c>
    </row>
    <row r="179" spans="1:43">
      <c r="A179" s="15" t="s">
        <v>55</v>
      </c>
      <c r="B179" s="1">
        <v>1252</v>
      </c>
      <c r="C179" s="16">
        <v>27.9</v>
      </c>
      <c r="D179" s="20" t="s">
        <v>1253</v>
      </c>
      <c r="E179" s="17" t="s">
        <v>1130</v>
      </c>
      <c r="F179" s="17" t="s">
        <v>58</v>
      </c>
      <c r="G179" s="17" t="s">
        <v>57</v>
      </c>
      <c r="H179" s="18">
        <v>1</v>
      </c>
      <c r="I179" s="17"/>
      <c r="J179" s="17"/>
      <c r="K179" s="17"/>
      <c r="L179" s="19" t="s">
        <v>62</v>
      </c>
      <c r="M179" s="19" t="s">
        <v>63</v>
      </c>
      <c r="N179" s="19" t="s">
        <v>63</v>
      </c>
      <c r="O179" s="19" t="s">
        <v>63</v>
      </c>
      <c r="P179" s="19" t="s">
        <v>63</v>
      </c>
      <c r="Q179" s="19" t="s">
        <v>62</v>
      </c>
      <c r="R179" s="19" t="s">
        <v>63</v>
      </c>
      <c r="S179" s="19" t="s">
        <v>62</v>
      </c>
      <c r="T179" s="19" t="s">
        <v>62</v>
      </c>
      <c r="U179" s="19" t="s">
        <v>62</v>
      </c>
      <c r="V179" s="19" t="s">
        <v>62</v>
      </c>
      <c r="W179" s="19" t="s">
        <v>63</v>
      </c>
      <c r="X179" s="19" t="s">
        <v>63</v>
      </c>
      <c r="Y179" s="19" t="s">
        <v>63</v>
      </c>
      <c r="Z179" s="19" t="s">
        <v>63</v>
      </c>
      <c r="AA179" s="19" t="s">
        <v>63</v>
      </c>
      <c r="AB179" s="19" t="s">
        <v>63</v>
      </c>
      <c r="AC179" s="19" t="s">
        <v>63</v>
      </c>
      <c r="AD179" s="19" t="s">
        <v>63</v>
      </c>
      <c r="AE179" s="19" t="s">
        <v>63</v>
      </c>
      <c r="AF179" s="19" t="s">
        <v>63</v>
      </c>
      <c r="AG179" s="19" t="s">
        <v>63</v>
      </c>
      <c r="AH179" s="19" t="s">
        <v>63</v>
      </c>
      <c r="AI179" s="19" t="s">
        <v>63</v>
      </c>
      <c r="AJ179" s="19" t="s">
        <v>63</v>
      </c>
      <c r="AK179" s="19" t="s">
        <v>63</v>
      </c>
      <c r="AL179" s="19" t="s">
        <v>63</v>
      </c>
      <c r="AM179" s="19" t="s">
        <v>63</v>
      </c>
      <c r="AN179" s="19" t="s">
        <v>63</v>
      </c>
      <c r="AO179" s="19" t="s">
        <v>63</v>
      </c>
      <c r="AP179" s="83"/>
      <c r="AQ179" s="83" t="s">
        <v>64</v>
      </c>
    </row>
    <row r="180" spans="1:43">
      <c r="A180" s="15" t="s">
        <v>55</v>
      </c>
      <c r="B180" s="1">
        <v>1253</v>
      </c>
      <c r="C180" s="16">
        <v>585</v>
      </c>
      <c r="D180" s="20" t="s">
        <v>1254</v>
      </c>
      <c r="E180" s="17" t="s">
        <v>57</v>
      </c>
      <c r="F180" s="17" t="s">
        <v>58</v>
      </c>
      <c r="G180" s="17" t="s">
        <v>57</v>
      </c>
      <c r="H180" s="18">
        <v>1</v>
      </c>
      <c r="I180" s="17"/>
      <c r="J180" s="17"/>
      <c r="K180" s="17"/>
      <c r="L180" s="19" t="s">
        <v>63</v>
      </c>
      <c r="M180" s="19" t="s">
        <v>63</v>
      </c>
      <c r="N180" s="19" t="s">
        <v>62</v>
      </c>
      <c r="O180" s="19" t="s">
        <v>63</v>
      </c>
      <c r="P180" s="19" t="s">
        <v>63</v>
      </c>
      <c r="Q180" s="19" t="s">
        <v>62</v>
      </c>
      <c r="R180" s="19" t="s">
        <v>63</v>
      </c>
      <c r="S180" s="19" t="s">
        <v>62</v>
      </c>
      <c r="T180" s="19" t="s">
        <v>62</v>
      </c>
      <c r="U180" s="19" t="s">
        <v>62</v>
      </c>
      <c r="V180" s="19" t="s">
        <v>62</v>
      </c>
      <c r="W180" s="19" t="s">
        <v>63</v>
      </c>
      <c r="X180" s="19" t="s">
        <v>63</v>
      </c>
      <c r="Y180" s="19" t="s">
        <v>63</v>
      </c>
      <c r="Z180" s="19" t="s">
        <v>63</v>
      </c>
      <c r="AA180" s="19" t="s">
        <v>63</v>
      </c>
      <c r="AB180" s="19" t="s">
        <v>63</v>
      </c>
      <c r="AC180" s="19" t="s">
        <v>63</v>
      </c>
      <c r="AD180" s="19" t="s">
        <v>63</v>
      </c>
      <c r="AE180" s="19" t="s">
        <v>63</v>
      </c>
      <c r="AF180" s="19" t="s">
        <v>63</v>
      </c>
      <c r="AG180" s="19" t="s">
        <v>63</v>
      </c>
      <c r="AH180" s="19" t="s">
        <v>63</v>
      </c>
      <c r="AI180" s="19" t="s">
        <v>63</v>
      </c>
      <c r="AJ180" s="19" t="s">
        <v>63</v>
      </c>
      <c r="AK180" s="19" t="s">
        <v>63</v>
      </c>
      <c r="AL180" s="19" t="s">
        <v>63</v>
      </c>
      <c r="AM180" s="19" t="s">
        <v>63</v>
      </c>
      <c r="AN180" s="19" t="s">
        <v>63</v>
      </c>
      <c r="AO180" s="19" t="s">
        <v>63</v>
      </c>
      <c r="AP180" s="83"/>
      <c r="AQ180" s="83" t="s">
        <v>64</v>
      </c>
    </row>
    <row r="181" spans="1:43">
      <c r="A181" s="15" t="s">
        <v>55</v>
      </c>
      <c r="B181" s="1">
        <v>1254</v>
      </c>
      <c r="C181" s="16">
        <v>61.2</v>
      </c>
      <c r="D181" s="20" t="s">
        <v>1255</v>
      </c>
      <c r="E181" s="17" t="s">
        <v>57</v>
      </c>
      <c r="F181" s="17" t="s">
        <v>58</v>
      </c>
      <c r="G181" s="17" t="s">
        <v>57</v>
      </c>
      <c r="H181" s="18">
        <v>1</v>
      </c>
      <c r="I181" s="17"/>
      <c r="J181" s="17"/>
      <c r="K181" s="17"/>
      <c r="L181" s="19" t="s">
        <v>62</v>
      </c>
      <c r="M181" s="19" t="s">
        <v>63</v>
      </c>
      <c r="N181" s="19" t="s">
        <v>63</v>
      </c>
      <c r="O181" s="19" t="s">
        <v>63</v>
      </c>
      <c r="P181" s="19" t="s">
        <v>63</v>
      </c>
      <c r="Q181" s="19" t="s">
        <v>62</v>
      </c>
      <c r="R181" s="19" t="s">
        <v>63</v>
      </c>
      <c r="S181" s="19" t="s">
        <v>62</v>
      </c>
      <c r="T181" s="19" t="s">
        <v>62</v>
      </c>
      <c r="U181" s="19" t="s">
        <v>62</v>
      </c>
      <c r="V181" s="19" t="s">
        <v>62</v>
      </c>
      <c r="W181" s="19" t="s">
        <v>63</v>
      </c>
      <c r="X181" s="19" t="s">
        <v>63</v>
      </c>
      <c r="Y181" s="19" t="s">
        <v>63</v>
      </c>
      <c r="Z181" s="19" t="s">
        <v>63</v>
      </c>
      <c r="AA181" s="19" t="s">
        <v>63</v>
      </c>
      <c r="AB181" s="19" t="s">
        <v>63</v>
      </c>
      <c r="AC181" s="19" t="s">
        <v>63</v>
      </c>
      <c r="AD181" s="19" t="s">
        <v>63</v>
      </c>
      <c r="AE181" s="19" t="s">
        <v>63</v>
      </c>
      <c r="AF181" s="19" t="s">
        <v>63</v>
      </c>
      <c r="AG181" s="19" t="s">
        <v>63</v>
      </c>
      <c r="AH181" s="19" t="s">
        <v>63</v>
      </c>
      <c r="AI181" s="19" t="s">
        <v>63</v>
      </c>
      <c r="AJ181" s="19" t="s">
        <v>63</v>
      </c>
      <c r="AK181" s="19" t="s">
        <v>63</v>
      </c>
      <c r="AL181" s="19" t="s">
        <v>63</v>
      </c>
      <c r="AM181" s="19" t="s">
        <v>63</v>
      </c>
      <c r="AN181" s="19" t="s">
        <v>63</v>
      </c>
      <c r="AO181" s="19" t="s">
        <v>63</v>
      </c>
      <c r="AP181" s="83"/>
      <c r="AQ181" s="83" t="s">
        <v>64</v>
      </c>
    </row>
    <row r="182" spans="1:43">
      <c r="A182" s="15" t="s">
        <v>55</v>
      </c>
      <c r="B182" s="1">
        <v>1255</v>
      </c>
      <c r="C182" s="16">
        <v>39.6</v>
      </c>
      <c r="D182" s="20" t="s">
        <v>1256</v>
      </c>
      <c r="E182" s="17" t="s">
        <v>57</v>
      </c>
      <c r="F182" s="17" t="s">
        <v>58</v>
      </c>
      <c r="G182" s="17" t="s">
        <v>57</v>
      </c>
      <c r="H182" s="18">
        <v>1</v>
      </c>
      <c r="I182" s="17"/>
      <c r="J182" s="17"/>
      <c r="K182" s="17"/>
      <c r="L182" s="19" t="s">
        <v>62</v>
      </c>
      <c r="M182" s="19" t="s">
        <v>63</v>
      </c>
      <c r="N182" s="19" t="s">
        <v>62</v>
      </c>
      <c r="O182" s="19" t="s">
        <v>63</v>
      </c>
      <c r="P182" s="19" t="s">
        <v>63</v>
      </c>
      <c r="Q182" s="19" t="s">
        <v>62</v>
      </c>
      <c r="R182" s="19" t="s">
        <v>63</v>
      </c>
      <c r="S182" s="19" t="s">
        <v>62</v>
      </c>
      <c r="T182" s="19" t="s">
        <v>62</v>
      </c>
      <c r="U182" s="19" t="s">
        <v>62</v>
      </c>
      <c r="V182" s="19" t="s">
        <v>62</v>
      </c>
      <c r="W182" s="19" t="s">
        <v>63</v>
      </c>
      <c r="X182" s="19" t="s">
        <v>63</v>
      </c>
      <c r="Y182" s="19" t="s">
        <v>63</v>
      </c>
      <c r="Z182" s="19" t="s">
        <v>63</v>
      </c>
      <c r="AA182" s="19" t="s">
        <v>63</v>
      </c>
      <c r="AB182" s="19" t="s">
        <v>63</v>
      </c>
      <c r="AC182" s="19" t="s">
        <v>63</v>
      </c>
      <c r="AD182" s="19" t="s">
        <v>63</v>
      </c>
      <c r="AE182" s="19" t="s">
        <v>63</v>
      </c>
      <c r="AF182" s="19" t="s">
        <v>63</v>
      </c>
      <c r="AG182" s="19" t="s">
        <v>63</v>
      </c>
      <c r="AH182" s="19" t="s">
        <v>63</v>
      </c>
      <c r="AI182" s="19" t="s">
        <v>63</v>
      </c>
      <c r="AJ182" s="19" t="s">
        <v>63</v>
      </c>
      <c r="AK182" s="19" t="s">
        <v>63</v>
      </c>
      <c r="AL182" s="19" t="s">
        <v>63</v>
      </c>
      <c r="AM182" s="19" t="s">
        <v>63</v>
      </c>
      <c r="AN182" s="19" t="s">
        <v>63</v>
      </c>
      <c r="AO182" s="19" t="s">
        <v>63</v>
      </c>
      <c r="AP182" s="83"/>
      <c r="AQ182" s="83" t="s">
        <v>64</v>
      </c>
    </row>
    <row r="183" spans="1:43">
      <c r="A183" s="15" t="s">
        <v>55</v>
      </c>
      <c r="B183" s="1">
        <v>1257</v>
      </c>
      <c r="C183" s="16">
        <v>18.899999999999999</v>
      </c>
      <c r="D183" s="20" t="s">
        <v>1257</v>
      </c>
      <c r="E183" s="17" t="s">
        <v>57</v>
      </c>
      <c r="F183" s="17" t="s">
        <v>58</v>
      </c>
      <c r="G183" s="17" t="s">
        <v>57</v>
      </c>
      <c r="H183" s="18">
        <v>1</v>
      </c>
      <c r="I183" s="17"/>
      <c r="J183" s="17"/>
      <c r="K183" s="17"/>
      <c r="L183" s="19" t="s">
        <v>62</v>
      </c>
      <c r="M183" s="19" t="s">
        <v>63</v>
      </c>
      <c r="N183" s="19" t="s">
        <v>63</v>
      </c>
      <c r="O183" s="19" t="s">
        <v>63</v>
      </c>
      <c r="P183" s="19" t="s">
        <v>63</v>
      </c>
      <c r="Q183" s="19" t="s">
        <v>62</v>
      </c>
      <c r="R183" s="19" t="s">
        <v>63</v>
      </c>
      <c r="S183" s="19" t="s">
        <v>62</v>
      </c>
      <c r="T183" s="19" t="s">
        <v>62</v>
      </c>
      <c r="U183" s="19" t="s">
        <v>62</v>
      </c>
      <c r="V183" s="19" t="s">
        <v>62</v>
      </c>
      <c r="W183" s="19" t="s">
        <v>63</v>
      </c>
      <c r="X183" s="19" t="s">
        <v>63</v>
      </c>
      <c r="Y183" s="19" t="s">
        <v>63</v>
      </c>
      <c r="Z183" s="19" t="s">
        <v>63</v>
      </c>
      <c r="AA183" s="19" t="s">
        <v>63</v>
      </c>
      <c r="AB183" s="19" t="s">
        <v>63</v>
      </c>
      <c r="AC183" s="19" t="s">
        <v>63</v>
      </c>
      <c r="AD183" s="19" t="s">
        <v>63</v>
      </c>
      <c r="AE183" s="19" t="s">
        <v>63</v>
      </c>
      <c r="AF183" s="19" t="s">
        <v>63</v>
      </c>
      <c r="AG183" s="19" t="s">
        <v>63</v>
      </c>
      <c r="AH183" s="19" t="s">
        <v>63</v>
      </c>
      <c r="AI183" s="19" t="s">
        <v>63</v>
      </c>
      <c r="AJ183" s="19" t="s">
        <v>63</v>
      </c>
      <c r="AK183" s="19" t="s">
        <v>63</v>
      </c>
      <c r="AL183" s="19" t="s">
        <v>63</v>
      </c>
      <c r="AM183" s="19" t="s">
        <v>63</v>
      </c>
      <c r="AN183" s="19" t="s">
        <v>63</v>
      </c>
      <c r="AO183" s="19" t="s">
        <v>63</v>
      </c>
      <c r="AP183" s="83"/>
      <c r="AQ183" s="83" t="s">
        <v>64</v>
      </c>
    </row>
    <row r="184" spans="1:43">
      <c r="A184" s="15" t="s">
        <v>55</v>
      </c>
      <c r="B184" s="1">
        <v>1258</v>
      </c>
      <c r="C184" s="16">
        <v>99</v>
      </c>
      <c r="D184" s="20" t="s">
        <v>1258</v>
      </c>
      <c r="E184" s="17" t="s">
        <v>57</v>
      </c>
      <c r="F184" s="17" t="s">
        <v>71</v>
      </c>
      <c r="G184" s="17" t="s">
        <v>59</v>
      </c>
      <c r="H184" s="18">
        <v>1</v>
      </c>
      <c r="I184" s="17"/>
      <c r="J184" s="17"/>
      <c r="K184" s="17"/>
      <c r="L184" s="19" t="s">
        <v>63</v>
      </c>
      <c r="M184" s="19" t="s">
        <v>62</v>
      </c>
      <c r="N184" s="19" t="s">
        <v>63</v>
      </c>
      <c r="O184" s="19" t="s">
        <v>63</v>
      </c>
      <c r="P184" s="19" t="s">
        <v>63</v>
      </c>
      <c r="Q184" s="19" t="s">
        <v>62</v>
      </c>
      <c r="R184" s="19" t="s">
        <v>63</v>
      </c>
      <c r="S184" s="19" t="s">
        <v>62</v>
      </c>
      <c r="T184" s="19" t="s">
        <v>62</v>
      </c>
      <c r="U184" s="19" t="s">
        <v>62</v>
      </c>
      <c r="V184" s="19" t="s">
        <v>62</v>
      </c>
      <c r="W184" s="19" t="s">
        <v>63</v>
      </c>
      <c r="X184" s="19" t="s">
        <v>63</v>
      </c>
      <c r="Y184" s="19" t="s">
        <v>63</v>
      </c>
      <c r="Z184" s="19" t="s">
        <v>63</v>
      </c>
      <c r="AA184" s="19" t="s">
        <v>63</v>
      </c>
      <c r="AB184" s="19" t="s">
        <v>63</v>
      </c>
      <c r="AC184" s="19" t="s">
        <v>63</v>
      </c>
      <c r="AD184" s="19" t="s">
        <v>63</v>
      </c>
      <c r="AE184" s="19" t="s">
        <v>63</v>
      </c>
      <c r="AF184" s="19" t="s">
        <v>63</v>
      </c>
      <c r="AG184" s="19" t="s">
        <v>63</v>
      </c>
      <c r="AH184" s="19" t="s">
        <v>63</v>
      </c>
      <c r="AI184" s="19" t="s">
        <v>63</v>
      </c>
      <c r="AJ184" s="19" t="s">
        <v>63</v>
      </c>
      <c r="AK184" s="19" t="s">
        <v>63</v>
      </c>
      <c r="AL184" s="19" t="s">
        <v>63</v>
      </c>
      <c r="AM184" s="19" t="s">
        <v>63</v>
      </c>
      <c r="AN184" s="19" t="s">
        <v>63</v>
      </c>
      <c r="AO184" s="19" t="s">
        <v>63</v>
      </c>
      <c r="AP184" s="83"/>
      <c r="AQ184" s="83" t="s">
        <v>64</v>
      </c>
    </row>
    <row r="185" spans="1:43">
      <c r="A185" s="15" t="s">
        <v>55</v>
      </c>
      <c r="B185" s="1">
        <v>1260</v>
      </c>
      <c r="C185" s="16">
        <v>28.8</v>
      </c>
      <c r="D185" s="20" t="s">
        <v>96</v>
      </c>
      <c r="E185" s="17" t="s">
        <v>57</v>
      </c>
      <c r="F185" s="17" t="s">
        <v>71</v>
      </c>
      <c r="G185" s="17" t="s">
        <v>59</v>
      </c>
      <c r="H185" s="18">
        <v>1</v>
      </c>
      <c r="I185" s="17"/>
      <c r="J185" s="21"/>
      <c r="K185" s="17"/>
      <c r="L185" s="19" t="s">
        <v>63</v>
      </c>
      <c r="M185" s="19" t="s">
        <v>62</v>
      </c>
      <c r="N185" s="19" t="s">
        <v>63</v>
      </c>
      <c r="O185" s="19" t="s">
        <v>63</v>
      </c>
      <c r="P185" s="19" t="s">
        <v>63</v>
      </c>
      <c r="Q185" s="19" t="s">
        <v>63</v>
      </c>
      <c r="R185" s="19" t="s">
        <v>62</v>
      </c>
      <c r="S185" s="19" t="s">
        <v>62</v>
      </c>
      <c r="T185" s="19" t="s">
        <v>62</v>
      </c>
      <c r="U185" s="19" t="s">
        <v>62</v>
      </c>
      <c r="V185" s="19" t="s">
        <v>62</v>
      </c>
      <c r="W185" s="19" t="s">
        <v>62</v>
      </c>
      <c r="X185" s="19" t="s">
        <v>62</v>
      </c>
      <c r="Y185" s="19" t="s">
        <v>62</v>
      </c>
      <c r="Z185" s="19" t="s">
        <v>63</v>
      </c>
      <c r="AA185" s="19" t="s">
        <v>63</v>
      </c>
      <c r="AB185" s="19" t="s">
        <v>63</v>
      </c>
      <c r="AC185" s="19" t="s">
        <v>63</v>
      </c>
      <c r="AD185" s="19" t="s">
        <v>63</v>
      </c>
      <c r="AE185" s="19" t="s">
        <v>63</v>
      </c>
      <c r="AF185" s="19" t="s">
        <v>63</v>
      </c>
      <c r="AG185" s="19" t="s">
        <v>63</v>
      </c>
      <c r="AH185" s="19" t="s">
        <v>63</v>
      </c>
      <c r="AI185" s="19" t="s">
        <v>63</v>
      </c>
      <c r="AJ185" s="19" t="s">
        <v>63</v>
      </c>
      <c r="AK185" s="19" t="s">
        <v>63</v>
      </c>
      <c r="AL185" s="19" t="s">
        <v>63</v>
      </c>
      <c r="AM185" s="19" t="s">
        <v>63</v>
      </c>
      <c r="AN185" s="19" t="s">
        <v>63</v>
      </c>
      <c r="AO185" s="19" t="s">
        <v>63</v>
      </c>
      <c r="AP185" s="83"/>
      <c r="AQ185" s="83" t="s">
        <v>64</v>
      </c>
    </row>
    <row r="186" spans="1:43">
      <c r="A186" s="15" t="s">
        <v>55</v>
      </c>
      <c r="B186" s="1">
        <v>1260.01</v>
      </c>
      <c r="C186" s="85">
        <v>45.8</v>
      </c>
      <c r="D186" s="20" t="s">
        <v>96</v>
      </c>
      <c r="E186" s="17" t="s">
        <v>57</v>
      </c>
      <c r="F186" s="17" t="s">
        <v>71</v>
      </c>
      <c r="G186" s="17" t="s">
        <v>59</v>
      </c>
      <c r="H186" s="18">
        <v>1</v>
      </c>
      <c r="I186" s="17"/>
      <c r="J186" s="21"/>
      <c r="K186" s="17"/>
      <c r="L186" s="19" t="s">
        <v>63</v>
      </c>
      <c r="M186" s="19" t="s">
        <v>62</v>
      </c>
      <c r="N186" s="19" t="s">
        <v>63</v>
      </c>
      <c r="O186" s="19" t="s">
        <v>63</v>
      </c>
      <c r="P186" s="19" t="s">
        <v>63</v>
      </c>
      <c r="Q186" s="19" t="s">
        <v>63</v>
      </c>
      <c r="R186" s="19" t="s">
        <v>62</v>
      </c>
      <c r="S186" s="19" t="s">
        <v>63</v>
      </c>
      <c r="T186" s="19" t="s">
        <v>63</v>
      </c>
      <c r="U186" s="19" t="s">
        <v>63</v>
      </c>
      <c r="V186" s="19" t="s">
        <v>63</v>
      </c>
      <c r="W186" s="19" t="s">
        <v>63</v>
      </c>
      <c r="X186" s="19" t="s">
        <v>63</v>
      </c>
      <c r="Y186" s="19" t="s">
        <v>63</v>
      </c>
      <c r="Z186" s="19" t="s">
        <v>62</v>
      </c>
      <c r="AA186" s="19" t="s">
        <v>62</v>
      </c>
      <c r="AB186" s="19" t="s">
        <v>62</v>
      </c>
      <c r="AC186" s="19" t="s">
        <v>62</v>
      </c>
      <c r="AD186" s="19" t="s">
        <v>62</v>
      </c>
      <c r="AE186" s="19" t="s">
        <v>62</v>
      </c>
      <c r="AF186" s="19" t="s">
        <v>62</v>
      </c>
      <c r="AG186" s="19" t="s">
        <v>62</v>
      </c>
      <c r="AH186" s="19" t="s">
        <v>62</v>
      </c>
      <c r="AI186" s="19" t="s">
        <v>62</v>
      </c>
      <c r="AJ186" s="19" t="s">
        <v>62</v>
      </c>
      <c r="AK186" s="19" t="s">
        <v>62</v>
      </c>
      <c r="AL186" s="19" t="s">
        <v>62</v>
      </c>
      <c r="AM186" s="19" t="s">
        <v>62</v>
      </c>
      <c r="AN186" s="19" t="s">
        <v>63</v>
      </c>
      <c r="AO186" s="19" t="s">
        <v>63</v>
      </c>
      <c r="AP186" s="83"/>
      <c r="AQ186" s="83"/>
    </row>
    <row r="187" spans="1:43">
      <c r="A187" s="15" t="s">
        <v>55</v>
      </c>
      <c r="B187" s="1">
        <v>1261</v>
      </c>
      <c r="C187" s="16">
        <v>38.700000000000003</v>
      </c>
      <c r="D187" s="20" t="s">
        <v>1259</v>
      </c>
      <c r="E187" s="17" t="s">
        <v>57</v>
      </c>
      <c r="F187" s="17" t="s">
        <v>58</v>
      </c>
      <c r="G187" s="17" t="s">
        <v>57</v>
      </c>
      <c r="H187" s="18">
        <v>1</v>
      </c>
      <c r="I187" s="17"/>
      <c r="J187" s="17"/>
      <c r="K187" s="17"/>
      <c r="L187" s="19" t="s">
        <v>62</v>
      </c>
      <c r="M187" s="19" t="s">
        <v>63</v>
      </c>
      <c r="N187" s="19" t="s">
        <v>63</v>
      </c>
      <c r="O187" s="19" t="s">
        <v>63</v>
      </c>
      <c r="P187" s="19" t="s">
        <v>63</v>
      </c>
      <c r="Q187" s="19" t="s">
        <v>62</v>
      </c>
      <c r="R187" s="19" t="s">
        <v>63</v>
      </c>
      <c r="S187" s="19" t="s">
        <v>62</v>
      </c>
      <c r="T187" s="19" t="s">
        <v>62</v>
      </c>
      <c r="U187" s="19" t="s">
        <v>62</v>
      </c>
      <c r="V187" s="19" t="s">
        <v>62</v>
      </c>
      <c r="W187" s="19" t="s">
        <v>63</v>
      </c>
      <c r="X187" s="19" t="s">
        <v>63</v>
      </c>
      <c r="Y187" s="19" t="s">
        <v>63</v>
      </c>
      <c r="Z187" s="19" t="s">
        <v>63</v>
      </c>
      <c r="AA187" s="19" t="s">
        <v>63</v>
      </c>
      <c r="AB187" s="19" t="s">
        <v>63</v>
      </c>
      <c r="AC187" s="19" t="s">
        <v>63</v>
      </c>
      <c r="AD187" s="19" t="s">
        <v>63</v>
      </c>
      <c r="AE187" s="19" t="s">
        <v>63</v>
      </c>
      <c r="AF187" s="19" t="s">
        <v>63</v>
      </c>
      <c r="AG187" s="19" t="s">
        <v>63</v>
      </c>
      <c r="AH187" s="19" t="s">
        <v>63</v>
      </c>
      <c r="AI187" s="19" t="s">
        <v>63</v>
      </c>
      <c r="AJ187" s="19" t="s">
        <v>63</v>
      </c>
      <c r="AK187" s="19" t="s">
        <v>63</v>
      </c>
      <c r="AL187" s="19" t="s">
        <v>63</v>
      </c>
      <c r="AM187" s="19" t="s">
        <v>63</v>
      </c>
      <c r="AN187" s="19" t="s">
        <v>63</v>
      </c>
      <c r="AO187" s="19" t="s">
        <v>63</v>
      </c>
      <c r="AP187" s="83"/>
      <c r="AQ187" s="83" t="s">
        <v>64</v>
      </c>
    </row>
    <row r="188" spans="1:43">
      <c r="A188" s="15" t="s">
        <v>55</v>
      </c>
      <c r="B188" s="1">
        <v>1262</v>
      </c>
      <c r="C188" s="16">
        <v>21.6</v>
      </c>
      <c r="D188" s="20" t="s">
        <v>1260</v>
      </c>
      <c r="E188" s="17" t="s">
        <v>57</v>
      </c>
      <c r="F188" s="17" t="s">
        <v>58</v>
      </c>
      <c r="G188" s="17" t="s">
        <v>57</v>
      </c>
      <c r="H188" s="18">
        <v>1</v>
      </c>
      <c r="I188" s="17"/>
      <c r="J188" s="17"/>
      <c r="K188" s="17"/>
      <c r="L188" s="19" t="s">
        <v>62</v>
      </c>
      <c r="M188" s="19" t="s">
        <v>63</v>
      </c>
      <c r="N188" s="19" t="s">
        <v>63</v>
      </c>
      <c r="O188" s="19" t="s">
        <v>63</v>
      </c>
      <c r="P188" s="19" t="s">
        <v>63</v>
      </c>
      <c r="Q188" s="19" t="s">
        <v>62</v>
      </c>
      <c r="R188" s="19" t="s">
        <v>63</v>
      </c>
      <c r="S188" s="19" t="s">
        <v>62</v>
      </c>
      <c r="T188" s="19" t="s">
        <v>62</v>
      </c>
      <c r="U188" s="19" t="s">
        <v>62</v>
      </c>
      <c r="V188" s="19" t="s">
        <v>62</v>
      </c>
      <c r="W188" s="19" t="s">
        <v>63</v>
      </c>
      <c r="X188" s="19" t="s">
        <v>63</v>
      </c>
      <c r="Y188" s="19" t="s">
        <v>63</v>
      </c>
      <c r="Z188" s="19" t="s">
        <v>63</v>
      </c>
      <c r="AA188" s="19" t="s">
        <v>63</v>
      </c>
      <c r="AB188" s="19" t="s">
        <v>63</v>
      </c>
      <c r="AC188" s="19" t="s">
        <v>63</v>
      </c>
      <c r="AD188" s="19" t="s">
        <v>63</v>
      </c>
      <c r="AE188" s="19" t="s">
        <v>63</v>
      </c>
      <c r="AF188" s="19" t="s">
        <v>63</v>
      </c>
      <c r="AG188" s="19" t="s">
        <v>63</v>
      </c>
      <c r="AH188" s="19" t="s">
        <v>63</v>
      </c>
      <c r="AI188" s="19" t="s">
        <v>63</v>
      </c>
      <c r="AJ188" s="19" t="s">
        <v>63</v>
      </c>
      <c r="AK188" s="19" t="s">
        <v>63</v>
      </c>
      <c r="AL188" s="19" t="s">
        <v>63</v>
      </c>
      <c r="AM188" s="19" t="s">
        <v>63</v>
      </c>
      <c r="AN188" s="19" t="s">
        <v>63</v>
      </c>
      <c r="AO188" s="19" t="s">
        <v>63</v>
      </c>
      <c r="AP188" s="83"/>
      <c r="AQ188" s="83" t="s">
        <v>64</v>
      </c>
    </row>
    <row r="189" spans="1:43">
      <c r="A189" s="15" t="s">
        <v>55</v>
      </c>
      <c r="B189" s="1">
        <v>1263</v>
      </c>
      <c r="C189" s="16">
        <v>39.6</v>
      </c>
      <c r="D189" s="20" t="s">
        <v>1261</v>
      </c>
      <c r="E189" s="17" t="s">
        <v>57</v>
      </c>
      <c r="F189" s="17" t="s">
        <v>57</v>
      </c>
      <c r="G189" s="17" t="s">
        <v>59</v>
      </c>
      <c r="H189" s="18">
        <v>1</v>
      </c>
      <c r="I189" s="17"/>
      <c r="J189" s="17"/>
      <c r="K189" s="17"/>
      <c r="L189" s="19" t="s">
        <v>62</v>
      </c>
      <c r="M189" s="19" t="s">
        <v>63</v>
      </c>
      <c r="N189" s="19" t="s">
        <v>63</v>
      </c>
      <c r="O189" s="19" t="s">
        <v>63</v>
      </c>
      <c r="P189" s="19" t="s">
        <v>63</v>
      </c>
      <c r="Q189" s="19" t="s">
        <v>62</v>
      </c>
      <c r="R189" s="19" t="s">
        <v>63</v>
      </c>
      <c r="S189" s="19" t="s">
        <v>62</v>
      </c>
      <c r="T189" s="19" t="s">
        <v>62</v>
      </c>
      <c r="U189" s="19" t="s">
        <v>62</v>
      </c>
      <c r="V189" s="19" t="s">
        <v>62</v>
      </c>
      <c r="W189" s="19" t="s">
        <v>63</v>
      </c>
      <c r="X189" s="19" t="s">
        <v>63</v>
      </c>
      <c r="Y189" s="19" t="s">
        <v>63</v>
      </c>
      <c r="Z189" s="19" t="s">
        <v>63</v>
      </c>
      <c r="AA189" s="19" t="s">
        <v>63</v>
      </c>
      <c r="AB189" s="19" t="s">
        <v>63</v>
      </c>
      <c r="AC189" s="19" t="s">
        <v>63</v>
      </c>
      <c r="AD189" s="19" t="s">
        <v>63</v>
      </c>
      <c r="AE189" s="19" t="s">
        <v>63</v>
      </c>
      <c r="AF189" s="19" t="s">
        <v>63</v>
      </c>
      <c r="AG189" s="19" t="s">
        <v>63</v>
      </c>
      <c r="AH189" s="19" t="s">
        <v>63</v>
      </c>
      <c r="AI189" s="19" t="s">
        <v>63</v>
      </c>
      <c r="AJ189" s="19" t="s">
        <v>63</v>
      </c>
      <c r="AK189" s="19" t="s">
        <v>63</v>
      </c>
      <c r="AL189" s="19" t="s">
        <v>63</v>
      </c>
      <c r="AM189" s="19" t="s">
        <v>63</v>
      </c>
      <c r="AN189" s="19" t="s">
        <v>63</v>
      </c>
      <c r="AO189" s="19" t="s">
        <v>63</v>
      </c>
      <c r="AP189" s="83"/>
      <c r="AQ189" s="83" t="s">
        <v>64</v>
      </c>
    </row>
    <row r="190" spans="1:43">
      <c r="A190" s="15" t="s">
        <v>55</v>
      </c>
      <c r="B190" s="1">
        <v>1265.0999999999999</v>
      </c>
      <c r="C190" s="16">
        <v>47.7</v>
      </c>
      <c r="D190" s="20" t="s">
        <v>1262</v>
      </c>
      <c r="E190" s="17" t="s">
        <v>1263</v>
      </c>
      <c r="F190" s="17" t="s">
        <v>57</v>
      </c>
      <c r="G190" s="17" t="s">
        <v>57</v>
      </c>
      <c r="H190" s="18">
        <v>1</v>
      </c>
      <c r="I190" s="17"/>
      <c r="J190" s="17"/>
      <c r="K190" s="17"/>
      <c r="L190" s="19" t="s">
        <v>62</v>
      </c>
      <c r="M190" s="19" t="s">
        <v>63</v>
      </c>
      <c r="N190" s="19" t="s">
        <v>63</v>
      </c>
      <c r="O190" s="19" t="s">
        <v>63</v>
      </c>
      <c r="P190" s="19" t="s">
        <v>63</v>
      </c>
      <c r="Q190" s="19" t="s">
        <v>62</v>
      </c>
      <c r="R190" s="19" t="s">
        <v>63</v>
      </c>
      <c r="S190" s="19" t="s">
        <v>62</v>
      </c>
      <c r="T190" s="19" t="s">
        <v>62</v>
      </c>
      <c r="U190" s="19" t="s">
        <v>62</v>
      </c>
      <c r="V190" s="19" t="s">
        <v>62</v>
      </c>
      <c r="W190" s="19" t="s">
        <v>63</v>
      </c>
      <c r="X190" s="19" t="s">
        <v>63</v>
      </c>
      <c r="Y190" s="19" t="s">
        <v>63</v>
      </c>
      <c r="Z190" s="19" t="s">
        <v>63</v>
      </c>
      <c r="AA190" s="19" t="s">
        <v>63</v>
      </c>
      <c r="AB190" s="19" t="s">
        <v>63</v>
      </c>
      <c r="AC190" s="19" t="s">
        <v>63</v>
      </c>
      <c r="AD190" s="19" t="s">
        <v>63</v>
      </c>
      <c r="AE190" s="19" t="s">
        <v>63</v>
      </c>
      <c r="AF190" s="19" t="s">
        <v>63</v>
      </c>
      <c r="AG190" s="19" t="s">
        <v>63</v>
      </c>
      <c r="AH190" s="19" t="s">
        <v>63</v>
      </c>
      <c r="AI190" s="19" t="s">
        <v>63</v>
      </c>
      <c r="AJ190" s="19" t="s">
        <v>63</v>
      </c>
      <c r="AK190" s="19" t="s">
        <v>63</v>
      </c>
      <c r="AL190" s="19" t="s">
        <v>63</v>
      </c>
      <c r="AM190" s="19" t="s">
        <v>63</v>
      </c>
      <c r="AN190" s="19" t="s">
        <v>63</v>
      </c>
      <c r="AO190" s="19" t="s">
        <v>62</v>
      </c>
      <c r="AP190" s="83"/>
      <c r="AQ190" s="83" t="s">
        <v>64</v>
      </c>
    </row>
    <row r="191" spans="1:43">
      <c r="A191" s="15" t="s">
        <v>55</v>
      </c>
      <c r="B191" s="1">
        <v>1266</v>
      </c>
      <c r="C191" s="16">
        <v>23.4</v>
      </c>
      <c r="D191" s="20" t="s">
        <v>97</v>
      </c>
      <c r="E191" s="17" t="s">
        <v>98</v>
      </c>
      <c r="F191" s="17" t="s">
        <v>66</v>
      </c>
      <c r="G191" s="17" t="s">
        <v>59</v>
      </c>
      <c r="H191" s="18">
        <v>1</v>
      </c>
      <c r="I191" s="17" t="s">
        <v>99</v>
      </c>
      <c r="J191" s="17"/>
      <c r="K191" s="17"/>
      <c r="L191" s="19" t="s">
        <v>63</v>
      </c>
      <c r="M191" s="19" t="s">
        <v>62</v>
      </c>
      <c r="N191" s="19" t="s">
        <v>63</v>
      </c>
      <c r="O191" s="19" t="s">
        <v>63</v>
      </c>
      <c r="P191" s="19" t="s">
        <v>63</v>
      </c>
      <c r="Q191" s="19" t="s">
        <v>63</v>
      </c>
      <c r="R191" s="19" t="s">
        <v>62</v>
      </c>
      <c r="S191" s="19" t="s">
        <v>62</v>
      </c>
      <c r="T191" s="19" t="s">
        <v>62</v>
      </c>
      <c r="U191" s="19" t="s">
        <v>62</v>
      </c>
      <c r="V191" s="19" t="s">
        <v>62</v>
      </c>
      <c r="W191" s="19" t="s">
        <v>62</v>
      </c>
      <c r="X191" s="19" t="s">
        <v>62</v>
      </c>
      <c r="Y191" s="19" t="s">
        <v>63</v>
      </c>
      <c r="Z191" s="19" t="s">
        <v>62</v>
      </c>
      <c r="AA191" s="19" t="s">
        <v>63</v>
      </c>
      <c r="AB191" s="19" t="s">
        <v>63</v>
      </c>
      <c r="AC191" s="19" t="s">
        <v>62</v>
      </c>
      <c r="AD191" s="19" t="s">
        <v>62</v>
      </c>
      <c r="AE191" s="19" t="s">
        <v>62</v>
      </c>
      <c r="AF191" s="19" t="s">
        <v>62</v>
      </c>
      <c r="AG191" s="19" t="s">
        <v>62</v>
      </c>
      <c r="AH191" s="19" t="s">
        <v>62</v>
      </c>
      <c r="AI191" s="19" t="s">
        <v>62</v>
      </c>
      <c r="AJ191" s="19" t="s">
        <v>62</v>
      </c>
      <c r="AK191" s="19" t="s">
        <v>62</v>
      </c>
      <c r="AL191" s="19" t="s">
        <v>62</v>
      </c>
      <c r="AM191" s="19" t="s">
        <v>62</v>
      </c>
      <c r="AN191" s="19" t="s">
        <v>63</v>
      </c>
      <c r="AO191" s="19" t="s">
        <v>63</v>
      </c>
      <c r="AP191" s="83"/>
      <c r="AQ191" s="83" t="s">
        <v>64</v>
      </c>
    </row>
    <row r="192" spans="1:43">
      <c r="A192" s="15" t="s">
        <v>55</v>
      </c>
      <c r="B192" s="1">
        <v>1267</v>
      </c>
      <c r="C192" s="16">
        <v>9.9</v>
      </c>
      <c r="D192" s="20" t="s">
        <v>1264</v>
      </c>
      <c r="E192" s="17" t="s">
        <v>57</v>
      </c>
      <c r="F192" s="17" t="s">
        <v>58</v>
      </c>
      <c r="G192" s="17" t="s">
        <v>57</v>
      </c>
      <c r="H192" s="18">
        <v>1</v>
      </c>
      <c r="I192" s="17"/>
      <c r="J192" s="17"/>
      <c r="K192" s="17"/>
      <c r="L192" s="19" t="s">
        <v>62</v>
      </c>
      <c r="M192" s="19" t="s">
        <v>63</v>
      </c>
      <c r="N192" s="19" t="s">
        <v>63</v>
      </c>
      <c r="O192" s="19" t="s">
        <v>63</v>
      </c>
      <c r="P192" s="19" t="s">
        <v>63</v>
      </c>
      <c r="Q192" s="19" t="s">
        <v>62</v>
      </c>
      <c r="R192" s="19" t="s">
        <v>63</v>
      </c>
      <c r="S192" s="19" t="s">
        <v>62</v>
      </c>
      <c r="T192" s="19" t="s">
        <v>62</v>
      </c>
      <c r="U192" s="19" t="s">
        <v>62</v>
      </c>
      <c r="V192" s="19" t="s">
        <v>62</v>
      </c>
      <c r="W192" s="19" t="s">
        <v>63</v>
      </c>
      <c r="X192" s="19" t="s">
        <v>63</v>
      </c>
      <c r="Y192" s="19" t="s">
        <v>63</v>
      </c>
      <c r="Z192" s="19" t="s">
        <v>63</v>
      </c>
      <c r="AA192" s="19" t="s">
        <v>63</v>
      </c>
      <c r="AB192" s="19" t="s">
        <v>63</v>
      </c>
      <c r="AC192" s="19" t="s">
        <v>63</v>
      </c>
      <c r="AD192" s="19" t="s">
        <v>63</v>
      </c>
      <c r="AE192" s="19" t="s">
        <v>63</v>
      </c>
      <c r="AF192" s="19" t="s">
        <v>63</v>
      </c>
      <c r="AG192" s="19" t="s">
        <v>63</v>
      </c>
      <c r="AH192" s="19" t="s">
        <v>63</v>
      </c>
      <c r="AI192" s="19" t="s">
        <v>63</v>
      </c>
      <c r="AJ192" s="19" t="s">
        <v>63</v>
      </c>
      <c r="AK192" s="19" t="s">
        <v>63</v>
      </c>
      <c r="AL192" s="19" t="s">
        <v>63</v>
      </c>
      <c r="AM192" s="19" t="s">
        <v>63</v>
      </c>
      <c r="AN192" s="19" t="s">
        <v>63</v>
      </c>
      <c r="AO192" s="19" t="s">
        <v>63</v>
      </c>
      <c r="AP192" s="83"/>
      <c r="AQ192" s="83" t="s">
        <v>64</v>
      </c>
    </row>
    <row r="193" spans="1:43">
      <c r="A193" s="15" t="s">
        <v>55</v>
      </c>
      <c r="B193" s="1">
        <v>1270</v>
      </c>
      <c r="C193" s="16">
        <v>2.5</v>
      </c>
      <c r="D193" s="20" t="s">
        <v>1265</v>
      </c>
      <c r="E193" s="17" t="s">
        <v>57</v>
      </c>
      <c r="F193" s="17" t="s">
        <v>58</v>
      </c>
      <c r="G193" s="17" t="s">
        <v>57</v>
      </c>
      <c r="H193" s="18">
        <v>1</v>
      </c>
      <c r="I193" s="17"/>
      <c r="J193" s="21"/>
      <c r="K193" s="17"/>
      <c r="L193" s="19" t="s">
        <v>62</v>
      </c>
      <c r="M193" s="19" t="s">
        <v>62</v>
      </c>
      <c r="N193" s="19" t="s">
        <v>63</v>
      </c>
      <c r="O193" s="19" t="s">
        <v>63</v>
      </c>
      <c r="P193" s="19" t="s">
        <v>63</v>
      </c>
      <c r="Q193" s="19" t="s">
        <v>62</v>
      </c>
      <c r="R193" s="19" t="s">
        <v>63</v>
      </c>
      <c r="S193" s="19" t="s">
        <v>62</v>
      </c>
      <c r="T193" s="19" t="s">
        <v>62</v>
      </c>
      <c r="U193" s="19" t="s">
        <v>62</v>
      </c>
      <c r="V193" s="19" t="s">
        <v>62</v>
      </c>
      <c r="W193" s="19" t="s">
        <v>63</v>
      </c>
      <c r="X193" s="19" t="s">
        <v>63</v>
      </c>
      <c r="Y193" s="19" t="s">
        <v>63</v>
      </c>
      <c r="Z193" s="19" t="s">
        <v>63</v>
      </c>
      <c r="AA193" s="19" t="s">
        <v>63</v>
      </c>
      <c r="AB193" s="19" t="s">
        <v>63</v>
      </c>
      <c r="AC193" s="19" t="s">
        <v>63</v>
      </c>
      <c r="AD193" s="19" t="s">
        <v>63</v>
      </c>
      <c r="AE193" s="19" t="s">
        <v>63</v>
      </c>
      <c r="AF193" s="19" t="s">
        <v>63</v>
      </c>
      <c r="AG193" s="19" t="s">
        <v>63</v>
      </c>
      <c r="AH193" s="19" t="s">
        <v>63</v>
      </c>
      <c r="AI193" s="19" t="s">
        <v>63</v>
      </c>
      <c r="AJ193" s="19" t="s">
        <v>63</v>
      </c>
      <c r="AK193" s="19" t="s">
        <v>63</v>
      </c>
      <c r="AL193" s="19" t="s">
        <v>63</v>
      </c>
      <c r="AM193" s="19" t="s">
        <v>63</v>
      </c>
      <c r="AN193" s="19" t="s">
        <v>63</v>
      </c>
      <c r="AO193" s="19" t="s">
        <v>63</v>
      </c>
      <c r="AP193" s="83"/>
      <c r="AQ193" s="83" t="s">
        <v>64</v>
      </c>
    </row>
    <row r="194" spans="1:43">
      <c r="A194" s="15" t="s">
        <v>55</v>
      </c>
      <c r="B194" s="1">
        <v>1271</v>
      </c>
      <c r="C194" s="16">
        <v>139.5</v>
      </c>
      <c r="D194" s="20" t="s">
        <v>1266</v>
      </c>
      <c r="E194" s="17" t="s">
        <v>158</v>
      </c>
      <c r="F194" s="17" t="s">
        <v>1267</v>
      </c>
      <c r="G194" s="17" t="s">
        <v>57</v>
      </c>
      <c r="H194" s="18">
        <v>1</v>
      </c>
      <c r="I194" s="17"/>
      <c r="J194" s="17"/>
      <c r="K194" s="17"/>
      <c r="L194" s="19" t="s">
        <v>62</v>
      </c>
      <c r="M194" s="19" t="s">
        <v>63</v>
      </c>
      <c r="N194" s="19" t="s">
        <v>63</v>
      </c>
      <c r="O194" s="19" t="s">
        <v>63</v>
      </c>
      <c r="P194" s="19" t="s">
        <v>63</v>
      </c>
      <c r="Q194" s="19" t="s">
        <v>62</v>
      </c>
      <c r="R194" s="19" t="s">
        <v>63</v>
      </c>
      <c r="S194" s="19" t="s">
        <v>62</v>
      </c>
      <c r="T194" s="19" t="s">
        <v>62</v>
      </c>
      <c r="U194" s="19" t="s">
        <v>62</v>
      </c>
      <c r="V194" s="19" t="s">
        <v>62</v>
      </c>
      <c r="W194" s="19" t="s">
        <v>63</v>
      </c>
      <c r="X194" s="19" t="s">
        <v>63</v>
      </c>
      <c r="Y194" s="19" t="s">
        <v>63</v>
      </c>
      <c r="Z194" s="19" t="s">
        <v>63</v>
      </c>
      <c r="AA194" s="19" t="s">
        <v>63</v>
      </c>
      <c r="AB194" s="19" t="s">
        <v>63</v>
      </c>
      <c r="AC194" s="19" t="s">
        <v>63</v>
      </c>
      <c r="AD194" s="19" t="s">
        <v>63</v>
      </c>
      <c r="AE194" s="19" t="s">
        <v>63</v>
      </c>
      <c r="AF194" s="19" t="s">
        <v>63</v>
      </c>
      <c r="AG194" s="19" t="s">
        <v>63</v>
      </c>
      <c r="AH194" s="19" t="s">
        <v>63</v>
      </c>
      <c r="AI194" s="19" t="s">
        <v>63</v>
      </c>
      <c r="AJ194" s="19" t="s">
        <v>63</v>
      </c>
      <c r="AK194" s="19" t="s">
        <v>63</v>
      </c>
      <c r="AL194" s="19" t="s">
        <v>63</v>
      </c>
      <c r="AM194" s="19" t="s">
        <v>63</v>
      </c>
      <c r="AN194" s="19" t="s">
        <v>63</v>
      </c>
      <c r="AO194" s="19" t="s">
        <v>63</v>
      </c>
      <c r="AP194" s="83"/>
      <c r="AQ194" s="83" t="s">
        <v>64</v>
      </c>
    </row>
    <row r="195" spans="1:43">
      <c r="A195" s="15" t="s">
        <v>55</v>
      </c>
      <c r="B195" s="1">
        <v>1273</v>
      </c>
      <c r="C195" s="16">
        <v>47.7</v>
      </c>
      <c r="D195" s="20" t="s">
        <v>1268</v>
      </c>
      <c r="E195" s="17" t="s">
        <v>57</v>
      </c>
      <c r="F195" s="17" t="s">
        <v>93</v>
      </c>
      <c r="G195" s="17" t="s">
        <v>59</v>
      </c>
      <c r="H195" s="18">
        <v>1</v>
      </c>
      <c r="I195" s="17"/>
      <c r="J195" s="17"/>
      <c r="K195" s="17"/>
      <c r="L195" s="19" t="s">
        <v>62</v>
      </c>
      <c r="M195" s="19" t="s">
        <v>63</v>
      </c>
      <c r="N195" s="19" t="s">
        <v>63</v>
      </c>
      <c r="O195" s="19" t="s">
        <v>63</v>
      </c>
      <c r="P195" s="19" t="s">
        <v>63</v>
      </c>
      <c r="Q195" s="19" t="s">
        <v>62</v>
      </c>
      <c r="R195" s="19" t="s">
        <v>63</v>
      </c>
      <c r="S195" s="19" t="s">
        <v>62</v>
      </c>
      <c r="T195" s="19" t="s">
        <v>62</v>
      </c>
      <c r="U195" s="19" t="s">
        <v>62</v>
      </c>
      <c r="V195" s="19" t="s">
        <v>62</v>
      </c>
      <c r="W195" s="19" t="s">
        <v>63</v>
      </c>
      <c r="X195" s="19" t="s">
        <v>63</v>
      </c>
      <c r="Y195" s="19" t="s">
        <v>63</v>
      </c>
      <c r="Z195" s="19" t="s">
        <v>63</v>
      </c>
      <c r="AA195" s="19" t="s">
        <v>63</v>
      </c>
      <c r="AB195" s="19" t="s">
        <v>63</v>
      </c>
      <c r="AC195" s="19" t="s">
        <v>63</v>
      </c>
      <c r="AD195" s="19" t="s">
        <v>63</v>
      </c>
      <c r="AE195" s="19" t="s">
        <v>63</v>
      </c>
      <c r="AF195" s="19" t="s">
        <v>63</v>
      </c>
      <c r="AG195" s="19" t="s">
        <v>63</v>
      </c>
      <c r="AH195" s="19" t="s">
        <v>63</v>
      </c>
      <c r="AI195" s="19" t="s">
        <v>63</v>
      </c>
      <c r="AJ195" s="19" t="s">
        <v>63</v>
      </c>
      <c r="AK195" s="19" t="s">
        <v>63</v>
      </c>
      <c r="AL195" s="19" t="s">
        <v>63</v>
      </c>
      <c r="AM195" s="19" t="s">
        <v>63</v>
      </c>
      <c r="AN195" s="19" t="s">
        <v>63</v>
      </c>
      <c r="AO195" s="19" t="s">
        <v>63</v>
      </c>
      <c r="AP195" s="83"/>
      <c r="AQ195" s="83" t="s">
        <v>64</v>
      </c>
    </row>
    <row r="196" spans="1:43">
      <c r="A196" s="15" t="s">
        <v>55</v>
      </c>
      <c r="B196" s="1">
        <v>1278</v>
      </c>
      <c r="C196" s="16">
        <v>39.6</v>
      </c>
      <c r="D196" s="20" t="s">
        <v>1269</v>
      </c>
      <c r="E196" s="17" t="s">
        <v>57</v>
      </c>
      <c r="F196" s="17" t="s">
        <v>58</v>
      </c>
      <c r="G196" s="17" t="s">
        <v>57</v>
      </c>
      <c r="H196" s="18">
        <v>1</v>
      </c>
      <c r="I196" s="17"/>
      <c r="J196" s="17"/>
      <c r="K196" s="17"/>
      <c r="L196" s="19" t="s">
        <v>62</v>
      </c>
      <c r="M196" s="19" t="s">
        <v>63</v>
      </c>
      <c r="N196" s="19" t="s">
        <v>62</v>
      </c>
      <c r="O196" s="19" t="s">
        <v>63</v>
      </c>
      <c r="P196" s="19" t="s">
        <v>63</v>
      </c>
      <c r="Q196" s="19" t="s">
        <v>62</v>
      </c>
      <c r="R196" s="19" t="s">
        <v>63</v>
      </c>
      <c r="S196" s="19" t="s">
        <v>62</v>
      </c>
      <c r="T196" s="19" t="s">
        <v>62</v>
      </c>
      <c r="U196" s="19" t="s">
        <v>62</v>
      </c>
      <c r="V196" s="19" t="s">
        <v>62</v>
      </c>
      <c r="W196" s="19" t="s">
        <v>63</v>
      </c>
      <c r="X196" s="19" t="s">
        <v>63</v>
      </c>
      <c r="Y196" s="19" t="s">
        <v>63</v>
      </c>
      <c r="Z196" s="19" t="s">
        <v>63</v>
      </c>
      <c r="AA196" s="19" t="s">
        <v>63</v>
      </c>
      <c r="AB196" s="19" t="s">
        <v>63</v>
      </c>
      <c r="AC196" s="19" t="s">
        <v>63</v>
      </c>
      <c r="AD196" s="19" t="s">
        <v>63</v>
      </c>
      <c r="AE196" s="19" t="s">
        <v>63</v>
      </c>
      <c r="AF196" s="19" t="s">
        <v>63</v>
      </c>
      <c r="AG196" s="19" t="s">
        <v>63</v>
      </c>
      <c r="AH196" s="19" t="s">
        <v>63</v>
      </c>
      <c r="AI196" s="19" t="s">
        <v>63</v>
      </c>
      <c r="AJ196" s="19" t="s">
        <v>63</v>
      </c>
      <c r="AK196" s="19" t="s">
        <v>63</v>
      </c>
      <c r="AL196" s="19" t="s">
        <v>63</v>
      </c>
      <c r="AM196" s="19" t="s">
        <v>63</v>
      </c>
      <c r="AN196" s="19" t="s">
        <v>63</v>
      </c>
      <c r="AO196" s="19" t="s">
        <v>63</v>
      </c>
      <c r="AP196" s="83"/>
      <c r="AQ196" s="83" t="s">
        <v>64</v>
      </c>
    </row>
    <row r="197" spans="1:43">
      <c r="A197" s="15" t="s">
        <v>55</v>
      </c>
      <c r="B197" s="1">
        <v>1279</v>
      </c>
      <c r="C197" s="16">
        <v>61.2</v>
      </c>
      <c r="D197" s="20" t="s">
        <v>1270</v>
      </c>
      <c r="E197" s="17" t="s">
        <v>57</v>
      </c>
      <c r="F197" s="17" t="s">
        <v>58</v>
      </c>
      <c r="G197" s="17" t="s">
        <v>59</v>
      </c>
      <c r="H197" s="18">
        <v>1</v>
      </c>
      <c r="I197" s="17"/>
      <c r="J197" s="21"/>
      <c r="K197" s="17"/>
      <c r="L197" s="19" t="s">
        <v>62</v>
      </c>
      <c r="M197" s="19" t="s">
        <v>62</v>
      </c>
      <c r="N197" s="19" t="s">
        <v>63</v>
      </c>
      <c r="O197" s="19" t="s">
        <v>63</v>
      </c>
      <c r="P197" s="19" t="s">
        <v>63</v>
      </c>
      <c r="Q197" s="19" t="s">
        <v>62</v>
      </c>
      <c r="R197" s="19" t="s">
        <v>63</v>
      </c>
      <c r="S197" s="19" t="s">
        <v>62</v>
      </c>
      <c r="T197" s="19" t="s">
        <v>62</v>
      </c>
      <c r="U197" s="19" t="s">
        <v>62</v>
      </c>
      <c r="V197" s="19" t="s">
        <v>62</v>
      </c>
      <c r="W197" s="19" t="s">
        <v>63</v>
      </c>
      <c r="X197" s="19" t="s">
        <v>63</v>
      </c>
      <c r="Y197" s="19" t="s">
        <v>63</v>
      </c>
      <c r="Z197" s="19" t="s">
        <v>63</v>
      </c>
      <c r="AA197" s="19" t="s">
        <v>63</v>
      </c>
      <c r="AB197" s="19" t="s">
        <v>63</v>
      </c>
      <c r="AC197" s="19" t="s">
        <v>63</v>
      </c>
      <c r="AD197" s="19" t="s">
        <v>63</v>
      </c>
      <c r="AE197" s="19" t="s">
        <v>63</v>
      </c>
      <c r="AF197" s="19" t="s">
        <v>63</v>
      </c>
      <c r="AG197" s="19" t="s">
        <v>63</v>
      </c>
      <c r="AH197" s="19" t="s">
        <v>63</v>
      </c>
      <c r="AI197" s="19" t="s">
        <v>63</v>
      </c>
      <c r="AJ197" s="19" t="s">
        <v>63</v>
      </c>
      <c r="AK197" s="19" t="s">
        <v>63</v>
      </c>
      <c r="AL197" s="19" t="s">
        <v>63</v>
      </c>
      <c r="AM197" s="19" t="s">
        <v>63</v>
      </c>
      <c r="AN197" s="19" t="s">
        <v>63</v>
      </c>
      <c r="AO197" s="19" t="s">
        <v>63</v>
      </c>
      <c r="AP197" s="83"/>
      <c r="AQ197" s="83" t="s">
        <v>64</v>
      </c>
    </row>
    <row r="198" spans="1:43" ht="38.25">
      <c r="A198" s="15" t="s">
        <v>55</v>
      </c>
      <c r="B198" s="1">
        <v>1281.0999999999999</v>
      </c>
      <c r="C198" s="16">
        <v>10.199999999999999</v>
      </c>
      <c r="D198" s="20" t="s">
        <v>1271</v>
      </c>
      <c r="E198" s="17" t="s">
        <v>1272</v>
      </c>
      <c r="F198" s="17" t="s">
        <v>66</v>
      </c>
      <c r="G198" s="17" t="s">
        <v>57</v>
      </c>
      <c r="H198" s="17" t="s">
        <v>1273</v>
      </c>
      <c r="I198" s="17"/>
      <c r="J198" s="17" t="s">
        <v>1102</v>
      </c>
      <c r="K198" s="17"/>
      <c r="L198" s="19" t="s">
        <v>63</v>
      </c>
      <c r="M198" s="19" t="s">
        <v>62</v>
      </c>
      <c r="N198" s="19" t="s">
        <v>63</v>
      </c>
      <c r="O198" s="19" t="s">
        <v>63</v>
      </c>
      <c r="P198" s="19" t="s">
        <v>63</v>
      </c>
      <c r="Q198" s="19" t="s">
        <v>63</v>
      </c>
      <c r="R198" s="19" t="s">
        <v>62</v>
      </c>
      <c r="S198" s="19" t="s">
        <v>62</v>
      </c>
      <c r="T198" s="19" t="s">
        <v>62</v>
      </c>
      <c r="U198" s="19" t="s">
        <v>62</v>
      </c>
      <c r="V198" s="19" t="s">
        <v>62</v>
      </c>
      <c r="W198" s="19" t="s">
        <v>63</v>
      </c>
      <c r="X198" s="19" t="s">
        <v>63</v>
      </c>
      <c r="Y198" s="19" t="s">
        <v>63</v>
      </c>
      <c r="Z198" s="19" t="s">
        <v>63</v>
      </c>
      <c r="AA198" s="19" t="s">
        <v>63</v>
      </c>
      <c r="AB198" s="19" t="s">
        <v>63</v>
      </c>
      <c r="AC198" s="19" t="s">
        <v>63</v>
      </c>
      <c r="AD198" s="19" t="s">
        <v>63</v>
      </c>
      <c r="AE198" s="19" t="s">
        <v>63</v>
      </c>
      <c r="AF198" s="19" t="s">
        <v>63</v>
      </c>
      <c r="AG198" s="19" t="s">
        <v>63</v>
      </c>
      <c r="AH198" s="19" t="s">
        <v>62</v>
      </c>
      <c r="AI198" s="19" t="s">
        <v>63</v>
      </c>
      <c r="AJ198" s="19" t="s">
        <v>63</v>
      </c>
      <c r="AK198" s="19" t="s">
        <v>63</v>
      </c>
      <c r="AL198" s="19" t="s">
        <v>63</v>
      </c>
      <c r="AM198" s="19" t="s">
        <v>63</v>
      </c>
      <c r="AN198" s="19" t="s">
        <v>63</v>
      </c>
      <c r="AO198" s="19" t="s">
        <v>63</v>
      </c>
      <c r="AP198" s="83"/>
      <c r="AQ198" s="83" t="s">
        <v>64</v>
      </c>
    </row>
    <row r="199" spans="1:43">
      <c r="A199" s="15" t="s">
        <v>55</v>
      </c>
      <c r="B199" s="1">
        <v>1283</v>
      </c>
      <c r="C199" s="16">
        <v>54</v>
      </c>
      <c r="D199" s="20" t="s">
        <v>1274</v>
      </c>
      <c r="E199" s="17" t="s">
        <v>57</v>
      </c>
      <c r="F199" s="17" t="s">
        <v>58</v>
      </c>
      <c r="G199" s="17" t="s">
        <v>1275</v>
      </c>
      <c r="H199" s="18">
        <v>1</v>
      </c>
      <c r="I199" s="17"/>
      <c r="J199" s="17" t="s">
        <v>1276</v>
      </c>
      <c r="K199" s="17"/>
      <c r="L199" s="19" t="s">
        <v>63</v>
      </c>
      <c r="M199" s="19" t="s">
        <v>62</v>
      </c>
      <c r="N199" s="19" t="s">
        <v>63</v>
      </c>
      <c r="O199" s="19" t="s">
        <v>63</v>
      </c>
      <c r="P199" s="19" t="s">
        <v>63</v>
      </c>
      <c r="Q199" s="19" t="s">
        <v>62</v>
      </c>
      <c r="R199" s="19" t="s">
        <v>63</v>
      </c>
      <c r="S199" s="19" t="s">
        <v>62</v>
      </c>
      <c r="T199" s="19" t="s">
        <v>62</v>
      </c>
      <c r="U199" s="19" t="s">
        <v>62</v>
      </c>
      <c r="V199" s="19" t="s">
        <v>62</v>
      </c>
      <c r="W199" s="19" t="s">
        <v>63</v>
      </c>
      <c r="X199" s="19" t="s">
        <v>63</v>
      </c>
      <c r="Y199" s="19" t="s">
        <v>63</v>
      </c>
      <c r="Z199" s="19" t="s">
        <v>63</v>
      </c>
      <c r="AA199" s="19" t="s">
        <v>63</v>
      </c>
      <c r="AB199" s="19" t="s">
        <v>63</v>
      </c>
      <c r="AC199" s="19" t="s">
        <v>63</v>
      </c>
      <c r="AD199" s="19" t="s">
        <v>63</v>
      </c>
      <c r="AE199" s="19" t="s">
        <v>63</v>
      </c>
      <c r="AF199" s="19" t="s">
        <v>63</v>
      </c>
      <c r="AG199" s="19" t="s">
        <v>63</v>
      </c>
      <c r="AH199" s="19" t="s">
        <v>63</v>
      </c>
      <c r="AI199" s="19" t="s">
        <v>63</v>
      </c>
      <c r="AJ199" s="19" t="s">
        <v>63</v>
      </c>
      <c r="AK199" s="19" t="s">
        <v>63</v>
      </c>
      <c r="AL199" s="19" t="s">
        <v>63</v>
      </c>
      <c r="AM199" s="19" t="s">
        <v>63</v>
      </c>
      <c r="AN199" s="19" t="s">
        <v>63</v>
      </c>
      <c r="AO199" s="19" t="s">
        <v>63</v>
      </c>
      <c r="AP199" s="83"/>
      <c r="AQ199" s="83" t="s">
        <v>64</v>
      </c>
    </row>
    <row r="200" spans="1:43" ht="25.5">
      <c r="A200" s="15" t="s">
        <v>55</v>
      </c>
      <c r="B200" s="1">
        <v>1284</v>
      </c>
      <c r="C200" s="16">
        <v>292.5</v>
      </c>
      <c r="D200" s="20" t="s">
        <v>1277</v>
      </c>
      <c r="E200" s="17" t="s">
        <v>1278</v>
      </c>
      <c r="F200" s="17" t="s">
        <v>58</v>
      </c>
      <c r="G200" s="17" t="s">
        <v>57</v>
      </c>
      <c r="H200" s="18">
        <v>1</v>
      </c>
      <c r="I200" s="17"/>
      <c r="J200" s="17"/>
      <c r="K200" s="17"/>
      <c r="L200" s="19" t="s">
        <v>63</v>
      </c>
      <c r="M200" s="19" t="s">
        <v>62</v>
      </c>
      <c r="N200" s="19" t="s">
        <v>63</v>
      </c>
      <c r="O200" s="19" t="s">
        <v>63</v>
      </c>
      <c r="P200" s="19" t="s">
        <v>63</v>
      </c>
      <c r="Q200" s="19" t="s">
        <v>62</v>
      </c>
      <c r="R200" s="19" t="s">
        <v>63</v>
      </c>
      <c r="S200" s="19" t="s">
        <v>62</v>
      </c>
      <c r="T200" s="19" t="s">
        <v>62</v>
      </c>
      <c r="U200" s="19" t="s">
        <v>62</v>
      </c>
      <c r="V200" s="19" t="s">
        <v>62</v>
      </c>
      <c r="W200" s="19" t="s">
        <v>63</v>
      </c>
      <c r="X200" s="19" t="s">
        <v>63</v>
      </c>
      <c r="Y200" s="19" t="s">
        <v>63</v>
      </c>
      <c r="Z200" s="19" t="s">
        <v>63</v>
      </c>
      <c r="AA200" s="19" t="s">
        <v>63</v>
      </c>
      <c r="AB200" s="19" t="s">
        <v>63</v>
      </c>
      <c r="AC200" s="19" t="s">
        <v>63</v>
      </c>
      <c r="AD200" s="19" t="s">
        <v>63</v>
      </c>
      <c r="AE200" s="19" t="s">
        <v>63</v>
      </c>
      <c r="AF200" s="19" t="s">
        <v>63</v>
      </c>
      <c r="AG200" s="19" t="s">
        <v>63</v>
      </c>
      <c r="AH200" s="19" t="s">
        <v>63</v>
      </c>
      <c r="AI200" s="19" t="s">
        <v>63</v>
      </c>
      <c r="AJ200" s="19" t="s">
        <v>63</v>
      </c>
      <c r="AK200" s="19" t="s">
        <v>63</v>
      </c>
      <c r="AL200" s="19" t="s">
        <v>63</v>
      </c>
      <c r="AM200" s="19" t="s">
        <v>63</v>
      </c>
      <c r="AN200" s="19" t="s">
        <v>63</v>
      </c>
      <c r="AO200" s="19" t="s">
        <v>63</v>
      </c>
      <c r="AP200" s="83"/>
      <c r="AQ200" s="83" t="s">
        <v>64</v>
      </c>
    </row>
    <row r="201" spans="1:43">
      <c r="A201" s="15" t="s">
        <v>55</v>
      </c>
      <c r="B201" s="1">
        <v>1285</v>
      </c>
      <c r="C201" s="16">
        <v>175.5</v>
      </c>
      <c r="D201" s="20" t="s">
        <v>1279</v>
      </c>
      <c r="E201" s="17" t="s">
        <v>57</v>
      </c>
      <c r="F201" s="17" t="s">
        <v>58</v>
      </c>
      <c r="G201" s="17" t="s">
        <v>57</v>
      </c>
      <c r="H201" s="18">
        <v>1</v>
      </c>
      <c r="I201" s="17" t="s">
        <v>1280</v>
      </c>
      <c r="J201" s="21"/>
      <c r="K201" s="17"/>
      <c r="L201" s="19" t="s">
        <v>63</v>
      </c>
      <c r="M201" s="19" t="s">
        <v>62</v>
      </c>
      <c r="N201" s="19" t="s">
        <v>63</v>
      </c>
      <c r="O201" s="19" t="s">
        <v>63</v>
      </c>
      <c r="P201" s="19" t="s">
        <v>63</v>
      </c>
      <c r="Q201" s="19" t="s">
        <v>62</v>
      </c>
      <c r="R201" s="19" t="s">
        <v>63</v>
      </c>
      <c r="S201" s="19" t="s">
        <v>62</v>
      </c>
      <c r="T201" s="19" t="s">
        <v>62</v>
      </c>
      <c r="U201" s="19" t="s">
        <v>62</v>
      </c>
      <c r="V201" s="19" t="s">
        <v>62</v>
      </c>
      <c r="W201" s="19" t="s">
        <v>63</v>
      </c>
      <c r="X201" s="19" t="s">
        <v>63</v>
      </c>
      <c r="Y201" s="19" t="s">
        <v>63</v>
      </c>
      <c r="Z201" s="19" t="s">
        <v>63</v>
      </c>
      <c r="AA201" s="19" t="s">
        <v>63</v>
      </c>
      <c r="AB201" s="19" t="s">
        <v>63</v>
      </c>
      <c r="AC201" s="19" t="s">
        <v>63</v>
      </c>
      <c r="AD201" s="19" t="s">
        <v>63</v>
      </c>
      <c r="AE201" s="19" t="s">
        <v>63</v>
      </c>
      <c r="AF201" s="19" t="s">
        <v>63</v>
      </c>
      <c r="AG201" s="19" t="s">
        <v>63</v>
      </c>
      <c r="AH201" s="19" t="s">
        <v>63</v>
      </c>
      <c r="AI201" s="19" t="s">
        <v>63</v>
      </c>
      <c r="AJ201" s="19" t="s">
        <v>63</v>
      </c>
      <c r="AK201" s="19" t="s">
        <v>63</v>
      </c>
      <c r="AL201" s="19" t="s">
        <v>63</v>
      </c>
      <c r="AM201" s="19" t="s">
        <v>63</v>
      </c>
      <c r="AN201" s="19" t="s">
        <v>63</v>
      </c>
      <c r="AO201" s="19" t="s">
        <v>63</v>
      </c>
      <c r="AP201" s="83"/>
      <c r="AQ201" s="83" t="s">
        <v>64</v>
      </c>
    </row>
    <row r="202" spans="1:43" ht="51">
      <c r="A202" s="15" t="s">
        <v>55</v>
      </c>
      <c r="B202" s="1">
        <v>1286</v>
      </c>
      <c r="C202" s="16">
        <v>59.4</v>
      </c>
      <c r="D202" s="20" t="s">
        <v>1281</v>
      </c>
      <c r="E202" s="17" t="s">
        <v>1282</v>
      </c>
      <c r="F202" s="17" t="s">
        <v>58</v>
      </c>
      <c r="G202" s="17" t="s">
        <v>57</v>
      </c>
      <c r="H202" s="18">
        <v>1</v>
      </c>
      <c r="I202" s="21"/>
      <c r="J202" s="17" t="s">
        <v>1283</v>
      </c>
      <c r="K202" s="17" t="s">
        <v>1284</v>
      </c>
      <c r="L202" s="19" t="s">
        <v>63</v>
      </c>
      <c r="M202" s="19" t="s">
        <v>62</v>
      </c>
      <c r="N202" s="19" t="s">
        <v>63</v>
      </c>
      <c r="O202" s="19" t="s">
        <v>63</v>
      </c>
      <c r="P202" s="19" t="s">
        <v>63</v>
      </c>
      <c r="Q202" s="19" t="s">
        <v>62</v>
      </c>
      <c r="R202" s="19" t="s">
        <v>63</v>
      </c>
      <c r="S202" s="19" t="s">
        <v>62</v>
      </c>
      <c r="T202" s="19" t="s">
        <v>62</v>
      </c>
      <c r="U202" s="19" t="s">
        <v>62</v>
      </c>
      <c r="V202" s="19" t="s">
        <v>62</v>
      </c>
      <c r="W202" s="19" t="s">
        <v>63</v>
      </c>
      <c r="X202" s="19" t="s">
        <v>63</v>
      </c>
      <c r="Y202" s="19" t="s">
        <v>63</v>
      </c>
      <c r="Z202" s="19" t="s">
        <v>63</v>
      </c>
      <c r="AA202" s="19" t="s">
        <v>63</v>
      </c>
      <c r="AB202" s="19" t="s">
        <v>63</v>
      </c>
      <c r="AC202" s="19" t="s">
        <v>63</v>
      </c>
      <c r="AD202" s="19" t="s">
        <v>63</v>
      </c>
      <c r="AE202" s="19" t="s">
        <v>63</v>
      </c>
      <c r="AF202" s="19" t="s">
        <v>63</v>
      </c>
      <c r="AG202" s="19" t="s">
        <v>63</v>
      </c>
      <c r="AH202" s="19" t="s">
        <v>63</v>
      </c>
      <c r="AI202" s="19" t="s">
        <v>63</v>
      </c>
      <c r="AJ202" s="19" t="s">
        <v>63</v>
      </c>
      <c r="AK202" s="19" t="s">
        <v>63</v>
      </c>
      <c r="AL202" s="19" t="s">
        <v>63</v>
      </c>
      <c r="AM202" s="19" t="s">
        <v>63</v>
      </c>
      <c r="AN202" s="19" t="s">
        <v>63</v>
      </c>
      <c r="AO202" s="19" t="s">
        <v>63</v>
      </c>
      <c r="AP202" s="83"/>
      <c r="AQ202" s="83" t="s">
        <v>64</v>
      </c>
    </row>
    <row r="203" spans="1:43" ht="51">
      <c r="A203" s="15" t="s">
        <v>55</v>
      </c>
      <c r="B203" s="1">
        <v>1287</v>
      </c>
      <c r="C203" s="16">
        <v>8.4</v>
      </c>
      <c r="D203" s="20" t="s">
        <v>1285</v>
      </c>
      <c r="E203" s="17" t="s">
        <v>57</v>
      </c>
      <c r="F203" s="17" t="s">
        <v>58</v>
      </c>
      <c r="G203" s="17" t="s">
        <v>57</v>
      </c>
      <c r="H203" s="17" t="s">
        <v>1286</v>
      </c>
      <c r="I203" s="21"/>
      <c r="J203" s="17"/>
      <c r="K203" s="17" t="s">
        <v>1287</v>
      </c>
      <c r="L203" s="19" t="s">
        <v>63</v>
      </c>
      <c r="M203" s="19" t="s">
        <v>62</v>
      </c>
      <c r="N203" s="19" t="s">
        <v>63</v>
      </c>
      <c r="O203" s="19" t="s">
        <v>63</v>
      </c>
      <c r="P203" s="19" t="s">
        <v>63</v>
      </c>
      <c r="Q203" s="19" t="s">
        <v>62</v>
      </c>
      <c r="R203" s="19" t="s">
        <v>63</v>
      </c>
      <c r="S203" s="19" t="s">
        <v>62</v>
      </c>
      <c r="T203" s="19" t="s">
        <v>62</v>
      </c>
      <c r="U203" s="19" t="s">
        <v>62</v>
      </c>
      <c r="V203" s="19" t="s">
        <v>62</v>
      </c>
      <c r="W203" s="19" t="s">
        <v>63</v>
      </c>
      <c r="X203" s="19" t="s">
        <v>63</v>
      </c>
      <c r="Y203" s="19" t="s">
        <v>63</v>
      </c>
      <c r="Z203" s="19" t="s">
        <v>63</v>
      </c>
      <c r="AA203" s="19" t="s">
        <v>63</v>
      </c>
      <c r="AB203" s="19" t="s">
        <v>63</v>
      </c>
      <c r="AC203" s="19" t="s">
        <v>63</v>
      </c>
      <c r="AD203" s="19" t="s">
        <v>63</v>
      </c>
      <c r="AE203" s="19" t="s">
        <v>63</v>
      </c>
      <c r="AF203" s="19" t="s">
        <v>63</v>
      </c>
      <c r="AG203" s="19" t="s">
        <v>63</v>
      </c>
      <c r="AH203" s="19" t="s">
        <v>63</v>
      </c>
      <c r="AI203" s="19" t="s">
        <v>63</v>
      </c>
      <c r="AJ203" s="19" t="s">
        <v>63</v>
      </c>
      <c r="AK203" s="19" t="s">
        <v>63</v>
      </c>
      <c r="AL203" s="19" t="s">
        <v>63</v>
      </c>
      <c r="AM203" s="19" t="s">
        <v>63</v>
      </c>
      <c r="AN203" s="19" t="s">
        <v>63</v>
      </c>
      <c r="AO203" s="19" t="s">
        <v>63</v>
      </c>
      <c r="AP203" s="83"/>
      <c r="AQ203" s="83" t="s">
        <v>64</v>
      </c>
    </row>
    <row r="204" spans="1:43" ht="38.25">
      <c r="A204" s="15" t="s">
        <v>55</v>
      </c>
      <c r="B204" s="1">
        <v>1288</v>
      </c>
      <c r="C204" s="16">
        <v>29.7</v>
      </c>
      <c r="D204" s="20" t="s">
        <v>100</v>
      </c>
      <c r="E204" s="17" t="s">
        <v>57</v>
      </c>
      <c r="F204" s="17" t="s">
        <v>58</v>
      </c>
      <c r="G204" s="17" t="s">
        <v>57</v>
      </c>
      <c r="H204" s="18">
        <v>1</v>
      </c>
      <c r="I204" s="17" t="s">
        <v>101</v>
      </c>
      <c r="J204" s="17" t="s">
        <v>1288</v>
      </c>
      <c r="K204" s="17"/>
      <c r="L204" s="19" t="s">
        <v>63</v>
      </c>
      <c r="M204" s="19" t="s">
        <v>62</v>
      </c>
      <c r="N204" s="19" t="s">
        <v>63</v>
      </c>
      <c r="O204" s="19" t="s">
        <v>63</v>
      </c>
      <c r="P204" s="19" t="s">
        <v>63</v>
      </c>
      <c r="Q204" s="19" t="s">
        <v>63</v>
      </c>
      <c r="R204" s="19" t="s">
        <v>62</v>
      </c>
      <c r="S204" s="19" t="s">
        <v>62</v>
      </c>
      <c r="T204" s="19" t="s">
        <v>62</v>
      </c>
      <c r="U204" s="19" t="s">
        <v>62</v>
      </c>
      <c r="V204" s="19" t="s">
        <v>62</v>
      </c>
      <c r="W204" s="19" t="s">
        <v>62</v>
      </c>
      <c r="X204" s="19" t="s">
        <v>62</v>
      </c>
      <c r="Y204" s="19" t="s">
        <v>63</v>
      </c>
      <c r="Z204" s="19" t="s">
        <v>63</v>
      </c>
      <c r="AA204" s="19" t="s">
        <v>63</v>
      </c>
      <c r="AB204" s="19" t="s">
        <v>63</v>
      </c>
      <c r="AC204" s="19" t="s">
        <v>63</v>
      </c>
      <c r="AD204" s="19" t="s">
        <v>63</v>
      </c>
      <c r="AE204" s="19" t="s">
        <v>63</v>
      </c>
      <c r="AF204" s="19" t="s">
        <v>63</v>
      </c>
      <c r="AG204" s="19" t="s">
        <v>63</v>
      </c>
      <c r="AH204" s="19" t="s">
        <v>62</v>
      </c>
      <c r="AI204" s="19" t="s">
        <v>63</v>
      </c>
      <c r="AJ204" s="19" t="s">
        <v>63</v>
      </c>
      <c r="AK204" s="19" t="s">
        <v>63</v>
      </c>
      <c r="AL204" s="19" t="s">
        <v>63</v>
      </c>
      <c r="AM204" s="19" t="s">
        <v>63</v>
      </c>
      <c r="AN204" s="19" t="s">
        <v>62</v>
      </c>
      <c r="AO204" s="19" t="s">
        <v>63</v>
      </c>
      <c r="AP204" s="83"/>
      <c r="AQ204" s="83" t="s">
        <v>64</v>
      </c>
    </row>
    <row r="205" spans="1:43">
      <c r="A205" s="15" t="s">
        <v>55</v>
      </c>
      <c r="B205" s="1">
        <v>1289</v>
      </c>
      <c r="C205" s="16">
        <v>25.2</v>
      </c>
      <c r="D205" s="20" t="s">
        <v>1289</v>
      </c>
      <c r="E205" s="17" t="s">
        <v>57</v>
      </c>
      <c r="F205" s="17" t="s">
        <v>58</v>
      </c>
      <c r="G205" s="17" t="s">
        <v>1290</v>
      </c>
      <c r="H205" s="17" t="s">
        <v>1291</v>
      </c>
      <c r="I205" s="17"/>
      <c r="J205" s="17"/>
      <c r="K205" s="17"/>
      <c r="L205" s="19" t="s">
        <v>63</v>
      </c>
      <c r="M205" s="19" t="s">
        <v>62</v>
      </c>
      <c r="N205" s="19" t="s">
        <v>63</v>
      </c>
      <c r="O205" s="19" t="s">
        <v>63</v>
      </c>
      <c r="P205" s="19" t="s">
        <v>63</v>
      </c>
      <c r="Q205" s="19" t="s">
        <v>62</v>
      </c>
      <c r="R205" s="19" t="s">
        <v>63</v>
      </c>
      <c r="S205" s="19" t="s">
        <v>62</v>
      </c>
      <c r="T205" s="19" t="s">
        <v>62</v>
      </c>
      <c r="U205" s="19" t="s">
        <v>62</v>
      </c>
      <c r="V205" s="19" t="s">
        <v>62</v>
      </c>
      <c r="W205" s="19" t="s">
        <v>63</v>
      </c>
      <c r="X205" s="19" t="s">
        <v>63</v>
      </c>
      <c r="Y205" s="19" t="s">
        <v>63</v>
      </c>
      <c r="Z205" s="19" t="s">
        <v>63</v>
      </c>
      <c r="AA205" s="19" t="s">
        <v>63</v>
      </c>
      <c r="AB205" s="19" t="s">
        <v>63</v>
      </c>
      <c r="AC205" s="19" t="s">
        <v>63</v>
      </c>
      <c r="AD205" s="19" t="s">
        <v>63</v>
      </c>
      <c r="AE205" s="19" t="s">
        <v>63</v>
      </c>
      <c r="AF205" s="19" t="s">
        <v>63</v>
      </c>
      <c r="AG205" s="19" t="s">
        <v>63</v>
      </c>
      <c r="AH205" s="19" t="s">
        <v>63</v>
      </c>
      <c r="AI205" s="19" t="s">
        <v>63</v>
      </c>
      <c r="AJ205" s="19" t="s">
        <v>63</v>
      </c>
      <c r="AK205" s="19" t="s">
        <v>63</v>
      </c>
      <c r="AL205" s="19" t="s">
        <v>63</v>
      </c>
      <c r="AM205" s="19" t="s">
        <v>63</v>
      </c>
      <c r="AN205" s="19" t="s">
        <v>63</v>
      </c>
      <c r="AO205" s="19" t="s">
        <v>63</v>
      </c>
      <c r="AP205" s="83"/>
      <c r="AQ205" s="83" t="s">
        <v>64</v>
      </c>
    </row>
    <row r="206" spans="1:43">
      <c r="A206" s="15" t="s">
        <v>55</v>
      </c>
      <c r="B206" s="1">
        <v>1290</v>
      </c>
      <c r="C206" s="16">
        <v>5.0999999999999996</v>
      </c>
      <c r="D206" s="20" t="s">
        <v>1292</v>
      </c>
      <c r="E206" s="17" t="s">
        <v>57</v>
      </c>
      <c r="F206" s="17" t="s">
        <v>66</v>
      </c>
      <c r="G206" s="17" t="s">
        <v>57</v>
      </c>
      <c r="H206" s="18">
        <v>1</v>
      </c>
      <c r="I206" s="17"/>
      <c r="J206" s="17"/>
      <c r="K206" s="17"/>
      <c r="L206" s="19" t="s">
        <v>63</v>
      </c>
      <c r="M206" s="19" t="s">
        <v>62</v>
      </c>
      <c r="N206" s="19" t="s">
        <v>63</v>
      </c>
      <c r="O206" s="19" t="s">
        <v>63</v>
      </c>
      <c r="P206" s="19" t="s">
        <v>63</v>
      </c>
      <c r="Q206" s="19" t="s">
        <v>62</v>
      </c>
      <c r="R206" s="19" t="s">
        <v>63</v>
      </c>
      <c r="S206" s="19" t="s">
        <v>62</v>
      </c>
      <c r="T206" s="19" t="s">
        <v>62</v>
      </c>
      <c r="U206" s="19" t="s">
        <v>62</v>
      </c>
      <c r="V206" s="19" t="s">
        <v>62</v>
      </c>
      <c r="W206" s="19" t="s">
        <v>63</v>
      </c>
      <c r="X206" s="19" t="s">
        <v>63</v>
      </c>
      <c r="Y206" s="19" t="s">
        <v>63</v>
      </c>
      <c r="Z206" s="19" t="s">
        <v>63</v>
      </c>
      <c r="AA206" s="19" t="s">
        <v>63</v>
      </c>
      <c r="AB206" s="19" t="s">
        <v>63</v>
      </c>
      <c r="AC206" s="19" t="s">
        <v>63</v>
      </c>
      <c r="AD206" s="19" t="s">
        <v>63</v>
      </c>
      <c r="AE206" s="19" t="s">
        <v>63</v>
      </c>
      <c r="AF206" s="19" t="s">
        <v>63</v>
      </c>
      <c r="AG206" s="19" t="s">
        <v>63</v>
      </c>
      <c r="AH206" s="19" t="s">
        <v>63</v>
      </c>
      <c r="AI206" s="19" t="s">
        <v>63</v>
      </c>
      <c r="AJ206" s="19" t="s">
        <v>63</v>
      </c>
      <c r="AK206" s="19" t="s">
        <v>63</v>
      </c>
      <c r="AL206" s="19" t="s">
        <v>63</v>
      </c>
      <c r="AM206" s="19" t="s">
        <v>63</v>
      </c>
      <c r="AN206" s="19" t="s">
        <v>63</v>
      </c>
      <c r="AO206" s="19" t="s">
        <v>63</v>
      </c>
      <c r="AP206" s="83"/>
      <c r="AQ206" s="83" t="s">
        <v>64</v>
      </c>
    </row>
    <row r="207" spans="1:43">
      <c r="A207" s="15" t="s">
        <v>55</v>
      </c>
      <c r="B207" s="1">
        <v>1292</v>
      </c>
      <c r="C207" s="16">
        <v>10.199999999999999</v>
      </c>
      <c r="D207" s="20" t="s">
        <v>1293</v>
      </c>
      <c r="E207" s="17" t="s">
        <v>57</v>
      </c>
      <c r="F207" s="17" t="s">
        <v>66</v>
      </c>
      <c r="G207" s="17" t="s">
        <v>57</v>
      </c>
      <c r="H207" s="17" t="s">
        <v>1294</v>
      </c>
      <c r="I207" s="17"/>
      <c r="J207" s="17"/>
      <c r="K207" s="17"/>
      <c r="L207" s="19" t="s">
        <v>63</v>
      </c>
      <c r="M207" s="19" t="s">
        <v>62</v>
      </c>
      <c r="N207" s="19" t="s">
        <v>63</v>
      </c>
      <c r="O207" s="19" t="s">
        <v>63</v>
      </c>
      <c r="P207" s="19" t="s">
        <v>63</v>
      </c>
      <c r="Q207" s="19" t="s">
        <v>62</v>
      </c>
      <c r="R207" s="19" t="s">
        <v>63</v>
      </c>
      <c r="S207" s="19" t="s">
        <v>62</v>
      </c>
      <c r="T207" s="19" t="s">
        <v>62</v>
      </c>
      <c r="U207" s="19" t="s">
        <v>62</v>
      </c>
      <c r="V207" s="19" t="s">
        <v>62</v>
      </c>
      <c r="W207" s="19" t="s">
        <v>63</v>
      </c>
      <c r="X207" s="19" t="s">
        <v>63</v>
      </c>
      <c r="Y207" s="19" t="s">
        <v>63</v>
      </c>
      <c r="Z207" s="19" t="s">
        <v>63</v>
      </c>
      <c r="AA207" s="19" t="s">
        <v>63</v>
      </c>
      <c r="AB207" s="19" t="s">
        <v>63</v>
      </c>
      <c r="AC207" s="19" t="s">
        <v>63</v>
      </c>
      <c r="AD207" s="19" t="s">
        <v>63</v>
      </c>
      <c r="AE207" s="19" t="s">
        <v>63</v>
      </c>
      <c r="AF207" s="19" t="s">
        <v>63</v>
      </c>
      <c r="AG207" s="19" t="s">
        <v>63</v>
      </c>
      <c r="AH207" s="19" t="s">
        <v>63</v>
      </c>
      <c r="AI207" s="19" t="s">
        <v>63</v>
      </c>
      <c r="AJ207" s="19" t="s">
        <v>63</v>
      </c>
      <c r="AK207" s="19" t="s">
        <v>63</v>
      </c>
      <c r="AL207" s="19" t="s">
        <v>63</v>
      </c>
      <c r="AM207" s="19" t="s">
        <v>63</v>
      </c>
      <c r="AN207" s="19" t="s">
        <v>63</v>
      </c>
      <c r="AO207" s="19" t="s">
        <v>63</v>
      </c>
      <c r="AP207" s="83"/>
      <c r="AQ207" s="83" t="s">
        <v>64</v>
      </c>
    </row>
    <row r="208" spans="1:43">
      <c r="A208" s="15" t="s">
        <v>55</v>
      </c>
      <c r="B208" s="1">
        <v>1293</v>
      </c>
      <c r="C208" s="16">
        <v>144</v>
      </c>
      <c r="D208" s="20" t="s">
        <v>1295</v>
      </c>
      <c r="E208" s="17" t="s">
        <v>1296</v>
      </c>
      <c r="F208" s="17" t="s">
        <v>66</v>
      </c>
      <c r="G208" s="17" t="s">
        <v>57</v>
      </c>
      <c r="H208" s="18">
        <v>1</v>
      </c>
      <c r="I208" s="17"/>
      <c r="J208" s="17"/>
      <c r="K208" s="17"/>
      <c r="L208" s="19" t="s">
        <v>63</v>
      </c>
      <c r="M208" s="19" t="s">
        <v>62</v>
      </c>
      <c r="N208" s="19" t="s">
        <v>63</v>
      </c>
      <c r="O208" s="19" t="s">
        <v>63</v>
      </c>
      <c r="P208" s="19" t="s">
        <v>63</v>
      </c>
      <c r="Q208" s="19" t="s">
        <v>62</v>
      </c>
      <c r="R208" s="19" t="s">
        <v>63</v>
      </c>
      <c r="S208" s="19" t="s">
        <v>62</v>
      </c>
      <c r="T208" s="19" t="s">
        <v>62</v>
      </c>
      <c r="U208" s="19" t="s">
        <v>62</v>
      </c>
      <c r="V208" s="19" t="s">
        <v>62</v>
      </c>
      <c r="W208" s="19" t="s">
        <v>63</v>
      </c>
      <c r="X208" s="19" t="s">
        <v>63</v>
      </c>
      <c r="Y208" s="19" t="s">
        <v>63</v>
      </c>
      <c r="Z208" s="19" t="s">
        <v>63</v>
      </c>
      <c r="AA208" s="19" t="s">
        <v>63</v>
      </c>
      <c r="AB208" s="19" t="s">
        <v>63</v>
      </c>
      <c r="AC208" s="19" t="s">
        <v>63</v>
      </c>
      <c r="AD208" s="19" t="s">
        <v>63</v>
      </c>
      <c r="AE208" s="19" t="s">
        <v>63</v>
      </c>
      <c r="AF208" s="19" t="s">
        <v>63</v>
      </c>
      <c r="AG208" s="19" t="s">
        <v>63</v>
      </c>
      <c r="AH208" s="19" t="s">
        <v>63</v>
      </c>
      <c r="AI208" s="19" t="s">
        <v>63</v>
      </c>
      <c r="AJ208" s="19" t="s">
        <v>63</v>
      </c>
      <c r="AK208" s="19" t="s">
        <v>63</v>
      </c>
      <c r="AL208" s="19" t="s">
        <v>63</v>
      </c>
      <c r="AM208" s="19" t="s">
        <v>63</v>
      </c>
      <c r="AN208" s="19" t="s">
        <v>63</v>
      </c>
      <c r="AO208" s="19" t="s">
        <v>63</v>
      </c>
      <c r="AP208" s="83"/>
      <c r="AQ208" s="83" t="s">
        <v>64</v>
      </c>
    </row>
    <row r="209" spans="1:43">
      <c r="A209" s="15" t="s">
        <v>55</v>
      </c>
      <c r="B209" s="1">
        <v>1294</v>
      </c>
      <c r="C209" s="16">
        <v>36</v>
      </c>
      <c r="D209" s="20" t="s">
        <v>1297</v>
      </c>
      <c r="E209" s="17" t="s">
        <v>57</v>
      </c>
      <c r="F209" s="17" t="s">
        <v>58</v>
      </c>
      <c r="G209" s="17" t="s">
        <v>57</v>
      </c>
      <c r="H209" s="17" t="s">
        <v>1298</v>
      </c>
      <c r="I209" s="17"/>
      <c r="J209" s="17" t="s">
        <v>1299</v>
      </c>
      <c r="K209" s="17"/>
      <c r="L209" s="19" t="s">
        <v>63</v>
      </c>
      <c r="M209" s="19" t="s">
        <v>62</v>
      </c>
      <c r="N209" s="19" t="s">
        <v>62</v>
      </c>
      <c r="O209" s="19" t="s">
        <v>63</v>
      </c>
      <c r="P209" s="19" t="s">
        <v>63</v>
      </c>
      <c r="Q209" s="19" t="s">
        <v>62</v>
      </c>
      <c r="R209" s="19" t="s">
        <v>63</v>
      </c>
      <c r="S209" s="19" t="s">
        <v>62</v>
      </c>
      <c r="T209" s="19" t="s">
        <v>62</v>
      </c>
      <c r="U209" s="19" t="s">
        <v>62</v>
      </c>
      <c r="V209" s="19" t="s">
        <v>62</v>
      </c>
      <c r="W209" s="19" t="s">
        <v>63</v>
      </c>
      <c r="X209" s="19" t="s">
        <v>63</v>
      </c>
      <c r="Y209" s="19" t="s">
        <v>63</v>
      </c>
      <c r="Z209" s="19" t="s">
        <v>63</v>
      </c>
      <c r="AA209" s="19" t="s">
        <v>63</v>
      </c>
      <c r="AB209" s="19" t="s">
        <v>63</v>
      </c>
      <c r="AC209" s="19" t="s">
        <v>63</v>
      </c>
      <c r="AD209" s="19" t="s">
        <v>63</v>
      </c>
      <c r="AE209" s="19" t="s">
        <v>63</v>
      </c>
      <c r="AF209" s="19" t="s">
        <v>63</v>
      </c>
      <c r="AG209" s="19" t="s">
        <v>63</v>
      </c>
      <c r="AH209" s="19" t="s">
        <v>63</v>
      </c>
      <c r="AI209" s="19" t="s">
        <v>63</v>
      </c>
      <c r="AJ209" s="19" t="s">
        <v>63</v>
      </c>
      <c r="AK209" s="19" t="s">
        <v>63</v>
      </c>
      <c r="AL209" s="19" t="s">
        <v>63</v>
      </c>
      <c r="AM209" s="19" t="s">
        <v>63</v>
      </c>
      <c r="AN209" s="19" t="s">
        <v>63</v>
      </c>
      <c r="AO209" s="19" t="s">
        <v>63</v>
      </c>
      <c r="AP209" s="83"/>
      <c r="AQ209" s="83" t="s">
        <v>64</v>
      </c>
    </row>
    <row r="210" spans="1:43">
      <c r="A210" s="15" t="s">
        <v>55</v>
      </c>
      <c r="B210" s="1">
        <v>1295</v>
      </c>
      <c r="C210" s="16">
        <v>117</v>
      </c>
      <c r="D210" s="20" t="s">
        <v>1300</v>
      </c>
      <c r="E210" s="17" t="s">
        <v>1301</v>
      </c>
      <c r="F210" s="17" t="s">
        <v>58</v>
      </c>
      <c r="G210" s="17" t="s">
        <v>57</v>
      </c>
      <c r="H210" s="25">
        <v>1</v>
      </c>
      <c r="J210" s="17"/>
      <c r="K210" s="17"/>
      <c r="L210" s="19" t="s">
        <v>63</v>
      </c>
      <c r="M210" s="19" t="s">
        <v>62</v>
      </c>
      <c r="N210" s="19" t="s">
        <v>63</v>
      </c>
      <c r="O210" s="19" t="s">
        <v>63</v>
      </c>
      <c r="P210" s="19" t="s">
        <v>63</v>
      </c>
      <c r="Q210" s="19" t="s">
        <v>62</v>
      </c>
      <c r="R210" s="19" t="s">
        <v>63</v>
      </c>
      <c r="S210" s="19" t="s">
        <v>62</v>
      </c>
      <c r="T210" s="19" t="s">
        <v>62</v>
      </c>
      <c r="U210" s="19" t="s">
        <v>62</v>
      </c>
      <c r="V210" s="19" t="s">
        <v>62</v>
      </c>
      <c r="W210" s="19" t="s">
        <v>63</v>
      </c>
      <c r="X210" s="19" t="s">
        <v>63</v>
      </c>
      <c r="Y210" s="19" t="s">
        <v>63</v>
      </c>
      <c r="Z210" s="19" t="s">
        <v>63</v>
      </c>
      <c r="AA210" s="19" t="s">
        <v>63</v>
      </c>
      <c r="AB210" s="19" t="s">
        <v>63</v>
      </c>
      <c r="AC210" s="19" t="s">
        <v>63</v>
      </c>
      <c r="AD210" s="19" t="s">
        <v>63</v>
      </c>
      <c r="AE210" s="19" t="s">
        <v>63</v>
      </c>
      <c r="AF210" s="19" t="s">
        <v>63</v>
      </c>
      <c r="AG210" s="19" t="s">
        <v>63</v>
      </c>
      <c r="AH210" s="19" t="s">
        <v>63</v>
      </c>
      <c r="AI210" s="19" t="s">
        <v>63</v>
      </c>
      <c r="AJ210" s="19" t="s">
        <v>63</v>
      </c>
      <c r="AK210" s="19" t="s">
        <v>63</v>
      </c>
      <c r="AL210" s="19" t="s">
        <v>63</v>
      </c>
      <c r="AM210" s="19" t="s">
        <v>63</v>
      </c>
      <c r="AN210" s="19" t="s">
        <v>63</v>
      </c>
      <c r="AO210" s="19" t="s">
        <v>63</v>
      </c>
      <c r="AP210" s="83"/>
      <c r="AQ210" s="83" t="s">
        <v>64</v>
      </c>
    </row>
    <row r="211" spans="1:43">
      <c r="A211" s="15" t="s">
        <v>55</v>
      </c>
      <c r="B211" s="1">
        <v>1296</v>
      </c>
      <c r="C211" s="16">
        <v>25.2</v>
      </c>
      <c r="D211" s="20" t="s">
        <v>1302</v>
      </c>
      <c r="E211" s="17" t="s">
        <v>57</v>
      </c>
      <c r="F211" s="17" t="s">
        <v>58</v>
      </c>
      <c r="G211" s="17" t="s">
        <v>1182</v>
      </c>
      <c r="H211" s="18">
        <v>1</v>
      </c>
      <c r="I211" s="17"/>
      <c r="J211" s="21"/>
      <c r="K211" s="17"/>
      <c r="L211" s="19" t="s">
        <v>63</v>
      </c>
      <c r="M211" s="19" t="s">
        <v>62</v>
      </c>
      <c r="N211" s="19" t="s">
        <v>62</v>
      </c>
      <c r="O211" s="19" t="s">
        <v>63</v>
      </c>
      <c r="P211" s="19" t="s">
        <v>63</v>
      </c>
      <c r="Q211" s="19" t="s">
        <v>62</v>
      </c>
      <c r="R211" s="19" t="s">
        <v>63</v>
      </c>
      <c r="S211" s="19" t="s">
        <v>62</v>
      </c>
      <c r="T211" s="19" t="s">
        <v>62</v>
      </c>
      <c r="U211" s="19" t="s">
        <v>62</v>
      </c>
      <c r="V211" s="19" t="s">
        <v>62</v>
      </c>
      <c r="W211" s="19" t="s">
        <v>63</v>
      </c>
      <c r="X211" s="19" t="s">
        <v>63</v>
      </c>
      <c r="Y211" s="19" t="s">
        <v>63</v>
      </c>
      <c r="Z211" s="19" t="s">
        <v>63</v>
      </c>
      <c r="AA211" s="19" t="s">
        <v>63</v>
      </c>
      <c r="AB211" s="19" t="s">
        <v>63</v>
      </c>
      <c r="AC211" s="19" t="s">
        <v>63</v>
      </c>
      <c r="AD211" s="19" t="s">
        <v>63</v>
      </c>
      <c r="AE211" s="19" t="s">
        <v>63</v>
      </c>
      <c r="AF211" s="19" t="s">
        <v>63</v>
      </c>
      <c r="AG211" s="19" t="s">
        <v>63</v>
      </c>
      <c r="AH211" s="19" t="s">
        <v>63</v>
      </c>
      <c r="AI211" s="19" t="s">
        <v>63</v>
      </c>
      <c r="AJ211" s="19" t="s">
        <v>63</v>
      </c>
      <c r="AK211" s="19" t="s">
        <v>63</v>
      </c>
      <c r="AL211" s="19" t="s">
        <v>63</v>
      </c>
      <c r="AM211" s="19" t="s">
        <v>63</v>
      </c>
      <c r="AN211" s="19" t="s">
        <v>63</v>
      </c>
      <c r="AO211" s="19" t="s">
        <v>63</v>
      </c>
      <c r="AP211" s="83"/>
      <c r="AQ211" s="83" t="s">
        <v>64</v>
      </c>
    </row>
    <row r="212" spans="1:43" ht="25.5">
      <c r="A212" s="15" t="s">
        <v>55</v>
      </c>
      <c r="B212" s="1">
        <v>1297</v>
      </c>
      <c r="C212" s="16">
        <v>3.8</v>
      </c>
      <c r="D212" s="20" t="s">
        <v>1303</v>
      </c>
      <c r="E212" s="17" t="s">
        <v>1304</v>
      </c>
      <c r="F212" s="17" t="s">
        <v>66</v>
      </c>
      <c r="G212" s="17" t="s">
        <v>59</v>
      </c>
      <c r="H212" s="18">
        <v>1</v>
      </c>
      <c r="I212" s="17" t="s">
        <v>99</v>
      </c>
      <c r="J212" s="17"/>
      <c r="K212" s="17" t="s">
        <v>1305</v>
      </c>
      <c r="L212" s="19" t="s">
        <v>63</v>
      </c>
      <c r="M212" s="19" t="s">
        <v>62</v>
      </c>
      <c r="N212" s="19" t="s">
        <v>63</v>
      </c>
      <c r="O212" s="19" t="s">
        <v>63</v>
      </c>
      <c r="P212" s="19" t="s">
        <v>63</v>
      </c>
      <c r="Q212" s="19" t="s">
        <v>62</v>
      </c>
      <c r="R212" s="19" t="s">
        <v>63</v>
      </c>
      <c r="S212" s="19" t="s">
        <v>62</v>
      </c>
      <c r="T212" s="19" t="s">
        <v>62</v>
      </c>
      <c r="U212" s="19" t="s">
        <v>62</v>
      </c>
      <c r="V212" s="19" t="s">
        <v>62</v>
      </c>
      <c r="W212" s="19" t="s">
        <v>62</v>
      </c>
      <c r="X212" s="19" t="s">
        <v>62</v>
      </c>
      <c r="Y212" s="19" t="s">
        <v>63</v>
      </c>
      <c r="Z212" s="19" t="s">
        <v>62</v>
      </c>
      <c r="AA212" s="19" t="s">
        <v>63</v>
      </c>
      <c r="AB212" s="19" t="s">
        <v>63</v>
      </c>
      <c r="AC212" s="19" t="s">
        <v>62</v>
      </c>
      <c r="AD212" s="19" t="s">
        <v>62</v>
      </c>
      <c r="AE212" s="19" t="s">
        <v>62</v>
      </c>
      <c r="AF212" s="19" t="s">
        <v>62</v>
      </c>
      <c r="AG212" s="19" t="s">
        <v>62</v>
      </c>
      <c r="AH212" s="19" t="s">
        <v>62</v>
      </c>
      <c r="AI212" s="19" t="s">
        <v>62</v>
      </c>
      <c r="AJ212" s="19" t="s">
        <v>62</v>
      </c>
      <c r="AK212" s="19" t="s">
        <v>62</v>
      </c>
      <c r="AL212" s="19" t="s">
        <v>62</v>
      </c>
      <c r="AM212" s="19" t="s">
        <v>62</v>
      </c>
      <c r="AN212" s="19" t="s">
        <v>63</v>
      </c>
      <c r="AO212" s="19" t="s">
        <v>63</v>
      </c>
      <c r="AP212" s="83"/>
      <c r="AQ212" s="83" t="s">
        <v>64</v>
      </c>
    </row>
    <row r="213" spans="1:43">
      <c r="A213" s="15" t="s">
        <v>55</v>
      </c>
      <c r="B213" s="1">
        <v>1307</v>
      </c>
      <c r="C213" s="16">
        <v>17.399999999999999</v>
      </c>
      <c r="D213" s="20" t="s">
        <v>103</v>
      </c>
      <c r="E213" s="17" t="s">
        <v>57</v>
      </c>
      <c r="F213" s="17" t="s">
        <v>58</v>
      </c>
      <c r="G213" s="17" t="s">
        <v>57</v>
      </c>
      <c r="H213" s="18">
        <v>1</v>
      </c>
      <c r="I213" s="17"/>
      <c r="J213" s="17"/>
      <c r="K213" s="17"/>
      <c r="L213" s="19" t="s">
        <v>62</v>
      </c>
      <c r="M213" s="19" t="s">
        <v>63</v>
      </c>
      <c r="N213" s="19" t="s">
        <v>63</v>
      </c>
      <c r="O213" s="19" t="s">
        <v>63</v>
      </c>
      <c r="P213" s="19" t="s">
        <v>63</v>
      </c>
      <c r="Q213" s="19" t="s">
        <v>62</v>
      </c>
      <c r="R213" s="19" t="s">
        <v>63</v>
      </c>
      <c r="S213" s="19" t="s">
        <v>62</v>
      </c>
      <c r="T213" s="19" t="s">
        <v>62</v>
      </c>
      <c r="U213" s="19" t="s">
        <v>62</v>
      </c>
      <c r="V213" s="19" t="s">
        <v>62</v>
      </c>
      <c r="W213" s="19" t="s">
        <v>63</v>
      </c>
      <c r="X213" s="19" t="s">
        <v>63</v>
      </c>
      <c r="Y213" s="19" t="s">
        <v>63</v>
      </c>
      <c r="Z213" s="19" t="s">
        <v>63</v>
      </c>
      <c r="AA213" s="19" t="s">
        <v>63</v>
      </c>
      <c r="AB213" s="19" t="s">
        <v>63</v>
      </c>
      <c r="AC213" s="19" t="s">
        <v>63</v>
      </c>
      <c r="AD213" s="19" t="s">
        <v>63</v>
      </c>
      <c r="AE213" s="19" t="s">
        <v>63</v>
      </c>
      <c r="AF213" s="19" t="s">
        <v>63</v>
      </c>
      <c r="AG213" s="19" t="s">
        <v>63</v>
      </c>
      <c r="AH213" s="19" t="s">
        <v>63</v>
      </c>
      <c r="AI213" s="19" t="s">
        <v>63</v>
      </c>
      <c r="AJ213" s="19" t="s">
        <v>63</v>
      </c>
      <c r="AK213" s="19" t="s">
        <v>63</v>
      </c>
      <c r="AL213" s="19" t="s">
        <v>63</v>
      </c>
      <c r="AM213" s="19" t="s">
        <v>63</v>
      </c>
      <c r="AN213" s="19" t="s">
        <v>63</v>
      </c>
      <c r="AO213" s="19" t="s">
        <v>63</v>
      </c>
      <c r="AP213" s="83"/>
      <c r="AQ213" s="83" t="s">
        <v>64</v>
      </c>
    </row>
    <row r="214" spans="1:43">
      <c r="A214" s="15" t="s">
        <v>55</v>
      </c>
      <c r="B214" s="1">
        <v>1309</v>
      </c>
      <c r="C214" s="16">
        <v>61.2</v>
      </c>
      <c r="D214" s="20" t="s">
        <v>1306</v>
      </c>
      <c r="E214" s="17" t="s">
        <v>57</v>
      </c>
      <c r="F214" s="17" t="s">
        <v>58</v>
      </c>
      <c r="G214" s="17" t="s">
        <v>57</v>
      </c>
      <c r="H214" s="18">
        <v>1</v>
      </c>
      <c r="I214" s="17"/>
      <c r="J214" s="17"/>
      <c r="K214" s="17"/>
      <c r="L214" s="19" t="s">
        <v>62</v>
      </c>
      <c r="M214" s="19" t="s">
        <v>63</v>
      </c>
      <c r="N214" s="19" t="s">
        <v>63</v>
      </c>
      <c r="O214" s="19" t="s">
        <v>63</v>
      </c>
      <c r="P214" s="19" t="s">
        <v>63</v>
      </c>
      <c r="Q214" s="19" t="s">
        <v>62</v>
      </c>
      <c r="R214" s="19" t="s">
        <v>63</v>
      </c>
      <c r="S214" s="19" t="s">
        <v>62</v>
      </c>
      <c r="T214" s="19" t="s">
        <v>62</v>
      </c>
      <c r="U214" s="19" t="s">
        <v>62</v>
      </c>
      <c r="V214" s="19" t="s">
        <v>62</v>
      </c>
      <c r="W214" s="19" t="s">
        <v>63</v>
      </c>
      <c r="X214" s="19" t="s">
        <v>63</v>
      </c>
      <c r="Y214" s="19" t="s">
        <v>63</v>
      </c>
      <c r="Z214" s="19" t="s">
        <v>63</v>
      </c>
      <c r="AA214" s="19" t="s">
        <v>63</v>
      </c>
      <c r="AB214" s="19" t="s">
        <v>63</v>
      </c>
      <c r="AC214" s="19" t="s">
        <v>63</v>
      </c>
      <c r="AD214" s="19" t="s">
        <v>63</v>
      </c>
      <c r="AE214" s="19" t="s">
        <v>63</v>
      </c>
      <c r="AF214" s="19" t="s">
        <v>63</v>
      </c>
      <c r="AG214" s="19" t="s">
        <v>63</v>
      </c>
      <c r="AH214" s="19" t="s">
        <v>63</v>
      </c>
      <c r="AI214" s="19" t="s">
        <v>63</v>
      </c>
      <c r="AJ214" s="19" t="s">
        <v>63</v>
      </c>
      <c r="AK214" s="19" t="s">
        <v>63</v>
      </c>
      <c r="AL214" s="19" t="s">
        <v>63</v>
      </c>
      <c r="AM214" s="19" t="s">
        <v>63</v>
      </c>
      <c r="AN214" s="19" t="s">
        <v>63</v>
      </c>
      <c r="AO214" s="19" t="s">
        <v>63</v>
      </c>
      <c r="AP214" s="83"/>
      <c r="AQ214" s="83" t="s">
        <v>64</v>
      </c>
    </row>
    <row r="215" spans="1:43">
      <c r="A215" s="15" t="s">
        <v>55</v>
      </c>
      <c r="B215" s="1">
        <v>1311</v>
      </c>
      <c r="C215" s="16">
        <v>20.7</v>
      </c>
      <c r="D215" s="20" t="s">
        <v>1307</v>
      </c>
      <c r="E215" s="17" t="s">
        <v>57</v>
      </c>
      <c r="F215" s="17" t="s">
        <v>58</v>
      </c>
      <c r="G215" s="17" t="s">
        <v>59</v>
      </c>
      <c r="H215" s="18">
        <v>1</v>
      </c>
      <c r="I215" s="17"/>
      <c r="J215" s="17"/>
      <c r="K215" s="17"/>
      <c r="L215" s="19" t="s">
        <v>62</v>
      </c>
      <c r="M215" s="19" t="s">
        <v>63</v>
      </c>
      <c r="N215" s="19" t="s">
        <v>63</v>
      </c>
      <c r="O215" s="19" t="s">
        <v>63</v>
      </c>
      <c r="P215" s="19" t="s">
        <v>63</v>
      </c>
      <c r="Q215" s="19" t="s">
        <v>63</v>
      </c>
      <c r="R215" s="19" t="s">
        <v>62</v>
      </c>
      <c r="S215" s="19" t="s">
        <v>62</v>
      </c>
      <c r="T215" s="19" t="s">
        <v>62</v>
      </c>
      <c r="U215" s="19" t="s">
        <v>62</v>
      </c>
      <c r="V215" s="19" t="s">
        <v>62</v>
      </c>
      <c r="W215" s="19" t="s">
        <v>63</v>
      </c>
      <c r="X215" s="19" t="s">
        <v>63</v>
      </c>
      <c r="Y215" s="19" t="s">
        <v>63</v>
      </c>
      <c r="Z215" s="19" t="s">
        <v>63</v>
      </c>
      <c r="AA215" s="19" t="s">
        <v>63</v>
      </c>
      <c r="AB215" s="19" t="s">
        <v>63</v>
      </c>
      <c r="AC215" s="19" t="s">
        <v>63</v>
      </c>
      <c r="AD215" s="19" t="s">
        <v>63</v>
      </c>
      <c r="AE215" s="19" t="s">
        <v>63</v>
      </c>
      <c r="AF215" s="19" t="s">
        <v>63</v>
      </c>
      <c r="AG215" s="19" t="s">
        <v>63</v>
      </c>
      <c r="AH215" s="19" t="s">
        <v>63</v>
      </c>
      <c r="AI215" s="19" t="s">
        <v>63</v>
      </c>
      <c r="AJ215" s="19" t="s">
        <v>63</v>
      </c>
      <c r="AK215" s="19" t="s">
        <v>63</v>
      </c>
      <c r="AL215" s="19" t="s">
        <v>63</v>
      </c>
      <c r="AM215" s="19" t="s">
        <v>63</v>
      </c>
      <c r="AN215" s="19" t="s">
        <v>63</v>
      </c>
      <c r="AO215" s="19" t="s">
        <v>63</v>
      </c>
      <c r="AP215" s="83"/>
      <c r="AQ215" s="83" t="s">
        <v>64</v>
      </c>
    </row>
    <row r="216" spans="1:43">
      <c r="A216" s="15" t="s">
        <v>55</v>
      </c>
      <c r="B216" s="1">
        <v>1311.1</v>
      </c>
      <c r="C216" s="16">
        <v>17.5</v>
      </c>
      <c r="D216" s="20" t="s">
        <v>1308</v>
      </c>
      <c r="E216" s="17" t="s">
        <v>57</v>
      </c>
      <c r="F216" s="17" t="s">
        <v>1309</v>
      </c>
      <c r="G216" s="17" t="s">
        <v>116</v>
      </c>
      <c r="H216" s="18">
        <v>1</v>
      </c>
      <c r="I216" s="17" t="s">
        <v>1310</v>
      </c>
      <c r="J216" s="17"/>
      <c r="K216" s="17"/>
      <c r="L216" s="19" t="s">
        <v>62</v>
      </c>
      <c r="M216" s="19" t="s">
        <v>63</v>
      </c>
      <c r="N216" s="19" t="s">
        <v>63</v>
      </c>
      <c r="O216" s="19" t="s">
        <v>63</v>
      </c>
      <c r="P216" s="19" t="s">
        <v>63</v>
      </c>
      <c r="Q216" s="19" t="s">
        <v>62</v>
      </c>
      <c r="R216" s="19" t="s">
        <v>63</v>
      </c>
      <c r="S216" s="19" t="s">
        <v>62</v>
      </c>
      <c r="T216" s="19" t="s">
        <v>62</v>
      </c>
      <c r="U216" s="19" t="s">
        <v>62</v>
      </c>
      <c r="V216" s="19" t="s">
        <v>62</v>
      </c>
      <c r="W216" s="19" t="s">
        <v>63</v>
      </c>
      <c r="X216" s="19" t="s">
        <v>63</v>
      </c>
      <c r="Y216" s="19" t="s">
        <v>63</v>
      </c>
      <c r="Z216" s="19" t="s">
        <v>63</v>
      </c>
      <c r="AA216" s="19" t="s">
        <v>63</v>
      </c>
      <c r="AB216" s="19" t="s">
        <v>63</v>
      </c>
      <c r="AC216" s="19" t="s">
        <v>63</v>
      </c>
      <c r="AD216" s="19" t="s">
        <v>63</v>
      </c>
      <c r="AE216" s="19" t="s">
        <v>63</v>
      </c>
      <c r="AF216" s="19" t="s">
        <v>63</v>
      </c>
      <c r="AG216" s="19" t="s">
        <v>63</v>
      </c>
      <c r="AH216" s="19" t="s">
        <v>63</v>
      </c>
      <c r="AI216" s="19" t="s">
        <v>63</v>
      </c>
      <c r="AJ216" s="19" t="s">
        <v>63</v>
      </c>
      <c r="AK216" s="19" t="s">
        <v>63</v>
      </c>
      <c r="AL216" s="19" t="s">
        <v>63</v>
      </c>
      <c r="AM216" s="19" t="s">
        <v>63</v>
      </c>
      <c r="AN216" s="19" t="s">
        <v>63</v>
      </c>
      <c r="AO216" s="19" t="s">
        <v>63</v>
      </c>
      <c r="AP216" s="83"/>
      <c r="AQ216" s="83" t="s">
        <v>64</v>
      </c>
    </row>
    <row r="217" spans="1:43">
      <c r="A217" s="15" t="s">
        <v>55</v>
      </c>
      <c r="B217" s="1">
        <v>1314</v>
      </c>
      <c r="C217" s="16">
        <v>7.1</v>
      </c>
      <c r="D217" s="20" t="s">
        <v>104</v>
      </c>
      <c r="E217" s="17" t="s">
        <v>57</v>
      </c>
      <c r="F217" s="17" t="s">
        <v>58</v>
      </c>
      <c r="G217" s="17" t="s">
        <v>59</v>
      </c>
      <c r="H217" s="18">
        <v>1</v>
      </c>
      <c r="I217" s="17"/>
      <c r="J217" s="21"/>
      <c r="K217" s="17"/>
      <c r="L217" s="19" t="s">
        <v>62</v>
      </c>
      <c r="M217" s="19" t="s">
        <v>62</v>
      </c>
      <c r="N217" s="19" t="s">
        <v>63</v>
      </c>
      <c r="O217" s="19" t="s">
        <v>63</v>
      </c>
      <c r="P217" s="19" t="s">
        <v>63</v>
      </c>
      <c r="Q217" s="19" t="s">
        <v>63</v>
      </c>
      <c r="R217" s="19" t="s">
        <v>62</v>
      </c>
      <c r="S217" s="19" t="s">
        <v>62</v>
      </c>
      <c r="T217" s="19" t="s">
        <v>62</v>
      </c>
      <c r="U217" s="19" t="s">
        <v>62</v>
      </c>
      <c r="V217" s="19" t="s">
        <v>62</v>
      </c>
      <c r="W217" s="19" t="s">
        <v>63</v>
      </c>
      <c r="X217" s="19" t="s">
        <v>63</v>
      </c>
      <c r="Y217" s="19" t="s">
        <v>63</v>
      </c>
      <c r="Z217" s="19" t="s">
        <v>63</v>
      </c>
      <c r="AA217" s="19" t="s">
        <v>63</v>
      </c>
      <c r="AB217" s="19" t="s">
        <v>63</v>
      </c>
      <c r="AC217" s="19" t="s">
        <v>63</v>
      </c>
      <c r="AD217" s="19" t="s">
        <v>63</v>
      </c>
      <c r="AE217" s="19" t="s">
        <v>63</v>
      </c>
      <c r="AF217" s="19" t="s">
        <v>63</v>
      </c>
      <c r="AG217" s="19" t="s">
        <v>63</v>
      </c>
      <c r="AH217" s="19" t="s">
        <v>63</v>
      </c>
      <c r="AI217" s="19" t="s">
        <v>63</v>
      </c>
      <c r="AJ217" s="19" t="s">
        <v>63</v>
      </c>
      <c r="AK217" s="19" t="s">
        <v>63</v>
      </c>
      <c r="AL217" s="19" t="s">
        <v>63</v>
      </c>
      <c r="AM217" s="19" t="s">
        <v>63</v>
      </c>
      <c r="AN217" s="19" t="s">
        <v>63</v>
      </c>
      <c r="AO217" s="19" t="s">
        <v>63</v>
      </c>
      <c r="AP217" s="83"/>
      <c r="AQ217" s="83" t="s">
        <v>64</v>
      </c>
    </row>
    <row r="218" spans="1:43">
      <c r="A218" s="15" t="s">
        <v>55</v>
      </c>
      <c r="B218" s="1">
        <v>1315</v>
      </c>
      <c r="C218" s="16">
        <v>225</v>
      </c>
      <c r="D218" s="20" t="s">
        <v>1311</v>
      </c>
      <c r="E218" s="17" t="s">
        <v>1312</v>
      </c>
      <c r="F218" s="17" t="s">
        <v>58</v>
      </c>
      <c r="G218" s="17" t="s">
        <v>57</v>
      </c>
      <c r="H218" s="18">
        <v>1</v>
      </c>
      <c r="I218" s="17"/>
      <c r="J218" s="17"/>
      <c r="K218" s="17"/>
      <c r="L218" s="19" t="s">
        <v>62</v>
      </c>
      <c r="M218" s="19" t="s">
        <v>63</v>
      </c>
      <c r="N218" s="19" t="s">
        <v>63</v>
      </c>
      <c r="O218" s="19" t="s">
        <v>63</v>
      </c>
      <c r="P218" s="19" t="s">
        <v>63</v>
      </c>
      <c r="Q218" s="19" t="s">
        <v>62</v>
      </c>
      <c r="R218" s="19" t="s">
        <v>63</v>
      </c>
      <c r="S218" s="19" t="s">
        <v>62</v>
      </c>
      <c r="T218" s="19" t="s">
        <v>62</v>
      </c>
      <c r="U218" s="19" t="s">
        <v>62</v>
      </c>
      <c r="V218" s="19" t="s">
        <v>62</v>
      </c>
      <c r="W218" s="19" t="s">
        <v>63</v>
      </c>
      <c r="X218" s="19" t="s">
        <v>63</v>
      </c>
      <c r="Y218" s="19" t="s">
        <v>63</v>
      </c>
      <c r="Z218" s="19" t="s">
        <v>63</v>
      </c>
      <c r="AA218" s="19" t="s">
        <v>63</v>
      </c>
      <c r="AB218" s="19" t="s">
        <v>63</v>
      </c>
      <c r="AC218" s="19" t="s">
        <v>63</v>
      </c>
      <c r="AD218" s="19" t="s">
        <v>63</v>
      </c>
      <c r="AE218" s="19" t="s">
        <v>63</v>
      </c>
      <c r="AF218" s="19" t="s">
        <v>63</v>
      </c>
      <c r="AG218" s="19" t="s">
        <v>63</v>
      </c>
      <c r="AH218" s="19" t="s">
        <v>63</v>
      </c>
      <c r="AI218" s="19" t="s">
        <v>63</v>
      </c>
      <c r="AJ218" s="19" t="s">
        <v>63</v>
      </c>
      <c r="AK218" s="19" t="s">
        <v>63</v>
      </c>
      <c r="AL218" s="19" t="s">
        <v>63</v>
      </c>
      <c r="AM218" s="19" t="s">
        <v>63</v>
      </c>
      <c r="AN218" s="19" t="s">
        <v>63</v>
      </c>
      <c r="AO218" s="19" t="s">
        <v>63</v>
      </c>
      <c r="AP218" s="83"/>
      <c r="AQ218" s="83" t="s">
        <v>64</v>
      </c>
    </row>
    <row r="219" spans="1:43">
      <c r="A219" s="15" t="s">
        <v>55</v>
      </c>
      <c r="B219" s="1">
        <v>1316</v>
      </c>
      <c r="C219" s="16">
        <v>85.5</v>
      </c>
      <c r="D219" s="20" t="s">
        <v>1313</v>
      </c>
      <c r="E219" s="17" t="s">
        <v>57</v>
      </c>
      <c r="F219" s="17" t="s">
        <v>58</v>
      </c>
      <c r="G219" s="17" t="s">
        <v>57</v>
      </c>
      <c r="H219" s="18">
        <v>1</v>
      </c>
      <c r="I219" s="17"/>
      <c r="J219" s="17"/>
      <c r="K219" s="17"/>
      <c r="L219" s="19" t="s">
        <v>62</v>
      </c>
      <c r="M219" s="19" t="s">
        <v>63</v>
      </c>
      <c r="N219" s="19" t="s">
        <v>63</v>
      </c>
      <c r="O219" s="19" t="s">
        <v>63</v>
      </c>
      <c r="P219" s="19" t="s">
        <v>63</v>
      </c>
      <c r="Q219" s="19" t="s">
        <v>62</v>
      </c>
      <c r="R219" s="19" t="s">
        <v>63</v>
      </c>
      <c r="S219" s="19" t="s">
        <v>62</v>
      </c>
      <c r="T219" s="19" t="s">
        <v>62</v>
      </c>
      <c r="U219" s="19" t="s">
        <v>62</v>
      </c>
      <c r="V219" s="19" t="s">
        <v>62</v>
      </c>
      <c r="W219" s="19" t="s">
        <v>63</v>
      </c>
      <c r="X219" s="19" t="s">
        <v>63</v>
      </c>
      <c r="Y219" s="19" t="s">
        <v>63</v>
      </c>
      <c r="Z219" s="19" t="s">
        <v>63</v>
      </c>
      <c r="AA219" s="19" t="s">
        <v>63</v>
      </c>
      <c r="AB219" s="19" t="s">
        <v>63</v>
      </c>
      <c r="AC219" s="19" t="s">
        <v>63</v>
      </c>
      <c r="AD219" s="19" t="s">
        <v>63</v>
      </c>
      <c r="AE219" s="19" t="s">
        <v>63</v>
      </c>
      <c r="AF219" s="19" t="s">
        <v>63</v>
      </c>
      <c r="AG219" s="19" t="s">
        <v>63</v>
      </c>
      <c r="AH219" s="19" t="s">
        <v>63</v>
      </c>
      <c r="AI219" s="19" t="s">
        <v>63</v>
      </c>
      <c r="AJ219" s="19" t="s">
        <v>63</v>
      </c>
      <c r="AK219" s="19" t="s">
        <v>63</v>
      </c>
      <c r="AL219" s="19" t="s">
        <v>63</v>
      </c>
      <c r="AM219" s="19" t="s">
        <v>63</v>
      </c>
      <c r="AN219" s="19" t="s">
        <v>63</v>
      </c>
      <c r="AO219" s="19" t="s">
        <v>63</v>
      </c>
      <c r="AP219" s="83"/>
      <c r="AQ219" s="83" t="s">
        <v>64</v>
      </c>
    </row>
    <row r="220" spans="1:43">
      <c r="A220" s="15" t="s">
        <v>55</v>
      </c>
      <c r="B220" s="1">
        <v>1319</v>
      </c>
      <c r="C220" s="16">
        <v>25.2</v>
      </c>
      <c r="D220" s="20" t="s">
        <v>1314</v>
      </c>
      <c r="E220" s="17" t="s">
        <v>74</v>
      </c>
      <c r="F220" s="17" t="s">
        <v>71</v>
      </c>
      <c r="G220" s="17" t="s">
        <v>59</v>
      </c>
      <c r="H220" s="18">
        <v>1</v>
      </c>
      <c r="I220" s="17"/>
      <c r="J220" s="17"/>
      <c r="K220" s="17"/>
      <c r="L220" s="19" t="s">
        <v>63</v>
      </c>
      <c r="M220" s="19" t="s">
        <v>62</v>
      </c>
      <c r="N220" s="19" t="s">
        <v>63</v>
      </c>
      <c r="O220" s="19" t="s">
        <v>63</v>
      </c>
      <c r="P220" s="19" t="s">
        <v>63</v>
      </c>
      <c r="Q220" s="19" t="s">
        <v>62</v>
      </c>
      <c r="R220" s="19" t="s">
        <v>63</v>
      </c>
      <c r="S220" s="19" t="s">
        <v>62</v>
      </c>
      <c r="T220" s="19" t="s">
        <v>62</v>
      </c>
      <c r="U220" s="19" t="s">
        <v>62</v>
      </c>
      <c r="V220" s="19" t="s">
        <v>62</v>
      </c>
      <c r="W220" s="19" t="s">
        <v>63</v>
      </c>
      <c r="X220" s="19" t="s">
        <v>63</v>
      </c>
      <c r="Y220" s="19" t="s">
        <v>63</v>
      </c>
      <c r="Z220" s="19" t="s">
        <v>63</v>
      </c>
      <c r="AA220" s="19" t="s">
        <v>63</v>
      </c>
      <c r="AB220" s="19" t="s">
        <v>63</v>
      </c>
      <c r="AC220" s="19" t="s">
        <v>63</v>
      </c>
      <c r="AD220" s="19" t="s">
        <v>63</v>
      </c>
      <c r="AE220" s="19" t="s">
        <v>63</v>
      </c>
      <c r="AF220" s="19" t="s">
        <v>63</v>
      </c>
      <c r="AG220" s="19" t="s">
        <v>63</v>
      </c>
      <c r="AH220" s="19" t="s">
        <v>63</v>
      </c>
      <c r="AI220" s="19" t="s">
        <v>63</v>
      </c>
      <c r="AJ220" s="19" t="s">
        <v>63</v>
      </c>
      <c r="AK220" s="19" t="s">
        <v>63</v>
      </c>
      <c r="AL220" s="19" t="s">
        <v>63</v>
      </c>
      <c r="AM220" s="19" t="s">
        <v>63</v>
      </c>
      <c r="AN220" s="19" t="s">
        <v>63</v>
      </c>
      <c r="AO220" s="19" t="s">
        <v>63</v>
      </c>
      <c r="AP220" s="83"/>
      <c r="AQ220" s="83" t="s">
        <v>64</v>
      </c>
    </row>
    <row r="221" spans="1:43">
      <c r="A221" s="15" t="s">
        <v>55</v>
      </c>
      <c r="B221" s="1">
        <v>1320</v>
      </c>
      <c r="C221" s="16">
        <v>12.4</v>
      </c>
      <c r="D221" s="20" t="s">
        <v>1315</v>
      </c>
      <c r="E221" s="17" t="s">
        <v>163</v>
      </c>
      <c r="F221" s="17" t="s">
        <v>71</v>
      </c>
      <c r="G221" s="17" t="s">
        <v>59</v>
      </c>
      <c r="H221" s="18">
        <v>1</v>
      </c>
      <c r="I221" s="17"/>
      <c r="J221" s="17"/>
      <c r="K221" s="17"/>
      <c r="L221" s="19" t="s">
        <v>63</v>
      </c>
      <c r="M221" s="19" t="s">
        <v>62</v>
      </c>
      <c r="N221" s="19" t="s">
        <v>63</v>
      </c>
      <c r="O221" s="19" t="s">
        <v>63</v>
      </c>
      <c r="P221" s="19" t="s">
        <v>63</v>
      </c>
      <c r="Q221" s="19" t="s">
        <v>62</v>
      </c>
      <c r="R221" s="19" t="s">
        <v>63</v>
      </c>
      <c r="S221" s="19" t="s">
        <v>62</v>
      </c>
      <c r="T221" s="19" t="s">
        <v>62</v>
      </c>
      <c r="U221" s="19" t="s">
        <v>62</v>
      </c>
      <c r="V221" s="19" t="s">
        <v>62</v>
      </c>
      <c r="W221" s="19" t="s">
        <v>63</v>
      </c>
      <c r="X221" s="19" t="s">
        <v>63</v>
      </c>
      <c r="Y221" s="19" t="s">
        <v>63</v>
      </c>
      <c r="Z221" s="19" t="s">
        <v>63</v>
      </c>
      <c r="AA221" s="19" t="s">
        <v>63</v>
      </c>
      <c r="AB221" s="19" t="s">
        <v>63</v>
      </c>
      <c r="AC221" s="19" t="s">
        <v>63</v>
      </c>
      <c r="AD221" s="19" t="s">
        <v>63</v>
      </c>
      <c r="AE221" s="19" t="s">
        <v>63</v>
      </c>
      <c r="AF221" s="19" t="s">
        <v>63</v>
      </c>
      <c r="AG221" s="19" t="s">
        <v>63</v>
      </c>
      <c r="AH221" s="19" t="s">
        <v>62</v>
      </c>
      <c r="AI221" s="19" t="s">
        <v>63</v>
      </c>
      <c r="AJ221" s="19" t="s">
        <v>63</v>
      </c>
      <c r="AK221" s="19" t="s">
        <v>63</v>
      </c>
      <c r="AL221" s="19" t="s">
        <v>63</v>
      </c>
      <c r="AM221" s="19" t="s">
        <v>63</v>
      </c>
      <c r="AN221" s="19" t="s">
        <v>63</v>
      </c>
      <c r="AO221" s="19" t="s">
        <v>63</v>
      </c>
      <c r="AP221" s="83"/>
      <c r="AQ221" s="83" t="s">
        <v>64</v>
      </c>
    </row>
    <row r="222" spans="1:43">
      <c r="A222" s="15" t="s">
        <v>55</v>
      </c>
      <c r="B222" s="1">
        <v>1321</v>
      </c>
      <c r="C222" s="16">
        <v>14.2</v>
      </c>
      <c r="D222" s="20" t="s">
        <v>1316</v>
      </c>
      <c r="E222" s="17" t="s">
        <v>1317</v>
      </c>
      <c r="F222" s="17" t="s">
        <v>71</v>
      </c>
      <c r="G222" s="17" t="s">
        <v>59</v>
      </c>
      <c r="H222" s="18">
        <v>1</v>
      </c>
      <c r="I222" s="17" t="s">
        <v>1318</v>
      </c>
      <c r="K222" s="17"/>
      <c r="L222" s="19" t="s">
        <v>63</v>
      </c>
      <c r="M222" s="19" t="s">
        <v>62</v>
      </c>
      <c r="N222" s="19" t="s">
        <v>63</v>
      </c>
      <c r="O222" s="19" t="s">
        <v>63</v>
      </c>
      <c r="P222" s="19" t="s">
        <v>63</v>
      </c>
      <c r="Q222" s="19" t="s">
        <v>62</v>
      </c>
      <c r="R222" s="19" t="s">
        <v>63</v>
      </c>
      <c r="S222" s="19" t="s">
        <v>62</v>
      </c>
      <c r="T222" s="19" t="s">
        <v>62</v>
      </c>
      <c r="U222" s="19" t="s">
        <v>62</v>
      </c>
      <c r="V222" s="19" t="s">
        <v>62</v>
      </c>
      <c r="W222" s="19" t="s">
        <v>63</v>
      </c>
      <c r="X222" s="19" t="s">
        <v>63</v>
      </c>
      <c r="Y222" s="19" t="s">
        <v>63</v>
      </c>
      <c r="Z222" s="19" t="s">
        <v>63</v>
      </c>
      <c r="AA222" s="19" t="s">
        <v>63</v>
      </c>
      <c r="AB222" s="19" t="s">
        <v>63</v>
      </c>
      <c r="AC222" s="19" t="s">
        <v>63</v>
      </c>
      <c r="AD222" s="19" t="s">
        <v>63</v>
      </c>
      <c r="AE222" s="19" t="s">
        <v>63</v>
      </c>
      <c r="AF222" s="19" t="s">
        <v>63</v>
      </c>
      <c r="AG222" s="19" t="s">
        <v>63</v>
      </c>
      <c r="AH222" s="19" t="s">
        <v>62</v>
      </c>
      <c r="AI222" s="19" t="s">
        <v>63</v>
      </c>
      <c r="AJ222" s="19" t="s">
        <v>63</v>
      </c>
      <c r="AK222" s="19" t="s">
        <v>63</v>
      </c>
      <c r="AL222" s="19" t="s">
        <v>63</v>
      </c>
      <c r="AM222" s="19" t="s">
        <v>63</v>
      </c>
      <c r="AN222" s="19" t="s">
        <v>63</v>
      </c>
      <c r="AO222" s="19" t="s">
        <v>63</v>
      </c>
      <c r="AP222" s="83"/>
      <c r="AQ222" s="83" t="s">
        <v>64</v>
      </c>
    </row>
    <row r="223" spans="1:43">
      <c r="A223" s="15" t="s">
        <v>55</v>
      </c>
      <c r="B223" s="1">
        <v>1323</v>
      </c>
      <c r="C223" s="16">
        <v>38.700000000000003</v>
      </c>
      <c r="D223" s="20" t="s">
        <v>1319</v>
      </c>
      <c r="E223" s="17" t="s">
        <v>57</v>
      </c>
      <c r="F223" s="17" t="s">
        <v>71</v>
      </c>
      <c r="G223" s="17" t="s">
        <v>59</v>
      </c>
      <c r="H223" s="18">
        <v>1</v>
      </c>
      <c r="I223" s="17"/>
      <c r="J223" s="17"/>
      <c r="K223" s="17"/>
      <c r="L223" s="19" t="s">
        <v>63</v>
      </c>
      <c r="M223" s="19" t="s">
        <v>62</v>
      </c>
      <c r="N223" s="19" t="s">
        <v>63</v>
      </c>
      <c r="O223" s="19" t="s">
        <v>63</v>
      </c>
      <c r="P223" s="19" t="s">
        <v>63</v>
      </c>
      <c r="Q223" s="19" t="s">
        <v>62</v>
      </c>
      <c r="R223" s="19" t="s">
        <v>63</v>
      </c>
      <c r="S223" s="19" t="s">
        <v>62</v>
      </c>
      <c r="T223" s="19" t="s">
        <v>62</v>
      </c>
      <c r="U223" s="19" t="s">
        <v>62</v>
      </c>
      <c r="V223" s="19" t="s">
        <v>62</v>
      </c>
      <c r="W223" s="19" t="s">
        <v>63</v>
      </c>
      <c r="X223" s="19" t="s">
        <v>63</v>
      </c>
      <c r="Y223" s="19" t="s">
        <v>63</v>
      </c>
      <c r="Z223" s="19" t="s">
        <v>63</v>
      </c>
      <c r="AA223" s="19" t="s">
        <v>63</v>
      </c>
      <c r="AB223" s="19" t="s">
        <v>63</v>
      </c>
      <c r="AC223" s="19" t="s">
        <v>63</v>
      </c>
      <c r="AD223" s="19" t="s">
        <v>63</v>
      </c>
      <c r="AE223" s="19" t="s">
        <v>63</v>
      </c>
      <c r="AF223" s="19" t="s">
        <v>63</v>
      </c>
      <c r="AG223" s="19" t="s">
        <v>63</v>
      </c>
      <c r="AH223" s="19" t="s">
        <v>63</v>
      </c>
      <c r="AI223" s="19" t="s">
        <v>63</v>
      </c>
      <c r="AJ223" s="19" t="s">
        <v>63</v>
      </c>
      <c r="AK223" s="19" t="s">
        <v>63</v>
      </c>
      <c r="AL223" s="19" t="s">
        <v>63</v>
      </c>
      <c r="AM223" s="19" t="s">
        <v>63</v>
      </c>
      <c r="AN223" s="19" t="s">
        <v>63</v>
      </c>
      <c r="AO223" s="19" t="s">
        <v>63</v>
      </c>
      <c r="AP223" s="83"/>
      <c r="AQ223" s="83" t="s">
        <v>64</v>
      </c>
    </row>
    <row r="224" spans="1:43">
      <c r="A224" s="15" t="s">
        <v>55</v>
      </c>
      <c r="B224" s="1">
        <v>1324.1</v>
      </c>
      <c r="C224" s="16">
        <v>504</v>
      </c>
      <c r="D224" s="20" t="s">
        <v>1320</v>
      </c>
      <c r="E224" s="17" t="s">
        <v>57</v>
      </c>
      <c r="F224" s="17" t="s">
        <v>57</v>
      </c>
      <c r="G224" s="17" t="s">
        <v>57</v>
      </c>
      <c r="H224" s="18">
        <v>1</v>
      </c>
      <c r="I224" s="17" t="s">
        <v>1321</v>
      </c>
      <c r="J224" s="17"/>
      <c r="K224" s="17"/>
      <c r="L224" s="19" t="s">
        <v>62</v>
      </c>
      <c r="M224" s="19" t="s">
        <v>63</v>
      </c>
      <c r="N224" s="19" t="s">
        <v>63</v>
      </c>
      <c r="O224" s="19" t="s">
        <v>63</v>
      </c>
      <c r="P224" s="19" t="s">
        <v>63</v>
      </c>
      <c r="Q224" s="19" t="s">
        <v>62</v>
      </c>
      <c r="R224" s="19" t="s">
        <v>63</v>
      </c>
      <c r="S224" s="19" t="s">
        <v>62</v>
      </c>
      <c r="T224" s="19" t="s">
        <v>62</v>
      </c>
      <c r="U224" s="19" t="s">
        <v>62</v>
      </c>
      <c r="V224" s="19" t="s">
        <v>62</v>
      </c>
      <c r="W224" s="19" t="s">
        <v>63</v>
      </c>
      <c r="X224" s="19" t="s">
        <v>63</v>
      </c>
      <c r="Y224" s="19" t="s">
        <v>63</v>
      </c>
      <c r="Z224" s="19" t="s">
        <v>63</v>
      </c>
      <c r="AA224" s="19" t="s">
        <v>63</v>
      </c>
      <c r="AB224" s="19" t="s">
        <v>63</v>
      </c>
      <c r="AC224" s="19" t="s">
        <v>63</v>
      </c>
      <c r="AD224" s="19" t="s">
        <v>63</v>
      </c>
      <c r="AE224" s="19" t="s">
        <v>63</v>
      </c>
      <c r="AF224" s="19" t="s">
        <v>63</v>
      </c>
      <c r="AG224" s="19" t="s">
        <v>63</v>
      </c>
      <c r="AH224" s="19" t="s">
        <v>63</v>
      </c>
      <c r="AI224" s="19" t="s">
        <v>63</v>
      </c>
      <c r="AJ224" s="19" t="s">
        <v>63</v>
      </c>
      <c r="AK224" s="19" t="s">
        <v>63</v>
      </c>
      <c r="AL224" s="19" t="s">
        <v>63</v>
      </c>
      <c r="AM224" s="19" t="s">
        <v>63</v>
      </c>
      <c r="AN224" s="19" t="s">
        <v>63</v>
      </c>
      <c r="AO224" s="19" t="s">
        <v>63</v>
      </c>
      <c r="AP224" s="83"/>
      <c r="AQ224" s="83" t="s">
        <v>64</v>
      </c>
    </row>
    <row r="225" spans="1:43">
      <c r="A225" s="15" t="s">
        <v>55</v>
      </c>
      <c r="B225" s="1">
        <v>1326</v>
      </c>
      <c r="C225" s="16">
        <v>46.8</v>
      </c>
      <c r="D225" s="20" t="s">
        <v>1322</v>
      </c>
      <c r="E225" s="17" t="s">
        <v>57</v>
      </c>
      <c r="F225" s="17" t="s">
        <v>58</v>
      </c>
      <c r="G225" s="17" t="s">
        <v>57</v>
      </c>
      <c r="H225" s="18">
        <v>1</v>
      </c>
      <c r="I225" s="17"/>
      <c r="J225" s="17"/>
      <c r="K225" s="17"/>
      <c r="L225" s="19" t="s">
        <v>62</v>
      </c>
      <c r="M225" s="19" t="s">
        <v>63</v>
      </c>
      <c r="N225" s="19" t="s">
        <v>63</v>
      </c>
      <c r="O225" s="19" t="s">
        <v>63</v>
      </c>
      <c r="P225" s="19" t="s">
        <v>63</v>
      </c>
      <c r="Q225" s="19" t="s">
        <v>62</v>
      </c>
      <c r="R225" s="19" t="s">
        <v>63</v>
      </c>
      <c r="S225" s="19" t="s">
        <v>62</v>
      </c>
      <c r="T225" s="19" t="s">
        <v>62</v>
      </c>
      <c r="U225" s="19" t="s">
        <v>62</v>
      </c>
      <c r="V225" s="19" t="s">
        <v>62</v>
      </c>
      <c r="W225" s="19" t="s">
        <v>63</v>
      </c>
      <c r="X225" s="19" t="s">
        <v>63</v>
      </c>
      <c r="Y225" s="19" t="s">
        <v>63</v>
      </c>
      <c r="Z225" s="19" t="s">
        <v>63</v>
      </c>
      <c r="AA225" s="19" t="s">
        <v>63</v>
      </c>
      <c r="AB225" s="19" t="s">
        <v>63</v>
      </c>
      <c r="AC225" s="19" t="s">
        <v>63</v>
      </c>
      <c r="AD225" s="19" t="s">
        <v>63</v>
      </c>
      <c r="AE225" s="19" t="s">
        <v>63</v>
      </c>
      <c r="AF225" s="19" t="s">
        <v>63</v>
      </c>
      <c r="AG225" s="19" t="s">
        <v>63</v>
      </c>
      <c r="AH225" s="19" t="s">
        <v>63</v>
      </c>
      <c r="AI225" s="19" t="s">
        <v>63</v>
      </c>
      <c r="AJ225" s="19" t="s">
        <v>63</v>
      </c>
      <c r="AK225" s="19" t="s">
        <v>63</v>
      </c>
      <c r="AL225" s="19" t="s">
        <v>63</v>
      </c>
      <c r="AM225" s="19" t="s">
        <v>63</v>
      </c>
      <c r="AN225" s="19" t="s">
        <v>63</v>
      </c>
      <c r="AO225" s="19" t="s">
        <v>63</v>
      </c>
      <c r="AP225" s="83"/>
      <c r="AQ225" s="83" t="s">
        <v>64</v>
      </c>
    </row>
    <row r="226" spans="1:43">
      <c r="A226" s="15" t="s">
        <v>55</v>
      </c>
      <c r="B226" s="1">
        <v>1327</v>
      </c>
      <c r="C226" s="16">
        <v>21.6</v>
      </c>
      <c r="D226" s="20" t="s">
        <v>1323</v>
      </c>
      <c r="E226" s="17" t="s">
        <v>57</v>
      </c>
      <c r="F226" s="17" t="s">
        <v>57</v>
      </c>
      <c r="G226" s="17" t="s">
        <v>57</v>
      </c>
      <c r="H226" s="18">
        <v>1</v>
      </c>
      <c r="I226" s="17"/>
      <c r="J226" s="17"/>
      <c r="K226" s="17"/>
      <c r="L226" s="19" t="s">
        <v>62</v>
      </c>
      <c r="M226" s="19" t="s">
        <v>63</v>
      </c>
      <c r="N226" s="19" t="s">
        <v>63</v>
      </c>
      <c r="O226" s="19" t="s">
        <v>63</v>
      </c>
      <c r="P226" s="19" t="s">
        <v>63</v>
      </c>
      <c r="Q226" s="19" t="s">
        <v>62</v>
      </c>
      <c r="R226" s="19" t="s">
        <v>63</v>
      </c>
      <c r="S226" s="19" t="s">
        <v>62</v>
      </c>
      <c r="T226" s="19" t="s">
        <v>62</v>
      </c>
      <c r="U226" s="19" t="s">
        <v>62</v>
      </c>
      <c r="V226" s="19" t="s">
        <v>62</v>
      </c>
      <c r="W226" s="19" t="s">
        <v>63</v>
      </c>
      <c r="X226" s="19" t="s">
        <v>63</v>
      </c>
      <c r="Y226" s="19" t="s">
        <v>63</v>
      </c>
      <c r="Z226" s="19" t="s">
        <v>63</v>
      </c>
      <c r="AA226" s="19" t="s">
        <v>63</v>
      </c>
      <c r="AB226" s="19" t="s">
        <v>63</v>
      </c>
      <c r="AC226" s="19" t="s">
        <v>63</v>
      </c>
      <c r="AD226" s="19" t="s">
        <v>63</v>
      </c>
      <c r="AE226" s="19" t="s">
        <v>63</v>
      </c>
      <c r="AF226" s="19" t="s">
        <v>63</v>
      </c>
      <c r="AG226" s="19" t="s">
        <v>63</v>
      </c>
      <c r="AH226" s="19" t="s">
        <v>63</v>
      </c>
      <c r="AI226" s="19" t="s">
        <v>63</v>
      </c>
      <c r="AJ226" s="19" t="s">
        <v>63</v>
      </c>
      <c r="AK226" s="19" t="s">
        <v>63</v>
      </c>
      <c r="AL226" s="19" t="s">
        <v>63</v>
      </c>
      <c r="AM226" s="19" t="s">
        <v>63</v>
      </c>
      <c r="AN226" s="19" t="s">
        <v>63</v>
      </c>
      <c r="AO226" s="19" t="s">
        <v>63</v>
      </c>
      <c r="AP226" s="83"/>
      <c r="AQ226" s="83" t="s">
        <v>64</v>
      </c>
    </row>
    <row r="227" spans="1:43">
      <c r="A227" s="15" t="s">
        <v>55</v>
      </c>
      <c r="B227" s="1">
        <v>1328</v>
      </c>
      <c r="C227" s="16">
        <v>52.2</v>
      </c>
      <c r="D227" s="20" t="s">
        <v>1324</v>
      </c>
      <c r="E227" s="17" t="s">
        <v>57</v>
      </c>
      <c r="F227" s="17" t="s">
        <v>58</v>
      </c>
      <c r="G227" s="17" t="s">
        <v>57</v>
      </c>
      <c r="H227" s="18">
        <v>1</v>
      </c>
      <c r="I227" s="17"/>
      <c r="K227" s="17"/>
      <c r="L227" s="19" t="s">
        <v>62</v>
      </c>
      <c r="M227" s="19" t="s">
        <v>63</v>
      </c>
      <c r="N227" s="19" t="s">
        <v>63</v>
      </c>
      <c r="O227" s="19" t="s">
        <v>63</v>
      </c>
      <c r="P227" s="19" t="s">
        <v>63</v>
      </c>
      <c r="Q227" s="19" t="s">
        <v>62</v>
      </c>
      <c r="R227" s="19" t="s">
        <v>63</v>
      </c>
      <c r="S227" s="19" t="s">
        <v>62</v>
      </c>
      <c r="T227" s="19" t="s">
        <v>62</v>
      </c>
      <c r="U227" s="19" t="s">
        <v>62</v>
      </c>
      <c r="V227" s="19" t="s">
        <v>62</v>
      </c>
      <c r="W227" s="19" t="s">
        <v>63</v>
      </c>
      <c r="X227" s="19" t="s">
        <v>63</v>
      </c>
      <c r="Y227" s="19" t="s">
        <v>63</v>
      </c>
      <c r="Z227" s="19" t="s">
        <v>63</v>
      </c>
      <c r="AA227" s="19" t="s">
        <v>63</v>
      </c>
      <c r="AB227" s="19" t="s">
        <v>63</v>
      </c>
      <c r="AC227" s="19" t="s">
        <v>63</v>
      </c>
      <c r="AD227" s="19" t="s">
        <v>63</v>
      </c>
      <c r="AE227" s="19" t="s">
        <v>63</v>
      </c>
      <c r="AF227" s="19" t="s">
        <v>63</v>
      </c>
      <c r="AG227" s="19" t="s">
        <v>63</v>
      </c>
      <c r="AH227" s="19" t="s">
        <v>63</v>
      </c>
      <c r="AI227" s="19" t="s">
        <v>63</v>
      </c>
      <c r="AJ227" s="19" t="s">
        <v>63</v>
      </c>
      <c r="AK227" s="19" t="s">
        <v>63</v>
      </c>
      <c r="AL227" s="19" t="s">
        <v>63</v>
      </c>
      <c r="AM227" s="19" t="s">
        <v>63</v>
      </c>
      <c r="AN227" s="19" t="s">
        <v>63</v>
      </c>
      <c r="AO227" s="19" t="s">
        <v>63</v>
      </c>
      <c r="AP227" s="83"/>
      <c r="AQ227" s="83" t="s">
        <v>64</v>
      </c>
    </row>
    <row r="228" spans="1:43">
      <c r="A228" s="15" t="s">
        <v>55</v>
      </c>
      <c r="B228" s="1">
        <v>1329</v>
      </c>
      <c r="C228" s="16">
        <v>11.8</v>
      </c>
      <c r="D228" s="20" t="s">
        <v>105</v>
      </c>
      <c r="E228" s="17" t="s">
        <v>57</v>
      </c>
      <c r="F228" s="17" t="s">
        <v>58</v>
      </c>
      <c r="G228" s="17" t="s">
        <v>59</v>
      </c>
      <c r="H228" s="18">
        <v>1</v>
      </c>
      <c r="I228" s="17"/>
      <c r="J228" s="17"/>
      <c r="K228" s="17"/>
      <c r="L228" s="19" t="s">
        <v>62</v>
      </c>
      <c r="M228" s="19" t="s">
        <v>62</v>
      </c>
      <c r="N228" s="19" t="s">
        <v>63</v>
      </c>
      <c r="O228" s="19" t="s">
        <v>63</v>
      </c>
      <c r="P228" s="19" t="s">
        <v>63</v>
      </c>
      <c r="Q228" s="19" t="s">
        <v>62</v>
      </c>
      <c r="R228" s="19" t="s">
        <v>63</v>
      </c>
      <c r="S228" s="19" t="s">
        <v>62</v>
      </c>
      <c r="T228" s="19" t="s">
        <v>62</v>
      </c>
      <c r="U228" s="19" t="s">
        <v>62</v>
      </c>
      <c r="V228" s="19" t="s">
        <v>62</v>
      </c>
      <c r="W228" s="19" t="s">
        <v>63</v>
      </c>
      <c r="X228" s="19" t="s">
        <v>63</v>
      </c>
      <c r="Y228" s="19" t="s">
        <v>63</v>
      </c>
      <c r="Z228" s="19" t="s">
        <v>63</v>
      </c>
      <c r="AA228" s="19" t="s">
        <v>63</v>
      </c>
      <c r="AB228" s="19" t="s">
        <v>63</v>
      </c>
      <c r="AC228" s="19" t="s">
        <v>63</v>
      </c>
      <c r="AD228" s="19" t="s">
        <v>63</v>
      </c>
      <c r="AE228" s="19" t="s">
        <v>63</v>
      </c>
      <c r="AF228" s="19" t="s">
        <v>63</v>
      </c>
      <c r="AG228" s="19" t="s">
        <v>63</v>
      </c>
      <c r="AH228" s="19" t="s">
        <v>63</v>
      </c>
      <c r="AI228" s="19" t="s">
        <v>63</v>
      </c>
      <c r="AJ228" s="19" t="s">
        <v>63</v>
      </c>
      <c r="AK228" s="19" t="s">
        <v>63</v>
      </c>
      <c r="AL228" s="19" t="s">
        <v>63</v>
      </c>
      <c r="AM228" s="19" t="s">
        <v>63</v>
      </c>
      <c r="AN228" s="19" t="s">
        <v>63</v>
      </c>
      <c r="AO228" s="19" t="s">
        <v>63</v>
      </c>
      <c r="AP228" s="83"/>
      <c r="AQ228" s="83" t="s">
        <v>64</v>
      </c>
    </row>
    <row r="229" spans="1:43">
      <c r="A229" s="15" t="s">
        <v>55</v>
      </c>
      <c r="B229" s="1">
        <v>1330</v>
      </c>
      <c r="C229" s="16">
        <v>18.899999999999999</v>
      </c>
      <c r="D229" s="20" t="s">
        <v>1325</v>
      </c>
      <c r="E229" s="17" t="s">
        <v>57</v>
      </c>
      <c r="F229" s="17" t="s">
        <v>1326</v>
      </c>
      <c r="G229" s="17" t="s">
        <v>59</v>
      </c>
      <c r="H229" s="18">
        <v>1</v>
      </c>
      <c r="I229" s="17"/>
      <c r="J229" s="17"/>
      <c r="K229" s="17"/>
      <c r="L229" s="19" t="s">
        <v>62</v>
      </c>
      <c r="M229" s="19" t="s">
        <v>62</v>
      </c>
      <c r="N229" s="19" t="s">
        <v>63</v>
      </c>
      <c r="O229" s="19" t="s">
        <v>63</v>
      </c>
      <c r="P229" s="19" t="s">
        <v>63</v>
      </c>
      <c r="Q229" s="19" t="s">
        <v>62</v>
      </c>
      <c r="R229" s="19" t="s">
        <v>63</v>
      </c>
      <c r="S229" s="19" t="s">
        <v>62</v>
      </c>
      <c r="T229" s="19" t="s">
        <v>62</v>
      </c>
      <c r="U229" s="19" t="s">
        <v>62</v>
      </c>
      <c r="V229" s="19" t="s">
        <v>62</v>
      </c>
      <c r="W229" s="19" t="s">
        <v>63</v>
      </c>
      <c r="X229" s="19" t="s">
        <v>63</v>
      </c>
      <c r="Y229" s="19" t="s">
        <v>63</v>
      </c>
      <c r="Z229" s="19" t="s">
        <v>63</v>
      </c>
      <c r="AA229" s="19" t="s">
        <v>63</v>
      </c>
      <c r="AB229" s="19" t="s">
        <v>63</v>
      </c>
      <c r="AC229" s="19" t="s">
        <v>63</v>
      </c>
      <c r="AD229" s="19" t="s">
        <v>63</v>
      </c>
      <c r="AE229" s="19" t="s">
        <v>63</v>
      </c>
      <c r="AF229" s="19" t="s">
        <v>63</v>
      </c>
      <c r="AG229" s="19" t="s">
        <v>63</v>
      </c>
      <c r="AH229" s="19" t="s">
        <v>63</v>
      </c>
      <c r="AI229" s="19" t="s">
        <v>63</v>
      </c>
      <c r="AJ229" s="19" t="s">
        <v>63</v>
      </c>
      <c r="AK229" s="19" t="s">
        <v>63</v>
      </c>
      <c r="AL229" s="19" t="s">
        <v>63</v>
      </c>
      <c r="AM229" s="19" t="s">
        <v>63</v>
      </c>
      <c r="AN229" s="19" t="s">
        <v>63</v>
      </c>
      <c r="AO229" s="19" t="s">
        <v>63</v>
      </c>
      <c r="AP229" s="83"/>
      <c r="AQ229" s="83" t="s">
        <v>64</v>
      </c>
    </row>
    <row r="230" spans="1:43">
      <c r="A230" s="15" t="s">
        <v>55</v>
      </c>
      <c r="B230" s="1">
        <v>1331</v>
      </c>
      <c r="C230" s="16">
        <v>15.4</v>
      </c>
      <c r="D230" s="20" t="s">
        <v>1327</v>
      </c>
      <c r="E230" s="17" t="s">
        <v>57</v>
      </c>
      <c r="F230" s="17" t="s">
        <v>58</v>
      </c>
      <c r="G230" s="17" t="s">
        <v>57</v>
      </c>
      <c r="H230" s="18">
        <v>1</v>
      </c>
      <c r="I230" s="17"/>
      <c r="J230" s="17"/>
      <c r="K230" s="17"/>
      <c r="L230" s="19" t="s">
        <v>62</v>
      </c>
      <c r="M230" s="19" t="s">
        <v>63</v>
      </c>
      <c r="N230" s="19" t="s">
        <v>63</v>
      </c>
      <c r="O230" s="19" t="s">
        <v>63</v>
      </c>
      <c r="P230" s="19" t="s">
        <v>63</v>
      </c>
      <c r="Q230" s="19" t="s">
        <v>62</v>
      </c>
      <c r="R230" s="19" t="s">
        <v>63</v>
      </c>
      <c r="S230" s="19" t="s">
        <v>62</v>
      </c>
      <c r="T230" s="19" t="s">
        <v>62</v>
      </c>
      <c r="U230" s="19" t="s">
        <v>62</v>
      </c>
      <c r="V230" s="19" t="s">
        <v>62</v>
      </c>
      <c r="W230" s="19" t="s">
        <v>63</v>
      </c>
      <c r="X230" s="19" t="s">
        <v>63</v>
      </c>
      <c r="Y230" s="19" t="s">
        <v>63</v>
      </c>
      <c r="Z230" s="19" t="s">
        <v>63</v>
      </c>
      <c r="AA230" s="19" t="s">
        <v>63</v>
      </c>
      <c r="AB230" s="19" t="s">
        <v>63</v>
      </c>
      <c r="AC230" s="19" t="s">
        <v>63</v>
      </c>
      <c r="AD230" s="19" t="s">
        <v>63</v>
      </c>
      <c r="AE230" s="19" t="s">
        <v>63</v>
      </c>
      <c r="AF230" s="19" t="s">
        <v>63</v>
      </c>
      <c r="AG230" s="19" t="s">
        <v>63</v>
      </c>
      <c r="AH230" s="19" t="s">
        <v>63</v>
      </c>
      <c r="AI230" s="19" t="s">
        <v>63</v>
      </c>
      <c r="AJ230" s="19" t="s">
        <v>63</v>
      </c>
      <c r="AK230" s="19" t="s">
        <v>63</v>
      </c>
      <c r="AL230" s="19" t="s">
        <v>63</v>
      </c>
      <c r="AM230" s="19" t="s">
        <v>63</v>
      </c>
      <c r="AN230" s="19" t="s">
        <v>63</v>
      </c>
      <c r="AO230" s="19" t="s">
        <v>63</v>
      </c>
      <c r="AP230" s="83"/>
      <c r="AQ230" s="83" t="s">
        <v>64</v>
      </c>
    </row>
    <row r="231" spans="1:43">
      <c r="A231" s="15" t="s">
        <v>55</v>
      </c>
      <c r="B231" s="1">
        <v>1332</v>
      </c>
      <c r="C231" s="16">
        <v>26.1</v>
      </c>
      <c r="D231" s="20" t="s">
        <v>1328</v>
      </c>
      <c r="E231" s="17" t="s">
        <v>57</v>
      </c>
      <c r="F231" s="17" t="s">
        <v>58</v>
      </c>
      <c r="G231" s="17" t="s">
        <v>57</v>
      </c>
      <c r="H231" s="18">
        <v>1</v>
      </c>
      <c r="I231" s="17"/>
      <c r="J231" s="17"/>
      <c r="K231" s="17"/>
      <c r="L231" s="19" t="s">
        <v>63</v>
      </c>
      <c r="M231" s="19" t="s">
        <v>62</v>
      </c>
      <c r="N231" s="19" t="s">
        <v>63</v>
      </c>
      <c r="O231" s="19" t="s">
        <v>63</v>
      </c>
      <c r="P231" s="19" t="s">
        <v>63</v>
      </c>
      <c r="Q231" s="19" t="s">
        <v>62</v>
      </c>
      <c r="R231" s="19" t="s">
        <v>63</v>
      </c>
      <c r="S231" s="19" t="s">
        <v>62</v>
      </c>
      <c r="T231" s="19" t="s">
        <v>62</v>
      </c>
      <c r="U231" s="19" t="s">
        <v>62</v>
      </c>
      <c r="V231" s="19" t="s">
        <v>62</v>
      </c>
      <c r="W231" s="19" t="s">
        <v>63</v>
      </c>
      <c r="X231" s="19" t="s">
        <v>63</v>
      </c>
      <c r="Y231" s="19" t="s">
        <v>63</v>
      </c>
      <c r="Z231" s="19" t="s">
        <v>63</v>
      </c>
      <c r="AA231" s="19" t="s">
        <v>63</v>
      </c>
      <c r="AB231" s="19" t="s">
        <v>63</v>
      </c>
      <c r="AC231" s="19" t="s">
        <v>63</v>
      </c>
      <c r="AD231" s="19" t="s">
        <v>63</v>
      </c>
      <c r="AE231" s="19" t="s">
        <v>63</v>
      </c>
      <c r="AF231" s="19" t="s">
        <v>63</v>
      </c>
      <c r="AG231" s="19" t="s">
        <v>63</v>
      </c>
      <c r="AH231" s="19" t="s">
        <v>63</v>
      </c>
      <c r="AI231" s="19" t="s">
        <v>63</v>
      </c>
      <c r="AJ231" s="19" t="s">
        <v>63</v>
      </c>
      <c r="AK231" s="19" t="s">
        <v>63</v>
      </c>
      <c r="AL231" s="19" t="s">
        <v>63</v>
      </c>
      <c r="AM231" s="19" t="s">
        <v>63</v>
      </c>
      <c r="AN231" s="19" t="s">
        <v>63</v>
      </c>
      <c r="AO231" s="19" t="s">
        <v>63</v>
      </c>
      <c r="AP231" s="83"/>
      <c r="AQ231" s="83" t="s">
        <v>64</v>
      </c>
    </row>
    <row r="232" spans="1:43">
      <c r="A232" s="15" t="s">
        <v>55</v>
      </c>
      <c r="B232" s="1">
        <v>1333</v>
      </c>
      <c r="C232" s="16">
        <v>14.3</v>
      </c>
      <c r="D232" s="20" t="s">
        <v>1329</v>
      </c>
      <c r="E232" s="17" t="s">
        <v>57</v>
      </c>
      <c r="F232" s="17" t="s">
        <v>58</v>
      </c>
      <c r="G232" s="17" t="s">
        <v>57</v>
      </c>
      <c r="H232" s="18">
        <v>1</v>
      </c>
      <c r="I232" s="17"/>
      <c r="J232" s="17"/>
      <c r="K232" s="17"/>
      <c r="L232" s="19" t="s">
        <v>62</v>
      </c>
      <c r="M232" s="19" t="s">
        <v>63</v>
      </c>
      <c r="N232" s="19" t="s">
        <v>63</v>
      </c>
      <c r="O232" s="19" t="s">
        <v>63</v>
      </c>
      <c r="P232" s="19" t="s">
        <v>63</v>
      </c>
      <c r="Q232" s="19" t="s">
        <v>62</v>
      </c>
      <c r="R232" s="19" t="s">
        <v>63</v>
      </c>
      <c r="S232" s="19" t="s">
        <v>62</v>
      </c>
      <c r="T232" s="19" t="s">
        <v>62</v>
      </c>
      <c r="U232" s="19" t="s">
        <v>62</v>
      </c>
      <c r="V232" s="19" t="s">
        <v>62</v>
      </c>
      <c r="W232" s="19" t="s">
        <v>63</v>
      </c>
      <c r="X232" s="19" t="s">
        <v>63</v>
      </c>
      <c r="Y232" s="19" t="s">
        <v>63</v>
      </c>
      <c r="Z232" s="19" t="s">
        <v>63</v>
      </c>
      <c r="AA232" s="19" t="s">
        <v>63</v>
      </c>
      <c r="AB232" s="19" t="s">
        <v>63</v>
      </c>
      <c r="AC232" s="19" t="s">
        <v>63</v>
      </c>
      <c r="AD232" s="19" t="s">
        <v>63</v>
      </c>
      <c r="AE232" s="19" t="s">
        <v>62</v>
      </c>
      <c r="AF232" s="19" t="s">
        <v>63</v>
      </c>
      <c r="AG232" s="19" t="s">
        <v>63</v>
      </c>
      <c r="AH232" s="19" t="s">
        <v>63</v>
      </c>
      <c r="AI232" s="19" t="s">
        <v>63</v>
      </c>
      <c r="AJ232" s="19" t="s">
        <v>63</v>
      </c>
      <c r="AK232" s="19" t="s">
        <v>63</v>
      </c>
      <c r="AL232" s="19" t="s">
        <v>63</v>
      </c>
      <c r="AM232" s="19" t="s">
        <v>63</v>
      </c>
      <c r="AN232" s="19" t="s">
        <v>63</v>
      </c>
      <c r="AO232" s="19" t="s">
        <v>63</v>
      </c>
      <c r="AP232" s="83"/>
      <c r="AQ232" s="83" t="s">
        <v>64</v>
      </c>
    </row>
    <row r="233" spans="1:43">
      <c r="A233" s="15" t="s">
        <v>55</v>
      </c>
      <c r="B233" s="1">
        <v>1340</v>
      </c>
      <c r="C233" s="16">
        <v>54</v>
      </c>
      <c r="D233" s="20" t="s">
        <v>1330</v>
      </c>
      <c r="E233" s="17" t="s">
        <v>57</v>
      </c>
      <c r="F233" s="17" t="s">
        <v>58</v>
      </c>
      <c r="G233" s="17" t="s">
        <v>57</v>
      </c>
      <c r="H233" s="18">
        <v>1</v>
      </c>
      <c r="I233" s="17"/>
      <c r="J233" s="17"/>
      <c r="K233" s="17"/>
      <c r="L233" s="19" t="s">
        <v>62</v>
      </c>
      <c r="M233" s="19" t="s">
        <v>63</v>
      </c>
      <c r="N233" s="19" t="s">
        <v>63</v>
      </c>
      <c r="O233" s="19" t="s">
        <v>63</v>
      </c>
      <c r="P233" s="19" t="s">
        <v>63</v>
      </c>
      <c r="Q233" s="19" t="s">
        <v>62</v>
      </c>
      <c r="R233" s="19" t="s">
        <v>63</v>
      </c>
      <c r="S233" s="19" t="s">
        <v>62</v>
      </c>
      <c r="T233" s="19" t="s">
        <v>62</v>
      </c>
      <c r="U233" s="19" t="s">
        <v>62</v>
      </c>
      <c r="V233" s="19" t="s">
        <v>62</v>
      </c>
      <c r="W233" s="19" t="s">
        <v>63</v>
      </c>
      <c r="X233" s="19" t="s">
        <v>63</v>
      </c>
      <c r="Y233" s="19" t="s">
        <v>63</v>
      </c>
      <c r="Z233" s="19" t="s">
        <v>63</v>
      </c>
      <c r="AA233" s="19" t="s">
        <v>63</v>
      </c>
      <c r="AB233" s="19" t="s">
        <v>63</v>
      </c>
      <c r="AC233" s="19" t="s">
        <v>63</v>
      </c>
      <c r="AD233" s="19" t="s">
        <v>63</v>
      </c>
      <c r="AE233" s="19" t="s">
        <v>63</v>
      </c>
      <c r="AF233" s="19" t="s">
        <v>63</v>
      </c>
      <c r="AG233" s="19" t="s">
        <v>63</v>
      </c>
      <c r="AH233" s="19" t="s">
        <v>63</v>
      </c>
      <c r="AI233" s="19" t="s">
        <v>63</v>
      </c>
      <c r="AJ233" s="19" t="s">
        <v>63</v>
      </c>
      <c r="AK233" s="19" t="s">
        <v>63</v>
      </c>
      <c r="AL233" s="19" t="s">
        <v>63</v>
      </c>
      <c r="AM233" s="19" t="s">
        <v>63</v>
      </c>
      <c r="AN233" s="19" t="s">
        <v>63</v>
      </c>
      <c r="AO233" s="19" t="s">
        <v>63</v>
      </c>
      <c r="AP233" s="83"/>
      <c r="AQ233" s="83" t="s">
        <v>64</v>
      </c>
    </row>
    <row r="234" spans="1:43">
      <c r="A234" s="15" t="s">
        <v>55</v>
      </c>
      <c r="B234" s="1">
        <v>1341</v>
      </c>
      <c r="C234" s="16">
        <v>2.2999999999999998</v>
      </c>
      <c r="D234" s="20" t="s">
        <v>106</v>
      </c>
      <c r="E234" s="17" t="s">
        <v>57</v>
      </c>
      <c r="F234" s="17" t="s">
        <v>58</v>
      </c>
      <c r="G234" s="17" t="s">
        <v>57</v>
      </c>
      <c r="H234" s="18">
        <v>1</v>
      </c>
      <c r="I234" s="17"/>
      <c r="J234" s="17"/>
      <c r="K234" s="17"/>
      <c r="L234" s="19" t="s">
        <v>62</v>
      </c>
      <c r="M234" s="19" t="s">
        <v>63</v>
      </c>
      <c r="N234" s="19" t="s">
        <v>63</v>
      </c>
      <c r="O234" s="19" t="s">
        <v>63</v>
      </c>
      <c r="P234" s="19" t="s">
        <v>63</v>
      </c>
      <c r="Q234" s="19" t="s">
        <v>63</v>
      </c>
      <c r="R234" s="19" t="s">
        <v>62</v>
      </c>
      <c r="S234" s="19" t="s">
        <v>62</v>
      </c>
      <c r="T234" s="19" t="s">
        <v>62</v>
      </c>
      <c r="U234" s="19" t="s">
        <v>62</v>
      </c>
      <c r="V234" s="19" t="s">
        <v>62</v>
      </c>
      <c r="W234" s="19" t="s">
        <v>62</v>
      </c>
      <c r="X234" s="19" t="s">
        <v>62</v>
      </c>
      <c r="Y234" s="19" t="s">
        <v>62</v>
      </c>
      <c r="Z234" s="19" t="s">
        <v>63</v>
      </c>
      <c r="AA234" s="19" t="s">
        <v>63</v>
      </c>
      <c r="AB234" s="19" t="s">
        <v>63</v>
      </c>
      <c r="AC234" s="19" t="s">
        <v>63</v>
      </c>
      <c r="AD234" s="19" t="s">
        <v>63</v>
      </c>
      <c r="AE234" s="19" t="s">
        <v>63</v>
      </c>
      <c r="AF234" s="19" t="s">
        <v>63</v>
      </c>
      <c r="AG234" s="19" t="s">
        <v>63</v>
      </c>
      <c r="AH234" s="19" t="s">
        <v>63</v>
      </c>
      <c r="AI234" s="19" t="s">
        <v>63</v>
      </c>
      <c r="AJ234" s="19" t="s">
        <v>63</v>
      </c>
      <c r="AK234" s="19" t="s">
        <v>63</v>
      </c>
      <c r="AL234" s="19" t="s">
        <v>63</v>
      </c>
      <c r="AM234" s="19" t="s">
        <v>63</v>
      </c>
      <c r="AN234" s="19" t="s">
        <v>63</v>
      </c>
      <c r="AO234" s="19" t="s">
        <v>63</v>
      </c>
      <c r="AP234" s="83"/>
      <c r="AQ234" s="83" t="s">
        <v>64</v>
      </c>
    </row>
    <row r="235" spans="1:43">
      <c r="A235" s="15" t="s">
        <v>55</v>
      </c>
      <c r="B235" s="1">
        <v>1341.01</v>
      </c>
      <c r="C235" s="85">
        <v>7.9</v>
      </c>
      <c r="D235" s="20" t="s">
        <v>106</v>
      </c>
      <c r="E235" s="17" t="s">
        <v>57</v>
      </c>
      <c r="F235" s="17" t="s">
        <v>58</v>
      </c>
      <c r="G235" s="17" t="s">
        <v>57</v>
      </c>
      <c r="H235" s="18">
        <v>1</v>
      </c>
      <c r="I235" s="17"/>
      <c r="J235" s="17"/>
      <c r="K235" s="17"/>
      <c r="L235" s="19" t="s">
        <v>62</v>
      </c>
      <c r="M235" s="19" t="s">
        <v>63</v>
      </c>
      <c r="N235" s="19" t="s">
        <v>63</v>
      </c>
      <c r="O235" s="19" t="s">
        <v>63</v>
      </c>
      <c r="P235" s="19" t="s">
        <v>63</v>
      </c>
      <c r="Q235" s="19" t="s">
        <v>63</v>
      </c>
      <c r="R235" s="19" t="s">
        <v>62</v>
      </c>
      <c r="S235" s="19" t="s">
        <v>63</v>
      </c>
      <c r="T235" s="19" t="s">
        <v>63</v>
      </c>
      <c r="U235" s="19" t="s">
        <v>63</v>
      </c>
      <c r="V235" s="19" t="s">
        <v>63</v>
      </c>
      <c r="W235" s="19" t="s">
        <v>63</v>
      </c>
      <c r="X235" s="19" t="s">
        <v>63</v>
      </c>
      <c r="Y235" s="19" t="s">
        <v>63</v>
      </c>
      <c r="Z235" s="19" t="s">
        <v>62</v>
      </c>
      <c r="AA235" s="19" t="s">
        <v>63</v>
      </c>
      <c r="AB235" s="19" t="s">
        <v>62</v>
      </c>
      <c r="AC235" s="19" t="s">
        <v>62</v>
      </c>
      <c r="AD235" s="19" t="s">
        <v>62</v>
      </c>
      <c r="AE235" s="19" t="s">
        <v>62</v>
      </c>
      <c r="AF235" s="19" t="s">
        <v>62</v>
      </c>
      <c r="AG235" s="19" t="s">
        <v>62</v>
      </c>
      <c r="AH235" s="19" t="s">
        <v>62</v>
      </c>
      <c r="AI235" s="19" t="s">
        <v>62</v>
      </c>
      <c r="AJ235" s="19" t="s">
        <v>62</v>
      </c>
      <c r="AK235" s="19" t="s">
        <v>62</v>
      </c>
      <c r="AL235" s="19" t="s">
        <v>62</v>
      </c>
      <c r="AM235" s="19" t="s">
        <v>62</v>
      </c>
      <c r="AN235" s="19" t="s">
        <v>63</v>
      </c>
      <c r="AO235" s="19" t="s">
        <v>63</v>
      </c>
      <c r="AP235" s="83"/>
      <c r="AQ235" s="83"/>
    </row>
    <row r="236" spans="1:43">
      <c r="A236" s="15" t="s">
        <v>55</v>
      </c>
      <c r="B236" s="1">
        <v>1342</v>
      </c>
      <c r="C236" s="16">
        <v>47.7</v>
      </c>
      <c r="D236" s="20" t="s">
        <v>1331</v>
      </c>
      <c r="E236" s="17" t="s">
        <v>57</v>
      </c>
      <c r="F236" s="17" t="s">
        <v>58</v>
      </c>
      <c r="G236" s="17" t="s">
        <v>57</v>
      </c>
      <c r="H236" s="18">
        <v>1</v>
      </c>
      <c r="I236" s="17"/>
      <c r="J236" s="17"/>
      <c r="K236" s="17"/>
      <c r="L236" s="19" t="s">
        <v>62</v>
      </c>
      <c r="M236" s="19" t="s">
        <v>63</v>
      </c>
      <c r="N236" s="19" t="s">
        <v>63</v>
      </c>
      <c r="O236" s="19" t="s">
        <v>63</v>
      </c>
      <c r="P236" s="19" t="s">
        <v>63</v>
      </c>
      <c r="Q236" s="19" t="s">
        <v>62</v>
      </c>
      <c r="R236" s="19" t="s">
        <v>63</v>
      </c>
      <c r="S236" s="19" t="s">
        <v>62</v>
      </c>
      <c r="T236" s="19" t="s">
        <v>62</v>
      </c>
      <c r="U236" s="19" t="s">
        <v>62</v>
      </c>
      <c r="V236" s="19" t="s">
        <v>62</v>
      </c>
      <c r="W236" s="19" t="s">
        <v>63</v>
      </c>
      <c r="X236" s="19" t="s">
        <v>63</v>
      </c>
      <c r="Y236" s="19" t="s">
        <v>63</v>
      </c>
      <c r="Z236" s="19" t="s">
        <v>63</v>
      </c>
      <c r="AA236" s="19" t="s">
        <v>63</v>
      </c>
      <c r="AB236" s="19" t="s">
        <v>63</v>
      </c>
      <c r="AC236" s="19" t="s">
        <v>63</v>
      </c>
      <c r="AD236" s="19" t="s">
        <v>63</v>
      </c>
      <c r="AE236" s="19" t="s">
        <v>63</v>
      </c>
      <c r="AF236" s="19" t="s">
        <v>63</v>
      </c>
      <c r="AG236" s="19" t="s">
        <v>63</v>
      </c>
      <c r="AH236" s="19" t="s">
        <v>63</v>
      </c>
      <c r="AI236" s="19" t="s">
        <v>63</v>
      </c>
      <c r="AJ236" s="19" t="s">
        <v>63</v>
      </c>
      <c r="AK236" s="19" t="s">
        <v>63</v>
      </c>
      <c r="AL236" s="19" t="s">
        <v>63</v>
      </c>
      <c r="AM236" s="19" t="s">
        <v>63</v>
      </c>
      <c r="AN236" s="19" t="s">
        <v>63</v>
      </c>
      <c r="AO236" s="19" t="s">
        <v>63</v>
      </c>
      <c r="AP236" s="83"/>
      <c r="AQ236" s="83" t="s">
        <v>64</v>
      </c>
    </row>
    <row r="237" spans="1:43">
      <c r="A237" s="15" t="s">
        <v>55</v>
      </c>
      <c r="B237" s="1">
        <v>1343</v>
      </c>
      <c r="C237" s="16">
        <v>657</v>
      </c>
      <c r="D237" s="20" t="s">
        <v>1332</v>
      </c>
      <c r="E237" s="17" t="s">
        <v>57</v>
      </c>
      <c r="F237" s="17" t="s">
        <v>66</v>
      </c>
      <c r="G237" s="17" t="s">
        <v>57</v>
      </c>
      <c r="H237" s="18">
        <v>1</v>
      </c>
      <c r="I237" s="17" t="s">
        <v>1333</v>
      </c>
      <c r="J237" s="17"/>
      <c r="K237" s="17"/>
      <c r="L237" s="19" t="s">
        <v>63</v>
      </c>
      <c r="M237" s="19" t="s">
        <v>63</v>
      </c>
      <c r="N237" s="19" t="s">
        <v>62</v>
      </c>
      <c r="O237" s="19" t="s">
        <v>63</v>
      </c>
      <c r="P237" s="19" t="s">
        <v>63</v>
      </c>
      <c r="Q237" s="19" t="s">
        <v>62</v>
      </c>
      <c r="R237" s="19" t="s">
        <v>63</v>
      </c>
      <c r="S237" s="19" t="s">
        <v>62</v>
      </c>
      <c r="T237" s="19" t="s">
        <v>62</v>
      </c>
      <c r="U237" s="19" t="s">
        <v>62</v>
      </c>
      <c r="V237" s="19" t="s">
        <v>62</v>
      </c>
      <c r="W237" s="19" t="s">
        <v>63</v>
      </c>
      <c r="X237" s="19" t="s">
        <v>63</v>
      </c>
      <c r="Y237" s="19" t="s">
        <v>63</v>
      </c>
      <c r="Z237" s="19" t="s">
        <v>63</v>
      </c>
      <c r="AA237" s="19" t="s">
        <v>63</v>
      </c>
      <c r="AB237" s="19" t="s">
        <v>63</v>
      </c>
      <c r="AC237" s="19" t="s">
        <v>63</v>
      </c>
      <c r="AD237" s="19" t="s">
        <v>63</v>
      </c>
      <c r="AE237" s="19" t="s">
        <v>63</v>
      </c>
      <c r="AF237" s="19" t="s">
        <v>63</v>
      </c>
      <c r="AG237" s="19" t="s">
        <v>63</v>
      </c>
      <c r="AH237" s="19" t="s">
        <v>63</v>
      </c>
      <c r="AI237" s="19" t="s">
        <v>63</v>
      </c>
      <c r="AJ237" s="19" t="s">
        <v>63</v>
      </c>
      <c r="AK237" s="19" t="s">
        <v>63</v>
      </c>
      <c r="AL237" s="19" t="s">
        <v>63</v>
      </c>
      <c r="AM237" s="19" t="s">
        <v>63</v>
      </c>
      <c r="AN237" s="19" t="s">
        <v>63</v>
      </c>
      <c r="AO237" s="19" t="s">
        <v>63</v>
      </c>
      <c r="AP237" s="83"/>
      <c r="AQ237" s="83" t="s">
        <v>64</v>
      </c>
    </row>
    <row r="238" spans="1:43">
      <c r="A238" s="15" t="s">
        <v>55</v>
      </c>
      <c r="B238" s="1">
        <v>1344</v>
      </c>
      <c r="C238" s="16">
        <v>117</v>
      </c>
      <c r="D238" s="20" t="s">
        <v>1334</v>
      </c>
      <c r="E238" s="17" t="s">
        <v>57</v>
      </c>
      <c r="F238" s="17" t="s">
        <v>66</v>
      </c>
      <c r="G238" s="17" t="s">
        <v>57</v>
      </c>
      <c r="H238" s="17" t="s">
        <v>1335</v>
      </c>
      <c r="I238" s="17"/>
      <c r="J238" s="17"/>
      <c r="K238" s="17"/>
      <c r="L238" s="19" t="s">
        <v>63</v>
      </c>
      <c r="M238" s="19" t="s">
        <v>63</v>
      </c>
      <c r="N238" s="19" t="s">
        <v>62</v>
      </c>
      <c r="O238" s="19" t="s">
        <v>63</v>
      </c>
      <c r="P238" s="19" t="s">
        <v>63</v>
      </c>
      <c r="Q238" s="19" t="s">
        <v>62</v>
      </c>
      <c r="R238" s="19" t="s">
        <v>63</v>
      </c>
      <c r="S238" s="19" t="s">
        <v>62</v>
      </c>
      <c r="T238" s="19" t="s">
        <v>62</v>
      </c>
      <c r="U238" s="19" t="s">
        <v>62</v>
      </c>
      <c r="V238" s="19" t="s">
        <v>62</v>
      </c>
      <c r="W238" s="19" t="s">
        <v>63</v>
      </c>
      <c r="X238" s="19" t="s">
        <v>63</v>
      </c>
      <c r="Y238" s="19" t="s">
        <v>63</v>
      </c>
      <c r="Z238" s="19" t="s">
        <v>63</v>
      </c>
      <c r="AA238" s="19" t="s">
        <v>63</v>
      </c>
      <c r="AB238" s="19" t="s">
        <v>63</v>
      </c>
      <c r="AC238" s="19" t="s">
        <v>63</v>
      </c>
      <c r="AD238" s="19" t="s">
        <v>63</v>
      </c>
      <c r="AE238" s="19" t="s">
        <v>63</v>
      </c>
      <c r="AF238" s="19" t="s">
        <v>63</v>
      </c>
      <c r="AG238" s="19" t="s">
        <v>63</v>
      </c>
      <c r="AH238" s="19" t="s">
        <v>63</v>
      </c>
      <c r="AI238" s="19" t="s">
        <v>63</v>
      </c>
      <c r="AJ238" s="19" t="s">
        <v>63</v>
      </c>
      <c r="AK238" s="19" t="s">
        <v>63</v>
      </c>
      <c r="AL238" s="19" t="s">
        <v>63</v>
      </c>
      <c r="AM238" s="19" t="s">
        <v>63</v>
      </c>
      <c r="AN238" s="19" t="s">
        <v>63</v>
      </c>
      <c r="AO238" s="19" t="s">
        <v>63</v>
      </c>
      <c r="AP238" s="83"/>
      <c r="AQ238" s="83" t="s">
        <v>64</v>
      </c>
    </row>
    <row r="239" spans="1:43">
      <c r="A239" s="15" t="s">
        <v>55</v>
      </c>
      <c r="B239" s="1">
        <v>1345</v>
      </c>
      <c r="C239" s="16">
        <v>41.4</v>
      </c>
      <c r="D239" s="20" t="s">
        <v>1336</v>
      </c>
      <c r="E239" s="17" t="s">
        <v>1156</v>
      </c>
      <c r="F239" s="17" t="s">
        <v>71</v>
      </c>
      <c r="G239" s="17" t="s">
        <v>59</v>
      </c>
      <c r="H239" s="18">
        <v>1</v>
      </c>
      <c r="I239" s="17"/>
      <c r="J239" s="17"/>
      <c r="K239" s="17"/>
      <c r="L239" s="19" t="s">
        <v>63</v>
      </c>
      <c r="M239" s="19" t="s">
        <v>62</v>
      </c>
      <c r="N239" s="19" t="s">
        <v>63</v>
      </c>
      <c r="O239" s="19" t="s">
        <v>63</v>
      </c>
      <c r="P239" s="19" t="s">
        <v>63</v>
      </c>
      <c r="Q239" s="19" t="s">
        <v>62</v>
      </c>
      <c r="R239" s="19" t="s">
        <v>63</v>
      </c>
      <c r="S239" s="19" t="s">
        <v>62</v>
      </c>
      <c r="T239" s="19" t="s">
        <v>62</v>
      </c>
      <c r="U239" s="19" t="s">
        <v>62</v>
      </c>
      <c r="V239" s="19" t="s">
        <v>62</v>
      </c>
      <c r="W239" s="19" t="s">
        <v>63</v>
      </c>
      <c r="X239" s="19" t="s">
        <v>63</v>
      </c>
      <c r="Y239" s="19" t="s">
        <v>63</v>
      </c>
      <c r="Z239" s="19" t="s">
        <v>63</v>
      </c>
      <c r="AA239" s="19" t="s">
        <v>63</v>
      </c>
      <c r="AB239" s="19" t="s">
        <v>63</v>
      </c>
      <c r="AC239" s="19" t="s">
        <v>63</v>
      </c>
      <c r="AD239" s="19" t="s">
        <v>63</v>
      </c>
      <c r="AE239" s="19" t="s">
        <v>63</v>
      </c>
      <c r="AF239" s="19" t="s">
        <v>63</v>
      </c>
      <c r="AG239" s="19" t="s">
        <v>63</v>
      </c>
      <c r="AH239" s="19" t="s">
        <v>63</v>
      </c>
      <c r="AI239" s="19" t="s">
        <v>63</v>
      </c>
      <c r="AJ239" s="19" t="s">
        <v>63</v>
      </c>
      <c r="AK239" s="19" t="s">
        <v>63</v>
      </c>
      <c r="AL239" s="19" t="s">
        <v>63</v>
      </c>
      <c r="AM239" s="19" t="s">
        <v>63</v>
      </c>
      <c r="AN239" s="19" t="s">
        <v>63</v>
      </c>
      <c r="AO239" s="19" t="s">
        <v>63</v>
      </c>
      <c r="AP239" s="83"/>
      <c r="AQ239" s="83" t="s">
        <v>64</v>
      </c>
    </row>
    <row r="240" spans="1:43">
      <c r="A240" s="15" t="s">
        <v>55</v>
      </c>
      <c r="B240" s="1">
        <v>1347</v>
      </c>
      <c r="C240" s="16">
        <v>71.099999999999994</v>
      </c>
      <c r="D240" s="20" t="s">
        <v>1337</v>
      </c>
      <c r="E240" s="17" t="s">
        <v>74</v>
      </c>
      <c r="F240" s="17" t="s">
        <v>71</v>
      </c>
      <c r="G240" s="17" t="s">
        <v>59</v>
      </c>
      <c r="H240" s="17" t="s">
        <v>1338</v>
      </c>
      <c r="I240" s="17"/>
      <c r="J240" s="17"/>
      <c r="K240" s="17"/>
      <c r="L240" s="19" t="s">
        <v>63</v>
      </c>
      <c r="M240" s="19" t="s">
        <v>62</v>
      </c>
      <c r="N240" s="19" t="s">
        <v>63</v>
      </c>
      <c r="O240" s="19" t="s">
        <v>63</v>
      </c>
      <c r="P240" s="19" t="s">
        <v>63</v>
      </c>
      <c r="Q240" s="19" t="s">
        <v>62</v>
      </c>
      <c r="R240" s="19" t="s">
        <v>63</v>
      </c>
      <c r="S240" s="19" t="s">
        <v>62</v>
      </c>
      <c r="T240" s="19" t="s">
        <v>62</v>
      </c>
      <c r="U240" s="19" t="s">
        <v>62</v>
      </c>
      <c r="V240" s="19" t="s">
        <v>62</v>
      </c>
      <c r="W240" s="19" t="s">
        <v>63</v>
      </c>
      <c r="X240" s="19" t="s">
        <v>63</v>
      </c>
      <c r="Y240" s="19" t="s">
        <v>63</v>
      </c>
      <c r="Z240" s="19" t="s">
        <v>63</v>
      </c>
      <c r="AA240" s="19" t="s">
        <v>63</v>
      </c>
      <c r="AB240" s="19" t="s">
        <v>63</v>
      </c>
      <c r="AC240" s="19" t="s">
        <v>63</v>
      </c>
      <c r="AD240" s="19" t="s">
        <v>63</v>
      </c>
      <c r="AE240" s="19" t="s">
        <v>63</v>
      </c>
      <c r="AF240" s="19" t="s">
        <v>63</v>
      </c>
      <c r="AG240" s="19" t="s">
        <v>63</v>
      </c>
      <c r="AH240" s="19" t="s">
        <v>63</v>
      </c>
      <c r="AI240" s="19" t="s">
        <v>63</v>
      </c>
      <c r="AJ240" s="19" t="s">
        <v>63</v>
      </c>
      <c r="AK240" s="19" t="s">
        <v>63</v>
      </c>
      <c r="AL240" s="19" t="s">
        <v>63</v>
      </c>
      <c r="AM240" s="19" t="s">
        <v>63</v>
      </c>
      <c r="AN240" s="19" t="s">
        <v>63</v>
      </c>
      <c r="AO240" s="19" t="s">
        <v>63</v>
      </c>
      <c r="AP240" s="83"/>
      <c r="AQ240" s="83" t="s">
        <v>64</v>
      </c>
    </row>
    <row r="241" spans="1:43">
      <c r="A241" s="15" t="s">
        <v>55</v>
      </c>
      <c r="B241" s="1">
        <v>1348</v>
      </c>
      <c r="C241" s="16">
        <v>31.5</v>
      </c>
      <c r="D241" s="20" t="s">
        <v>1339</v>
      </c>
      <c r="E241" s="17" t="s">
        <v>1340</v>
      </c>
      <c r="F241" s="17" t="s">
        <v>71</v>
      </c>
      <c r="G241" s="17" t="s">
        <v>59</v>
      </c>
      <c r="H241" s="17" t="s">
        <v>1338</v>
      </c>
      <c r="I241" s="17"/>
      <c r="J241" s="17"/>
      <c r="K241" s="17"/>
      <c r="L241" s="19" t="s">
        <v>63</v>
      </c>
      <c r="M241" s="19" t="s">
        <v>62</v>
      </c>
      <c r="N241" s="19" t="s">
        <v>63</v>
      </c>
      <c r="O241" s="19" t="s">
        <v>63</v>
      </c>
      <c r="P241" s="19" t="s">
        <v>63</v>
      </c>
      <c r="Q241" s="19" t="s">
        <v>63</v>
      </c>
      <c r="R241" s="19" t="s">
        <v>62</v>
      </c>
      <c r="S241" s="19" t="s">
        <v>62</v>
      </c>
      <c r="T241" s="19" t="s">
        <v>62</v>
      </c>
      <c r="U241" s="19" t="s">
        <v>62</v>
      </c>
      <c r="V241" s="19" t="s">
        <v>62</v>
      </c>
      <c r="W241" s="19" t="s">
        <v>63</v>
      </c>
      <c r="X241" s="19" t="s">
        <v>63</v>
      </c>
      <c r="Y241" s="19" t="s">
        <v>63</v>
      </c>
      <c r="Z241" s="19" t="s">
        <v>63</v>
      </c>
      <c r="AA241" s="19" t="s">
        <v>63</v>
      </c>
      <c r="AB241" s="19" t="s">
        <v>63</v>
      </c>
      <c r="AC241" s="19" t="s">
        <v>63</v>
      </c>
      <c r="AD241" s="19" t="s">
        <v>63</v>
      </c>
      <c r="AE241" s="19" t="s">
        <v>63</v>
      </c>
      <c r="AF241" s="19" t="s">
        <v>63</v>
      </c>
      <c r="AG241" s="19" t="s">
        <v>63</v>
      </c>
      <c r="AH241" s="19" t="s">
        <v>63</v>
      </c>
      <c r="AI241" s="19" t="s">
        <v>63</v>
      </c>
      <c r="AJ241" s="19" t="s">
        <v>63</v>
      </c>
      <c r="AK241" s="19" t="s">
        <v>63</v>
      </c>
      <c r="AL241" s="19" t="s">
        <v>63</v>
      </c>
      <c r="AM241" s="19" t="s">
        <v>63</v>
      </c>
      <c r="AN241" s="19" t="s">
        <v>63</v>
      </c>
      <c r="AO241" s="19" t="s">
        <v>63</v>
      </c>
      <c r="AP241" s="83"/>
      <c r="AQ241" s="83" t="s">
        <v>64</v>
      </c>
    </row>
    <row r="242" spans="1:43">
      <c r="A242" s="15" t="s">
        <v>55</v>
      </c>
      <c r="B242" s="1">
        <v>1349</v>
      </c>
      <c r="C242" s="16">
        <v>50.4</v>
      </c>
      <c r="D242" s="20" t="s">
        <v>1341</v>
      </c>
      <c r="E242" s="17" t="s">
        <v>1340</v>
      </c>
      <c r="F242" s="17" t="s">
        <v>71</v>
      </c>
      <c r="G242" s="17" t="s">
        <v>59</v>
      </c>
      <c r="H242" s="17" t="s">
        <v>1338</v>
      </c>
      <c r="I242" s="17"/>
      <c r="J242" s="17"/>
      <c r="K242" s="17"/>
      <c r="L242" s="19" t="s">
        <v>63</v>
      </c>
      <c r="M242" s="19" t="s">
        <v>62</v>
      </c>
      <c r="N242" s="19" t="s">
        <v>63</v>
      </c>
      <c r="O242" s="19" t="s">
        <v>63</v>
      </c>
      <c r="P242" s="19" t="s">
        <v>63</v>
      </c>
      <c r="Q242" s="19" t="s">
        <v>62</v>
      </c>
      <c r="R242" s="19" t="s">
        <v>63</v>
      </c>
      <c r="S242" s="19" t="s">
        <v>62</v>
      </c>
      <c r="T242" s="19" t="s">
        <v>62</v>
      </c>
      <c r="U242" s="19" t="s">
        <v>62</v>
      </c>
      <c r="V242" s="19" t="s">
        <v>62</v>
      </c>
      <c r="W242" s="19" t="s">
        <v>63</v>
      </c>
      <c r="X242" s="19" t="s">
        <v>63</v>
      </c>
      <c r="Y242" s="19" t="s">
        <v>63</v>
      </c>
      <c r="Z242" s="19" t="s">
        <v>63</v>
      </c>
      <c r="AA242" s="19" t="s">
        <v>63</v>
      </c>
      <c r="AB242" s="19" t="s">
        <v>63</v>
      </c>
      <c r="AC242" s="19" t="s">
        <v>63</v>
      </c>
      <c r="AD242" s="19" t="s">
        <v>63</v>
      </c>
      <c r="AE242" s="19" t="s">
        <v>63</v>
      </c>
      <c r="AF242" s="19" t="s">
        <v>63</v>
      </c>
      <c r="AG242" s="19" t="s">
        <v>63</v>
      </c>
      <c r="AH242" s="19" t="s">
        <v>63</v>
      </c>
      <c r="AI242" s="19" t="s">
        <v>63</v>
      </c>
      <c r="AJ242" s="19" t="s">
        <v>63</v>
      </c>
      <c r="AK242" s="19" t="s">
        <v>63</v>
      </c>
      <c r="AL242" s="19" t="s">
        <v>63</v>
      </c>
      <c r="AM242" s="19" t="s">
        <v>63</v>
      </c>
      <c r="AN242" s="19" t="s">
        <v>63</v>
      </c>
      <c r="AO242" s="19" t="s">
        <v>63</v>
      </c>
      <c r="AP242" s="83"/>
      <c r="AQ242" s="83" t="s">
        <v>64</v>
      </c>
    </row>
    <row r="243" spans="1:43">
      <c r="A243" s="15" t="s">
        <v>55</v>
      </c>
      <c r="B243" s="1">
        <v>1355</v>
      </c>
      <c r="C243" s="16">
        <v>61.2</v>
      </c>
      <c r="D243" s="20" t="s">
        <v>1342</v>
      </c>
      <c r="E243" s="17" t="s">
        <v>57</v>
      </c>
      <c r="F243" s="17" t="s">
        <v>58</v>
      </c>
      <c r="G243" s="17" t="s">
        <v>57</v>
      </c>
      <c r="H243" s="18">
        <v>1</v>
      </c>
      <c r="I243" s="17"/>
      <c r="J243" s="17"/>
      <c r="K243" s="17"/>
      <c r="L243" s="19" t="s">
        <v>62</v>
      </c>
      <c r="M243" s="19" t="s">
        <v>63</v>
      </c>
      <c r="N243" s="19" t="s">
        <v>63</v>
      </c>
      <c r="O243" s="19" t="s">
        <v>63</v>
      </c>
      <c r="P243" s="19" t="s">
        <v>63</v>
      </c>
      <c r="Q243" s="19" t="s">
        <v>62</v>
      </c>
      <c r="R243" s="19" t="s">
        <v>63</v>
      </c>
      <c r="S243" s="19" t="s">
        <v>62</v>
      </c>
      <c r="T243" s="19" t="s">
        <v>62</v>
      </c>
      <c r="U243" s="19" t="s">
        <v>62</v>
      </c>
      <c r="V243" s="19" t="s">
        <v>62</v>
      </c>
      <c r="W243" s="19" t="s">
        <v>63</v>
      </c>
      <c r="X243" s="19" t="s">
        <v>63</v>
      </c>
      <c r="Y243" s="19" t="s">
        <v>63</v>
      </c>
      <c r="Z243" s="19" t="s">
        <v>63</v>
      </c>
      <c r="AA243" s="19" t="s">
        <v>63</v>
      </c>
      <c r="AB243" s="19" t="s">
        <v>63</v>
      </c>
      <c r="AC243" s="19" t="s">
        <v>63</v>
      </c>
      <c r="AD243" s="19" t="s">
        <v>63</v>
      </c>
      <c r="AE243" s="19" t="s">
        <v>63</v>
      </c>
      <c r="AF243" s="19" t="s">
        <v>63</v>
      </c>
      <c r="AG243" s="19" t="s">
        <v>63</v>
      </c>
      <c r="AH243" s="19" t="s">
        <v>63</v>
      </c>
      <c r="AI243" s="19" t="s">
        <v>63</v>
      </c>
      <c r="AJ243" s="19" t="s">
        <v>63</v>
      </c>
      <c r="AK243" s="19" t="s">
        <v>63</v>
      </c>
      <c r="AL243" s="19" t="s">
        <v>63</v>
      </c>
      <c r="AM243" s="19" t="s">
        <v>63</v>
      </c>
      <c r="AN243" s="19" t="s">
        <v>63</v>
      </c>
      <c r="AO243" s="19" t="s">
        <v>63</v>
      </c>
      <c r="AP243" s="83"/>
      <c r="AQ243" s="83" t="s">
        <v>64</v>
      </c>
    </row>
    <row r="244" spans="1:43">
      <c r="A244" s="15" t="s">
        <v>55</v>
      </c>
      <c r="B244" s="1">
        <v>1356</v>
      </c>
      <c r="C244" s="16">
        <v>2.2999999999999998</v>
      </c>
      <c r="D244" s="20" t="s">
        <v>107</v>
      </c>
      <c r="E244" s="17" t="s">
        <v>57</v>
      </c>
      <c r="F244" s="17" t="s">
        <v>57</v>
      </c>
      <c r="G244" s="17" t="s">
        <v>59</v>
      </c>
      <c r="H244" s="18">
        <v>1</v>
      </c>
      <c r="I244" s="17"/>
      <c r="J244" s="17"/>
      <c r="K244" s="17"/>
      <c r="L244" s="19" t="s">
        <v>62</v>
      </c>
      <c r="M244" s="19" t="s">
        <v>63</v>
      </c>
      <c r="N244" s="19" t="s">
        <v>63</v>
      </c>
      <c r="O244" s="19" t="s">
        <v>63</v>
      </c>
      <c r="P244" s="19" t="s">
        <v>63</v>
      </c>
      <c r="Q244" s="19" t="s">
        <v>63</v>
      </c>
      <c r="R244" s="19" t="s">
        <v>62</v>
      </c>
      <c r="S244" s="19" t="s">
        <v>62</v>
      </c>
      <c r="T244" s="19" t="s">
        <v>62</v>
      </c>
      <c r="U244" s="19" t="s">
        <v>62</v>
      </c>
      <c r="V244" s="19" t="s">
        <v>62</v>
      </c>
      <c r="W244" s="19" t="s">
        <v>62</v>
      </c>
      <c r="X244" s="19" t="s">
        <v>62</v>
      </c>
      <c r="Y244" s="19" t="s">
        <v>62</v>
      </c>
      <c r="Z244" s="19" t="s">
        <v>63</v>
      </c>
      <c r="AA244" s="19" t="s">
        <v>63</v>
      </c>
      <c r="AB244" s="19" t="s">
        <v>63</v>
      </c>
      <c r="AC244" s="19" t="s">
        <v>63</v>
      </c>
      <c r="AD244" s="19" t="s">
        <v>63</v>
      </c>
      <c r="AE244" s="19" t="s">
        <v>63</v>
      </c>
      <c r="AF244" s="19" t="s">
        <v>63</v>
      </c>
      <c r="AG244" s="19" t="s">
        <v>63</v>
      </c>
      <c r="AH244" s="19" t="s">
        <v>63</v>
      </c>
      <c r="AI244" s="19" t="s">
        <v>63</v>
      </c>
      <c r="AJ244" s="19" t="s">
        <v>63</v>
      </c>
      <c r="AK244" s="19" t="s">
        <v>63</v>
      </c>
      <c r="AL244" s="19" t="s">
        <v>63</v>
      </c>
      <c r="AM244" s="19" t="s">
        <v>63</v>
      </c>
      <c r="AN244" s="19" t="s">
        <v>62</v>
      </c>
      <c r="AO244" s="19" t="s">
        <v>62</v>
      </c>
      <c r="AP244" s="83"/>
      <c r="AQ244" s="83" t="s">
        <v>64</v>
      </c>
    </row>
    <row r="245" spans="1:43">
      <c r="A245" s="15" t="s">
        <v>55</v>
      </c>
      <c r="B245" s="1">
        <v>1356.01</v>
      </c>
      <c r="C245" s="85">
        <v>7.9</v>
      </c>
      <c r="D245" s="20" t="s">
        <v>107</v>
      </c>
      <c r="E245" s="17" t="s">
        <v>57</v>
      </c>
      <c r="F245" s="17" t="s">
        <v>57</v>
      </c>
      <c r="G245" s="17" t="s">
        <v>59</v>
      </c>
      <c r="H245" s="18">
        <v>1</v>
      </c>
      <c r="I245" s="17"/>
      <c r="J245" s="17"/>
      <c r="K245" s="17"/>
      <c r="L245" s="19" t="s">
        <v>62</v>
      </c>
      <c r="M245" s="19" t="s">
        <v>63</v>
      </c>
      <c r="N245" s="19" t="s">
        <v>63</v>
      </c>
      <c r="O245" s="19" t="s">
        <v>63</v>
      </c>
      <c r="P245" s="19" t="s">
        <v>63</v>
      </c>
      <c r="Q245" s="19" t="s">
        <v>63</v>
      </c>
      <c r="R245" s="19" t="s">
        <v>62</v>
      </c>
      <c r="S245" s="19" t="s">
        <v>63</v>
      </c>
      <c r="T245" s="19" t="s">
        <v>63</v>
      </c>
      <c r="U245" s="19" t="s">
        <v>63</v>
      </c>
      <c r="V245" s="19" t="s">
        <v>63</v>
      </c>
      <c r="W245" s="19" t="s">
        <v>63</v>
      </c>
      <c r="X245" s="19" t="s">
        <v>63</v>
      </c>
      <c r="Y245" s="19" t="s">
        <v>63</v>
      </c>
      <c r="Z245" s="19" t="s">
        <v>62</v>
      </c>
      <c r="AA245" s="19" t="s">
        <v>62</v>
      </c>
      <c r="AB245" s="19" t="s">
        <v>62</v>
      </c>
      <c r="AC245" s="19" t="s">
        <v>62</v>
      </c>
      <c r="AD245" s="19" t="s">
        <v>62</v>
      </c>
      <c r="AE245" s="19" t="s">
        <v>62</v>
      </c>
      <c r="AF245" s="19" t="s">
        <v>62</v>
      </c>
      <c r="AG245" s="19" t="s">
        <v>62</v>
      </c>
      <c r="AH245" s="19" t="s">
        <v>62</v>
      </c>
      <c r="AI245" s="19" t="s">
        <v>62</v>
      </c>
      <c r="AJ245" s="19" t="s">
        <v>62</v>
      </c>
      <c r="AK245" s="19" t="s">
        <v>62</v>
      </c>
      <c r="AL245" s="19" t="s">
        <v>62</v>
      </c>
      <c r="AM245" s="19" t="s">
        <v>62</v>
      </c>
      <c r="AN245" s="19" t="s">
        <v>63</v>
      </c>
      <c r="AO245" s="19" t="s">
        <v>63</v>
      </c>
      <c r="AP245" s="83"/>
      <c r="AQ245" s="83"/>
    </row>
    <row r="246" spans="1:43">
      <c r="A246" s="15" t="s">
        <v>55</v>
      </c>
      <c r="B246" s="1">
        <v>1358</v>
      </c>
      <c r="C246" s="16">
        <v>18.899999999999999</v>
      </c>
      <c r="D246" s="20" t="s">
        <v>1343</v>
      </c>
      <c r="E246" s="17" t="s">
        <v>57</v>
      </c>
      <c r="F246" s="17" t="s">
        <v>58</v>
      </c>
      <c r="G246" s="17" t="s">
        <v>57</v>
      </c>
      <c r="H246" s="18">
        <v>1</v>
      </c>
      <c r="I246" s="17"/>
      <c r="J246" s="17"/>
      <c r="K246" s="17"/>
      <c r="L246" s="19" t="s">
        <v>62</v>
      </c>
      <c r="M246" s="19" t="s">
        <v>63</v>
      </c>
      <c r="N246" s="19" t="s">
        <v>63</v>
      </c>
      <c r="O246" s="19" t="s">
        <v>63</v>
      </c>
      <c r="P246" s="19" t="s">
        <v>63</v>
      </c>
      <c r="Q246" s="19" t="s">
        <v>62</v>
      </c>
      <c r="R246" s="19" t="s">
        <v>63</v>
      </c>
      <c r="S246" s="19" t="s">
        <v>62</v>
      </c>
      <c r="T246" s="19" t="s">
        <v>62</v>
      </c>
      <c r="U246" s="19" t="s">
        <v>62</v>
      </c>
      <c r="V246" s="19" t="s">
        <v>62</v>
      </c>
      <c r="W246" s="19" t="s">
        <v>63</v>
      </c>
      <c r="X246" s="19" t="s">
        <v>63</v>
      </c>
      <c r="Y246" s="19" t="s">
        <v>63</v>
      </c>
      <c r="Z246" s="19" t="s">
        <v>63</v>
      </c>
      <c r="AA246" s="19" t="s">
        <v>63</v>
      </c>
      <c r="AB246" s="19" t="s">
        <v>63</v>
      </c>
      <c r="AC246" s="19" t="s">
        <v>63</v>
      </c>
      <c r="AD246" s="19" t="s">
        <v>63</v>
      </c>
      <c r="AE246" s="19" t="s">
        <v>63</v>
      </c>
      <c r="AF246" s="19" t="s">
        <v>63</v>
      </c>
      <c r="AG246" s="19" t="s">
        <v>63</v>
      </c>
      <c r="AH246" s="19" t="s">
        <v>62</v>
      </c>
      <c r="AI246" s="19" t="s">
        <v>63</v>
      </c>
      <c r="AJ246" s="19" t="s">
        <v>63</v>
      </c>
      <c r="AK246" s="19" t="s">
        <v>63</v>
      </c>
      <c r="AL246" s="19" t="s">
        <v>63</v>
      </c>
      <c r="AM246" s="19" t="s">
        <v>63</v>
      </c>
      <c r="AN246" s="19" t="s">
        <v>63</v>
      </c>
      <c r="AO246" s="19" t="s">
        <v>63</v>
      </c>
      <c r="AP246" s="83"/>
      <c r="AQ246" s="83" t="s">
        <v>64</v>
      </c>
    </row>
    <row r="247" spans="1:43">
      <c r="A247" s="15" t="s">
        <v>55</v>
      </c>
      <c r="B247" s="1">
        <v>1359</v>
      </c>
      <c r="C247" s="16">
        <v>7.8</v>
      </c>
      <c r="D247" s="20" t="s">
        <v>1344</v>
      </c>
      <c r="E247" s="17" t="s">
        <v>57</v>
      </c>
      <c r="F247" s="17" t="s">
        <v>58</v>
      </c>
      <c r="G247" s="17" t="s">
        <v>57</v>
      </c>
      <c r="H247" s="18">
        <v>1</v>
      </c>
      <c r="I247" s="17"/>
      <c r="J247" s="17" t="s">
        <v>1276</v>
      </c>
      <c r="K247" s="17"/>
      <c r="L247" s="19" t="s">
        <v>62</v>
      </c>
      <c r="M247" s="19" t="s">
        <v>63</v>
      </c>
      <c r="N247" s="19" t="s">
        <v>63</v>
      </c>
      <c r="O247" s="19" t="s">
        <v>63</v>
      </c>
      <c r="P247" s="19" t="s">
        <v>63</v>
      </c>
      <c r="Q247" s="19" t="s">
        <v>62</v>
      </c>
      <c r="R247" s="19" t="s">
        <v>63</v>
      </c>
      <c r="S247" s="19" t="s">
        <v>62</v>
      </c>
      <c r="T247" s="19" t="s">
        <v>62</v>
      </c>
      <c r="U247" s="19" t="s">
        <v>62</v>
      </c>
      <c r="V247" s="19" t="s">
        <v>62</v>
      </c>
      <c r="W247" s="19" t="s">
        <v>63</v>
      </c>
      <c r="X247" s="19" t="s">
        <v>63</v>
      </c>
      <c r="Y247" s="19" t="s">
        <v>63</v>
      </c>
      <c r="Z247" s="19" t="s">
        <v>63</v>
      </c>
      <c r="AA247" s="19" t="s">
        <v>63</v>
      </c>
      <c r="AB247" s="19" t="s">
        <v>63</v>
      </c>
      <c r="AC247" s="19" t="s">
        <v>63</v>
      </c>
      <c r="AD247" s="19" t="s">
        <v>63</v>
      </c>
      <c r="AE247" s="19" t="s">
        <v>63</v>
      </c>
      <c r="AF247" s="19" t="s">
        <v>63</v>
      </c>
      <c r="AG247" s="19" t="s">
        <v>63</v>
      </c>
      <c r="AH247" s="19" t="s">
        <v>63</v>
      </c>
      <c r="AI247" s="19" t="s">
        <v>63</v>
      </c>
      <c r="AJ247" s="19" t="s">
        <v>63</v>
      </c>
      <c r="AK247" s="19" t="s">
        <v>63</v>
      </c>
      <c r="AL247" s="19" t="s">
        <v>63</v>
      </c>
      <c r="AM247" s="19" t="s">
        <v>63</v>
      </c>
      <c r="AN247" s="19" t="s">
        <v>63</v>
      </c>
      <c r="AO247" s="19" t="s">
        <v>63</v>
      </c>
      <c r="AP247" s="83"/>
      <c r="AQ247" s="83" t="s">
        <v>64</v>
      </c>
    </row>
    <row r="248" spans="1:43">
      <c r="A248" s="15" t="s">
        <v>55</v>
      </c>
      <c r="B248" s="1">
        <v>1361</v>
      </c>
      <c r="C248" s="16">
        <v>14.3</v>
      </c>
      <c r="D248" s="20" t="s">
        <v>1345</v>
      </c>
      <c r="E248" s="17" t="s">
        <v>57</v>
      </c>
      <c r="F248" s="17" t="s">
        <v>58</v>
      </c>
      <c r="G248" s="17" t="s">
        <v>57</v>
      </c>
      <c r="H248" s="18">
        <v>1</v>
      </c>
      <c r="I248" s="17"/>
      <c r="J248" s="17"/>
      <c r="K248" s="17"/>
      <c r="L248" s="19" t="s">
        <v>62</v>
      </c>
      <c r="M248" s="19" t="s">
        <v>63</v>
      </c>
      <c r="N248" s="19" t="s">
        <v>63</v>
      </c>
      <c r="O248" s="19" t="s">
        <v>63</v>
      </c>
      <c r="P248" s="19" t="s">
        <v>63</v>
      </c>
      <c r="Q248" s="19" t="s">
        <v>62</v>
      </c>
      <c r="R248" s="19" t="s">
        <v>63</v>
      </c>
      <c r="S248" s="19" t="s">
        <v>62</v>
      </c>
      <c r="T248" s="19" t="s">
        <v>62</v>
      </c>
      <c r="U248" s="19" t="s">
        <v>62</v>
      </c>
      <c r="V248" s="19" t="s">
        <v>62</v>
      </c>
      <c r="W248" s="19" t="s">
        <v>63</v>
      </c>
      <c r="X248" s="19" t="s">
        <v>63</v>
      </c>
      <c r="Y248" s="19" t="s">
        <v>63</v>
      </c>
      <c r="Z248" s="19" t="s">
        <v>63</v>
      </c>
      <c r="AA248" s="19" t="s">
        <v>63</v>
      </c>
      <c r="AB248" s="19" t="s">
        <v>63</v>
      </c>
      <c r="AC248" s="19" t="s">
        <v>63</v>
      </c>
      <c r="AD248" s="19" t="s">
        <v>63</v>
      </c>
      <c r="AE248" s="19" t="s">
        <v>63</v>
      </c>
      <c r="AF248" s="19" t="s">
        <v>63</v>
      </c>
      <c r="AG248" s="19" t="s">
        <v>63</v>
      </c>
      <c r="AH248" s="19" t="s">
        <v>63</v>
      </c>
      <c r="AI248" s="19" t="s">
        <v>63</v>
      </c>
      <c r="AJ248" s="19" t="s">
        <v>63</v>
      </c>
      <c r="AK248" s="19" t="s">
        <v>63</v>
      </c>
      <c r="AL248" s="19" t="s">
        <v>63</v>
      </c>
      <c r="AM248" s="19" t="s">
        <v>63</v>
      </c>
      <c r="AN248" s="19" t="s">
        <v>63</v>
      </c>
      <c r="AO248" s="19" t="s">
        <v>63</v>
      </c>
      <c r="AP248" s="83"/>
      <c r="AQ248" s="83" t="s">
        <v>64</v>
      </c>
    </row>
    <row r="249" spans="1:43">
      <c r="A249" s="15" t="s">
        <v>55</v>
      </c>
      <c r="B249" s="1">
        <v>1363</v>
      </c>
      <c r="C249" s="16">
        <v>16</v>
      </c>
      <c r="D249" s="20" t="s">
        <v>108</v>
      </c>
      <c r="E249" s="17" t="s">
        <v>57</v>
      </c>
      <c r="F249" s="17" t="s">
        <v>66</v>
      </c>
      <c r="G249" s="17" t="s">
        <v>57</v>
      </c>
      <c r="H249" s="18">
        <v>1</v>
      </c>
      <c r="I249" s="17"/>
      <c r="J249" s="17"/>
      <c r="K249" s="17"/>
      <c r="L249" s="19" t="s">
        <v>62</v>
      </c>
      <c r="M249" s="19" t="s">
        <v>63</v>
      </c>
      <c r="N249" s="19" t="s">
        <v>63</v>
      </c>
      <c r="O249" s="19" t="s">
        <v>63</v>
      </c>
      <c r="P249" s="19" t="s">
        <v>63</v>
      </c>
      <c r="Q249" s="19" t="s">
        <v>63</v>
      </c>
      <c r="R249" s="19" t="s">
        <v>62</v>
      </c>
      <c r="S249" s="19" t="s">
        <v>62</v>
      </c>
      <c r="T249" s="19" t="s">
        <v>62</v>
      </c>
      <c r="U249" s="19" t="s">
        <v>62</v>
      </c>
      <c r="V249" s="19" t="s">
        <v>62</v>
      </c>
      <c r="W249" s="19" t="s">
        <v>62</v>
      </c>
      <c r="X249" s="19" t="s">
        <v>62</v>
      </c>
      <c r="Y249" s="19" t="s">
        <v>62</v>
      </c>
      <c r="Z249" s="19" t="s">
        <v>63</v>
      </c>
      <c r="AA249" s="19" t="s">
        <v>63</v>
      </c>
      <c r="AB249" s="19" t="s">
        <v>63</v>
      </c>
      <c r="AC249" s="19" t="s">
        <v>63</v>
      </c>
      <c r="AD249" s="19" t="s">
        <v>63</v>
      </c>
      <c r="AE249" s="19" t="s">
        <v>63</v>
      </c>
      <c r="AF249" s="19" t="s">
        <v>63</v>
      </c>
      <c r="AG249" s="19" t="s">
        <v>63</v>
      </c>
      <c r="AH249" s="19" t="s">
        <v>63</v>
      </c>
      <c r="AI249" s="19" t="s">
        <v>63</v>
      </c>
      <c r="AJ249" s="19" t="s">
        <v>63</v>
      </c>
      <c r="AK249" s="19" t="s">
        <v>63</v>
      </c>
      <c r="AL249" s="19" t="s">
        <v>63</v>
      </c>
      <c r="AM249" s="19" t="s">
        <v>63</v>
      </c>
      <c r="AN249" s="19" t="s">
        <v>63</v>
      </c>
      <c r="AO249" s="19" t="s">
        <v>63</v>
      </c>
      <c r="AP249" s="83"/>
      <c r="AQ249" s="83" t="s">
        <v>64</v>
      </c>
    </row>
    <row r="250" spans="1:43">
      <c r="A250" s="15" t="s">
        <v>55</v>
      </c>
      <c r="B250" s="1">
        <v>1363.01</v>
      </c>
      <c r="C250" s="85">
        <v>19.2</v>
      </c>
      <c r="D250" s="20" t="s">
        <v>108</v>
      </c>
      <c r="E250" s="17" t="s">
        <v>57</v>
      </c>
      <c r="F250" s="17" t="s">
        <v>66</v>
      </c>
      <c r="G250" s="17" t="s">
        <v>57</v>
      </c>
      <c r="H250" s="18">
        <v>1</v>
      </c>
      <c r="I250" s="17"/>
      <c r="J250" s="17"/>
      <c r="K250" s="17"/>
      <c r="L250" s="19" t="s">
        <v>62</v>
      </c>
      <c r="M250" s="19" t="s">
        <v>63</v>
      </c>
      <c r="N250" s="19" t="s">
        <v>63</v>
      </c>
      <c r="O250" s="19" t="s">
        <v>63</v>
      </c>
      <c r="P250" s="19" t="s">
        <v>63</v>
      </c>
      <c r="Q250" s="19" t="s">
        <v>63</v>
      </c>
      <c r="R250" s="19" t="s">
        <v>62</v>
      </c>
      <c r="S250" s="19" t="s">
        <v>63</v>
      </c>
      <c r="T250" s="19" t="s">
        <v>63</v>
      </c>
      <c r="U250" s="19" t="s">
        <v>63</v>
      </c>
      <c r="V250" s="19" t="s">
        <v>63</v>
      </c>
      <c r="W250" s="19" t="s">
        <v>63</v>
      </c>
      <c r="X250" s="19" t="s">
        <v>63</v>
      </c>
      <c r="Y250" s="19" t="s">
        <v>63</v>
      </c>
      <c r="Z250" s="19" t="s">
        <v>62</v>
      </c>
      <c r="AA250" s="19" t="s">
        <v>63</v>
      </c>
      <c r="AB250" s="19" t="s">
        <v>62</v>
      </c>
      <c r="AC250" s="19" t="s">
        <v>62</v>
      </c>
      <c r="AD250" s="19" t="s">
        <v>62</v>
      </c>
      <c r="AE250" s="19" t="s">
        <v>62</v>
      </c>
      <c r="AF250" s="19" t="s">
        <v>62</v>
      </c>
      <c r="AG250" s="19" t="s">
        <v>62</v>
      </c>
      <c r="AH250" s="19" t="s">
        <v>62</v>
      </c>
      <c r="AI250" s="19" t="s">
        <v>62</v>
      </c>
      <c r="AJ250" s="19" t="s">
        <v>62</v>
      </c>
      <c r="AK250" s="19" t="s">
        <v>62</v>
      </c>
      <c r="AL250" s="19" t="s">
        <v>62</v>
      </c>
      <c r="AM250" s="19" t="s">
        <v>62</v>
      </c>
      <c r="AN250" s="19" t="s">
        <v>63</v>
      </c>
      <c r="AO250" s="19" t="s">
        <v>63</v>
      </c>
      <c r="AP250" s="83"/>
      <c r="AQ250" s="83"/>
    </row>
    <row r="251" spans="1:43">
      <c r="A251" s="15" t="s">
        <v>55</v>
      </c>
      <c r="B251" s="1">
        <v>1366</v>
      </c>
      <c r="C251" s="16">
        <v>94.5</v>
      </c>
      <c r="D251" s="20" t="s">
        <v>1346</v>
      </c>
      <c r="E251" s="17" t="s">
        <v>158</v>
      </c>
      <c r="F251" s="17" t="s">
        <v>57</v>
      </c>
      <c r="G251" s="17" t="s">
        <v>57</v>
      </c>
      <c r="H251" s="18">
        <v>1</v>
      </c>
      <c r="I251" s="17"/>
      <c r="J251" s="17"/>
      <c r="K251" s="17"/>
      <c r="L251" s="19" t="s">
        <v>62</v>
      </c>
      <c r="M251" s="19" t="s">
        <v>63</v>
      </c>
      <c r="N251" s="19" t="s">
        <v>63</v>
      </c>
      <c r="O251" s="19" t="s">
        <v>63</v>
      </c>
      <c r="P251" s="19" t="s">
        <v>63</v>
      </c>
      <c r="Q251" s="19" t="s">
        <v>62</v>
      </c>
      <c r="R251" s="19" t="s">
        <v>63</v>
      </c>
      <c r="S251" s="19" t="s">
        <v>62</v>
      </c>
      <c r="T251" s="19" t="s">
        <v>62</v>
      </c>
      <c r="U251" s="19" t="s">
        <v>62</v>
      </c>
      <c r="V251" s="19" t="s">
        <v>62</v>
      </c>
      <c r="W251" s="19" t="s">
        <v>63</v>
      </c>
      <c r="X251" s="19" t="s">
        <v>63</v>
      </c>
      <c r="Y251" s="19" t="s">
        <v>63</v>
      </c>
      <c r="Z251" s="19" t="s">
        <v>63</v>
      </c>
      <c r="AA251" s="19" t="s">
        <v>63</v>
      </c>
      <c r="AB251" s="19" t="s">
        <v>63</v>
      </c>
      <c r="AC251" s="19" t="s">
        <v>63</v>
      </c>
      <c r="AD251" s="19" t="s">
        <v>63</v>
      </c>
      <c r="AE251" s="19" t="s">
        <v>63</v>
      </c>
      <c r="AF251" s="19" t="s">
        <v>63</v>
      </c>
      <c r="AG251" s="19" t="s">
        <v>63</v>
      </c>
      <c r="AH251" s="19" t="s">
        <v>63</v>
      </c>
      <c r="AI251" s="19" t="s">
        <v>63</v>
      </c>
      <c r="AJ251" s="19" t="s">
        <v>63</v>
      </c>
      <c r="AK251" s="19" t="s">
        <v>63</v>
      </c>
      <c r="AL251" s="19" t="s">
        <v>63</v>
      </c>
      <c r="AM251" s="19" t="s">
        <v>63</v>
      </c>
      <c r="AN251" s="19" t="s">
        <v>63</v>
      </c>
      <c r="AO251" s="19" t="s">
        <v>63</v>
      </c>
      <c r="AP251" s="83"/>
      <c r="AQ251" s="83" t="s">
        <v>64</v>
      </c>
    </row>
    <row r="252" spans="1:43">
      <c r="A252" s="15" t="s">
        <v>55</v>
      </c>
      <c r="B252" s="1">
        <v>1367</v>
      </c>
      <c r="C252" s="16">
        <v>50.4</v>
      </c>
      <c r="D252" s="20" t="s">
        <v>1347</v>
      </c>
      <c r="E252" s="17" t="s">
        <v>57</v>
      </c>
      <c r="F252" s="17" t="s">
        <v>1348</v>
      </c>
      <c r="G252" s="17" t="s">
        <v>57</v>
      </c>
      <c r="H252" s="18">
        <v>1</v>
      </c>
      <c r="I252" s="17"/>
      <c r="J252" s="17"/>
      <c r="K252" s="17"/>
      <c r="L252" s="19" t="s">
        <v>62</v>
      </c>
      <c r="M252" s="19" t="s">
        <v>63</v>
      </c>
      <c r="N252" s="19" t="s">
        <v>63</v>
      </c>
      <c r="O252" s="19" t="s">
        <v>63</v>
      </c>
      <c r="P252" s="19" t="s">
        <v>63</v>
      </c>
      <c r="Q252" s="19" t="s">
        <v>62</v>
      </c>
      <c r="R252" s="19" t="s">
        <v>63</v>
      </c>
      <c r="S252" s="19" t="s">
        <v>62</v>
      </c>
      <c r="T252" s="19" t="s">
        <v>62</v>
      </c>
      <c r="U252" s="19" t="s">
        <v>62</v>
      </c>
      <c r="V252" s="19" t="s">
        <v>62</v>
      </c>
      <c r="W252" s="19" t="s">
        <v>63</v>
      </c>
      <c r="X252" s="19" t="s">
        <v>63</v>
      </c>
      <c r="Y252" s="19" t="s">
        <v>63</v>
      </c>
      <c r="Z252" s="19" t="s">
        <v>63</v>
      </c>
      <c r="AA252" s="19" t="s">
        <v>63</v>
      </c>
      <c r="AB252" s="19" t="s">
        <v>63</v>
      </c>
      <c r="AC252" s="19" t="s">
        <v>63</v>
      </c>
      <c r="AD252" s="19" t="s">
        <v>63</v>
      </c>
      <c r="AE252" s="19" t="s">
        <v>63</v>
      </c>
      <c r="AF252" s="19" t="s">
        <v>63</v>
      </c>
      <c r="AG252" s="19" t="s">
        <v>63</v>
      </c>
      <c r="AH252" s="19" t="s">
        <v>63</v>
      </c>
      <c r="AI252" s="19" t="s">
        <v>63</v>
      </c>
      <c r="AJ252" s="19" t="s">
        <v>63</v>
      </c>
      <c r="AK252" s="19" t="s">
        <v>63</v>
      </c>
      <c r="AL252" s="19" t="s">
        <v>63</v>
      </c>
      <c r="AM252" s="19" t="s">
        <v>63</v>
      </c>
      <c r="AN252" s="19" t="s">
        <v>63</v>
      </c>
      <c r="AO252" s="19" t="s">
        <v>63</v>
      </c>
      <c r="AP252" s="83"/>
      <c r="AQ252" s="83" t="s">
        <v>64</v>
      </c>
    </row>
    <row r="253" spans="1:43" ht="38.25">
      <c r="A253" s="15" t="s">
        <v>55</v>
      </c>
      <c r="B253" s="1">
        <v>1368</v>
      </c>
      <c r="C253" s="16">
        <v>48.6</v>
      </c>
      <c r="D253" s="20" t="s">
        <v>1349</v>
      </c>
      <c r="E253" s="17" t="s">
        <v>57</v>
      </c>
      <c r="F253" s="17" t="s">
        <v>58</v>
      </c>
      <c r="G253" s="17" t="s">
        <v>57</v>
      </c>
      <c r="H253" s="18">
        <v>1</v>
      </c>
      <c r="I253" s="17" t="s">
        <v>1350</v>
      </c>
      <c r="J253" s="17"/>
      <c r="K253" s="17"/>
      <c r="L253" s="19" t="s">
        <v>62</v>
      </c>
      <c r="M253" s="19" t="s">
        <v>63</v>
      </c>
      <c r="N253" s="19" t="s">
        <v>63</v>
      </c>
      <c r="O253" s="19" t="s">
        <v>63</v>
      </c>
      <c r="P253" s="19" t="s">
        <v>63</v>
      </c>
      <c r="Q253" s="19" t="s">
        <v>62</v>
      </c>
      <c r="R253" s="19" t="s">
        <v>63</v>
      </c>
      <c r="S253" s="19" t="s">
        <v>62</v>
      </c>
      <c r="T253" s="19" t="s">
        <v>62</v>
      </c>
      <c r="U253" s="19" t="s">
        <v>62</v>
      </c>
      <c r="V253" s="19" t="s">
        <v>62</v>
      </c>
      <c r="W253" s="19" t="s">
        <v>63</v>
      </c>
      <c r="X253" s="19" t="s">
        <v>63</v>
      </c>
      <c r="Y253" s="19" t="s">
        <v>63</v>
      </c>
      <c r="Z253" s="19" t="s">
        <v>63</v>
      </c>
      <c r="AA253" s="19" t="s">
        <v>63</v>
      </c>
      <c r="AB253" s="19" t="s">
        <v>63</v>
      </c>
      <c r="AC253" s="19" t="s">
        <v>63</v>
      </c>
      <c r="AD253" s="19" t="s">
        <v>63</v>
      </c>
      <c r="AE253" s="19" t="s">
        <v>63</v>
      </c>
      <c r="AF253" s="19" t="s">
        <v>63</v>
      </c>
      <c r="AG253" s="19" t="s">
        <v>63</v>
      </c>
      <c r="AH253" s="19" t="s">
        <v>63</v>
      </c>
      <c r="AI253" s="19" t="s">
        <v>63</v>
      </c>
      <c r="AJ253" s="19" t="s">
        <v>63</v>
      </c>
      <c r="AK253" s="19" t="s">
        <v>63</v>
      </c>
      <c r="AL253" s="19" t="s">
        <v>63</v>
      </c>
      <c r="AM253" s="19" t="s">
        <v>63</v>
      </c>
      <c r="AN253" s="19" t="s">
        <v>62</v>
      </c>
      <c r="AO253" s="19" t="s">
        <v>63</v>
      </c>
      <c r="AP253" s="83"/>
      <c r="AQ253" s="83" t="s">
        <v>64</v>
      </c>
    </row>
    <row r="254" spans="1:43">
      <c r="A254" s="15" t="s">
        <v>55</v>
      </c>
      <c r="B254" s="1">
        <v>1369</v>
      </c>
      <c r="C254" s="16">
        <v>61.2</v>
      </c>
      <c r="D254" s="20" t="s">
        <v>1351</v>
      </c>
      <c r="E254" s="17" t="s">
        <v>74</v>
      </c>
      <c r="F254" s="17" t="s">
        <v>58</v>
      </c>
      <c r="G254" s="17" t="s">
        <v>59</v>
      </c>
      <c r="H254" s="18">
        <v>1</v>
      </c>
      <c r="I254" s="17"/>
      <c r="J254" s="21"/>
      <c r="K254" s="17"/>
      <c r="L254" s="19" t="s">
        <v>62</v>
      </c>
      <c r="M254" s="19" t="s">
        <v>62</v>
      </c>
      <c r="N254" s="19" t="s">
        <v>63</v>
      </c>
      <c r="O254" s="19" t="s">
        <v>63</v>
      </c>
      <c r="P254" s="19" t="s">
        <v>63</v>
      </c>
      <c r="Q254" s="19" t="s">
        <v>62</v>
      </c>
      <c r="R254" s="19" t="s">
        <v>63</v>
      </c>
      <c r="S254" s="19" t="s">
        <v>62</v>
      </c>
      <c r="T254" s="19" t="s">
        <v>62</v>
      </c>
      <c r="U254" s="19" t="s">
        <v>62</v>
      </c>
      <c r="V254" s="19" t="s">
        <v>62</v>
      </c>
      <c r="W254" s="19" t="s">
        <v>63</v>
      </c>
      <c r="X254" s="19" t="s">
        <v>63</v>
      </c>
      <c r="Y254" s="19" t="s">
        <v>63</v>
      </c>
      <c r="Z254" s="19" t="s">
        <v>63</v>
      </c>
      <c r="AA254" s="19" t="s">
        <v>63</v>
      </c>
      <c r="AB254" s="19" t="s">
        <v>63</v>
      </c>
      <c r="AC254" s="19" t="s">
        <v>63</v>
      </c>
      <c r="AD254" s="19" t="s">
        <v>63</v>
      </c>
      <c r="AE254" s="19" t="s">
        <v>63</v>
      </c>
      <c r="AF254" s="19" t="s">
        <v>63</v>
      </c>
      <c r="AG254" s="19" t="s">
        <v>63</v>
      </c>
      <c r="AH254" s="19" t="s">
        <v>63</v>
      </c>
      <c r="AI254" s="19" t="s">
        <v>63</v>
      </c>
      <c r="AJ254" s="19" t="s">
        <v>63</v>
      </c>
      <c r="AK254" s="19" t="s">
        <v>63</v>
      </c>
      <c r="AL254" s="19" t="s">
        <v>63</v>
      </c>
      <c r="AM254" s="19" t="s">
        <v>63</v>
      </c>
      <c r="AN254" s="19" t="s">
        <v>63</v>
      </c>
      <c r="AO254" s="19" t="s">
        <v>63</v>
      </c>
      <c r="AP254" s="83"/>
      <c r="AQ254" s="83" t="s">
        <v>64</v>
      </c>
    </row>
    <row r="255" spans="1:43">
      <c r="A255" s="15" t="s">
        <v>55</v>
      </c>
      <c r="B255" s="1">
        <v>1371</v>
      </c>
      <c r="C255" s="16">
        <v>8.1</v>
      </c>
      <c r="D255" s="20" t="s">
        <v>109</v>
      </c>
      <c r="E255" s="17" t="s">
        <v>110</v>
      </c>
      <c r="F255" s="17" t="s">
        <v>66</v>
      </c>
      <c r="G255" s="17" t="s">
        <v>59</v>
      </c>
      <c r="H255" s="18">
        <v>1</v>
      </c>
      <c r="I255" s="17" t="s">
        <v>99</v>
      </c>
      <c r="J255" s="17"/>
      <c r="K255" s="17"/>
      <c r="L255" s="19" t="s">
        <v>63</v>
      </c>
      <c r="M255" s="19" t="s">
        <v>62</v>
      </c>
      <c r="N255" s="19" t="s">
        <v>63</v>
      </c>
      <c r="O255" s="19" t="s">
        <v>63</v>
      </c>
      <c r="P255" s="19" t="s">
        <v>63</v>
      </c>
      <c r="Q255" s="19" t="s">
        <v>63</v>
      </c>
      <c r="R255" s="19" t="s">
        <v>62</v>
      </c>
      <c r="S255" s="19" t="s">
        <v>62</v>
      </c>
      <c r="T255" s="19" t="s">
        <v>62</v>
      </c>
      <c r="U255" s="19" t="s">
        <v>62</v>
      </c>
      <c r="V255" s="19" t="s">
        <v>62</v>
      </c>
      <c r="W255" s="19" t="s">
        <v>62</v>
      </c>
      <c r="X255" s="19" t="s">
        <v>62</v>
      </c>
      <c r="Y255" s="19" t="s">
        <v>63</v>
      </c>
      <c r="Z255" s="19" t="s">
        <v>62</v>
      </c>
      <c r="AA255" s="19" t="s">
        <v>63</v>
      </c>
      <c r="AB255" s="19" t="s">
        <v>63</v>
      </c>
      <c r="AC255" s="19" t="s">
        <v>62</v>
      </c>
      <c r="AD255" s="19" t="s">
        <v>62</v>
      </c>
      <c r="AE255" s="19" t="s">
        <v>62</v>
      </c>
      <c r="AF255" s="19" t="s">
        <v>62</v>
      </c>
      <c r="AG255" s="19" t="s">
        <v>62</v>
      </c>
      <c r="AH255" s="19" t="s">
        <v>62</v>
      </c>
      <c r="AI255" s="19" t="s">
        <v>62</v>
      </c>
      <c r="AJ255" s="19" t="s">
        <v>62</v>
      </c>
      <c r="AK255" s="19" t="s">
        <v>62</v>
      </c>
      <c r="AL255" s="19" t="s">
        <v>62</v>
      </c>
      <c r="AM255" s="19" t="s">
        <v>62</v>
      </c>
      <c r="AN255" s="19" t="s">
        <v>62</v>
      </c>
      <c r="AO255" s="19" t="s">
        <v>62</v>
      </c>
      <c r="AP255" s="83"/>
      <c r="AQ255" s="83" t="s">
        <v>64</v>
      </c>
    </row>
    <row r="256" spans="1:43" ht="25.5">
      <c r="A256" s="15" t="s">
        <v>55</v>
      </c>
      <c r="B256" s="1">
        <v>1372</v>
      </c>
      <c r="C256" s="16">
        <v>9</v>
      </c>
      <c r="D256" s="20" t="s">
        <v>111</v>
      </c>
      <c r="E256" s="17" t="s">
        <v>110</v>
      </c>
      <c r="F256" s="17" t="s">
        <v>66</v>
      </c>
      <c r="G256" s="17" t="s">
        <v>59</v>
      </c>
      <c r="H256" s="18">
        <v>1</v>
      </c>
      <c r="I256" s="17" t="s">
        <v>99</v>
      </c>
      <c r="K256" s="17"/>
      <c r="L256" s="19" t="s">
        <v>63</v>
      </c>
      <c r="M256" s="19" t="s">
        <v>62</v>
      </c>
      <c r="N256" s="19" t="s">
        <v>63</v>
      </c>
      <c r="O256" s="19" t="s">
        <v>63</v>
      </c>
      <c r="P256" s="19" t="s">
        <v>63</v>
      </c>
      <c r="Q256" s="19" t="s">
        <v>63</v>
      </c>
      <c r="R256" s="19" t="s">
        <v>62</v>
      </c>
      <c r="S256" s="19" t="s">
        <v>62</v>
      </c>
      <c r="T256" s="19" t="s">
        <v>62</v>
      </c>
      <c r="U256" s="19" t="s">
        <v>62</v>
      </c>
      <c r="V256" s="19" t="s">
        <v>62</v>
      </c>
      <c r="W256" s="19" t="s">
        <v>62</v>
      </c>
      <c r="X256" s="19" t="s">
        <v>62</v>
      </c>
      <c r="Y256" s="19" t="s">
        <v>62</v>
      </c>
      <c r="Z256" s="19" t="s">
        <v>63</v>
      </c>
      <c r="AA256" s="19" t="s">
        <v>63</v>
      </c>
      <c r="AB256" s="19" t="s">
        <v>63</v>
      </c>
      <c r="AC256" s="19" t="s">
        <v>63</v>
      </c>
      <c r="AD256" s="19" t="s">
        <v>63</v>
      </c>
      <c r="AE256" s="19" t="s">
        <v>63</v>
      </c>
      <c r="AF256" s="19" t="s">
        <v>63</v>
      </c>
      <c r="AG256" s="19" t="s">
        <v>63</v>
      </c>
      <c r="AH256" s="19" t="s">
        <v>63</v>
      </c>
      <c r="AI256" s="19" t="s">
        <v>63</v>
      </c>
      <c r="AJ256" s="19" t="s">
        <v>63</v>
      </c>
      <c r="AK256" s="19" t="s">
        <v>63</v>
      </c>
      <c r="AL256" s="19" t="s">
        <v>63</v>
      </c>
      <c r="AM256" s="19" t="s">
        <v>63</v>
      </c>
      <c r="AN256" s="19" t="s">
        <v>63</v>
      </c>
      <c r="AO256" s="19" t="s">
        <v>62</v>
      </c>
      <c r="AP256" s="83"/>
      <c r="AQ256" s="83" t="s">
        <v>64</v>
      </c>
    </row>
    <row r="257" spans="1:43" ht="25.5">
      <c r="A257" s="15" t="s">
        <v>55</v>
      </c>
      <c r="B257" s="1">
        <v>1372.01</v>
      </c>
      <c r="C257" s="85">
        <v>17.100000000000001</v>
      </c>
      <c r="D257" s="20" t="s">
        <v>111</v>
      </c>
      <c r="E257" s="17" t="s">
        <v>110</v>
      </c>
      <c r="F257" s="17" t="s">
        <v>66</v>
      </c>
      <c r="G257" s="17" t="s">
        <v>59</v>
      </c>
      <c r="H257" s="18">
        <v>1</v>
      </c>
      <c r="I257" s="22" t="s">
        <v>99</v>
      </c>
      <c r="J257" s="17"/>
      <c r="K257" s="17"/>
      <c r="L257" s="19" t="s">
        <v>63</v>
      </c>
      <c r="M257" s="19" t="s">
        <v>62</v>
      </c>
      <c r="N257" s="19" t="s">
        <v>63</v>
      </c>
      <c r="O257" s="19" t="s">
        <v>63</v>
      </c>
      <c r="P257" s="19" t="s">
        <v>63</v>
      </c>
      <c r="Q257" s="19" t="s">
        <v>63</v>
      </c>
      <c r="R257" s="19" t="s">
        <v>62</v>
      </c>
      <c r="S257" s="19" t="s">
        <v>63</v>
      </c>
      <c r="T257" s="19" t="s">
        <v>63</v>
      </c>
      <c r="U257" s="19" t="s">
        <v>63</v>
      </c>
      <c r="V257" s="19" t="s">
        <v>63</v>
      </c>
      <c r="W257" s="19" t="s">
        <v>63</v>
      </c>
      <c r="X257" s="19" t="s">
        <v>63</v>
      </c>
      <c r="Y257" s="19" t="s">
        <v>63</v>
      </c>
      <c r="Z257" s="19" t="s">
        <v>62</v>
      </c>
      <c r="AA257" s="19" t="s">
        <v>63</v>
      </c>
      <c r="AB257" s="19" t="s">
        <v>62</v>
      </c>
      <c r="AC257" s="19" t="s">
        <v>62</v>
      </c>
      <c r="AD257" s="19" t="s">
        <v>62</v>
      </c>
      <c r="AE257" s="19" t="s">
        <v>62</v>
      </c>
      <c r="AF257" s="19" t="s">
        <v>62</v>
      </c>
      <c r="AG257" s="19" t="s">
        <v>62</v>
      </c>
      <c r="AH257" s="19" t="s">
        <v>62</v>
      </c>
      <c r="AI257" s="19" t="s">
        <v>62</v>
      </c>
      <c r="AJ257" s="19" t="s">
        <v>62</v>
      </c>
      <c r="AK257" s="19" t="s">
        <v>62</v>
      </c>
      <c r="AL257" s="19" t="s">
        <v>62</v>
      </c>
      <c r="AM257" s="19" t="s">
        <v>62</v>
      </c>
      <c r="AN257" s="19" t="s">
        <v>63</v>
      </c>
      <c r="AO257" s="19" t="s">
        <v>63</v>
      </c>
      <c r="AP257" s="83"/>
      <c r="AQ257" s="83"/>
    </row>
    <row r="258" spans="1:43" ht="25.5">
      <c r="A258" s="15" t="s">
        <v>55</v>
      </c>
      <c r="B258" s="1">
        <v>1374</v>
      </c>
      <c r="C258" s="16">
        <v>13.1</v>
      </c>
      <c r="D258" s="20" t="s">
        <v>112</v>
      </c>
      <c r="E258" s="17" t="s">
        <v>110</v>
      </c>
      <c r="F258" s="17" t="s">
        <v>66</v>
      </c>
      <c r="G258" s="17" t="s">
        <v>59</v>
      </c>
      <c r="H258" s="18">
        <v>1</v>
      </c>
      <c r="I258" s="17"/>
      <c r="J258" s="17"/>
      <c r="K258" s="17"/>
      <c r="L258" s="19" t="s">
        <v>63</v>
      </c>
      <c r="M258" s="19" t="s">
        <v>62</v>
      </c>
      <c r="N258" s="19" t="s">
        <v>63</v>
      </c>
      <c r="O258" s="19" t="s">
        <v>63</v>
      </c>
      <c r="P258" s="19" t="s">
        <v>63</v>
      </c>
      <c r="Q258" s="19" t="s">
        <v>63</v>
      </c>
      <c r="R258" s="19" t="s">
        <v>62</v>
      </c>
      <c r="S258" s="19" t="s">
        <v>62</v>
      </c>
      <c r="T258" s="19" t="s">
        <v>62</v>
      </c>
      <c r="U258" s="19" t="s">
        <v>62</v>
      </c>
      <c r="V258" s="19" t="s">
        <v>62</v>
      </c>
      <c r="W258" s="19" t="s">
        <v>63</v>
      </c>
      <c r="X258" s="19" t="s">
        <v>63</v>
      </c>
      <c r="Y258" s="19" t="s">
        <v>63</v>
      </c>
      <c r="Z258" s="19" t="s">
        <v>63</v>
      </c>
      <c r="AA258" s="19" t="s">
        <v>63</v>
      </c>
      <c r="AB258" s="19" t="s">
        <v>63</v>
      </c>
      <c r="AC258" s="19" t="s">
        <v>63</v>
      </c>
      <c r="AD258" s="19" t="s">
        <v>63</v>
      </c>
      <c r="AE258" s="19" t="s">
        <v>63</v>
      </c>
      <c r="AF258" s="19" t="s">
        <v>63</v>
      </c>
      <c r="AG258" s="19" t="s">
        <v>63</v>
      </c>
      <c r="AH258" s="19" t="s">
        <v>62</v>
      </c>
      <c r="AI258" s="19" t="s">
        <v>63</v>
      </c>
      <c r="AJ258" s="19" t="s">
        <v>63</v>
      </c>
      <c r="AK258" s="19" t="s">
        <v>63</v>
      </c>
      <c r="AL258" s="19" t="s">
        <v>63</v>
      </c>
      <c r="AM258" s="19" t="s">
        <v>63</v>
      </c>
      <c r="AN258" s="19" t="s">
        <v>63</v>
      </c>
      <c r="AO258" s="19" t="s">
        <v>62</v>
      </c>
      <c r="AP258" s="83"/>
      <c r="AQ258" s="83" t="s">
        <v>64</v>
      </c>
    </row>
    <row r="259" spans="1:43" ht="25.5">
      <c r="A259" s="15" t="s">
        <v>55</v>
      </c>
      <c r="B259" s="1">
        <v>1375</v>
      </c>
      <c r="C259" s="16">
        <v>4.4000000000000004</v>
      </c>
      <c r="D259" s="20" t="s">
        <v>1352</v>
      </c>
      <c r="E259" s="17" t="s">
        <v>1353</v>
      </c>
      <c r="F259" s="17" t="s">
        <v>66</v>
      </c>
      <c r="G259" s="17" t="s">
        <v>59</v>
      </c>
      <c r="H259" s="18">
        <v>1</v>
      </c>
      <c r="I259" s="17" t="s">
        <v>99</v>
      </c>
      <c r="J259" s="17"/>
      <c r="K259" s="17" t="s">
        <v>1354</v>
      </c>
      <c r="L259" s="19" t="s">
        <v>63</v>
      </c>
      <c r="M259" s="19" t="s">
        <v>62</v>
      </c>
      <c r="N259" s="19" t="s">
        <v>63</v>
      </c>
      <c r="O259" s="19" t="s">
        <v>63</v>
      </c>
      <c r="P259" s="19" t="s">
        <v>63</v>
      </c>
      <c r="Q259" s="19" t="s">
        <v>62</v>
      </c>
      <c r="R259" s="19" t="s">
        <v>63</v>
      </c>
      <c r="S259" s="19" t="s">
        <v>62</v>
      </c>
      <c r="T259" s="19" t="s">
        <v>62</v>
      </c>
      <c r="U259" s="19" t="s">
        <v>62</v>
      </c>
      <c r="V259" s="19" t="s">
        <v>62</v>
      </c>
      <c r="W259" s="19" t="s">
        <v>62</v>
      </c>
      <c r="X259" s="19" t="s">
        <v>62</v>
      </c>
      <c r="Y259" s="19" t="s">
        <v>63</v>
      </c>
      <c r="Z259" s="19" t="s">
        <v>62</v>
      </c>
      <c r="AA259" s="19" t="s">
        <v>63</v>
      </c>
      <c r="AB259" s="19" t="s">
        <v>63</v>
      </c>
      <c r="AC259" s="19" t="s">
        <v>62</v>
      </c>
      <c r="AD259" s="19" t="s">
        <v>62</v>
      </c>
      <c r="AE259" s="19" t="s">
        <v>62</v>
      </c>
      <c r="AF259" s="19" t="s">
        <v>62</v>
      </c>
      <c r="AG259" s="19" t="s">
        <v>62</v>
      </c>
      <c r="AH259" s="19" t="s">
        <v>62</v>
      </c>
      <c r="AI259" s="19" t="s">
        <v>62</v>
      </c>
      <c r="AJ259" s="19" t="s">
        <v>62</v>
      </c>
      <c r="AK259" s="19" t="s">
        <v>62</v>
      </c>
      <c r="AL259" s="19" t="s">
        <v>62</v>
      </c>
      <c r="AM259" s="19" t="s">
        <v>62</v>
      </c>
      <c r="AN259" s="19" t="s">
        <v>63</v>
      </c>
      <c r="AO259" s="19" t="s">
        <v>63</v>
      </c>
      <c r="AP259" s="83"/>
      <c r="AQ259" s="83" t="s">
        <v>64</v>
      </c>
    </row>
    <row r="260" spans="1:43">
      <c r="A260" s="15" t="s">
        <v>55</v>
      </c>
      <c r="B260" s="1">
        <v>1395</v>
      </c>
      <c r="C260" s="16">
        <v>36.9</v>
      </c>
      <c r="D260" s="20" t="s">
        <v>1355</v>
      </c>
      <c r="E260" s="17" t="s">
        <v>98</v>
      </c>
      <c r="F260" s="17" t="s">
        <v>66</v>
      </c>
      <c r="G260" s="17" t="s">
        <v>57</v>
      </c>
      <c r="H260" s="18">
        <v>1</v>
      </c>
      <c r="I260" s="17"/>
      <c r="J260" s="17"/>
      <c r="K260" s="17"/>
      <c r="L260" s="19" t="s">
        <v>63</v>
      </c>
      <c r="M260" s="19" t="s">
        <v>62</v>
      </c>
      <c r="N260" s="19" t="s">
        <v>63</v>
      </c>
      <c r="O260" s="19" t="s">
        <v>63</v>
      </c>
      <c r="P260" s="19" t="s">
        <v>63</v>
      </c>
      <c r="Q260" s="19" t="s">
        <v>62</v>
      </c>
      <c r="R260" s="19" t="s">
        <v>63</v>
      </c>
      <c r="S260" s="19" t="s">
        <v>62</v>
      </c>
      <c r="T260" s="19" t="s">
        <v>62</v>
      </c>
      <c r="U260" s="19" t="s">
        <v>62</v>
      </c>
      <c r="V260" s="19" t="s">
        <v>62</v>
      </c>
      <c r="W260" s="19" t="s">
        <v>63</v>
      </c>
      <c r="X260" s="19" t="s">
        <v>63</v>
      </c>
      <c r="Y260" s="19" t="s">
        <v>63</v>
      </c>
      <c r="Z260" s="19" t="s">
        <v>63</v>
      </c>
      <c r="AA260" s="19" t="s">
        <v>63</v>
      </c>
      <c r="AB260" s="19" t="s">
        <v>63</v>
      </c>
      <c r="AC260" s="19" t="s">
        <v>63</v>
      </c>
      <c r="AD260" s="19" t="s">
        <v>63</v>
      </c>
      <c r="AE260" s="19" t="s">
        <v>63</v>
      </c>
      <c r="AF260" s="19" t="s">
        <v>63</v>
      </c>
      <c r="AG260" s="19" t="s">
        <v>63</v>
      </c>
      <c r="AH260" s="19" t="s">
        <v>62</v>
      </c>
      <c r="AI260" s="19" t="s">
        <v>63</v>
      </c>
      <c r="AJ260" s="19" t="s">
        <v>63</v>
      </c>
      <c r="AK260" s="19" t="s">
        <v>63</v>
      </c>
      <c r="AL260" s="19" t="s">
        <v>63</v>
      </c>
      <c r="AM260" s="19" t="s">
        <v>63</v>
      </c>
      <c r="AN260" s="19" t="s">
        <v>63</v>
      </c>
      <c r="AO260" s="19" t="s">
        <v>63</v>
      </c>
      <c r="AP260" s="83"/>
      <c r="AQ260" s="83" t="s">
        <v>64</v>
      </c>
    </row>
    <row r="261" spans="1:43" ht="25.5">
      <c r="A261" s="15" t="s">
        <v>55</v>
      </c>
      <c r="B261" s="1">
        <v>1396</v>
      </c>
      <c r="C261" s="16">
        <v>4.4000000000000004</v>
      </c>
      <c r="D261" s="20" t="s">
        <v>1356</v>
      </c>
      <c r="E261" s="17" t="s">
        <v>1357</v>
      </c>
      <c r="F261" s="17" t="s">
        <v>66</v>
      </c>
      <c r="G261" s="17" t="s">
        <v>59</v>
      </c>
      <c r="H261" s="18">
        <v>1</v>
      </c>
      <c r="I261" s="17"/>
      <c r="J261" s="17"/>
      <c r="K261" s="17" t="s">
        <v>1358</v>
      </c>
      <c r="L261" s="19" t="s">
        <v>63</v>
      </c>
      <c r="M261" s="19" t="s">
        <v>62</v>
      </c>
      <c r="N261" s="19" t="s">
        <v>63</v>
      </c>
      <c r="O261" s="19" t="s">
        <v>63</v>
      </c>
      <c r="P261" s="19" t="s">
        <v>63</v>
      </c>
      <c r="Q261" s="19" t="s">
        <v>62</v>
      </c>
      <c r="R261" s="19" t="s">
        <v>63</v>
      </c>
      <c r="S261" s="19" t="s">
        <v>62</v>
      </c>
      <c r="T261" s="19" t="s">
        <v>62</v>
      </c>
      <c r="U261" s="19" t="s">
        <v>62</v>
      </c>
      <c r="V261" s="19" t="s">
        <v>62</v>
      </c>
      <c r="W261" s="19" t="s">
        <v>62</v>
      </c>
      <c r="X261" s="19" t="s">
        <v>62</v>
      </c>
      <c r="Y261" s="19" t="s">
        <v>62</v>
      </c>
      <c r="Z261" s="19" t="s">
        <v>63</v>
      </c>
      <c r="AA261" s="19" t="s">
        <v>63</v>
      </c>
      <c r="AB261" s="19" t="s">
        <v>63</v>
      </c>
      <c r="AC261" s="19" t="s">
        <v>63</v>
      </c>
      <c r="AD261" s="19" t="s">
        <v>63</v>
      </c>
      <c r="AE261" s="19" t="s">
        <v>63</v>
      </c>
      <c r="AF261" s="19" t="s">
        <v>63</v>
      </c>
      <c r="AG261" s="19" t="s">
        <v>63</v>
      </c>
      <c r="AH261" s="19" t="s">
        <v>63</v>
      </c>
      <c r="AI261" s="19" t="s">
        <v>63</v>
      </c>
      <c r="AJ261" s="19" t="s">
        <v>63</v>
      </c>
      <c r="AK261" s="19" t="s">
        <v>63</v>
      </c>
      <c r="AL261" s="19" t="s">
        <v>63</v>
      </c>
      <c r="AM261" s="19" t="s">
        <v>63</v>
      </c>
      <c r="AN261" s="19" t="s">
        <v>63</v>
      </c>
      <c r="AO261" s="19" t="s">
        <v>63</v>
      </c>
      <c r="AP261" s="83"/>
      <c r="AQ261" s="83" t="s">
        <v>64</v>
      </c>
    </row>
    <row r="262" spans="1:43" ht="25.5">
      <c r="A262" s="15" t="s">
        <v>55</v>
      </c>
      <c r="B262" s="1">
        <v>1396.01</v>
      </c>
      <c r="C262" s="85">
        <v>10.7</v>
      </c>
      <c r="D262" s="20" t="s">
        <v>1356</v>
      </c>
      <c r="E262" s="17" t="s">
        <v>1357</v>
      </c>
      <c r="F262" s="17" t="s">
        <v>66</v>
      </c>
      <c r="G262" s="17" t="s">
        <v>59</v>
      </c>
      <c r="H262" s="18">
        <v>1</v>
      </c>
      <c r="I262" s="17"/>
      <c r="J262" s="17"/>
      <c r="K262" s="17" t="s">
        <v>1358</v>
      </c>
      <c r="L262" s="19" t="s">
        <v>63</v>
      </c>
      <c r="M262" s="19" t="s">
        <v>62</v>
      </c>
      <c r="N262" s="19" t="s">
        <v>63</v>
      </c>
      <c r="O262" s="19" t="s">
        <v>63</v>
      </c>
      <c r="P262" s="19" t="s">
        <v>63</v>
      </c>
      <c r="Q262" s="19" t="s">
        <v>62</v>
      </c>
      <c r="R262" s="19" t="s">
        <v>63</v>
      </c>
      <c r="S262" s="19" t="s">
        <v>63</v>
      </c>
      <c r="T262" s="19" t="s">
        <v>63</v>
      </c>
      <c r="U262" s="19" t="s">
        <v>63</v>
      </c>
      <c r="V262" s="19" t="s">
        <v>1359</v>
      </c>
      <c r="W262" s="19" t="s">
        <v>63</v>
      </c>
      <c r="X262" s="19" t="s">
        <v>63</v>
      </c>
      <c r="Y262" s="19" t="s">
        <v>63</v>
      </c>
      <c r="Z262" s="19" t="s">
        <v>62</v>
      </c>
      <c r="AA262" s="19" t="s">
        <v>63</v>
      </c>
      <c r="AB262" s="19" t="s">
        <v>62</v>
      </c>
      <c r="AC262" s="19" t="s">
        <v>62</v>
      </c>
      <c r="AD262" s="19" t="s">
        <v>62</v>
      </c>
      <c r="AE262" s="19" t="s">
        <v>62</v>
      </c>
      <c r="AF262" s="19" t="s">
        <v>62</v>
      </c>
      <c r="AG262" s="19" t="s">
        <v>62</v>
      </c>
      <c r="AH262" s="19" t="s">
        <v>62</v>
      </c>
      <c r="AI262" s="19" t="s">
        <v>62</v>
      </c>
      <c r="AJ262" s="19" t="s">
        <v>62</v>
      </c>
      <c r="AK262" s="19" t="s">
        <v>62</v>
      </c>
      <c r="AL262" s="19" t="s">
        <v>62</v>
      </c>
      <c r="AM262" s="19" t="s">
        <v>62</v>
      </c>
      <c r="AN262" s="19" t="s">
        <v>63</v>
      </c>
      <c r="AO262" s="19" t="s">
        <v>63</v>
      </c>
      <c r="AP262" s="83"/>
      <c r="AQ262" s="83"/>
    </row>
    <row r="263" spans="1:43">
      <c r="A263" s="15" t="s">
        <v>55</v>
      </c>
      <c r="B263" s="1">
        <v>1398</v>
      </c>
      <c r="C263" s="16">
        <v>37.799999999999997</v>
      </c>
      <c r="D263" s="20" t="s">
        <v>1360</v>
      </c>
      <c r="E263" s="17" t="s">
        <v>1357</v>
      </c>
      <c r="F263" s="17" t="s">
        <v>66</v>
      </c>
      <c r="G263" s="17" t="s">
        <v>59</v>
      </c>
      <c r="H263" s="18">
        <v>1</v>
      </c>
      <c r="I263" s="17"/>
      <c r="J263" s="17"/>
      <c r="K263" s="17"/>
      <c r="L263" s="19" t="s">
        <v>63</v>
      </c>
      <c r="M263" s="19" t="s">
        <v>62</v>
      </c>
      <c r="N263" s="19" t="s">
        <v>63</v>
      </c>
      <c r="O263" s="19" t="s">
        <v>63</v>
      </c>
      <c r="P263" s="19" t="s">
        <v>63</v>
      </c>
      <c r="Q263" s="19" t="s">
        <v>62</v>
      </c>
      <c r="R263" s="19" t="s">
        <v>63</v>
      </c>
      <c r="S263" s="19" t="s">
        <v>62</v>
      </c>
      <c r="T263" s="19" t="s">
        <v>62</v>
      </c>
      <c r="U263" s="19" t="s">
        <v>62</v>
      </c>
      <c r="V263" s="19" t="s">
        <v>62</v>
      </c>
      <c r="W263" s="19" t="s">
        <v>63</v>
      </c>
      <c r="X263" s="19" t="s">
        <v>63</v>
      </c>
      <c r="Y263" s="19" t="s">
        <v>63</v>
      </c>
      <c r="Z263" s="19" t="s">
        <v>63</v>
      </c>
      <c r="AA263" s="19" t="s">
        <v>63</v>
      </c>
      <c r="AB263" s="19" t="s">
        <v>63</v>
      </c>
      <c r="AC263" s="19" t="s">
        <v>63</v>
      </c>
      <c r="AD263" s="19" t="s">
        <v>63</v>
      </c>
      <c r="AE263" s="19" t="s">
        <v>63</v>
      </c>
      <c r="AF263" s="19" t="s">
        <v>63</v>
      </c>
      <c r="AG263" s="19" t="s">
        <v>63</v>
      </c>
      <c r="AH263" s="19" t="s">
        <v>62</v>
      </c>
      <c r="AI263" s="19" t="s">
        <v>63</v>
      </c>
      <c r="AJ263" s="19" t="s">
        <v>63</v>
      </c>
      <c r="AK263" s="19" t="s">
        <v>63</v>
      </c>
      <c r="AL263" s="19" t="s">
        <v>63</v>
      </c>
      <c r="AM263" s="19" t="s">
        <v>63</v>
      </c>
      <c r="AN263" s="19" t="s">
        <v>63</v>
      </c>
      <c r="AO263" s="19" t="s">
        <v>63</v>
      </c>
      <c r="AP263" s="83"/>
      <c r="AQ263" s="83" t="s">
        <v>64</v>
      </c>
    </row>
    <row r="264" spans="1:43">
      <c r="A264" s="15" t="s">
        <v>55</v>
      </c>
      <c r="B264" s="1">
        <v>1401</v>
      </c>
      <c r="C264" s="16">
        <v>36.9</v>
      </c>
      <c r="D264" s="20" t="s">
        <v>1361</v>
      </c>
      <c r="E264" s="17" t="s">
        <v>98</v>
      </c>
      <c r="F264" s="17" t="s">
        <v>66</v>
      </c>
      <c r="G264" s="17" t="s">
        <v>59</v>
      </c>
      <c r="H264" s="18">
        <v>1</v>
      </c>
      <c r="I264" s="17"/>
      <c r="J264" s="21"/>
      <c r="K264" s="17"/>
      <c r="L264" s="19" t="s">
        <v>62</v>
      </c>
      <c r="M264" s="19" t="s">
        <v>62</v>
      </c>
      <c r="N264" s="19" t="s">
        <v>63</v>
      </c>
      <c r="O264" s="19" t="s">
        <v>63</v>
      </c>
      <c r="P264" s="19" t="s">
        <v>63</v>
      </c>
      <c r="Q264" s="19" t="s">
        <v>62</v>
      </c>
      <c r="R264" s="19" t="s">
        <v>63</v>
      </c>
      <c r="S264" s="19" t="s">
        <v>62</v>
      </c>
      <c r="T264" s="19" t="s">
        <v>62</v>
      </c>
      <c r="U264" s="19" t="s">
        <v>62</v>
      </c>
      <c r="V264" s="19" t="s">
        <v>62</v>
      </c>
      <c r="W264" s="19" t="s">
        <v>63</v>
      </c>
      <c r="X264" s="19" t="s">
        <v>63</v>
      </c>
      <c r="Y264" s="19" t="s">
        <v>63</v>
      </c>
      <c r="Z264" s="19" t="s">
        <v>63</v>
      </c>
      <c r="AA264" s="19" t="s">
        <v>63</v>
      </c>
      <c r="AB264" s="19" t="s">
        <v>63</v>
      </c>
      <c r="AC264" s="19" t="s">
        <v>63</v>
      </c>
      <c r="AD264" s="19" t="s">
        <v>63</v>
      </c>
      <c r="AE264" s="19" t="s">
        <v>63</v>
      </c>
      <c r="AF264" s="19" t="s">
        <v>63</v>
      </c>
      <c r="AG264" s="19" t="s">
        <v>63</v>
      </c>
      <c r="AH264" s="19" t="s">
        <v>62</v>
      </c>
      <c r="AI264" s="19" t="s">
        <v>63</v>
      </c>
      <c r="AJ264" s="19" t="s">
        <v>63</v>
      </c>
      <c r="AK264" s="19" t="s">
        <v>63</v>
      </c>
      <c r="AL264" s="19" t="s">
        <v>63</v>
      </c>
      <c r="AM264" s="19" t="s">
        <v>63</v>
      </c>
      <c r="AN264" s="19" t="s">
        <v>63</v>
      </c>
      <c r="AO264" s="19" t="s">
        <v>63</v>
      </c>
      <c r="AP264" s="83"/>
      <c r="AQ264" s="83" t="s">
        <v>64</v>
      </c>
    </row>
    <row r="265" spans="1:43">
      <c r="A265" s="15" t="s">
        <v>55</v>
      </c>
      <c r="B265" s="1">
        <v>1402</v>
      </c>
      <c r="C265" s="16">
        <v>33.299999999999997</v>
      </c>
      <c r="D265" s="20" t="s">
        <v>1362</v>
      </c>
      <c r="E265" s="17" t="s">
        <v>57</v>
      </c>
      <c r="F265" s="17" t="s">
        <v>58</v>
      </c>
      <c r="G265" s="17" t="s">
        <v>59</v>
      </c>
      <c r="H265" s="18">
        <v>1</v>
      </c>
      <c r="I265" s="17"/>
      <c r="J265" s="86"/>
      <c r="K265" s="17"/>
      <c r="L265" s="19" t="s">
        <v>62</v>
      </c>
      <c r="M265" s="19" t="s">
        <v>62</v>
      </c>
      <c r="N265" s="19" t="s">
        <v>63</v>
      </c>
      <c r="O265" s="19" t="s">
        <v>63</v>
      </c>
      <c r="P265" s="19" t="s">
        <v>63</v>
      </c>
      <c r="Q265" s="19" t="s">
        <v>62</v>
      </c>
      <c r="R265" s="19" t="s">
        <v>63</v>
      </c>
      <c r="S265" s="19" t="s">
        <v>62</v>
      </c>
      <c r="T265" s="19" t="s">
        <v>62</v>
      </c>
      <c r="U265" s="19" t="s">
        <v>62</v>
      </c>
      <c r="V265" s="19" t="s">
        <v>62</v>
      </c>
      <c r="W265" s="19" t="s">
        <v>63</v>
      </c>
      <c r="X265" s="19" t="s">
        <v>63</v>
      </c>
      <c r="Y265" s="19" t="s">
        <v>63</v>
      </c>
      <c r="Z265" s="19" t="s">
        <v>63</v>
      </c>
      <c r="AA265" s="19" t="s">
        <v>63</v>
      </c>
      <c r="AB265" s="19" t="s">
        <v>63</v>
      </c>
      <c r="AC265" s="19" t="s">
        <v>63</v>
      </c>
      <c r="AD265" s="19" t="s">
        <v>63</v>
      </c>
      <c r="AE265" s="19" t="s">
        <v>63</v>
      </c>
      <c r="AF265" s="19" t="s">
        <v>63</v>
      </c>
      <c r="AG265" s="19" t="s">
        <v>63</v>
      </c>
      <c r="AH265" s="19" t="s">
        <v>62</v>
      </c>
      <c r="AI265" s="19" t="s">
        <v>63</v>
      </c>
      <c r="AJ265" s="19" t="s">
        <v>63</v>
      </c>
      <c r="AK265" s="19" t="s">
        <v>63</v>
      </c>
      <c r="AL265" s="19" t="s">
        <v>63</v>
      </c>
      <c r="AM265" s="19" t="s">
        <v>63</v>
      </c>
      <c r="AN265" s="19" t="s">
        <v>63</v>
      </c>
      <c r="AO265" s="19" t="s">
        <v>63</v>
      </c>
      <c r="AP265" s="83"/>
      <c r="AQ265" s="83" t="s">
        <v>64</v>
      </c>
    </row>
    <row r="266" spans="1:43">
      <c r="A266" s="15" t="s">
        <v>55</v>
      </c>
      <c r="B266" s="1">
        <v>1404</v>
      </c>
      <c r="C266" s="16">
        <v>19.8</v>
      </c>
      <c r="D266" s="20" t="s">
        <v>1363</v>
      </c>
      <c r="E266" s="17" t="s">
        <v>98</v>
      </c>
      <c r="F266" s="17" t="s">
        <v>155</v>
      </c>
      <c r="G266" s="17" t="s">
        <v>57</v>
      </c>
      <c r="H266" s="18">
        <v>1</v>
      </c>
      <c r="I266" s="17"/>
      <c r="J266" s="21"/>
      <c r="K266" s="17"/>
      <c r="L266" s="19" t="s">
        <v>62</v>
      </c>
      <c r="M266" s="19" t="s">
        <v>62</v>
      </c>
      <c r="N266" s="19" t="s">
        <v>63</v>
      </c>
      <c r="O266" s="19" t="s">
        <v>63</v>
      </c>
      <c r="P266" s="19" t="s">
        <v>63</v>
      </c>
      <c r="Q266" s="19" t="s">
        <v>62</v>
      </c>
      <c r="R266" s="19" t="s">
        <v>63</v>
      </c>
      <c r="S266" s="19" t="s">
        <v>62</v>
      </c>
      <c r="T266" s="19" t="s">
        <v>62</v>
      </c>
      <c r="U266" s="19" t="s">
        <v>62</v>
      </c>
      <c r="V266" s="19" t="s">
        <v>62</v>
      </c>
      <c r="W266" s="19" t="s">
        <v>63</v>
      </c>
      <c r="X266" s="19" t="s">
        <v>63</v>
      </c>
      <c r="Y266" s="19" t="s">
        <v>63</v>
      </c>
      <c r="Z266" s="19" t="s">
        <v>63</v>
      </c>
      <c r="AA266" s="19" t="s">
        <v>63</v>
      </c>
      <c r="AB266" s="19" t="s">
        <v>63</v>
      </c>
      <c r="AC266" s="19" t="s">
        <v>63</v>
      </c>
      <c r="AD266" s="19" t="s">
        <v>63</v>
      </c>
      <c r="AE266" s="19" t="s">
        <v>63</v>
      </c>
      <c r="AF266" s="19" t="s">
        <v>63</v>
      </c>
      <c r="AG266" s="19" t="s">
        <v>63</v>
      </c>
      <c r="AH266" s="19" t="s">
        <v>62</v>
      </c>
      <c r="AI266" s="19" t="s">
        <v>63</v>
      </c>
      <c r="AJ266" s="19" t="s">
        <v>63</v>
      </c>
      <c r="AK266" s="19" t="s">
        <v>63</v>
      </c>
      <c r="AL266" s="19" t="s">
        <v>63</v>
      </c>
      <c r="AM266" s="19" t="s">
        <v>63</v>
      </c>
      <c r="AN266" s="19" t="s">
        <v>63</v>
      </c>
      <c r="AO266" s="19" t="s">
        <v>63</v>
      </c>
      <c r="AP266" s="83"/>
      <c r="AQ266" s="83" t="s">
        <v>64</v>
      </c>
    </row>
    <row r="267" spans="1:43">
      <c r="A267" s="15" t="s">
        <v>55</v>
      </c>
      <c r="B267" s="1">
        <v>1405</v>
      </c>
      <c r="C267" s="16">
        <v>17.899999999999999</v>
      </c>
      <c r="D267" s="20" t="s">
        <v>1364</v>
      </c>
      <c r="E267" s="17" t="s">
        <v>57</v>
      </c>
      <c r="F267" s="17" t="s">
        <v>58</v>
      </c>
      <c r="G267" s="17" t="s">
        <v>59</v>
      </c>
      <c r="H267" s="18">
        <v>1</v>
      </c>
      <c r="I267" s="17"/>
      <c r="J267" s="21"/>
      <c r="K267" s="17"/>
      <c r="L267" s="19" t="s">
        <v>62</v>
      </c>
      <c r="M267" s="19" t="s">
        <v>62</v>
      </c>
      <c r="N267" s="19" t="s">
        <v>63</v>
      </c>
      <c r="O267" s="19" t="s">
        <v>63</v>
      </c>
      <c r="P267" s="19" t="s">
        <v>63</v>
      </c>
      <c r="Q267" s="19" t="s">
        <v>62</v>
      </c>
      <c r="R267" s="19" t="s">
        <v>63</v>
      </c>
      <c r="S267" s="19" t="s">
        <v>62</v>
      </c>
      <c r="T267" s="19" t="s">
        <v>62</v>
      </c>
      <c r="U267" s="19" t="s">
        <v>62</v>
      </c>
      <c r="V267" s="19" t="s">
        <v>62</v>
      </c>
      <c r="W267" s="19" t="s">
        <v>63</v>
      </c>
      <c r="X267" s="19" t="s">
        <v>63</v>
      </c>
      <c r="Y267" s="19" t="s">
        <v>63</v>
      </c>
      <c r="Z267" s="19" t="s">
        <v>63</v>
      </c>
      <c r="AA267" s="19" t="s">
        <v>63</v>
      </c>
      <c r="AB267" s="19" t="s">
        <v>63</v>
      </c>
      <c r="AC267" s="19" t="s">
        <v>63</v>
      </c>
      <c r="AD267" s="19" t="s">
        <v>63</v>
      </c>
      <c r="AE267" s="19" t="s">
        <v>63</v>
      </c>
      <c r="AF267" s="19" t="s">
        <v>63</v>
      </c>
      <c r="AG267" s="19" t="s">
        <v>63</v>
      </c>
      <c r="AH267" s="19" t="s">
        <v>63</v>
      </c>
      <c r="AI267" s="19" t="s">
        <v>63</v>
      </c>
      <c r="AJ267" s="19" t="s">
        <v>63</v>
      </c>
      <c r="AK267" s="19" t="s">
        <v>63</v>
      </c>
      <c r="AL267" s="19" t="s">
        <v>63</v>
      </c>
      <c r="AM267" s="19" t="s">
        <v>63</v>
      </c>
      <c r="AN267" s="19" t="s">
        <v>63</v>
      </c>
      <c r="AO267" s="19" t="s">
        <v>63</v>
      </c>
      <c r="AP267" s="83"/>
      <c r="AQ267" s="83" t="s">
        <v>64</v>
      </c>
    </row>
    <row r="268" spans="1:43">
      <c r="A268" s="15" t="s">
        <v>55</v>
      </c>
      <c r="B268" s="1">
        <v>1406</v>
      </c>
      <c r="C268" s="16">
        <v>2.2999999999999998</v>
      </c>
      <c r="D268" s="20" t="s">
        <v>113</v>
      </c>
      <c r="E268" s="17" t="s">
        <v>57</v>
      </c>
      <c r="F268" s="17" t="s">
        <v>57</v>
      </c>
      <c r="G268" s="17" t="s">
        <v>59</v>
      </c>
      <c r="H268" s="18">
        <v>1</v>
      </c>
      <c r="I268" s="17"/>
      <c r="J268" s="17"/>
      <c r="K268" s="17"/>
      <c r="L268" s="19" t="s">
        <v>62</v>
      </c>
      <c r="M268" s="19" t="s">
        <v>63</v>
      </c>
      <c r="N268" s="19" t="s">
        <v>63</v>
      </c>
      <c r="O268" s="19" t="s">
        <v>63</v>
      </c>
      <c r="P268" s="19" t="s">
        <v>63</v>
      </c>
      <c r="Q268" s="19" t="s">
        <v>63</v>
      </c>
      <c r="R268" s="19" t="s">
        <v>62</v>
      </c>
      <c r="S268" s="19" t="s">
        <v>62</v>
      </c>
      <c r="T268" s="19" t="s">
        <v>62</v>
      </c>
      <c r="U268" s="19" t="s">
        <v>62</v>
      </c>
      <c r="V268" s="19" t="s">
        <v>62</v>
      </c>
      <c r="W268" s="19" t="s">
        <v>62</v>
      </c>
      <c r="X268" s="19" t="s">
        <v>62</v>
      </c>
      <c r="Y268" s="19" t="s">
        <v>62</v>
      </c>
      <c r="Z268" s="19" t="s">
        <v>63</v>
      </c>
      <c r="AA268" s="19" t="s">
        <v>63</v>
      </c>
      <c r="AB268" s="19" t="s">
        <v>63</v>
      </c>
      <c r="AC268" s="19" t="s">
        <v>63</v>
      </c>
      <c r="AD268" s="19" t="s">
        <v>63</v>
      </c>
      <c r="AE268" s="19" t="s">
        <v>63</v>
      </c>
      <c r="AF268" s="19" t="s">
        <v>63</v>
      </c>
      <c r="AG268" s="19" t="s">
        <v>63</v>
      </c>
      <c r="AH268" s="19" t="s">
        <v>63</v>
      </c>
      <c r="AI268" s="19" t="s">
        <v>63</v>
      </c>
      <c r="AJ268" s="19" t="s">
        <v>63</v>
      </c>
      <c r="AK268" s="19" t="s">
        <v>63</v>
      </c>
      <c r="AL268" s="19" t="s">
        <v>63</v>
      </c>
      <c r="AM268" s="19" t="s">
        <v>63</v>
      </c>
      <c r="AN268" s="19" t="s">
        <v>63</v>
      </c>
      <c r="AO268" s="19" t="s">
        <v>63</v>
      </c>
      <c r="AP268" s="83"/>
      <c r="AQ268" s="83" t="s">
        <v>64</v>
      </c>
    </row>
    <row r="269" spans="1:43">
      <c r="A269" s="15" t="s">
        <v>55</v>
      </c>
      <c r="B269" s="1">
        <v>1406.01</v>
      </c>
      <c r="C269" s="85">
        <v>7.9</v>
      </c>
      <c r="D269" s="20" t="s">
        <v>113</v>
      </c>
      <c r="E269" s="17" t="s">
        <v>57</v>
      </c>
      <c r="F269" s="17" t="s">
        <v>57</v>
      </c>
      <c r="G269" s="17" t="s">
        <v>59</v>
      </c>
      <c r="H269" s="18">
        <v>1</v>
      </c>
      <c r="I269" s="17"/>
      <c r="J269" s="17"/>
      <c r="K269" s="17"/>
      <c r="L269" s="19" t="s">
        <v>62</v>
      </c>
      <c r="M269" s="19" t="s">
        <v>63</v>
      </c>
      <c r="N269" s="19" t="s">
        <v>63</v>
      </c>
      <c r="O269" s="19" t="s">
        <v>63</v>
      </c>
      <c r="P269" s="19" t="s">
        <v>63</v>
      </c>
      <c r="Q269" s="19" t="s">
        <v>63</v>
      </c>
      <c r="R269" s="19" t="s">
        <v>62</v>
      </c>
      <c r="S269" s="19" t="s">
        <v>63</v>
      </c>
      <c r="T269" s="19" t="s">
        <v>63</v>
      </c>
      <c r="U269" s="19" t="s">
        <v>63</v>
      </c>
      <c r="V269" s="19" t="s">
        <v>63</v>
      </c>
      <c r="W269" s="19" t="s">
        <v>63</v>
      </c>
      <c r="X269" s="19" t="s">
        <v>63</v>
      </c>
      <c r="Y269" s="19" t="s">
        <v>63</v>
      </c>
      <c r="Z269" s="19" t="s">
        <v>62</v>
      </c>
      <c r="AA269" s="19" t="s">
        <v>63</v>
      </c>
      <c r="AB269" s="19" t="s">
        <v>62</v>
      </c>
      <c r="AC269" s="19" t="s">
        <v>62</v>
      </c>
      <c r="AD269" s="19" t="s">
        <v>62</v>
      </c>
      <c r="AE269" s="19" t="s">
        <v>62</v>
      </c>
      <c r="AF269" s="19" t="s">
        <v>62</v>
      </c>
      <c r="AG269" s="19" t="s">
        <v>62</v>
      </c>
      <c r="AH269" s="19" t="s">
        <v>62</v>
      </c>
      <c r="AI269" s="19" t="s">
        <v>62</v>
      </c>
      <c r="AJ269" s="19" t="s">
        <v>62</v>
      </c>
      <c r="AK269" s="19" t="s">
        <v>62</v>
      </c>
      <c r="AL269" s="19" t="s">
        <v>62</v>
      </c>
      <c r="AM269" s="19" t="s">
        <v>62</v>
      </c>
      <c r="AN269" s="19" t="s">
        <v>63</v>
      </c>
      <c r="AO269" s="19" t="s">
        <v>63</v>
      </c>
      <c r="AP269" s="83"/>
      <c r="AQ269" s="83"/>
    </row>
    <row r="270" spans="1:43">
      <c r="A270" s="15" t="s">
        <v>55</v>
      </c>
      <c r="B270" s="1">
        <v>1410.01</v>
      </c>
      <c r="C270" s="85">
        <v>7.9</v>
      </c>
      <c r="D270" s="20" t="s">
        <v>114</v>
      </c>
      <c r="E270" s="17" t="s">
        <v>57</v>
      </c>
      <c r="F270" s="17" t="s">
        <v>58</v>
      </c>
      <c r="G270" s="17" t="s">
        <v>59</v>
      </c>
      <c r="H270" s="18">
        <v>1</v>
      </c>
      <c r="I270" s="17"/>
      <c r="J270" s="17"/>
      <c r="K270" s="17"/>
      <c r="L270" s="19" t="s">
        <v>62</v>
      </c>
      <c r="M270" s="19" t="s">
        <v>63</v>
      </c>
      <c r="N270" s="19" t="s">
        <v>63</v>
      </c>
      <c r="O270" s="19" t="s">
        <v>63</v>
      </c>
      <c r="P270" s="19" t="s">
        <v>63</v>
      </c>
      <c r="Q270" s="19" t="s">
        <v>63</v>
      </c>
      <c r="R270" s="19" t="s">
        <v>62</v>
      </c>
      <c r="S270" s="19" t="s">
        <v>63</v>
      </c>
      <c r="T270" s="19" t="s">
        <v>63</v>
      </c>
      <c r="U270" s="19" t="s">
        <v>63</v>
      </c>
      <c r="V270" s="19" t="s">
        <v>63</v>
      </c>
      <c r="W270" s="19" t="s">
        <v>63</v>
      </c>
      <c r="X270" s="19" t="s">
        <v>63</v>
      </c>
      <c r="Y270" s="19" t="s">
        <v>63</v>
      </c>
      <c r="Z270" s="19" t="s">
        <v>62</v>
      </c>
      <c r="AA270" s="19" t="s">
        <v>63</v>
      </c>
      <c r="AB270" s="19" t="s">
        <v>62</v>
      </c>
      <c r="AC270" s="19" t="s">
        <v>62</v>
      </c>
      <c r="AD270" s="19" t="s">
        <v>62</v>
      </c>
      <c r="AE270" s="19" t="s">
        <v>62</v>
      </c>
      <c r="AF270" s="19" t="s">
        <v>62</v>
      </c>
      <c r="AG270" s="19" t="s">
        <v>62</v>
      </c>
      <c r="AH270" s="19" t="s">
        <v>62</v>
      </c>
      <c r="AI270" s="19" t="s">
        <v>62</v>
      </c>
      <c r="AJ270" s="19" t="s">
        <v>62</v>
      </c>
      <c r="AK270" s="19" t="s">
        <v>62</v>
      </c>
      <c r="AL270" s="19" t="s">
        <v>62</v>
      </c>
      <c r="AM270" s="19" t="s">
        <v>62</v>
      </c>
      <c r="AN270" s="19" t="s">
        <v>63</v>
      </c>
      <c r="AO270" s="19" t="s">
        <v>63</v>
      </c>
      <c r="AP270" s="83"/>
      <c r="AQ270" s="83"/>
    </row>
    <row r="271" spans="1:43">
      <c r="A271" s="15" t="s">
        <v>55</v>
      </c>
      <c r="B271" s="1">
        <v>1410.1</v>
      </c>
      <c r="C271" s="16">
        <v>2.9</v>
      </c>
      <c r="D271" s="20" t="s">
        <v>114</v>
      </c>
      <c r="E271" s="17" t="s">
        <v>57</v>
      </c>
      <c r="F271" s="17" t="s">
        <v>58</v>
      </c>
      <c r="G271" s="17" t="s">
        <v>59</v>
      </c>
      <c r="H271" s="18">
        <v>1</v>
      </c>
      <c r="I271" s="17"/>
      <c r="J271" s="17"/>
      <c r="K271" s="17"/>
      <c r="L271" s="19" t="s">
        <v>62</v>
      </c>
      <c r="M271" s="19" t="s">
        <v>63</v>
      </c>
      <c r="N271" s="19" t="s">
        <v>63</v>
      </c>
      <c r="O271" s="19" t="s">
        <v>63</v>
      </c>
      <c r="P271" s="19" t="s">
        <v>63</v>
      </c>
      <c r="Q271" s="19" t="s">
        <v>63</v>
      </c>
      <c r="R271" s="19" t="s">
        <v>62</v>
      </c>
      <c r="S271" s="19" t="s">
        <v>62</v>
      </c>
      <c r="T271" s="19" t="s">
        <v>62</v>
      </c>
      <c r="U271" s="19" t="s">
        <v>62</v>
      </c>
      <c r="V271" s="19" t="s">
        <v>62</v>
      </c>
      <c r="W271" s="19" t="s">
        <v>62</v>
      </c>
      <c r="X271" s="19" t="s">
        <v>62</v>
      </c>
      <c r="Y271" s="19" t="s">
        <v>62</v>
      </c>
      <c r="Z271" s="19" t="s">
        <v>63</v>
      </c>
      <c r="AA271" s="19" t="s">
        <v>63</v>
      </c>
      <c r="AB271" s="19" t="s">
        <v>63</v>
      </c>
      <c r="AC271" s="19" t="s">
        <v>63</v>
      </c>
      <c r="AD271" s="19" t="s">
        <v>63</v>
      </c>
      <c r="AE271" s="19" t="s">
        <v>63</v>
      </c>
      <c r="AF271" s="19" t="s">
        <v>63</v>
      </c>
      <c r="AG271" s="19" t="s">
        <v>63</v>
      </c>
      <c r="AH271" s="19" t="s">
        <v>63</v>
      </c>
      <c r="AI271" s="19" t="s">
        <v>63</v>
      </c>
      <c r="AJ271" s="19" t="s">
        <v>63</v>
      </c>
      <c r="AK271" s="19" t="s">
        <v>63</v>
      </c>
      <c r="AL271" s="19" t="s">
        <v>63</v>
      </c>
      <c r="AM271" s="19" t="s">
        <v>63</v>
      </c>
      <c r="AN271" s="19" t="s">
        <v>63</v>
      </c>
      <c r="AO271" s="19" t="s">
        <v>63</v>
      </c>
      <c r="AP271" s="83"/>
      <c r="AQ271" s="83" t="s">
        <v>64</v>
      </c>
    </row>
    <row r="272" spans="1:43" ht="25.5">
      <c r="A272" s="15" t="s">
        <v>55</v>
      </c>
      <c r="B272" s="1">
        <v>1411</v>
      </c>
      <c r="C272" s="16">
        <v>126</v>
      </c>
      <c r="D272" s="20" t="s">
        <v>1365</v>
      </c>
      <c r="E272" s="17" t="s">
        <v>1366</v>
      </c>
      <c r="F272" s="17" t="s">
        <v>71</v>
      </c>
      <c r="G272" s="17" t="s">
        <v>59</v>
      </c>
      <c r="H272" s="18">
        <v>1</v>
      </c>
      <c r="I272" s="17"/>
      <c r="J272" s="17"/>
      <c r="K272" s="17"/>
      <c r="L272" s="19" t="s">
        <v>63</v>
      </c>
      <c r="M272" s="19" t="s">
        <v>62</v>
      </c>
      <c r="N272" s="19" t="s">
        <v>63</v>
      </c>
      <c r="O272" s="19" t="s">
        <v>63</v>
      </c>
      <c r="P272" s="19" t="s">
        <v>63</v>
      </c>
      <c r="Q272" s="19" t="s">
        <v>62</v>
      </c>
      <c r="R272" s="19" t="s">
        <v>63</v>
      </c>
      <c r="S272" s="19" t="s">
        <v>62</v>
      </c>
      <c r="T272" s="19" t="s">
        <v>62</v>
      </c>
      <c r="U272" s="19" t="s">
        <v>62</v>
      </c>
      <c r="V272" s="19" t="s">
        <v>62</v>
      </c>
      <c r="W272" s="19" t="s">
        <v>63</v>
      </c>
      <c r="X272" s="19" t="s">
        <v>63</v>
      </c>
      <c r="Y272" s="19" t="s">
        <v>63</v>
      </c>
      <c r="Z272" s="19" t="s">
        <v>63</v>
      </c>
      <c r="AA272" s="19" t="s">
        <v>63</v>
      </c>
      <c r="AB272" s="19" t="s">
        <v>63</v>
      </c>
      <c r="AC272" s="19" t="s">
        <v>63</v>
      </c>
      <c r="AD272" s="19" t="s">
        <v>63</v>
      </c>
      <c r="AE272" s="19" t="s">
        <v>63</v>
      </c>
      <c r="AF272" s="19" t="s">
        <v>63</v>
      </c>
      <c r="AG272" s="19" t="s">
        <v>63</v>
      </c>
      <c r="AH272" s="19" t="s">
        <v>63</v>
      </c>
      <c r="AI272" s="19" t="s">
        <v>63</v>
      </c>
      <c r="AJ272" s="19" t="s">
        <v>63</v>
      </c>
      <c r="AK272" s="19" t="s">
        <v>63</v>
      </c>
      <c r="AL272" s="19" t="s">
        <v>63</v>
      </c>
      <c r="AM272" s="19" t="s">
        <v>63</v>
      </c>
      <c r="AN272" s="19" t="s">
        <v>63</v>
      </c>
      <c r="AO272" s="19" t="s">
        <v>63</v>
      </c>
      <c r="AP272" s="83"/>
      <c r="AQ272" s="83" t="s">
        <v>64</v>
      </c>
    </row>
    <row r="273" spans="1:43">
      <c r="A273" s="15" t="s">
        <v>55</v>
      </c>
      <c r="B273" s="1">
        <v>1412</v>
      </c>
      <c r="C273" s="16">
        <v>44.1</v>
      </c>
      <c r="D273" s="20" t="s">
        <v>1367</v>
      </c>
      <c r="E273" s="17" t="s">
        <v>1368</v>
      </c>
      <c r="F273" s="17" t="s">
        <v>71</v>
      </c>
      <c r="G273" s="17" t="s">
        <v>59</v>
      </c>
      <c r="H273" s="17" t="s">
        <v>1369</v>
      </c>
      <c r="I273" s="17"/>
      <c r="J273" s="17"/>
      <c r="K273" s="17"/>
      <c r="L273" s="19" t="s">
        <v>63</v>
      </c>
      <c r="M273" s="19" t="s">
        <v>62</v>
      </c>
      <c r="N273" s="19" t="s">
        <v>63</v>
      </c>
      <c r="O273" s="19" t="s">
        <v>63</v>
      </c>
      <c r="P273" s="19" t="s">
        <v>63</v>
      </c>
      <c r="Q273" s="19" t="s">
        <v>62</v>
      </c>
      <c r="R273" s="19" t="s">
        <v>63</v>
      </c>
      <c r="S273" s="19" t="s">
        <v>62</v>
      </c>
      <c r="T273" s="19" t="s">
        <v>62</v>
      </c>
      <c r="U273" s="19" t="s">
        <v>62</v>
      </c>
      <c r="V273" s="19" t="s">
        <v>62</v>
      </c>
      <c r="W273" s="19" t="s">
        <v>63</v>
      </c>
      <c r="X273" s="19" t="s">
        <v>63</v>
      </c>
      <c r="Y273" s="19" t="s">
        <v>63</v>
      </c>
      <c r="Z273" s="19" t="s">
        <v>63</v>
      </c>
      <c r="AA273" s="19" t="s">
        <v>63</v>
      </c>
      <c r="AB273" s="19" t="s">
        <v>63</v>
      </c>
      <c r="AC273" s="19" t="s">
        <v>63</v>
      </c>
      <c r="AD273" s="19" t="s">
        <v>63</v>
      </c>
      <c r="AE273" s="19" t="s">
        <v>63</v>
      </c>
      <c r="AF273" s="19" t="s">
        <v>63</v>
      </c>
      <c r="AG273" s="19" t="s">
        <v>63</v>
      </c>
      <c r="AH273" s="19" t="s">
        <v>63</v>
      </c>
      <c r="AI273" s="19" t="s">
        <v>63</v>
      </c>
      <c r="AJ273" s="19" t="s">
        <v>63</v>
      </c>
      <c r="AK273" s="19" t="s">
        <v>63</v>
      </c>
      <c r="AL273" s="19" t="s">
        <v>63</v>
      </c>
      <c r="AM273" s="19" t="s">
        <v>63</v>
      </c>
      <c r="AN273" s="19" t="s">
        <v>63</v>
      </c>
      <c r="AO273" s="19" t="s">
        <v>63</v>
      </c>
      <c r="AP273" s="83"/>
      <c r="AQ273" s="83" t="s">
        <v>64</v>
      </c>
    </row>
    <row r="274" spans="1:43">
      <c r="A274" s="15" t="s">
        <v>55</v>
      </c>
      <c r="B274" s="1">
        <v>1413</v>
      </c>
      <c r="C274" s="16">
        <v>21.6</v>
      </c>
      <c r="D274" s="20" t="s">
        <v>1370</v>
      </c>
      <c r="E274" s="17" t="s">
        <v>1156</v>
      </c>
      <c r="F274" s="17" t="s">
        <v>71</v>
      </c>
      <c r="G274" s="17" t="s">
        <v>59</v>
      </c>
      <c r="H274" s="18">
        <v>1</v>
      </c>
      <c r="I274" s="17"/>
      <c r="J274" s="17"/>
      <c r="K274" s="17"/>
      <c r="L274" s="19" t="s">
        <v>63</v>
      </c>
      <c r="M274" s="19" t="s">
        <v>62</v>
      </c>
      <c r="N274" s="19" t="s">
        <v>63</v>
      </c>
      <c r="O274" s="19" t="s">
        <v>63</v>
      </c>
      <c r="P274" s="19" t="s">
        <v>63</v>
      </c>
      <c r="Q274" s="19" t="s">
        <v>62</v>
      </c>
      <c r="R274" s="19" t="s">
        <v>63</v>
      </c>
      <c r="S274" s="19" t="s">
        <v>62</v>
      </c>
      <c r="T274" s="19" t="s">
        <v>62</v>
      </c>
      <c r="U274" s="19" t="s">
        <v>62</v>
      </c>
      <c r="V274" s="19" t="s">
        <v>62</v>
      </c>
      <c r="W274" s="19" t="s">
        <v>63</v>
      </c>
      <c r="X274" s="19" t="s">
        <v>63</v>
      </c>
      <c r="Y274" s="19" t="s">
        <v>63</v>
      </c>
      <c r="Z274" s="19" t="s">
        <v>63</v>
      </c>
      <c r="AA274" s="19" t="s">
        <v>63</v>
      </c>
      <c r="AB274" s="19" t="s">
        <v>63</v>
      </c>
      <c r="AC274" s="19" t="s">
        <v>63</v>
      </c>
      <c r="AD274" s="19" t="s">
        <v>63</v>
      </c>
      <c r="AE274" s="19" t="s">
        <v>63</v>
      </c>
      <c r="AF274" s="19" t="s">
        <v>63</v>
      </c>
      <c r="AG274" s="19" t="s">
        <v>63</v>
      </c>
      <c r="AH274" s="19" t="s">
        <v>63</v>
      </c>
      <c r="AI274" s="19" t="s">
        <v>63</v>
      </c>
      <c r="AJ274" s="19" t="s">
        <v>63</v>
      </c>
      <c r="AK274" s="19" t="s">
        <v>63</v>
      </c>
      <c r="AL274" s="19" t="s">
        <v>63</v>
      </c>
      <c r="AM274" s="19" t="s">
        <v>63</v>
      </c>
      <c r="AN274" s="19" t="s">
        <v>63</v>
      </c>
      <c r="AO274" s="19" t="s">
        <v>63</v>
      </c>
      <c r="AP274" s="83"/>
      <c r="AQ274" s="83" t="s">
        <v>64</v>
      </c>
    </row>
    <row r="275" spans="1:43">
      <c r="A275" s="15" t="s">
        <v>55</v>
      </c>
      <c r="B275" s="1">
        <v>1414</v>
      </c>
      <c r="C275" s="16">
        <v>28.8</v>
      </c>
      <c r="D275" s="20" t="s">
        <v>1371</v>
      </c>
      <c r="E275" s="17" t="s">
        <v>74</v>
      </c>
      <c r="F275" s="17" t="s">
        <v>71</v>
      </c>
      <c r="G275" s="17" t="s">
        <v>59</v>
      </c>
      <c r="H275" s="18">
        <v>1</v>
      </c>
      <c r="I275" s="17"/>
      <c r="J275" s="17"/>
      <c r="K275" s="17"/>
      <c r="L275" s="19" t="s">
        <v>63</v>
      </c>
      <c r="M275" s="19" t="s">
        <v>62</v>
      </c>
      <c r="N275" s="19" t="s">
        <v>63</v>
      </c>
      <c r="O275" s="19" t="s">
        <v>63</v>
      </c>
      <c r="P275" s="19" t="s">
        <v>63</v>
      </c>
      <c r="Q275" s="19" t="s">
        <v>62</v>
      </c>
      <c r="R275" s="19" t="s">
        <v>63</v>
      </c>
      <c r="S275" s="19" t="s">
        <v>62</v>
      </c>
      <c r="T275" s="19" t="s">
        <v>62</v>
      </c>
      <c r="U275" s="19" t="s">
        <v>62</v>
      </c>
      <c r="V275" s="19" t="s">
        <v>62</v>
      </c>
      <c r="W275" s="19" t="s">
        <v>63</v>
      </c>
      <c r="X275" s="19" t="s">
        <v>63</v>
      </c>
      <c r="Y275" s="19" t="s">
        <v>63</v>
      </c>
      <c r="Z275" s="19" t="s">
        <v>63</v>
      </c>
      <c r="AA275" s="19" t="s">
        <v>63</v>
      </c>
      <c r="AB275" s="19" t="s">
        <v>63</v>
      </c>
      <c r="AC275" s="19" t="s">
        <v>63</v>
      </c>
      <c r="AD275" s="19" t="s">
        <v>63</v>
      </c>
      <c r="AE275" s="19" t="s">
        <v>63</v>
      </c>
      <c r="AF275" s="19" t="s">
        <v>63</v>
      </c>
      <c r="AG275" s="19" t="s">
        <v>63</v>
      </c>
      <c r="AH275" s="19" t="s">
        <v>63</v>
      </c>
      <c r="AI275" s="19" t="s">
        <v>63</v>
      </c>
      <c r="AJ275" s="19" t="s">
        <v>63</v>
      </c>
      <c r="AK275" s="19" t="s">
        <v>63</v>
      </c>
      <c r="AL275" s="19" t="s">
        <v>63</v>
      </c>
      <c r="AM275" s="19" t="s">
        <v>63</v>
      </c>
      <c r="AN275" s="19" t="s">
        <v>63</v>
      </c>
      <c r="AO275" s="19" t="s">
        <v>63</v>
      </c>
      <c r="AP275" s="83"/>
      <c r="AQ275" s="83" t="s">
        <v>64</v>
      </c>
    </row>
    <row r="276" spans="1:43">
      <c r="A276" s="15" t="s">
        <v>55</v>
      </c>
      <c r="B276" s="1">
        <v>1415</v>
      </c>
      <c r="C276" s="16">
        <v>40.5</v>
      </c>
      <c r="D276" s="20" t="s">
        <v>1372</v>
      </c>
      <c r="E276" s="17" t="s">
        <v>1340</v>
      </c>
      <c r="F276" s="17" t="s">
        <v>71</v>
      </c>
      <c r="G276" s="17" t="s">
        <v>59</v>
      </c>
      <c r="H276" s="18">
        <v>1</v>
      </c>
      <c r="I276" s="17"/>
      <c r="J276" s="21"/>
      <c r="K276" s="17"/>
      <c r="L276" s="19" t="s">
        <v>63</v>
      </c>
      <c r="M276" s="19" t="s">
        <v>62</v>
      </c>
      <c r="N276" s="19" t="s">
        <v>63</v>
      </c>
      <c r="O276" s="19" t="s">
        <v>63</v>
      </c>
      <c r="P276" s="19" t="s">
        <v>63</v>
      </c>
      <c r="Q276" s="19" t="s">
        <v>63</v>
      </c>
      <c r="R276" s="19" t="s">
        <v>62</v>
      </c>
      <c r="S276" s="19" t="s">
        <v>62</v>
      </c>
      <c r="T276" s="19" t="s">
        <v>62</v>
      </c>
      <c r="U276" s="19" t="s">
        <v>62</v>
      </c>
      <c r="V276" s="19" t="s">
        <v>62</v>
      </c>
      <c r="W276" s="19" t="s">
        <v>63</v>
      </c>
      <c r="X276" s="19" t="s">
        <v>63</v>
      </c>
      <c r="Y276" s="19" t="s">
        <v>63</v>
      </c>
      <c r="Z276" s="19" t="s">
        <v>63</v>
      </c>
      <c r="AA276" s="19" t="s">
        <v>63</v>
      </c>
      <c r="AB276" s="19" t="s">
        <v>63</v>
      </c>
      <c r="AC276" s="19" t="s">
        <v>63</v>
      </c>
      <c r="AD276" s="19" t="s">
        <v>63</v>
      </c>
      <c r="AE276" s="19" t="s">
        <v>63</v>
      </c>
      <c r="AF276" s="19" t="s">
        <v>63</v>
      </c>
      <c r="AG276" s="19" t="s">
        <v>63</v>
      </c>
      <c r="AH276" s="19" t="s">
        <v>63</v>
      </c>
      <c r="AI276" s="19" t="s">
        <v>63</v>
      </c>
      <c r="AJ276" s="19" t="s">
        <v>63</v>
      </c>
      <c r="AK276" s="19" t="s">
        <v>63</v>
      </c>
      <c r="AL276" s="19" t="s">
        <v>63</v>
      </c>
      <c r="AM276" s="19" t="s">
        <v>63</v>
      </c>
      <c r="AN276" s="19" t="s">
        <v>63</v>
      </c>
      <c r="AO276" s="19" t="s">
        <v>63</v>
      </c>
      <c r="AP276" s="83"/>
      <c r="AQ276" s="83" t="s">
        <v>64</v>
      </c>
    </row>
    <row r="277" spans="1:43">
      <c r="A277" s="15" t="s">
        <v>55</v>
      </c>
      <c r="B277" s="1">
        <v>1417</v>
      </c>
      <c r="C277" s="16">
        <v>46.8</v>
      </c>
      <c r="D277" s="20" t="s">
        <v>1373</v>
      </c>
      <c r="E277" s="17" t="s">
        <v>57</v>
      </c>
      <c r="F277" s="17" t="s">
        <v>58</v>
      </c>
      <c r="G277" s="17" t="s">
        <v>57</v>
      </c>
      <c r="H277" s="18">
        <v>1</v>
      </c>
      <c r="I277" s="17"/>
      <c r="J277" s="17"/>
      <c r="K277" s="17"/>
      <c r="L277" s="19" t="s">
        <v>62</v>
      </c>
      <c r="M277" s="19" t="s">
        <v>63</v>
      </c>
      <c r="N277" s="19" t="s">
        <v>62</v>
      </c>
      <c r="O277" s="19" t="s">
        <v>63</v>
      </c>
      <c r="P277" s="19" t="s">
        <v>63</v>
      </c>
      <c r="Q277" s="19" t="s">
        <v>62</v>
      </c>
      <c r="R277" s="19" t="s">
        <v>63</v>
      </c>
      <c r="S277" s="19" t="s">
        <v>62</v>
      </c>
      <c r="T277" s="19" t="s">
        <v>62</v>
      </c>
      <c r="U277" s="19" t="s">
        <v>62</v>
      </c>
      <c r="V277" s="19" t="s">
        <v>62</v>
      </c>
      <c r="W277" s="19" t="s">
        <v>63</v>
      </c>
      <c r="X277" s="19" t="s">
        <v>63</v>
      </c>
      <c r="Y277" s="19" t="s">
        <v>63</v>
      </c>
      <c r="Z277" s="19" t="s">
        <v>63</v>
      </c>
      <c r="AA277" s="19" t="s">
        <v>63</v>
      </c>
      <c r="AB277" s="19" t="s">
        <v>63</v>
      </c>
      <c r="AC277" s="19" t="s">
        <v>63</v>
      </c>
      <c r="AD277" s="19" t="s">
        <v>63</v>
      </c>
      <c r="AE277" s="19" t="s">
        <v>63</v>
      </c>
      <c r="AF277" s="19" t="s">
        <v>63</v>
      </c>
      <c r="AG277" s="19" t="s">
        <v>63</v>
      </c>
      <c r="AH277" s="19" t="s">
        <v>63</v>
      </c>
      <c r="AI277" s="19" t="s">
        <v>63</v>
      </c>
      <c r="AJ277" s="19" t="s">
        <v>63</v>
      </c>
      <c r="AK277" s="19" t="s">
        <v>63</v>
      </c>
      <c r="AL277" s="19" t="s">
        <v>63</v>
      </c>
      <c r="AM277" s="19" t="s">
        <v>63</v>
      </c>
      <c r="AN277" s="19" t="s">
        <v>63</v>
      </c>
      <c r="AO277" s="19" t="s">
        <v>63</v>
      </c>
      <c r="AP277" s="83"/>
      <c r="AQ277" s="83" t="s">
        <v>64</v>
      </c>
    </row>
    <row r="278" spans="1:43">
      <c r="A278" s="15" t="s">
        <v>55</v>
      </c>
      <c r="B278" s="1">
        <v>1418</v>
      </c>
      <c r="C278" s="16">
        <v>121.5</v>
      </c>
      <c r="D278" s="20" t="s">
        <v>115</v>
      </c>
      <c r="E278" s="17" t="s">
        <v>57</v>
      </c>
      <c r="F278" s="17" t="s">
        <v>66</v>
      </c>
      <c r="G278" s="17" t="s">
        <v>116</v>
      </c>
      <c r="H278" s="18" t="s">
        <v>86</v>
      </c>
      <c r="I278" s="17"/>
      <c r="J278" s="17"/>
      <c r="K278" s="17" t="s">
        <v>117</v>
      </c>
      <c r="L278" s="19" t="s">
        <v>63</v>
      </c>
      <c r="M278" s="19" t="s">
        <v>62</v>
      </c>
      <c r="N278" s="19" t="s">
        <v>62</v>
      </c>
      <c r="O278" s="19" t="s">
        <v>63</v>
      </c>
      <c r="P278" s="19" t="s">
        <v>63</v>
      </c>
      <c r="Q278" s="19" t="s">
        <v>62</v>
      </c>
      <c r="R278" s="19" t="s">
        <v>63</v>
      </c>
      <c r="S278" s="19" t="s">
        <v>62</v>
      </c>
      <c r="T278" s="19" t="s">
        <v>62</v>
      </c>
      <c r="U278" s="19" t="s">
        <v>62</v>
      </c>
      <c r="V278" s="19" t="s">
        <v>62</v>
      </c>
      <c r="W278" s="19" t="s">
        <v>63</v>
      </c>
      <c r="X278" s="19" t="s">
        <v>63</v>
      </c>
      <c r="Y278" s="19" t="s">
        <v>63</v>
      </c>
      <c r="Z278" s="19" t="s">
        <v>63</v>
      </c>
      <c r="AA278" s="19" t="s">
        <v>63</v>
      </c>
      <c r="AB278" s="19" t="s">
        <v>63</v>
      </c>
      <c r="AC278" s="19" t="s">
        <v>63</v>
      </c>
      <c r="AD278" s="19" t="s">
        <v>63</v>
      </c>
      <c r="AE278" s="19" t="s">
        <v>63</v>
      </c>
      <c r="AF278" s="19" t="s">
        <v>63</v>
      </c>
      <c r="AG278" s="19" t="s">
        <v>63</v>
      </c>
      <c r="AH278" s="19" t="s">
        <v>63</v>
      </c>
      <c r="AI278" s="19" t="s">
        <v>63</v>
      </c>
      <c r="AJ278" s="19" t="s">
        <v>63</v>
      </c>
      <c r="AK278" s="19" t="s">
        <v>63</v>
      </c>
      <c r="AL278" s="19" t="s">
        <v>63</v>
      </c>
      <c r="AM278" s="19" t="s">
        <v>63</v>
      </c>
      <c r="AN278" s="19" t="s">
        <v>63</v>
      </c>
      <c r="AO278" s="19" t="s">
        <v>62</v>
      </c>
      <c r="AP278" s="83"/>
      <c r="AQ278" s="83" t="s">
        <v>64</v>
      </c>
    </row>
    <row r="279" spans="1:43">
      <c r="A279" s="15" t="s">
        <v>55</v>
      </c>
      <c r="B279" s="1">
        <v>1419</v>
      </c>
      <c r="C279" s="16">
        <v>243</v>
      </c>
      <c r="D279" s="20" t="s">
        <v>1374</v>
      </c>
      <c r="E279" s="17" t="s">
        <v>57</v>
      </c>
      <c r="F279" s="17" t="s">
        <v>66</v>
      </c>
      <c r="G279" s="17" t="s">
        <v>116</v>
      </c>
      <c r="H279" s="18">
        <v>1</v>
      </c>
      <c r="I279" s="17"/>
      <c r="J279" s="17"/>
      <c r="K279" s="17"/>
      <c r="L279" s="19" t="s">
        <v>63</v>
      </c>
      <c r="M279" s="19" t="s">
        <v>62</v>
      </c>
      <c r="N279" s="19" t="s">
        <v>62</v>
      </c>
      <c r="O279" s="19" t="s">
        <v>63</v>
      </c>
      <c r="P279" s="19" t="s">
        <v>63</v>
      </c>
      <c r="Q279" s="19" t="s">
        <v>62</v>
      </c>
      <c r="R279" s="19" t="s">
        <v>63</v>
      </c>
      <c r="S279" s="19" t="s">
        <v>62</v>
      </c>
      <c r="T279" s="19" t="s">
        <v>62</v>
      </c>
      <c r="U279" s="19" t="s">
        <v>62</v>
      </c>
      <c r="V279" s="19" t="s">
        <v>62</v>
      </c>
      <c r="W279" s="19" t="s">
        <v>63</v>
      </c>
      <c r="X279" s="19" t="s">
        <v>63</v>
      </c>
      <c r="Y279" s="19" t="s">
        <v>63</v>
      </c>
      <c r="Z279" s="19" t="s">
        <v>63</v>
      </c>
      <c r="AA279" s="19" t="s">
        <v>63</v>
      </c>
      <c r="AB279" s="19" t="s">
        <v>63</v>
      </c>
      <c r="AC279" s="19" t="s">
        <v>63</v>
      </c>
      <c r="AD279" s="19" t="s">
        <v>63</v>
      </c>
      <c r="AE279" s="19" t="s">
        <v>63</v>
      </c>
      <c r="AF279" s="19" t="s">
        <v>63</v>
      </c>
      <c r="AG279" s="19" t="s">
        <v>63</v>
      </c>
      <c r="AH279" s="19" t="s">
        <v>63</v>
      </c>
      <c r="AI279" s="19" t="s">
        <v>63</v>
      </c>
      <c r="AJ279" s="19" t="s">
        <v>63</v>
      </c>
      <c r="AK279" s="19" t="s">
        <v>63</v>
      </c>
      <c r="AL279" s="19" t="s">
        <v>63</v>
      </c>
      <c r="AM279" s="19" t="s">
        <v>63</v>
      </c>
      <c r="AN279" s="19" t="s">
        <v>63</v>
      </c>
      <c r="AO279" s="19" t="s">
        <v>63</v>
      </c>
      <c r="AP279" s="83"/>
      <c r="AQ279" s="83" t="s">
        <v>64</v>
      </c>
    </row>
    <row r="280" spans="1:43">
      <c r="A280" s="15" t="s">
        <v>55</v>
      </c>
      <c r="B280" s="1">
        <v>1420</v>
      </c>
      <c r="C280" s="16">
        <v>310.5</v>
      </c>
      <c r="D280" s="20" t="s">
        <v>1375</v>
      </c>
      <c r="E280" s="17" t="s">
        <v>57</v>
      </c>
      <c r="F280" s="17" t="s">
        <v>66</v>
      </c>
      <c r="G280" s="17" t="s">
        <v>116</v>
      </c>
      <c r="H280" s="18">
        <v>1</v>
      </c>
      <c r="I280" s="17"/>
      <c r="J280" s="17"/>
      <c r="K280" s="17"/>
      <c r="L280" s="19" t="s">
        <v>63</v>
      </c>
      <c r="M280" s="19" t="s">
        <v>62</v>
      </c>
      <c r="N280" s="19" t="s">
        <v>62</v>
      </c>
      <c r="O280" s="19" t="s">
        <v>63</v>
      </c>
      <c r="P280" s="19" t="s">
        <v>63</v>
      </c>
      <c r="Q280" s="19" t="s">
        <v>62</v>
      </c>
      <c r="R280" s="19" t="s">
        <v>63</v>
      </c>
      <c r="S280" s="19" t="s">
        <v>62</v>
      </c>
      <c r="T280" s="19" t="s">
        <v>62</v>
      </c>
      <c r="U280" s="19" t="s">
        <v>62</v>
      </c>
      <c r="V280" s="19" t="s">
        <v>62</v>
      </c>
      <c r="W280" s="19" t="s">
        <v>63</v>
      </c>
      <c r="X280" s="19" t="s">
        <v>63</v>
      </c>
      <c r="Y280" s="19" t="s">
        <v>63</v>
      </c>
      <c r="Z280" s="19" t="s">
        <v>63</v>
      </c>
      <c r="AA280" s="19" t="s">
        <v>63</v>
      </c>
      <c r="AB280" s="19" t="s">
        <v>63</v>
      </c>
      <c r="AC280" s="19" t="s">
        <v>63</v>
      </c>
      <c r="AD280" s="19" t="s">
        <v>63</v>
      </c>
      <c r="AE280" s="19" t="s">
        <v>63</v>
      </c>
      <c r="AF280" s="19" t="s">
        <v>63</v>
      </c>
      <c r="AG280" s="19" t="s">
        <v>63</v>
      </c>
      <c r="AH280" s="19" t="s">
        <v>63</v>
      </c>
      <c r="AI280" s="19" t="s">
        <v>63</v>
      </c>
      <c r="AJ280" s="19" t="s">
        <v>63</v>
      </c>
      <c r="AK280" s="19" t="s">
        <v>63</v>
      </c>
      <c r="AL280" s="19" t="s">
        <v>63</v>
      </c>
      <c r="AM280" s="19" t="s">
        <v>63</v>
      </c>
      <c r="AN280" s="19" t="s">
        <v>63</v>
      </c>
      <c r="AO280" s="19" t="s">
        <v>63</v>
      </c>
      <c r="AP280" s="83"/>
      <c r="AQ280" s="83" t="s">
        <v>64</v>
      </c>
    </row>
    <row r="281" spans="1:43">
      <c r="A281" s="15" t="s">
        <v>55</v>
      </c>
      <c r="B281" s="1">
        <v>1422</v>
      </c>
      <c r="C281" s="16">
        <v>27</v>
      </c>
      <c r="D281" s="20" t="s">
        <v>1376</v>
      </c>
      <c r="E281" s="17" t="s">
        <v>57</v>
      </c>
      <c r="F281" s="17" t="s">
        <v>58</v>
      </c>
      <c r="G281" s="17" t="s">
        <v>59</v>
      </c>
      <c r="H281" s="18">
        <v>1</v>
      </c>
      <c r="I281" s="17"/>
      <c r="J281" s="21"/>
      <c r="K281" s="17"/>
      <c r="L281" s="19" t="s">
        <v>62</v>
      </c>
      <c r="M281" s="19" t="s">
        <v>62</v>
      </c>
      <c r="N281" s="19" t="s">
        <v>63</v>
      </c>
      <c r="O281" s="19" t="s">
        <v>63</v>
      </c>
      <c r="P281" s="19" t="s">
        <v>63</v>
      </c>
      <c r="Q281" s="19" t="s">
        <v>62</v>
      </c>
      <c r="R281" s="19" t="s">
        <v>63</v>
      </c>
      <c r="S281" s="19" t="s">
        <v>62</v>
      </c>
      <c r="T281" s="19" t="s">
        <v>62</v>
      </c>
      <c r="U281" s="19" t="s">
        <v>62</v>
      </c>
      <c r="V281" s="19" t="s">
        <v>62</v>
      </c>
      <c r="W281" s="19" t="s">
        <v>63</v>
      </c>
      <c r="X281" s="19" t="s">
        <v>63</v>
      </c>
      <c r="Y281" s="19" t="s">
        <v>63</v>
      </c>
      <c r="Z281" s="19" t="s">
        <v>63</v>
      </c>
      <c r="AA281" s="19" t="s">
        <v>63</v>
      </c>
      <c r="AB281" s="19" t="s">
        <v>63</v>
      </c>
      <c r="AC281" s="19" t="s">
        <v>63</v>
      </c>
      <c r="AD281" s="19" t="s">
        <v>63</v>
      </c>
      <c r="AE281" s="19" t="s">
        <v>63</v>
      </c>
      <c r="AF281" s="19" t="s">
        <v>63</v>
      </c>
      <c r="AG281" s="19" t="s">
        <v>63</v>
      </c>
      <c r="AH281" s="19" t="s">
        <v>63</v>
      </c>
      <c r="AI281" s="19" t="s">
        <v>63</v>
      </c>
      <c r="AJ281" s="19" t="s">
        <v>63</v>
      </c>
      <c r="AK281" s="19" t="s">
        <v>63</v>
      </c>
      <c r="AL281" s="19" t="s">
        <v>63</v>
      </c>
      <c r="AM281" s="19" t="s">
        <v>63</v>
      </c>
      <c r="AN281" s="19" t="s">
        <v>63</v>
      </c>
      <c r="AO281" s="19" t="s">
        <v>63</v>
      </c>
      <c r="AP281" s="83"/>
      <c r="AQ281" s="83" t="s">
        <v>64</v>
      </c>
    </row>
    <row r="282" spans="1:43">
      <c r="A282" s="15" t="s">
        <v>55</v>
      </c>
      <c r="B282" s="1">
        <v>1424</v>
      </c>
      <c r="C282" s="16">
        <v>72.900000000000006</v>
      </c>
      <c r="D282" s="20" t="s">
        <v>1377</v>
      </c>
      <c r="E282" s="84" t="s">
        <v>1097</v>
      </c>
      <c r="F282" s="17" t="s">
        <v>156</v>
      </c>
      <c r="G282" s="17" t="s">
        <v>59</v>
      </c>
      <c r="H282" s="18">
        <v>1</v>
      </c>
      <c r="I282" s="84" t="s">
        <v>1378</v>
      </c>
      <c r="J282" s="84" t="s">
        <v>1379</v>
      </c>
      <c r="K282" s="17"/>
      <c r="L282" s="19" t="s">
        <v>62</v>
      </c>
      <c r="M282" s="19" t="s">
        <v>63</v>
      </c>
      <c r="N282" s="19" t="s">
        <v>63</v>
      </c>
      <c r="O282" s="19" t="s">
        <v>63</v>
      </c>
      <c r="P282" s="19" t="s">
        <v>63</v>
      </c>
      <c r="Q282" s="19" t="s">
        <v>62</v>
      </c>
      <c r="R282" s="19" t="s">
        <v>63</v>
      </c>
      <c r="S282" s="19" t="s">
        <v>62</v>
      </c>
      <c r="T282" s="19" t="s">
        <v>62</v>
      </c>
      <c r="U282" s="19" t="s">
        <v>62</v>
      </c>
      <c r="V282" s="19" t="s">
        <v>63</v>
      </c>
      <c r="W282" s="19" t="s">
        <v>63</v>
      </c>
      <c r="X282" s="19" t="s">
        <v>63</v>
      </c>
      <c r="Y282" s="19" t="s">
        <v>63</v>
      </c>
      <c r="Z282" s="19" t="s">
        <v>63</v>
      </c>
      <c r="AA282" s="19" t="s">
        <v>63</v>
      </c>
      <c r="AB282" s="19" t="s">
        <v>63</v>
      </c>
      <c r="AC282" s="19" t="s">
        <v>63</v>
      </c>
      <c r="AD282" s="19" t="s">
        <v>63</v>
      </c>
      <c r="AE282" s="19" t="s">
        <v>63</v>
      </c>
      <c r="AF282" s="19" t="s">
        <v>63</v>
      </c>
      <c r="AG282" s="19" t="s">
        <v>63</v>
      </c>
      <c r="AH282" s="19" t="s">
        <v>63</v>
      </c>
      <c r="AI282" s="19" t="s">
        <v>63</v>
      </c>
      <c r="AJ282" s="19" t="s">
        <v>63</v>
      </c>
      <c r="AK282" s="19" t="s">
        <v>63</v>
      </c>
      <c r="AL282" s="19" t="s">
        <v>63</v>
      </c>
      <c r="AM282" s="19" t="s">
        <v>63</v>
      </c>
      <c r="AN282" s="19" t="s">
        <v>63</v>
      </c>
      <c r="AO282" s="19" t="s">
        <v>63</v>
      </c>
      <c r="AP282" s="83"/>
      <c r="AQ282" s="83" t="s">
        <v>64</v>
      </c>
    </row>
    <row r="283" spans="1:43">
      <c r="A283" s="15" t="s">
        <v>55</v>
      </c>
      <c r="B283" s="1">
        <v>1425</v>
      </c>
      <c r="C283" s="16">
        <v>15.8</v>
      </c>
      <c r="D283" s="20" t="s">
        <v>1380</v>
      </c>
      <c r="E283" s="17" t="s">
        <v>57</v>
      </c>
      <c r="F283" s="17" t="s">
        <v>58</v>
      </c>
      <c r="G283" s="17" t="s">
        <v>59</v>
      </c>
      <c r="H283" s="18">
        <v>1</v>
      </c>
      <c r="I283" s="17"/>
      <c r="J283" s="17"/>
      <c r="K283" s="17"/>
      <c r="L283" s="19" t="s">
        <v>62</v>
      </c>
      <c r="M283" s="19" t="s">
        <v>63</v>
      </c>
      <c r="N283" s="19" t="s">
        <v>62</v>
      </c>
      <c r="O283" s="19" t="s">
        <v>63</v>
      </c>
      <c r="P283" s="19" t="s">
        <v>63</v>
      </c>
      <c r="Q283" s="19" t="s">
        <v>63</v>
      </c>
      <c r="R283" s="19" t="s">
        <v>62</v>
      </c>
      <c r="S283" s="19" t="s">
        <v>62</v>
      </c>
      <c r="T283" s="19" t="s">
        <v>62</v>
      </c>
      <c r="U283" s="19" t="s">
        <v>62</v>
      </c>
      <c r="V283" s="19" t="s">
        <v>62</v>
      </c>
      <c r="W283" s="19" t="s">
        <v>63</v>
      </c>
      <c r="X283" s="19" t="s">
        <v>63</v>
      </c>
      <c r="Y283" s="19" t="s">
        <v>63</v>
      </c>
      <c r="Z283" s="19" t="s">
        <v>63</v>
      </c>
      <c r="AA283" s="19" t="s">
        <v>63</v>
      </c>
      <c r="AB283" s="19" t="s">
        <v>63</v>
      </c>
      <c r="AC283" s="19" t="s">
        <v>63</v>
      </c>
      <c r="AD283" s="19" t="s">
        <v>63</v>
      </c>
      <c r="AE283" s="19" t="s">
        <v>63</v>
      </c>
      <c r="AF283" s="19" t="s">
        <v>63</v>
      </c>
      <c r="AG283" s="19" t="s">
        <v>63</v>
      </c>
      <c r="AH283" s="19" t="s">
        <v>63</v>
      </c>
      <c r="AI283" s="19" t="s">
        <v>63</v>
      </c>
      <c r="AJ283" s="19" t="s">
        <v>63</v>
      </c>
      <c r="AK283" s="19" t="s">
        <v>63</v>
      </c>
      <c r="AL283" s="19" t="s">
        <v>63</v>
      </c>
      <c r="AM283" s="19" t="s">
        <v>63</v>
      </c>
      <c r="AN283" s="19" t="s">
        <v>63</v>
      </c>
      <c r="AO283" s="19" t="s">
        <v>63</v>
      </c>
      <c r="AP283" s="83"/>
      <c r="AQ283" s="83" t="s">
        <v>64</v>
      </c>
    </row>
    <row r="284" spans="1:43">
      <c r="A284" s="15" t="s">
        <v>55</v>
      </c>
      <c r="B284" s="1">
        <v>1426</v>
      </c>
      <c r="C284" s="16">
        <v>54.9</v>
      </c>
      <c r="D284" s="20" t="s">
        <v>1381</v>
      </c>
      <c r="E284" s="17" t="s">
        <v>57</v>
      </c>
      <c r="F284" s="17" t="s">
        <v>58</v>
      </c>
      <c r="G284" s="17" t="s">
        <v>57</v>
      </c>
      <c r="H284" s="18">
        <v>1</v>
      </c>
      <c r="I284" s="17"/>
      <c r="J284" s="17"/>
      <c r="K284" s="17"/>
      <c r="L284" s="19" t="s">
        <v>62</v>
      </c>
      <c r="M284" s="19" t="s">
        <v>63</v>
      </c>
      <c r="N284" s="19" t="s">
        <v>63</v>
      </c>
      <c r="O284" s="19" t="s">
        <v>63</v>
      </c>
      <c r="P284" s="19" t="s">
        <v>63</v>
      </c>
      <c r="Q284" s="19" t="s">
        <v>62</v>
      </c>
      <c r="R284" s="19" t="s">
        <v>63</v>
      </c>
      <c r="S284" s="19" t="s">
        <v>62</v>
      </c>
      <c r="T284" s="19" t="s">
        <v>62</v>
      </c>
      <c r="U284" s="19" t="s">
        <v>62</v>
      </c>
      <c r="V284" s="19" t="s">
        <v>62</v>
      </c>
      <c r="W284" s="19" t="s">
        <v>63</v>
      </c>
      <c r="X284" s="19" t="s">
        <v>63</v>
      </c>
      <c r="Y284" s="19" t="s">
        <v>63</v>
      </c>
      <c r="Z284" s="19" t="s">
        <v>63</v>
      </c>
      <c r="AA284" s="19" t="s">
        <v>63</v>
      </c>
      <c r="AB284" s="19" t="s">
        <v>63</v>
      </c>
      <c r="AC284" s="19" t="s">
        <v>63</v>
      </c>
      <c r="AD284" s="19" t="s">
        <v>63</v>
      </c>
      <c r="AE284" s="19" t="s">
        <v>63</v>
      </c>
      <c r="AF284" s="19" t="s">
        <v>63</v>
      </c>
      <c r="AG284" s="19" t="s">
        <v>63</v>
      </c>
      <c r="AH284" s="19" t="s">
        <v>63</v>
      </c>
      <c r="AI284" s="19" t="s">
        <v>63</v>
      </c>
      <c r="AJ284" s="19" t="s">
        <v>63</v>
      </c>
      <c r="AK284" s="19" t="s">
        <v>63</v>
      </c>
      <c r="AL284" s="19" t="s">
        <v>63</v>
      </c>
      <c r="AM284" s="19" t="s">
        <v>63</v>
      </c>
      <c r="AN284" s="19" t="s">
        <v>63</v>
      </c>
      <c r="AO284" s="19" t="s">
        <v>63</v>
      </c>
      <c r="AP284" s="83"/>
      <c r="AQ284" s="83" t="s">
        <v>64</v>
      </c>
    </row>
    <row r="285" spans="1:43">
      <c r="A285" s="15" t="s">
        <v>55</v>
      </c>
      <c r="B285" s="1">
        <v>1427</v>
      </c>
      <c r="C285" s="16">
        <v>34.200000000000003</v>
      </c>
      <c r="D285" s="20" t="s">
        <v>1382</v>
      </c>
      <c r="E285" s="17" t="s">
        <v>57</v>
      </c>
      <c r="F285" s="17" t="s">
        <v>1383</v>
      </c>
      <c r="G285" s="17" t="s">
        <v>57</v>
      </c>
      <c r="H285" s="18">
        <v>1</v>
      </c>
      <c r="I285" s="17"/>
      <c r="J285" s="17"/>
      <c r="K285" s="17"/>
      <c r="L285" s="19" t="s">
        <v>62</v>
      </c>
      <c r="M285" s="19" t="s">
        <v>63</v>
      </c>
      <c r="N285" s="19" t="s">
        <v>63</v>
      </c>
      <c r="O285" s="19" t="s">
        <v>63</v>
      </c>
      <c r="P285" s="19" t="s">
        <v>63</v>
      </c>
      <c r="Q285" s="19" t="s">
        <v>62</v>
      </c>
      <c r="R285" s="19" t="s">
        <v>63</v>
      </c>
      <c r="S285" s="19" t="s">
        <v>62</v>
      </c>
      <c r="T285" s="19" t="s">
        <v>62</v>
      </c>
      <c r="U285" s="19" t="s">
        <v>62</v>
      </c>
      <c r="V285" s="19" t="s">
        <v>62</v>
      </c>
      <c r="W285" s="19" t="s">
        <v>63</v>
      </c>
      <c r="X285" s="19" t="s">
        <v>63</v>
      </c>
      <c r="Y285" s="19" t="s">
        <v>63</v>
      </c>
      <c r="Z285" s="19" t="s">
        <v>63</v>
      </c>
      <c r="AA285" s="19" t="s">
        <v>63</v>
      </c>
      <c r="AB285" s="19" t="s">
        <v>63</v>
      </c>
      <c r="AC285" s="19" t="s">
        <v>63</v>
      </c>
      <c r="AD285" s="19" t="s">
        <v>63</v>
      </c>
      <c r="AE285" s="19" t="s">
        <v>63</v>
      </c>
      <c r="AF285" s="19" t="s">
        <v>63</v>
      </c>
      <c r="AG285" s="19" t="s">
        <v>63</v>
      </c>
      <c r="AH285" s="19" t="s">
        <v>63</v>
      </c>
      <c r="AI285" s="19" t="s">
        <v>63</v>
      </c>
      <c r="AJ285" s="19" t="s">
        <v>63</v>
      </c>
      <c r="AK285" s="19" t="s">
        <v>63</v>
      </c>
      <c r="AL285" s="19" t="s">
        <v>63</v>
      </c>
      <c r="AM285" s="19" t="s">
        <v>63</v>
      </c>
      <c r="AN285" s="19" t="s">
        <v>63</v>
      </c>
      <c r="AO285" s="19" t="s">
        <v>63</v>
      </c>
      <c r="AP285" s="83"/>
      <c r="AQ285" s="83" t="s">
        <v>64</v>
      </c>
    </row>
    <row r="286" spans="1:43">
      <c r="A286" s="15" t="s">
        <v>55</v>
      </c>
      <c r="B286" s="1">
        <v>1428.1</v>
      </c>
      <c r="C286" s="16">
        <v>130.5</v>
      </c>
      <c r="D286" s="20" t="s">
        <v>1384</v>
      </c>
      <c r="E286" s="17" t="s">
        <v>1385</v>
      </c>
      <c r="F286" s="17" t="s">
        <v>57</v>
      </c>
      <c r="G286" s="17" t="s">
        <v>116</v>
      </c>
      <c r="H286" s="18">
        <v>1</v>
      </c>
      <c r="I286" s="17" t="s">
        <v>1386</v>
      </c>
      <c r="J286" s="17"/>
      <c r="K286" s="17"/>
      <c r="L286" s="19" t="s">
        <v>62</v>
      </c>
      <c r="M286" s="19" t="s">
        <v>63</v>
      </c>
      <c r="N286" s="19" t="s">
        <v>63</v>
      </c>
      <c r="O286" s="19" t="s">
        <v>63</v>
      </c>
      <c r="P286" s="19" t="s">
        <v>63</v>
      </c>
      <c r="Q286" s="19" t="s">
        <v>62</v>
      </c>
      <c r="R286" s="19" t="s">
        <v>63</v>
      </c>
      <c r="S286" s="19" t="s">
        <v>62</v>
      </c>
      <c r="T286" s="19" t="s">
        <v>62</v>
      </c>
      <c r="U286" s="19" t="s">
        <v>62</v>
      </c>
      <c r="V286" s="19" t="s">
        <v>62</v>
      </c>
      <c r="W286" s="19" t="s">
        <v>63</v>
      </c>
      <c r="X286" s="19" t="s">
        <v>63</v>
      </c>
      <c r="Y286" s="19" t="s">
        <v>63</v>
      </c>
      <c r="Z286" s="19" t="s">
        <v>63</v>
      </c>
      <c r="AA286" s="19" t="s">
        <v>63</v>
      </c>
      <c r="AB286" s="19" t="s">
        <v>63</v>
      </c>
      <c r="AC286" s="19" t="s">
        <v>63</v>
      </c>
      <c r="AD286" s="19" t="s">
        <v>63</v>
      </c>
      <c r="AE286" s="19" t="s">
        <v>63</v>
      </c>
      <c r="AF286" s="19" t="s">
        <v>63</v>
      </c>
      <c r="AG286" s="19" t="s">
        <v>63</v>
      </c>
      <c r="AH286" s="19" t="s">
        <v>63</v>
      </c>
      <c r="AI286" s="19" t="s">
        <v>63</v>
      </c>
      <c r="AJ286" s="19" t="s">
        <v>63</v>
      </c>
      <c r="AK286" s="19" t="s">
        <v>63</v>
      </c>
      <c r="AL286" s="19" t="s">
        <v>63</v>
      </c>
      <c r="AM286" s="19" t="s">
        <v>63</v>
      </c>
      <c r="AN286" s="19" t="s">
        <v>63</v>
      </c>
      <c r="AO286" s="19" t="s">
        <v>63</v>
      </c>
      <c r="AP286" s="83"/>
      <c r="AQ286" s="83" t="s">
        <v>64</v>
      </c>
    </row>
    <row r="287" spans="1:43">
      <c r="A287" s="15" t="s">
        <v>55</v>
      </c>
      <c r="B287" s="1">
        <v>1429.1</v>
      </c>
      <c r="C287" s="16">
        <v>414</v>
      </c>
      <c r="D287" s="20" t="s">
        <v>1387</v>
      </c>
      <c r="E287" s="17" t="s">
        <v>1385</v>
      </c>
      <c r="F287" s="17" t="s">
        <v>57</v>
      </c>
      <c r="G287" s="17" t="s">
        <v>59</v>
      </c>
      <c r="H287" s="18">
        <v>1</v>
      </c>
      <c r="I287" s="17" t="s">
        <v>1386</v>
      </c>
      <c r="J287" s="17"/>
      <c r="K287" s="17"/>
      <c r="L287" s="19" t="s">
        <v>62</v>
      </c>
      <c r="M287" s="19" t="s">
        <v>63</v>
      </c>
      <c r="N287" s="19" t="s">
        <v>63</v>
      </c>
      <c r="O287" s="19" t="s">
        <v>63</v>
      </c>
      <c r="P287" s="19" t="s">
        <v>63</v>
      </c>
      <c r="Q287" s="19" t="s">
        <v>62</v>
      </c>
      <c r="R287" s="19" t="s">
        <v>63</v>
      </c>
      <c r="S287" s="19" t="s">
        <v>62</v>
      </c>
      <c r="T287" s="19" t="s">
        <v>62</v>
      </c>
      <c r="U287" s="19" t="s">
        <v>62</v>
      </c>
      <c r="V287" s="19" t="s">
        <v>62</v>
      </c>
      <c r="W287" s="19" t="s">
        <v>63</v>
      </c>
      <c r="X287" s="19" t="s">
        <v>63</v>
      </c>
      <c r="Y287" s="19" t="s">
        <v>63</v>
      </c>
      <c r="Z287" s="19" t="s">
        <v>63</v>
      </c>
      <c r="AA287" s="19" t="s">
        <v>63</v>
      </c>
      <c r="AB287" s="19" t="s">
        <v>63</v>
      </c>
      <c r="AC287" s="19" t="s">
        <v>63</v>
      </c>
      <c r="AD287" s="19" t="s">
        <v>63</v>
      </c>
      <c r="AE287" s="19" t="s">
        <v>63</v>
      </c>
      <c r="AF287" s="19" t="s">
        <v>63</v>
      </c>
      <c r="AG287" s="19" t="s">
        <v>63</v>
      </c>
      <c r="AH287" s="19" t="s">
        <v>63</v>
      </c>
      <c r="AI287" s="19" t="s">
        <v>63</v>
      </c>
      <c r="AJ287" s="19" t="s">
        <v>63</v>
      </c>
      <c r="AK287" s="19" t="s">
        <v>63</v>
      </c>
      <c r="AL287" s="19" t="s">
        <v>63</v>
      </c>
      <c r="AM287" s="19" t="s">
        <v>63</v>
      </c>
      <c r="AN287" s="19" t="s">
        <v>63</v>
      </c>
      <c r="AO287" s="19" t="s">
        <v>63</v>
      </c>
      <c r="AP287" s="83"/>
      <c r="AQ287" s="83" t="s">
        <v>64</v>
      </c>
    </row>
    <row r="288" spans="1:43">
      <c r="A288" s="15" t="s">
        <v>55</v>
      </c>
      <c r="B288" s="1">
        <v>1431</v>
      </c>
      <c r="C288" s="16">
        <v>52.2</v>
      </c>
      <c r="D288" s="20" t="s">
        <v>1388</v>
      </c>
      <c r="E288" s="17" t="s">
        <v>1389</v>
      </c>
      <c r="F288" s="17" t="s">
        <v>66</v>
      </c>
      <c r="G288" s="17" t="s">
        <v>59</v>
      </c>
      <c r="H288" s="18">
        <v>1</v>
      </c>
      <c r="I288" s="17"/>
      <c r="J288" s="21"/>
      <c r="K288" s="17"/>
      <c r="L288" s="19" t="s">
        <v>62</v>
      </c>
      <c r="M288" s="19" t="s">
        <v>62</v>
      </c>
      <c r="N288" s="19" t="s">
        <v>63</v>
      </c>
      <c r="O288" s="19" t="s">
        <v>63</v>
      </c>
      <c r="P288" s="19" t="s">
        <v>63</v>
      </c>
      <c r="Q288" s="19" t="s">
        <v>62</v>
      </c>
      <c r="R288" s="19" t="s">
        <v>63</v>
      </c>
      <c r="S288" s="19" t="s">
        <v>62</v>
      </c>
      <c r="T288" s="19" t="s">
        <v>62</v>
      </c>
      <c r="U288" s="19" t="s">
        <v>62</v>
      </c>
      <c r="V288" s="19" t="s">
        <v>62</v>
      </c>
      <c r="W288" s="19" t="s">
        <v>63</v>
      </c>
      <c r="X288" s="19" t="s">
        <v>63</v>
      </c>
      <c r="Y288" s="19" t="s">
        <v>63</v>
      </c>
      <c r="Z288" s="19" t="s">
        <v>63</v>
      </c>
      <c r="AA288" s="19" t="s">
        <v>63</v>
      </c>
      <c r="AB288" s="19" t="s">
        <v>63</v>
      </c>
      <c r="AC288" s="19" t="s">
        <v>63</v>
      </c>
      <c r="AD288" s="19" t="s">
        <v>63</v>
      </c>
      <c r="AE288" s="19" t="s">
        <v>63</v>
      </c>
      <c r="AF288" s="19" t="s">
        <v>63</v>
      </c>
      <c r="AG288" s="19" t="s">
        <v>63</v>
      </c>
      <c r="AH288" s="19" t="s">
        <v>62</v>
      </c>
      <c r="AI288" s="19" t="s">
        <v>63</v>
      </c>
      <c r="AJ288" s="19" t="s">
        <v>63</v>
      </c>
      <c r="AK288" s="19" t="s">
        <v>63</v>
      </c>
      <c r="AL288" s="19" t="s">
        <v>63</v>
      </c>
      <c r="AM288" s="19" t="s">
        <v>63</v>
      </c>
      <c r="AN288" s="19" t="s">
        <v>63</v>
      </c>
      <c r="AO288" s="19" t="s">
        <v>63</v>
      </c>
      <c r="AP288" s="83"/>
      <c r="AQ288" s="83" t="s">
        <v>64</v>
      </c>
    </row>
    <row r="289" spans="1:43">
      <c r="A289" s="15" t="s">
        <v>55</v>
      </c>
      <c r="B289" s="1">
        <v>1435</v>
      </c>
      <c r="C289" s="16">
        <v>62.1</v>
      </c>
      <c r="D289" s="20" t="s">
        <v>1390</v>
      </c>
      <c r="E289" s="17" t="s">
        <v>57</v>
      </c>
      <c r="F289" s="17" t="s">
        <v>58</v>
      </c>
      <c r="G289" s="17" t="s">
        <v>116</v>
      </c>
      <c r="H289" s="18">
        <v>1</v>
      </c>
      <c r="I289" s="17"/>
      <c r="J289" s="21"/>
      <c r="K289" s="17"/>
      <c r="L289" s="19" t="s">
        <v>63</v>
      </c>
      <c r="M289" s="19" t="s">
        <v>62</v>
      </c>
      <c r="N289" s="19" t="s">
        <v>62</v>
      </c>
      <c r="O289" s="19" t="s">
        <v>63</v>
      </c>
      <c r="P289" s="19" t="s">
        <v>63</v>
      </c>
      <c r="Q289" s="19" t="s">
        <v>62</v>
      </c>
      <c r="R289" s="19" t="s">
        <v>63</v>
      </c>
      <c r="S289" s="19" t="s">
        <v>62</v>
      </c>
      <c r="T289" s="19" t="s">
        <v>62</v>
      </c>
      <c r="U289" s="19" t="s">
        <v>62</v>
      </c>
      <c r="V289" s="19" t="s">
        <v>62</v>
      </c>
      <c r="W289" s="19" t="s">
        <v>63</v>
      </c>
      <c r="X289" s="19" t="s">
        <v>63</v>
      </c>
      <c r="Y289" s="19" t="s">
        <v>63</v>
      </c>
      <c r="Z289" s="19" t="s">
        <v>63</v>
      </c>
      <c r="AA289" s="19" t="s">
        <v>63</v>
      </c>
      <c r="AB289" s="19" t="s">
        <v>63</v>
      </c>
      <c r="AC289" s="19" t="s">
        <v>63</v>
      </c>
      <c r="AD289" s="19" t="s">
        <v>63</v>
      </c>
      <c r="AE289" s="19" t="s">
        <v>63</v>
      </c>
      <c r="AF289" s="19" t="s">
        <v>63</v>
      </c>
      <c r="AG289" s="19" t="s">
        <v>63</v>
      </c>
      <c r="AH289" s="19" t="s">
        <v>63</v>
      </c>
      <c r="AI289" s="19" t="s">
        <v>63</v>
      </c>
      <c r="AJ289" s="19" t="s">
        <v>63</v>
      </c>
      <c r="AK289" s="19" t="s">
        <v>63</v>
      </c>
      <c r="AL289" s="19" t="s">
        <v>63</v>
      </c>
      <c r="AM289" s="19" t="s">
        <v>63</v>
      </c>
      <c r="AN289" s="19" t="s">
        <v>63</v>
      </c>
      <c r="AO289" s="19" t="s">
        <v>63</v>
      </c>
      <c r="AP289" s="83"/>
      <c r="AQ289" s="83" t="s">
        <v>64</v>
      </c>
    </row>
    <row r="290" spans="1:43">
      <c r="A290" s="15" t="s">
        <v>55</v>
      </c>
      <c r="B290" s="1">
        <v>1438.1</v>
      </c>
      <c r="C290" s="16">
        <v>47.7</v>
      </c>
      <c r="D290" s="20" t="s">
        <v>118</v>
      </c>
      <c r="E290" s="17" t="s">
        <v>57</v>
      </c>
      <c r="F290" s="17" t="s">
        <v>119</v>
      </c>
      <c r="G290" s="17" t="s">
        <v>116</v>
      </c>
      <c r="H290" s="17" t="s">
        <v>120</v>
      </c>
      <c r="I290" s="17"/>
      <c r="K290" s="17"/>
      <c r="L290" s="19" t="s">
        <v>62</v>
      </c>
      <c r="M290" s="19" t="s">
        <v>63</v>
      </c>
      <c r="N290" s="19" t="s">
        <v>62</v>
      </c>
      <c r="O290" s="19" t="s">
        <v>63</v>
      </c>
      <c r="P290" s="19" t="s">
        <v>63</v>
      </c>
      <c r="Q290" s="19" t="s">
        <v>63</v>
      </c>
      <c r="R290" s="19" t="s">
        <v>62</v>
      </c>
      <c r="S290" s="19" t="s">
        <v>62</v>
      </c>
      <c r="T290" s="19" t="s">
        <v>62</v>
      </c>
      <c r="U290" s="19" t="s">
        <v>62</v>
      </c>
      <c r="V290" s="19" t="s">
        <v>62</v>
      </c>
      <c r="W290" s="19" t="s">
        <v>63</v>
      </c>
      <c r="X290" s="19" t="s">
        <v>63</v>
      </c>
      <c r="Y290" s="19" t="s">
        <v>63</v>
      </c>
      <c r="Z290" s="19" t="s">
        <v>63</v>
      </c>
      <c r="AA290" s="19" t="s">
        <v>63</v>
      </c>
      <c r="AB290" s="19" t="s">
        <v>63</v>
      </c>
      <c r="AC290" s="19" t="s">
        <v>63</v>
      </c>
      <c r="AD290" s="19" t="s">
        <v>63</v>
      </c>
      <c r="AE290" s="19" t="s">
        <v>63</v>
      </c>
      <c r="AF290" s="19" t="s">
        <v>63</v>
      </c>
      <c r="AG290" s="19" t="s">
        <v>63</v>
      </c>
      <c r="AH290" s="19" t="s">
        <v>63</v>
      </c>
      <c r="AI290" s="19" t="s">
        <v>63</v>
      </c>
      <c r="AJ290" s="19" t="s">
        <v>63</v>
      </c>
      <c r="AK290" s="19" t="s">
        <v>63</v>
      </c>
      <c r="AL290" s="19" t="s">
        <v>63</v>
      </c>
      <c r="AM290" s="19" t="s">
        <v>63</v>
      </c>
      <c r="AN290" s="19" t="s">
        <v>63</v>
      </c>
      <c r="AO290" s="19" t="s">
        <v>63</v>
      </c>
      <c r="AP290" s="83"/>
      <c r="AQ290" s="83" t="s">
        <v>64</v>
      </c>
    </row>
    <row r="291" spans="1:43">
      <c r="A291" s="15" t="s">
        <v>55</v>
      </c>
      <c r="B291" s="1">
        <v>1440.1</v>
      </c>
      <c r="C291" s="16">
        <v>11.2</v>
      </c>
      <c r="D291" s="20" t="s">
        <v>1391</v>
      </c>
      <c r="E291" s="17" t="s">
        <v>57</v>
      </c>
      <c r="F291" s="17" t="s">
        <v>1109</v>
      </c>
      <c r="G291" s="17" t="s">
        <v>57</v>
      </c>
      <c r="H291" s="18">
        <v>1</v>
      </c>
      <c r="I291" s="17"/>
      <c r="J291" s="17"/>
      <c r="K291" s="17"/>
      <c r="L291" s="19" t="s">
        <v>62</v>
      </c>
      <c r="M291" s="19" t="s">
        <v>63</v>
      </c>
      <c r="N291" s="19" t="s">
        <v>62</v>
      </c>
      <c r="O291" s="19" t="s">
        <v>63</v>
      </c>
      <c r="P291" s="19" t="s">
        <v>62</v>
      </c>
      <c r="Q291" s="19" t="s">
        <v>62</v>
      </c>
      <c r="R291" s="19" t="s">
        <v>63</v>
      </c>
      <c r="S291" s="19" t="s">
        <v>62</v>
      </c>
      <c r="T291" s="19" t="s">
        <v>62</v>
      </c>
      <c r="U291" s="19" t="s">
        <v>62</v>
      </c>
      <c r="V291" s="19" t="s">
        <v>62</v>
      </c>
      <c r="W291" s="19" t="s">
        <v>63</v>
      </c>
      <c r="X291" s="19" t="s">
        <v>63</v>
      </c>
      <c r="Y291" s="19" t="s">
        <v>63</v>
      </c>
      <c r="Z291" s="19" t="s">
        <v>63</v>
      </c>
      <c r="AA291" s="19" t="s">
        <v>63</v>
      </c>
      <c r="AB291" s="19" t="s">
        <v>63</v>
      </c>
      <c r="AC291" s="19" t="s">
        <v>63</v>
      </c>
      <c r="AD291" s="19" t="s">
        <v>63</v>
      </c>
      <c r="AE291" s="19" t="s">
        <v>63</v>
      </c>
      <c r="AF291" s="19" t="s">
        <v>63</v>
      </c>
      <c r="AG291" s="19" t="s">
        <v>63</v>
      </c>
      <c r="AH291" s="19" t="s">
        <v>63</v>
      </c>
      <c r="AI291" s="19" t="s">
        <v>63</v>
      </c>
      <c r="AJ291" s="19" t="s">
        <v>63</v>
      </c>
      <c r="AK291" s="19" t="s">
        <v>63</v>
      </c>
      <c r="AL291" s="19" t="s">
        <v>63</v>
      </c>
      <c r="AM291" s="19" t="s">
        <v>63</v>
      </c>
      <c r="AN291" s="19" t="s">
        <v>63</v>
      </c>
      <c r="AO291" s="19" t="s">
        <v>63</v>
      </c>
      <c r="AP291" s="83"/>
      <c r="AQ291" s="83" t="s">
        <v>64</v>
      </c>
    </row>
    <row r="292" spans="1:43">
      <c r="A292" s="15" t="s">
        <v>55</v>
      </c>
      <c r="B292" s="1">
        <v>1441</v>
      </c>
      <c r="C292" s="16">
        <v>5.6</v>
      </c>
      <c r="D292" s="20" t="s">
        <v>1392</v>
      </c>
      <c r="E292" s="17" t="s">
        <v>57</v>
      </c>
      <c r="F292" s="17" t="s">
        <v>58</v>
      </c>
      <c r="G292" s="17" t="s">
        <v>59</v>
      </c>
      <c r="H292" s="18">
        <v>1</v>
      </c>
      <c r="I292" s="17"/>
      <c r="J292" s="17"/>
      <c r="K292" s="17"/>
      <c r="L292" s="19" t="s">
        <v>62</v>
      </c>
      <c r="M292" s="19" t="s">
        <v>63</v>
      </c>
      <c r="N292" s="19" t="s">
        <v>62</v>
      </c>
      <c r="O292" s="19" t="s">
        <v>63</v>
      </c>
      <c r="P292" s="19" t="s">
        <v>62</v>
      </c>
      <c r="Q292" s="19" t="s">
        <v>63</v>
      </c>
      <c r="R292" s="19" t="s">
        <v>62</v>
      </c>
      <c r="S292" s="19" t="s">
        <v>62</v>
      </c>
      <c r="T292" s="19" t="s">
        <v>62</v>
      </c>
      <c r="U292" s="19" t="s">
        <v>62</v>
      </c>
      <c r="V292" s="19" t="s">
        <v>62</v>
      </c>
      <c r="W292" s="19" t="s">
        <v>63</v>
      </c>
      <c r="X292" s="19" t="s">
        <v>63</v>
      </c>
      <c r="Y292" s="19" t="s">
        <v>63</v>
      </c>
      <c r="Z292" s="19" t="s">
        <v>63</v>
      </c>
      <c r="AA292" s="19" t="s">
        <v>63</v>
      </c>
      <c r="AB292" s="19" t="s">
        <v>63</v>
      </c>
      <c r="AC292" s="19" t="s">
        <v>63</v>
      </c>
      <c r="AD292" s="19" t="s">
        <v>63</v>
      </c>
      <c r="AE292" s="19" t="s">
        <v>63</v>
      </c>
      <c r="AF292" s="19" t="s">
        <v>63</v>
      </c>
      <c r="AG292" s="19" t="s">
        <v>63</v>
      </c>
      <c r="AH292" s="19" t="s">
        <v>63</v>
      </c>
      <c r="AI292" s="19" t="s">
        <v>63</v>
      </c>
      <c r="AJ292" s="19" t="s">
        <v>63</v>
      </c>
      <c r="AK292" s="19" t="s">
        <v>63</v>
      </c>
      <c r="AL292" s="19" t="s">
        <v>63</v>
      </c>
      <c r="AM292" s="19" t="s">
        <v>63</v>
      </c>
      <c r="AN292" s="19" t="s">
        <v>63</v>
      </c>
      <c r="AO292" s="19" t="s">
        <v>63</v>
      </c>
      <c r="AP292" s="83"/>
      <c r="AQ292" s="83" t="s">
        <v>64</v>
      </c>
    </row>
    <row r="293" spans="1:43">
      <c r="A293" s="15" t="s">
        <v>55</v>
      </c>
      <c r="B293" s="1">
        <v>1442</v>
      </c>
      <c r="C293" s="16">
        <v>108</v>
      </c>
      <c r="D293" s="20" t="s">
        <v>1393</v>
      </c>
      <c r="E293" s="17" t="s">
        <v>57</v>
      </c>
      <c r="F293" s="17" t="s">
        <v>58</v>
      </c>
      <c r="G293" s="17" t="s">
        <v>59</v>
      </c>
      <c r="H293" s="18">
        <v>1</v>
      </c>
      <c r="I293" s="17"/>
      <c r="J293" s="17"/>
      <c r="K293" s="17"/>
      <c r="L293" s="19" t="s">
        <v>62</v>
      </c>
      <c r="M293" s="19" t="s">
        <v>63</v>
      </c>
      <c r="N293" s="19" t="s">
        <v>62</v>
      </c>
      <c r="O293" s="19" t="s">
        <v>63</v>
      </c>
      <c r="P293" s="19" t="s">
        <v>63</v>
      </c>
      <c r="Q293" s="19" t="s">
        <v>63</v>
      </c>
      <c r="R293" s="19" t="s">
        <v>62</v>
      </c>
      <c r="S293" s="19" t="s">
        <v>62</v>
      </c>
      <c r="T293" s="19" t="s">
        <v>62</v>
      </c>
      <c r="U293" s="19" t="s">
        <v>62</v>
      </c>
      <c r="V293" s="19" t="s">
        <v>62</v>
      </c>
      <c r="W293" s="19" t="s">
        <v>63</v>
      </c>
      <c r="X293" s="19" t="s">
        <v>63</v>
      </c>
      <c r="Y293" s="19" t="s">
        <v>63</v>
      </c>
      <c r="Z293" s="19" t="s">
        <v>63</v>
      </c>
      <c r="AA293" s="19" t="s">
        <v>63</v>
      </c>
      <c r="AB293" s="19" t="s">
        <v>63</v>
      </c>
      <c r="AC293" s="19" t="s">
        <v>63</v>
      </c>
      <c r="AD293" s="19" t="s">
        <v>63</v>
      </c>
      <c r="AE293" s="19" t="s">
        <v>63</v>
      </c>
      <c r="AF293" s="19" t="s">
        <v>63</v>
      </c>
      <c r="AG293" s="19" t="s">
        <v>63</v>
      </c>
      <c r="AH293" s="19" t="s">
        <v>63</v>
      </c>
      <c r="AI293" s="19" t="s">
        <v>63</v>
      </c>
      <c r="AJ293" s="19" t="s">
        <v>63</v>
      </c>
      <c r="AK293" s="19" t="s">
        <v>63</v>
      </c>
      <c r="AL293" s="19" t="s">
        <v>63</v>
      </c>
      <c r="AM293" s="19" t="s">
        <v>63</v>
      </c>
      <c r="AN293" s="19" t="s">
        <v>63</v>
      </c>
      <c r="AO293" s="19" t="s">
        <v>63</v>
      </c>
      <c r="AP293" s="83"/>
      <c r="AQ293" s="83" t="s">
        <v>64</v>
      </c>
    </row>
    <row r="294" spans="1:43">
      <c r="A294" s="15" t="s">
        <v>55</v>
      </c>
      <c r="B294" s="1">
        <v>1443</v>
      </c>
      <c r="C294" s="16">
        <v>15.8</v>
      </c>
      <c r="D294" s="20" t="s">
        <v>1394</v>
      </c>
      <c r="E294" s="17" t="s">
        <v>57</v>
      </c>
      <c r="F294" s="17" t="s">
        <v>58</v>
      </c>
      <c r="G294" s="17" t="s">
        <v>59</v>
      </c>
      <c r="H294" s="18">
        <v>1</v>
      </c>
      <c r="I294" s="17"/>
      <c r="J294" s="17"/>
      <c r="K294" s="17"/>
      <c r="L294" s="19" t="s">
        <v>62</v>
      </c>
      <c r="M294" s="19" t="s">
        <v>63</v>
      </c>
      <c r="N294" s="19" t="s">
        <v>62</v>
      </c>
      <c r="O294" s="19" t="s">
        <v>63</v>
      </c>
      <c r="P294" s="19" t="s">
        <v>63</v>
      </c>
      <c r="Q294" s="19" t="s">
        <v>63</v>
      </c>
      <c r="R294" s="19" t="s">
        <v>62</v>
      </c>
      <c r="S294" s="19" t="s">
        <v>62</v>
      </c>
      <c r="T294" s="19" t="s">
        <v>62</v>
      </c>
      <c r="U294" s="19" t="s">
        <v>62</v>
      </c>
      <c r="V294" s="19" t="s">
        <v>62</v>
      </c>
      <c r="W294" s="19" t="s">
        <v>63</v>
      </c>
      <c r="X294" s="19" t="s">
        <v>63</v>
      </c>
      <c r="Y294" s="19" t="s">
        <v>63</v>
      </c>
      <c r="Z294" s="19" t="s">
        <v>63</v>
      </c>
      <c r="AA294" s="19" t="s">
        <v>63</v>
      </c>
      <c r="AB294" s="19" t="s">
        <v>63</v>
      </c>
      <c r="AC294" s="19" t="s">
        <v>62</v>
      </c>
      <c r="AD294" s="19" t="s">
        <v>63</v>
      </c>
      <c r="AE294" s="19" t="s">
        <v>63</v>
      </c>
      <c r="AF294" s="19" t="s">
        <v>63</v>
      </c>
      <c r="AG294" s="19" t="s">
        <v>63</v>
      </c>
      <c r="AH294" s="19" t="s">
        <v>63</v>
      </c>
      <c r="AI294" s="19" t="s">
        <v>63</v>
      </c>
      <c r="AJ294" s="19" t="s">
        <v>63</v>
      </c>
      <c r="AK294" s="19" t="s">
        <v>63</v>
      </c>
      <c r="AL294" s="19" t="s">
        <v>63</v>
      </c>
      <c r="AM294" s="19" t="s">
        <v>63</v>
      </c>
      <c r="AN294" s="19" t="s">
        <v>63</v>
      </c>
      <c r="AO294" s="19" t="s">
        <v>63</v>
      </c>
      <c r="AP294" s="83"/>
      <c r="AQ294" s="83" t="s">
        <v>64</v>
      </c>
    </row>
    <row r="295" spans="1:43" ht="25.5">
      <c r="A295" s="15" t="s">
        <v>55</v>
      </c>
      <c r="B295" s="1">
        <v>1444.1</v>
      </c>
      <c r="C295" s="16">
        <v>18.899999999999999</v>
      </c>
      <c r="D295" s="20" t="s">
        <v>121</v>
      </c>
      <c r="E295" s="17" t="s">
        <v>57</v>
      </c>
      <c r="F295" s="17" t="s">
        <v>58</v>
      </c>
      <c r="G295" s="17" t="s">
        <v>59</v>
      </c>
      <c r="H295" s="17" t="s">
        <v>122</v>
      </c>
      <c r="I295" s="17" t="s">
        <v>123</v>
      </c>
      <c r="J295" s="17"/>
      <c r="K295" s="17" t="s">
        <v>124</v>
      </c>
      <c r="L295" s="19" t="s">
        <v>63</v>
      </c>
      <c r="M295" s="19" t="s">
        <v>63</v>
      </c>
      <c r="N295" s="19" t="s">
        <v>62</v>
      </c>
      <c r="O295" s="19" t="s">
        <v>63</v>
      </c>
      <c r="P295" s="19" t="s">
        <v>63</v>
      </c>
      <c r="Q295" s="19" t="s">
        <v>62</v>
      </c>
      <c r="R295" s="19" t="s">
        <v>63</v>
      </c>
      <c r="S295" s="19" t="s">
        <v>62</v>
      </c>
      <c r="T295" s="19" t="s">
        <v>62</v>
      </c>
      <c r="U295" s="19" t="s">
        <v>62</v>
      </c>
      <c r="V295" s="19" t="s">
        <v>62</v>
      </c>
      <c r="W295" s="19" t="s">
        <v>63</v>
      </c>
      <c r="X295" s="19" t="s">
        <v>63</v>
      </c>
      <c r="Y295" s="19" t="s">
        <v>63</v>
      </c>
      <c r="Z295" s="19" t="s">
        <v>63</v>
      </c>
      <c r="AA295" s="19" t="s">
        <v>63</v>
      </c>
      <c r="AB295" s="19" t="s">
        <v>63</v>
      </c>
      <c r="AC295" s="19" t="s">
        <v>62</v>
      </c>
      <c r="AD295" s="19" t="s">
        <v>63</v>
      </c>
      <c r="AE295" s="19" t="s">
        <v>63</v>
      </c>
      <c r="AF295" s="19" t="s">
        <v>63</v>
      </c>
      <c r="AG295" s="19" t="s">
        <v>63</v>
      </c>
      <c r="AH295" s="19" t="s">
        <v>63</v>
      </c>
      <c r="AI295" s="19" t="s">
        <v>63</v>
      </c>
      <c r="AJ295" s="19" t="s">
        <v>63</v>
      </c>
      <c r="AK295" s="19" t="s">
        <v>63</v>
      </c>
      <c r="AL295" s="19" t="s">
        <v>63</v>
      </c>
      <c r="AM295" s="19" t="s">
        <v>63</v>
      </c>
      <c r="AN295" s="19" t="s">
        <v>63</v>
      </c>
      <c r="AO295" s="19" t="s">
        <v>63</v>
      </c>
      <c r="AP295" s="83"/>
      <c r="AQ295" s="83" t="s">
        <v>64</v>
      </c>
    </row>
    <row r="296" spans="1:43" ht="25.5">
      <c r="A296" s="15" t="s">
        <v>55</v>
      </c>
      <c r="B296" s="1">
        <v>1445.1</v>
      </c>
      <c r="C296" s="16">
        <v>64.8</v>
      </c>
      <c r="D296" s="20" t="s">
        <v>1395</v>
      </c>
      <c r="E296" s="17" t="s">
        <v>57</v>
      </c>
      <c r="F296" s="17" t="s">
        <v>58</v>
      </c>
      <c r="G296" s="17" t="s">
        <v>116</v>
      </c>
      <c r="H296" s="17" t="s">
        <v>1396</v>
      </c>
      <c r="I296" s="17"/>
      <c r="J296" s="17" t="s">
        <v>1397</v>
      </c>
      <c r="K296" s="17" t="s">
        <v>1398</v>
      </c>
      <c r="L296" s="19" t="s">
        <v>63</v>
      </c>
      <c r="M296" s="19" t="s">
        <v>63</v>
      </c>
      <c r="N296" s="19" t="s">
        <v>62</v>
      </c>
      <c r="O296" s="19" t="s">
        <v>63</v>
      </c>
      <c r="P296" s="19" t="s">
        <v>63</v>
      </c>
      <c r="Q296" s="19" t="s">
        <v>62</v>
      </c>
      <c r="R296" s="19" t="s">
        <v>63</v>
      </c>
      <c r="S296" s="19" t="s">
        <v>62</v>
      </c>
      <c r="T296" s="19" t="s">
        <v>62</v>
      </c>
      <c r="U296" s="19" t="s">
        <v>62</v>
      </c>
      <c r="V296" s="19" t="s">
        <v>62</v>
      </c>
      <c r="W296" s="19" t="s">
        <v>63</v>
      </c>
      <c r="X296" s="19" t="s">
        <v>63</v>
      </c>
      <c r="Y296" s="19" t="s">
        <v>63</v>
      </c>
      <c r="Z296" s="19" t="s">
        <v>63</v>
      </c>
      <c r="AA296" s="19" t="s">
        <v>63</v>
      </c>
      <c r="AB296" s="19" t="s">
        <v>63</v>
      </c>
      <c r="AC296" s="19" t="s">
        <v>62</v>
      </c>
      <c r="AD296" s="19" t="s">
        <v>63</v>
      </c>
      <c r="AE296" s="19" t="s">
        <v>63</v>
      </c>
      <c r="AF296" s="19" t="s">
        <v>63</v>
      </c>
      <c r="AG296" s="19" t="s">
        <v>63</v>
      </c>
      <c r="AH296" s="19" t="s">
        <v>63</v>
      </c>
      <c r="AI296" s="19" t="s">
        <v>62</v>
      </c>
      <c r="AJ296" s="19" t="s">
        <v>63</v>
      </c>
      <c r="AK296" s="19" t="s">
        <v>63</v>
      </c>
      <c r="AL296" s="19" t="s">
        <v>63</v>
      </c>
      <c r="AM296" s="19" t="s">
        <v>63</v>
      </c>
      <c r="AN296" s="19" t="s">
        <v>63</v>
      </c>
      <c r="AO296" s="19" t="s">
        <v>63</v>
      </c>
      <c r="AP296" s="83"/>
      <c r="AQ296" s="83" t="s">
        <v>64</v>
      </c>
    </row>
    <row r="297" spans="1:43" ht="25.5">
      <c r="A297" s="15" t="s">
        <v>55</v>
      </c>
      <c r="B297" s="1">
        <v>1446.1</v>
      </c>
      <c r="C297" s="16">
        <v>32.4</v>
      </c>
      <c r="D297" s="20" t="s">
        <v>125</v>
      </c>
      <c r="E297" s="17" t="s">
        <v>57</v>
      </c>
      <c r="F297" s="17" t="s">
        <v>58</v>
      </c>
      <c r="G297" s="17" t="s">
        <v>59</v>
      </c>
      <c r="H297" s="17" t="s">
        <v>126</v>
      </c>
      <c r="I297" s="17" t="s">
        <v>127</v>
      </c>
      <c r="J297" s="17"/>
      <c r="K297" s="17"/>
      <c r="L297" s="19" t="s">
        <v>63</v>
      </c>
      <c r="M297" s="19" t="s">
        <v>63</v>
      </c>
      <c r="N297" s="19" t="s">
        <v>62</v>
      </c>
      <c r="O297" s="19" t="s">
        <v>63</v>
      </c>
      <c r="P297" s="19" t="s">
        <v>63</v>
      </c>
      <c r="Q297" s="19" t="s">
        <v>62</v>
      </c>
      <c r="R297" s="19" t="s">
        <v>63</v>
      </c>
      <c r="S297" s="19" t="s">
        <v>62</v>
      </c>
      <c r="T297" s="19" t="s">
        <v>62</v>
      </c>
      <c r="U297" s="19" t="s">
        <v>62</v>
      </c>
      <c r="V297" s="19" t="s">
        <v>62</v>
      </c>
      <c r="W297" s="19" t="s">
        <v>63</v>
      </c>
      <c r="X297" s="19" t="s">
        <v>63</v>
      </c>
      <c r="Y297" s="19" t="s">
        <v>63</v>
      </c>
      <c r="Z297" s="19" t="s">
        <v>63</v>
      </c>
      <c r="AA297" s="19" t="s">
        <v>63</v>
      </c>
      <c r="AB297" s="19" t="s">
        <v>63</v>
      </c>
      <c r="AC297" s="19" t="s">
        <v>62</v>
      </c>
      <c r="AD297" s="19" t="s">
        <v>63</v>
      </c>
      <c r="AE297" s="19" t="s">
        <v>63</v>
      </c>
      <c r="AF297" s="19" t="s">
        <v>63</v>
      </c>
      <c r="AG297" s="19" t="s">
        <v>63</v>
      </c>
      <c r="AH297" s="19" t="s">
        <v>63</v>
      </c>
      <c r="AI297" s="19" t="s">
        <v>63</v>
      </c>
      <c r="AJ297" s="19" t="s">
        <v>63</v>
      </c>
      <c r="AK297" s="19" t="s">
        <v>63</v>
      </c>
      <c r="AL297" s="19" t="s">
        <v>63</v>
      </c>
      <c r="AM297" s="19" t="s">
        <v>63</v>
      </c>
      <c r="AN297" s="19" t="s">
        <v>63</v>
      </c>
      <c r="AO297" s="19" t="s">
        <v>63</v>
      </c>
      <c r="AP297" s="83"/>
      <c r="AQ297" s="83" t="s">
        <v>64</v>
      </c>
    </row>
    <row r="298" spans="1:43">
      <c r="A298" s="15" t="s">
        <v>55</v>
      </c>
      <c r="B298" s="1">
        <v>1449</v>
      </c>
      <c r="C298" s="16">
        <v>86.4</v>
      </c>
      <c r="D298" s="20" t="s">
        <v>1399</v>
      </c>
      <c r="E298" s="17" t="s">
        <v>57</v>
      </c>
      <c r="F298" s="17" t="s">
        <v>58</v>
      </c>
      <c r="G298" s="17" t="s">
        <v>59</v>
      </c>
      <c r="H298" s="18">
        <v>1</v>
      </c>
      <c r="I298" s="17"/>
      <c r="J298" s="17"/>
      <c r="K298" s="17"/>
      <c r="L298" s="19" t="s">
        <v>63</v>
      </c>
      <c r="M298" s="19" t="s">
        <v>63</v>
      </c>
      <c r="N298" s="19" t="s">
        <v>62</v>
      </c>
      <c r="O298" s="19" t="s">
        <v>63</v>
      </c>
      <c r="P298" s="19" t="s">
        <v>63</v>
      </c>
      <c r="Q298" s="19" t="s">
        <v>63</v>
      </c>
      <c r="R298" s="19" t="s">
        <v>62</v>
      </c>
      <c r="S298" s="19" t="s">
        <v>62</v>
      </c>
      <c r="T298" s="19" t="s">
        <v>62</v>
      </c>
      <c r="U298" s="19" t="s">
        <v>62</v>
      </c>
      <c r="V298" s="19" t="s">
        <v>62</v>
      </c>
      <c r="W298" s="19" t="s">
        <v>63</v>
      </c>
      <c r="X298" s="19" t="s">
        <v>63</v>
      </c>
      <c r="Y298" s="19" t="s">
        <v>63</v>
      </c>
      <c r="Z298" s="19" t="s">
        <v>63</v>
      </c>
      <c r="AA298" s="19" t="s">
        <v>63</v>
      </c>
      <c r="AB298" s="19" t="s">
        <v>63</v>
      </c>
      <c r="AC298" s="19" t="s">
        <v>63</v>
      </c>
      <c r="AD298" s="19" t="s">
        <v>63</v>
      </c>
      <c r="AE298" s="19" t="s">
        <v>63</v>
      </c>
      <c r="AF298" s="19" t="s">
        <v>63</v>
      </c>
      <c r="AG298" s="19" t="s">
        <v>63</v>
      </c>
      <c r="AH298" s="19" t="s">
        <v>63</v>
      </c>
      <c r="AI298" s="19" t="s">
        <v>63</v>
      </c>
      <c r="AJ298" s="19" t="s">
        <v>63</v>
      </c>
      <c r="AK298" s="19" t="s">
        <v>63</v>
      </c>
      <c r="AL298" s="19" t="s">
        <v>63</v>
      </c>
      <c r="AM298" s="19" t="s">
        <v>63</v>
      </c>
      <c r="AN298" s="19" t="s">
        <v>63</v>
      </c>
      <c r="AO298" s="19" t="s">
        <v>63</v>
      </c>
      <c r="AP298" s="83"/>
      <c r="AQ298" s="83" t="s">
        <v>64</v>
      </c>
    </row>
    <row r="299" spans="1:43">
      <c r="A299" s="15" t="s">
        <v>55</v>
      </c>
      <c r="B299" s="1">
        <v>1450.1</v>
      </c>
      <c r="C299" s="16">
        <v>11.2</v>
      </c>
      <c r="D299" s="20" t="s">
        <v>1400</v>
      </c>
      <c r="E299" s="17" t="s">
        <v>57</v>
      </c>
      <c r="F299" s="17" t="s">
        <v>1109</v>
      </c>
      <c r="G299" s="17" t="s">
        <v>57</v>
      </c>
      <c r="H299" s="18">
        <v>1</v>
      </c>
      <c r="I299" s="17"/>
      <c r="J299" s="17"/>
      <c r="K299" s="17"/>
      <c r="L299" s="19" t="s">
        <v>62</v>
      </c>
      <c r="M299" s="19" t="s">
        <v>63</v>
      </c>
      <c r="N299" s="19" t="s">
        <v>62</v>
      </c>
      <c r="O299" s="19" t="s">
        <v>63</v>
      </c>
      <c r="P299" s="19" t="s">
        <v>62</v>
      </c>
      <c r="Q299" s="19" t="s">
        <v>62</v>
      </c>
      <c r="R299" s="19" t="s">
        <v>63</v>
      </c>
      <c r="S299" s="19" t="s">
        <v>62</v>
      </c>
      <c r="T299" s="19" t="s">
        <v>62</v>
      </c>
      <c r="U299" s="19" t="s">
        <v>62</v>
      </c>
      <c r="V299" s="19" t="s">
        <v>62</v>
      </c>
      <c r="W299" s="19" t="s">
        <v>63</v>
      </c>
      <c r="X299" s="19" t="s">
        <v>63</v>
      </c>
      <c r="Y299" s="19" t="s">
        <v>63</v>
      </c>
      <c r="Z299" s="19" t="s">
        <v>63</v>
      </c>
      <c r="AA299" s="19" t="s">
        <v>63</v>
      </c>
      <c r="AB299" s="19" t="s">
        <v>63</v>
      </c>
      <c r="AC299" s="19" t="s">
        <v>63</v>
      </c>
      <c r="AD299" s="19" t="s">
        <v>63</v>
      </c>
      <c r="AE299" s="19" t="s">
        <v>63</v>
      </c>
      <c r="AF299" s="19" t="s">
        <v>63</v>
      </c>
      <c r="AG299" s="19" t="s">
        <v>63</v>
      </c>
      <c r="AH299" s="19" t="s">
        <v>63</v>
      </c>
      <c r="AI299" s="19" t="s">
        <v>63</v>
      </c>
      <c r="AJ299" s="19" t="s">
        <v>63</v>
      </c>
      <c r="AK299" s="19" t="s">
        <v>63</v>
      </c>
      <c r="AL299" s="19" t="s">
        <v>63</v>
      </c>
      <c r="AM299" s="19" t="s">
        <v>63</v>
      </c>
      <c r="AN299" s="19" t="s">
        <v>63</v>
      </c>
      <c r="AO299" s="19" t="s">
        <v>63</v>
      </c>
      <c r="AP299" s="83"/>
      <c r="AQ299" s="83" t="s">
        <v>64</v>
      </c>
    </row>
    <row r="300" spans="1:43">
      <c r="A300" s="15" t="s">
        <v>55</v>
      </c>
      <c r="B300" s="1">
        <v>1451</v>
      </c>
      <c r="C300" s="16">
        <v>5.6</v>
      </c>
      <c r="D300" s="20" t="s">
        <v>1401</v>
      </c>
      <c r="E300" s="17" t="s">
        <v>57</v>
      </c>
      <c r="F300" s="17" t="s">
        <v>57</v>
      </c>
      <c r="G300" s="17" t="s">
        <v>59</v>
      </c>
      <c r="H300" s="18">
        <v>1</v>
      </c>
      <c r="I300" s="17"/>
      <c r="J300" s="17"/>
      <c r="K300" s="17"/>
      <c r="L300" s="19" t="s">
        <v>62</v>
      </c>
      <c r="M300" s="19" t="s">
        <v>63</v>
      </c>
      <c r="N300" s="19" t="s">
        <v>62</v>
      </c>
      <c r="O300" s="19" t="s">
        <v>63</v>
      </c>
      <c r="P300" s="19" t="s">
        <v>62</v>
      </c>
      <c r="Q300" s="19" t="s">
        <v>63</v>
      </c>
      <c r="R300" s="19" t="s">
        <v>62</v>
      </c>
      <c r="S300" s="19" t="s">
        <v>62</v>
      </c>
      <c r="T300" s="19" t="s">
        <v>62</v>
      </c>
      <c r="U300" s="19" t="s">
        <v>62</v>
      </c>
      <c r="V300" s="19" t="s">
        <v>62</v>
      </c>
      <c r="W300" s="19" t="s">
        <v>63</v>
      </c>
      <c r="X300" s="19" t="s">
        <v>63</v>
      </c>
      <c r="Y300" s="19" t="s">
        <v>63</v>
      </c>
      <c r="Z300" s="19" t="s">
        <v>63</v>
      </c>
      <c r="AA300" s="19" t="s">
        <v>63</v>
      </c>
      <c r="AB300" s="19" t="s">
        <v>63</v>
      </c>
      <c r="AC300" s="19" t="s">
        <v>63</v>
      </c>
      <c r="AD300" s="19" t="s">
        <v>63</v>
      </c>
      <c r="AE300" s="19" t="s">
        <v>63</v>
      </c>
      <c r="AF300" s="19" t="s">
        <v>63</v>
      </c>
      <c r="AG300" s="19" t="s">
        <v>63</v>
      </c>
      <c r="AH300" s="19" t="s">
        <v>63</v>
      </c>
      <c r="AI300" s="19" t="s">
        <v>63</v>
      </c>
      <c r="AJ300" s="19" t="s">
        <v>63</v>
      </c>
      <c r="AK300" s="19" t="s">
        <v>63</v>
      </c>
      <c r="AL300" s="19" t="s">
        <v>63</v>
      </c>
      <c r="AM300" s="19" t="s">
        <v>63</v>
      </c>
      <c r="AN300" s="19" t="s">
        <v>63</v>
      </c>
      <c r="AO300" s="19" t="s">
        <v>63</v>
      </c>
      <c r="AP300" s="83"/>
      <c r="AQ300" s="83" t="s">
        <v>64</v>
      </c>
    </row>
    <row r="301" spans="1:43">
      <c r="A301" s="15" t="s">
        <v>55</v>
      </c>
      <c r="B301" s="1">
        <v>1456.1</v>
      </c>
      <c r="C301" s="16">
        <v>11.2</v>
      </c>
      <c r="D301" s="20" t="s">
        <v>1402</v>
      </c>
      <c r="E301" s="17" t="s">
        <v>57</v>
      </c>
      <c r="F301" s="17" t="s">
        <v>1109</v>
      </c>
      <c r="G301" s="17" t="s">
        <v>57</v>
      </c>
      <c r="H301" s="18">
        <v>1</v>
      </c>
      <c r="I301" s="17"/>
      <c r="J301" s="17"/>
      <c r="K301" s="17"/>
      <c r="L301" s="19" t="s">
        <v>62</v>
      </c>
      <c r="M301" s="19" t="s">
        <v>63</v>
      </c>
      <c r="N301" s="19" t="s">
        <v>62</v>
      </c>
      <c r="O301" s="19" t="s">
        <v>63</v>
      </c>
      <c r="P301" s="19" t="s">
        <v>62</v>
      </c>
      <c r="Q301" s="19" t="s">
        <v>62</v>
      </c>
      <c r="R301" s="19" t="s">
        <v>63</v>
      </c>
      <c r="S301" s="19" t="s">
        <v>62</v>
      </c>
      <c r="T301" s="19" t="s">
        <v>62</v>
      </c>
      <c r="U301" s="19" t="s">
        <v>62</v>
      </c>
      <c r="V301" s="19" t="s">
        <v>62</v>
      </c>
      <c r="W301" s="19" t="s">
        <v>63</v>
      </c>
      <c r="X301" s="19" t="s">
        <v>63</v>
      </c>
      <c r="Y301" s="19" t="s">
        <v>63</v>
      </c>
      <c r="Z301" s="19" t="s">
        <v>63</v>
      </c>
      <c r="AA301" s="19" t="s">
        <v>63</v>
      </c>
      <c r="AB301" s="19" t="s">
        <v>63</v>
      </c>
      <c r="AC301" s="19" t="s">
        <v>63</v>
      </c>
      <c r="AD301" s="19" t="s">
        <v>63</v>
      </c>
      <c r="AE301" s="19" t="s">
        <v>63</v>
      </c>
      <c r="AF301" s="19" t="s">
        <v>63</v>
      </c>
      <c r="AG301" s="19" t="s">
        <v>63</v>
      </c>
      <c r="AH301" s="19" t="s">
        <v>63</v>
      </c>
      <c r="AI301" s="19" t="s">
        <v>63</v>
      </c>
      <c r="AJ301" s="19" t="s">
        <v>63</v>
      </c>
      <c r="AK301" s="19" t="s">
        <v>63</v>
      </c>
      <c r="AL301" s="19" t="s">
        <v>63</v>
      </c>
      <c r="AM301" s="19" t="s">
        <v>63</v>
      </c>
      <c r="AN301" s="19" t="s">
        <v>63</v>
      </c>
      <c r="AO301" s="19" t="s">
        <v>63</v>
      </c>
      <c r="AP301" s="83"/>
      <c r="AQ301" s="83" t="s">
        <v>64</v>
      </c>
    </row>
    <row r="302" spans="1:43">
      <c r="A302" s="15" t="s">
        <v>55</v>
      </c>
      <c r="B302" s="1">
        <v>1457</v>
      </c>
      <c r="C302" s="16">
        <v>5.6</v>
      </c>
      <c r="D302" s="20" t="s">
        <v>1403</v>
      </c>
      <c r="E302" s="17" t="s">
        <v>57</v>
      </c>
      <c r="F302" s="17" t="s">
        <v>57</v>
      </c>
      <c r="G302" s="17" t="s">
        <v>59</v>
      </c>
      <c r="H302" s="18">
        <v>1</v>
      </c>
      <c r="I302" s="17"/>
      <c r="J302" s="17"/>
      <c r="K302" s="17"/>
      <c r="L302" s="19" t="s">
        <v>62</v>
      </c>
      <c r="M302" s="19" t="s">
        <v>63</v>
      </c>
      <c r="N302" s="19" t="s">
        <v>62</v>
      </c>
      <c r="O302" s="19" t="s">
        <v>63</v>
      </c>
      <c r="P302" s="19" t="s">
        <v>62</v>
      </c>
      <c r="Q302" s="19" t="s">
        <v>63</v>
      </c>
      <c r="R302" s="19" t="s">
        <v>62</v>
      </c>
      <c r="S302" s="19" t="s">
        <v>62</v>
      </c>
      <c r="T302" s="19" t="s">
        <v>62</v>
      </c>
      <c r="U302" s="19" t="s">
        <v>62</v>
      </c>
      <c r="V302" s="19" t="s">
        <v>62</v>
      </c>
      <c r="W302" s="19" t="s">
        <v>63</v>
      </c>
      <c r="X302" s="19" t="s">
        <v>63</v>
      </c>
      <c r="Y302" s="19" t="s">
        <v>63</v>
      </c>
      <c r="Z302" s="19" t="s">
        <v>63</v>
      </c>
      <c r="AA302" s="19" t="s">
        <v>63</v>
      </c>
      <c r="AB302" s="19" t="s">
        <v>63</v>
      </c>
      <c r="AC302" s="19" t="s">
        <v>63</v>
      </c>
      <c r="AD302" s="19" t="s">
        <v>63</v>
      </c>
      <c r="AE302" s="19" t="s">
        <v>63</v>
      </c>
      <c r="AF302" s="19" t="s">
        <v>63</v>
      </c>
      <c r="AG302" s="19" t="s">
        <v>63</v>
      </c>
      <c r="AH302" s="19" t="s">
        <v>63</v>
      </c>
      <c r="AI302" s="19" t="s">
        <v>63</v>
      </c>
      <c r="AJ302" s="19" t="s">
        <v>63</v>
      </c>
      <c r="AK302" s="19" t="s">
        <v>63</v>
      </c>
      <c r="AL302" s="19" t="s">
        <v>63</v>
      </c>
      <c r="AM302" s="19" t="s">
        <v>63</v>
      </c>
      <c r="AN302" s="19" t="s">
        <v>63</v>
      </c>
      <c r="AO302" s="19" t="s">
        <v>63</v>
      </c>
      <c r="AP302" s="83"/>
      <c r="AQ302" s="83" t="s">
        <v>64</v>
      </c>
    </row>
    <row r="303" spans="1:43">
      <c r="A303" s="15" t="s">
        <v>55</v>
      </c>
      <c r="B303" s="1">
        <v>1459</v>
      </c>
      <c r="C303" s="16">
        <v>33.299999999999997</v>
      </c>
      <c r="D303" s="20" t="s">
        <v>128</v>
      </c>
      <c r="E303" s="17" t="s">
        <v>57</v>
      </c>
      <c r="F303" s="17" t="s">
        <v>129</v>
      </c>
      <c r="G303" s="17" t="s">
        <v>59</v>
      </c>
      <c r="H303" s="18">
        <v>1</v>
      </c>
      <c r="I303" s="17"/>
      <c r="J303" s="17"/>
      <c r="K303" s="17"/>
      <c r="L303" s="19" t="s">
        <v>62</v>
      </c>
      <c r="M303" s="19" t="s">
        <v>63</v>
      </c>
      <c r="N303" s="19" t="s">
        <v>62</v>
      </c>
      <c r="O303" s="19" t="s">
        <v>63</v>
      </c>
      <c r="P303" s="19" t="s">
        <v>63</v>
      </c>
      <c r="Q303" s="19" t="s">
        <v>63</v>
      </c>
      <c r="R303" s="19" t="s">
        <v>62</v>
      </c>
      <c r="S303" s="19" t="s">
        <v>62</v>
      </c>
      <c r="T303" s="19" t="s">
        <v>62</v>
      </c>
      <c r="U303" s="19" t="s">
        <v>62</v>
      </c>
      <c r="V303" s="19" t="s">
        <v>62</v>
      </c>
      <c r="W303" s="19" t="s">
        <v>63</v>
      </c>
      <c r="X303" s="19" t="s">
        <v>63</v>
      </c>
      <c r="Y303" s="19" t="s">
        <v>63</v>
      </c>
      <c r="Z303" s="19" t="s">
        <v>63</v>
      </c>
      <c r="AA303" s="19" t="s">
        <v>63</v>
      </c>
      <c r="AB303" s="19" t="s">
        <v>63</v>
      </c>
      <c r="AC303" s="19" t="s">
        <v>63</v>
      </c>
      <c r="AD303" s="19" t="s">
        <v>63</v>
      </c>
      <c r="AE303" s="19" t="s">
        <v>63</v>
      </c>
      <c r="AF303" s="19" t="s">
        <v>63</v>
      </c>
      <c r="AG303" s="19" t="s">
        <v>63</v>
      </c>
      <c r="AH303" s="19" t="s">
        <v>63</v>
      </c>
      <c r="AI303" s="19" t="s">
        <v>63</v>
      </c>
      <c r="AJ303" s="19" t="s">
        <v>63</v>
      </c>
      <c r="AK303" s="19" t="s">
        <v>63</v>
      </c>
      <c r="AL303" s="19" t="s">
        <v>63</v>
      </c>
      <c r="AM303" s="19" t="s">
        <v>63</v>
      </c>
      <c r="AN303" s="19" t="s">
        <v>63</v>
      </c>
      <c r="AO303" s="19" t="s">
        <v>63</v>
      </c>
      <c r="AP303" s="83"/>
      <c r="AQ303" s="83" t="s">
        <v>64</v>
      </c>
    </row>
    <row r="304" spans="1:43">
      <c r="A304" s="15" t="s">
        <v>55</v>
      </c>
      <c r="B304" s="1">
        <v>1460</v>
      </c>
      <c r="C304" s="16">
        <v>33.299999999999997</v>
      </c>
      <c r="D304" s="20" t="s">
        <v>130</v>
      </c>
      <c r="E304" s="17" t="s">
        <v>57</v>
      </c>
      <c r="F304" s="17" t="s">
        <v>129</v>
      </c>
      <c r="G304" s="17" t="s">
        <v>59</v>
      </c>
      <c r="H304" s="18">
        <v>1</v>
      </c>
      <c r="I304" s="17"/>
      <c r="J304" s="17"/>
      <c r="K304" s="17"/>
      <c r="L304" s="19" t="s">
        <v>62</v>
      </c>
      <c r="M304" s="19" t="s">
        <v>63</v>
      </c>
      <c r="N304" s="19" t="s">
        <v>62</v>
      </c>
      <c r="O304" s="19" t="s">
        <v>63</v>
      </c>
      <c r="P304" s="19" t="s">
        <v>63</v>
      </c>
      <c r="Q304" s="19" t="s">
        <v>63</v>
      </c>
      <c r="R304" s="19" t="s">
        <v>62</v>
      </c>
      <c r="S304" s="19" t="s">
        <v>62</v>
      </c>
      <c r="T304" s="19" t="s">
        <v>62</v>
      </c>
      <c r="U304" s="19" t="s">
        <v>62</v>
      </c>
      <c r="V304" s="19" t="s">
        <v>62</v>
      </c>
      <c r="W304" s="19" t="s">
        <v>63</v>
      </c>
      <c r="X304" s="19" t="s">
        <v>63</v>
      </c>
      <c r="Y304" s="19" t="s">
        <v>63</v>
      </c>
      <c r="Z304" s="19" t="s">
        <v>63</v>
      </c>
      <c r="AA304" s="19" t="s">
        <v>63</v>
      </c>
      <c r="AB304" s="19" t="s">
        <v>63</v>
      </c>
      <c r="AC304" s="19" t="s">
        <v>63</v>
      </c>
      <c r="AD304" s="19" t="s">
        <v>63</v>
      </c>
      <c r="AE304" s="19" t="s">
        <v>63</v>
      </c>
      <c r="AF304" s="19" t="s">
        <v>63</v>
      </c>
      <c r="AG304" s="19" t="s">
        <v>63</v>
      </c>
      <c r="AH304" s="19" t="s">
        <v>63</v>
      </c>
      <c r="AI304" s="19" t="s">
        <v>63</v>
      </c>
      <c r="AJ304" s="19" t="s">
        <v>63</v>
      </c>
      <c r="AK304" s="19" t="s">
        <v>63</v>
      </c>
      <c r="AL304" s="19" t="s">
        <v>63</v>
      </c>
      <c r="AM304" s="19" t="s">
        <v>63</v>
      </c>
      <c r="AN304" s="19" t="s">
        <v>63</v>
      </c>
      <c r="AO304" s="19" t="s">
        <v>63</v>
      </c>
      <c r="AP304" s="83"/>
      <c r="AQ304" s="83" t="s">
        <v>64</v>
      </c>
    </row>
    <row r="305" spans="1:43">
      <c r="A305" s="15" t="s">
        <v>55</v>
      </c>
      <c r="B305" s="1">
        <v>1461</v>
      </c>
      <c r="C305" s="16">
        <v>175.5</v>
      </c>
      <c r="D305" s="20" t="s">
        <v>1404</v>
      </c>
      <c r="E305" s="17" t="s">
        <v>57</v>
      </c>
      <c r="F305" s="17" t="s">
        <v>1405</v>
      </c>
      <c r="G305" s="17" t="s">
        <v>57</v>
      </c>
      <c r="H305" s="18">
        <v>1</v>
      </c>
      <c r="I305" s="17"/>
      <c r="J305" s="17"/>
      <c r="K305" s="17"/>
      <c r="L305" s="19" t="s">
        <v>62</v>
      </c>
      <c r="M305" s="19" t="s">
        <v>63</v>
      </c>
      <c r="N305" s="19" t="s">
        <v>62</v>
      </c>
      <c r="O305" s="19" t="s">
        <v>63</v>
      </c>
      <c r="P305" s="19" t="s">
        <v>62</v>
      </c>
      <c r="Q305" s="19" t="s">
        <v>62</v>
      </c>
      <c r="R305" s="19" t="s">
        <v>63</v>
      </c>
      <c r="S305" s="19" t="s">
        <v>62</v>
      </c>
      <c r="T305" s="19" t="s">
        <v>62</v>
      </c>
      <c r="U305" s="19" t="s">
        <v>62</v>
      </c>
      <c r="V305" s="19" t="s">
        <v>62</v>
      </c>
      <c r="W305" s="19" t="s">
        <v>63</v>
      </c>
      <c r="X305" s="19" t="s">
        <v>63</v>
      </c>
      <c r="Y305" s="19" t="s">
        <v>63</v>
      </c>
      <c r="Z305" s="19" t="s">
        <v>63</v>
      </c>
      <c r="AA305" s="19" t="s">
        <v>63</v>
      </c>
      <c r="AB305" s="19" t="s">
        <v>63</v>
      </c>
      <c r="AC305" s="19" t="s">
        <v>63</v>
      </c>
      <c r="AD305" s="19" t="s">
        <v>63</v>
      </c>
      <c r="AE305" s="19" t="s">
        <v>63</v>
      </c>
      <c r="AF305" s="19" t="s">
        <v>63</v>
      </c>
      <c r="AG305" s="19" t="s">
        <v>63</v>
      </c>
      <c r="AH305" s="19" t="s">
        <v>63</v>
      </c>
      <c r="AI305" s="19" t="s">
        <v>63</v>
      </c>
      <c r="AJ305" s="19" t="s">
        <v>63</v>
      </c>
      <c r="AK305" s="19" t="s">
        <v>63</v>
      </c>
      <c r="AL305" s="19" t="s">
        <v>63</v>
      </c>
      <c r="AM305" s="19" t="s">
        <v>63</v>
      </c>
      <c r="AN305" s="19" t="s">
        <v>63</v>
      </c>
      <c r="AO305" s="19" t="s">
        <v>63</v>
      </c>
      <c r="AP305" s="83"/>
      <c r="AQ305" s="83" t="s">
        <v>64</v>
      </c>
    </row>
    <row r="306" spans="1:43">
      <c r="A306" s="15" t="s">
        <v>55</v>
      </c>
      <c r="B306" s="1">
        <v>1463.1</v>
      </c>
      <c r="C306" s="16">
        <v>64.8</v>
      </c>
      <c r="D306" s="20" t="s">
        <v>1406</v>
      </c>
      <c r="E306" s="17" t="s">
        <v>57</v>
      </c>
      <c r="F306" s="17" t="s">
        <v>58</v>
      </c>
      <c r="G306" s="17" t="s">
        <v>59</v>
      </c>
      <c r="H306" s="18">
        <v>1</v>
      </c>
      <c r="I306" s="17"/>
      <c r="J306" s="17"/>
      <c r="K306" s="17"/>
      <c r="L306" s="19" t="s">
        <v>62</v>
      </c>
      <c r="M306" s="19" t="s">
        <v>63</v>
      </c>
      <c r="N306" s="19" t="s">
        <v>62</v>
      </c>
      <c r="O306" s="19" t="s">
        <v>63</v>
      </c>
      <c r="P306" s="19" t="s">
        <v>63</v>
      </c>
      <c r="Q306" s="19" t="s">
        <v>62</v>
      </c>
      <c r="R306" s="19" t="s">
        <v>63</v>
      </c>
      <c r="S306" s="19" t="s">
        <v>62</v>
      </c>
      <c r="T306" s="19" t="s">
        <v>62</v>
      </c>
      <c r="U306" s="19" t="s">
        <v>62</v>
      </c>
      <c r="V306" s="19" t="s">
        <v>62</v>
      </c>
      <c r="W306" s="19" t="s">
        <v>63</v>
      </c>
      <c r="X306" s="19" t="s">
        <v>63</v>
      </c>
      <c r="Y306" s="19" t="s">
        <v>63</v>
      </c>
      <c r="Z306" s="19" t="s">
        <v>63</v>
      </c>
      <c r="AA306" s="19" t="s">
        <v>63</v>
      </c>
      <c r="AB306" s="19" t="s">
        <v>63</v>
      </c>
      <c r="AC306" s="19" t="s">
        <v>63</v>
      </c>
      <c r="AD306" s="19" t="s">
        <v>63</v>
      </c>
      <c r="AE306" s="19" t="s">
        <v>63</v>
      </c>
      <c r="AF306" s="19" t="s">
        <v>63</v>
      </c>
      <c r="AG306" s="19" t="s">
        <v>63</v>
      </c>
      <c r="AH306" s="19" t="s">
        <v>63</v>
      </c>
      <c r="AI306" s="19" t="s">
        <v>63</v>
      </c>
      <c r="AJ306" s="19" t="s">
        <v>63</v>
      </c>
      <c r="AK306" s="19" t="s">
        <v>63</v>
      </c>
      <c r="AL306" s="19" t="s">
        <v>63</v>
      </c>
      <c r="AM306" s="19" t="s">
        <v>63</v>
      </c>
      <c r="AN306" s="19" t="s">
        <v>63</v>
      </c>
      <c r="AO306" s="19" t="s">
        <v>63</v>
      </c>
      <c r="AP306" s="83"/>
      <c r="AQ306" s="83" t="s">
        <v>64</v>
      </c>
    </row>
    <row r="307" spans="1:43">
      <c r="A307" s="15" t="s">
        <v>55</v>
      </c>
      <c r="B307" s="1">
        <v>1468</v>
      </c>
      <c r="C307" s="16">
        <v>89.1</v>
      </c>
      <c r="D307" s="20" t="s">
        <v>131</v>
      </c>
      <c r="E307" s="17" t="s">
        <v>1132</v>
      </c>
      <c r="F307" s="17" t="s">
        <v>58</v>
      </c>
      <c r="G307" s="17" t="s">
        <v>57</v>
      </c>
      <c r="H307" s="18" t="s">
        <v>132</v>
      </c>
      <c r="I307" s="17"/>
      <c r="J307" s="17"/>
      <c r="K307" s="17"/>
      <c r="L307" s="19" t="s">
        <v>62</v>
      </c>
      <c r="M307" s="19" t="s">
        <v>63</v>
      </c>
      <c r="N307" s="19" t="s">
        <v>63</v>
      </c>
      <c r="O307" s="19" t="s">
        <v>63</v>
      </c>
      <c r="P307" s="19" t="s">
        <v>63</v>
      </c>
      <c r="Q307" s="19" t="s">
        <v>62</v>
      </c>
      <c r="R307" s="19" t="s">
        <v>63</v>
      </c>
      <c r="S307" s="19" t="s">
        <v>62</v>
      </c>
      <c r="T307" s="19" t="s">
        <v>62</v>
      </c>
      <c r="U307" s="19" t="s">
        <v>62</v>
      </c>
      <c r="V307" s="19" t="s">
        <v>62</v>
      </c>
      <c r="W307" s="19" t="s">
        <v>63</v>
      </c>
      <c r="X307" s="19" t="s">
        <v>63</v>
      </c>
      <c r="Y307" s="19" t="s">
        <v>63</v>
      </c>
      <c r="Z307" s="19" t="s">
        <v>63</v>
      </c>
      <c r="AA307" s="19" t="s">
        <v>63</v>
      </c>
      <c r="AB307" s="19" t="s">
        <v>63</v>
      </c>
      <c r="AC307" s="19" t="s">
        <v>63</v>
      </c>
      <c r="AD307" s="19" t="s">
        <v>63</v>
      </c>
      <c r="AE307" s="19" t="s">
        <v>63</v>
      </c>
      <c r="AF307" s="19" t="s">
        <v>63</v>
      </c>
      <c r="AG307" s="19" t="s">
        <v>63</v>
      </c>
      <c r="AH307" s="19" t="s">
        <v>63</v>
      </c>
      <c r="AI307" s="19" t="s">
        <v>63</v>
      </c>
      <c r="AJ307" s="19" t="s">
        <v>63</v>
      </c>
      <c r="AK307" s="19" t="s">
        <v>63</v>
      </c>
      <c r="AL307" s="19" t="s">
        <v>63</v>
      </c>
      <c r="AM307" s="19" t="s">
        <v>63</v>
      </c>
      <c r="AN307" s="19" t="s">
        <v>63</v>
      </c>
      <c r="AO307" s="19" t="s">
        <v>63</v>
      </c>
      <c r="AP307" s="83"/>
      <c r="AQ307" s="83" t="s">
        <v>64</v>
      </c>
    </row>
    <row r="308" spans="1:43">
      <c r="A308" s="15" t="s">
        <v>55</v>
      </c>
      <c r="B308" s="1">
        <v>1469</v>
      </c>
      <c r="C308" s="16">
        <v>135</v>
      </c>
      <c r="D308" s="20" t="s">
        <v>131</v>
      </c>
      <c r="E308" s="17" t="s">
        <v>77</v>
      </c>
      <c r="F308" s="17" t="s">
        <v>58</v>
      </c>
      <c r="G308" s="17" t="s">
        <v>57</v>
      </c>
      <c r="H308" s="18" t="s">
        <v>132</v>
      </c>
      <c r="I308" s="17"/>
      <c r="J308" s="17"/>
      <c r="K308" s="17"/>
      <c r="L308" s="19" t="s">
        <v>62</v>
      </c>
      <c r="M308" s="19" t="s">
        <v>63</v>
      </c>
      <c r="N308" s="19" t="s">
        <v>63</v>
      </c>
      <c r="O308" s="19" t="s">
        <v>63</v>
      </c>
      <c r="P308" s="19" t="s">
        <v>63</v>
      </c>
      <c r="Q308" s="19" t="s">
        <v>62</v>
      </c>
      <c r="R308" s="19" t="s">
        <v>63</v>
      </c>
      <c r="S308" s="19" t="s">
        <v>62</v>
      </c>
      <c r="T308" s="19" t="s">
        <v>62</v>
      </c>
      <c r="U308" s="19" t="s">
        <v>62</v>
      </c>
      <c r="V308" s="19" t="s">
        <v>62</v>
      </c>
      <c r="W308" s="19" t="s">
        <v>63</v>
      </c>
      <c r="X308" s="19" t="s">
        <v>63</v>
      </c>
      <c r="Y308" s="19" t="s">
        <v>63</v>
      </c>
      <c r="Z308" s="19" t="s">
        <v>63</v>
      </c>
      <c r="AA308" s="19" t="s">
        <v>63</v>
      </c>
      <c r="AB308" s="19" t="s">
        <v>63</v>
      </c>
      <c r="AC308" s="19" t="s">
        <v>63</v>
      </c>
      <c r="AD308" s="19" t="s">
        <v>63</v>
      </c>
      <c r="AE308" s="19" t="s">
        <v>63</v>
      </c>
      <c r="AF308" s="19" t="s">
        <v>63</v>
      </c>
      <c r="AG308" s="19" t="s">
        <v>63</v>
      </c>
      <c r="AH308" s="19" t="s">
        <v>63</v>
      </c>
      <c r="AI308" s="19" t="s">
        <v>63</v>
      </c>
      <c r="AJ308" s="19" t="s">
        <v>63</v>
      </c>
      <c r="AK308" s="19" t="s">
        <v>63</v>
      </c>
      <c r="AL308" s="19" t="s">
        <v>63</v>
      </c>
      <c r="AM308" s="19" t="s">
        <v>63</v>
      </c>
      <c r="AN308" s="19" t="s">
        <v>63</v>
      </c>
      <c r="AO308" s="19" t="s">
        <v>63</v>
      </c>
      <c r="AP308" s="83"/>
      <c r="AQ308" s="83" t="s">
        <v>64</v>
      </c>
    </row>
    <row r="309" spans="1:43">
      <c r="A309" s="15" t="s">
        <v>55</v>
      </c>
      <c r="B309" s="1">
        <v>1470</v>
      </c>
      <c r="C309" s="16">
        <v>49.5</v>
      </c>
      <c r="D309" s="20" t="s">
        <v>1407</v>
      </c>
      <c r="E309" s="17" t="s">
        <v>74</v>
      </c>
      <c r="F309" s="17" t="s">
        <v>58</v>
      </c>
      <c r="G309" s="17" t="s">
        <v>57</v>
      </c>
      <c r="H309" s="18">
        <v>1</v>
      </c>
      <c r="I309" s="17"/>
      <c r="J309" s="17"/>
      <c r="K309" s="17"/>
      <c r="L309" s="19" t="s">
        <v>62</v>
      </c>
      <c r="M309" s="19" t="s">
        <v>63</v>
      </c>
      <c r="N309" s="19" t="s">
        <v>63</v>
      </c>
      <c r="O309" s="19" t="s">
        <v>63</v>
      </c>
      <c r="P309" s="19" t="s">
        <v>63</v>
      </c>
      <c r="Q309" s="19" t="s">
        <v>62</v>
      </c>
      <c r="R309" s="19" t="s">
        <v>63</v>
      </c>
      <c r="S309" s="19" t="s">
        <v>62</v>
      </c>
      <c r="T309" s="19" t="s">
        <v>62</v>
      </c>
      <c r="U309" s="19" t="s">
        <v>62</v>
      </c>
      <c r="V309" s="19" t="s">
        <v>62</v>
      </c>
      <c r="W309" s="19" t="s">
        <v>63</v>
      </c>
      <c r="X309" s="19" t="s">
        <v>63</v>
      </c>
      <c r="Y309" s="19" t="s">
        <v>63</v>
      </c>
      <c r="Z309" s="19" t="s">
        <v>63</v>
      </c>
      <c r="AA309" s="19" t="s">
        <v>63</v>
      </c>
      <c r="AB309" s="19" t="s">
        <v>63</v>
      </c>
      <c r="AC309" s="19" t="s">
        <v>63</v>
      </c>
      <c r="AD309" s="19" t="s">
        <v>63</v>
      </c>
      <c r="AE309" s="19" t="s">
        <v>63</v>
      </c>
      <c r="AF309" s="19" t="s">
        <v>63</v>
      </c>
      <c r="AG309" s="19" t="s">
        <v>63</v>
      </c>
      <c r="AH309" s="19" t="s">
        <v>63</v>
      </c>
      <c r="AI309" s="19" t="s">
        <v>63</v>
      </c>
      <c r="AJ309" s="19" t="s">
        <v>63</v>
      </c>
      <c r="AK309" s="19" t="s">
        <v>63</v>
      </c>
      <c r="AL309" s="19" t="s">
        <v>63</v>
      </c>
      <c r="AM309" s="19" t="s">
        <v>63</v>
      </c>
      <c r="AN309" s="19" t="s">
        <v>63</v>
      </c>
      <c r="AO309" s="19" t="s">
        <v>63</v>
      </c>
      <c r="AP309" s="83"/>
      <c r="AQ309" s="83" t="s">
        <v>64</v>
      </c>
    </row>
    <row r="310" spans="1:43">
      <c r="A310" s="15" t="s">
        <v>55</v>
      </c>
      <c r="B310" s="1">
        <v>1471</v>
      </c>
      <c r="C310" s="16">
        <v>18.899999999999999</v>
      </c>
      <c r="D310" s="20" t="s">
        <v>1408</v>
      </c>
      <c r="E310" s="17" t="s">
        <v>57</v>
      </c>
      <c r="F310" s="17" t="s">
        <v>58</v>
      </c>
      <c r="G310" s="17" t="s">
        <v>57</v>
      </c>
      <c r="H310" s="18">
        <v>1</v>
      </c>
      <c r="I310" s="17"/>
      <c r="J310" s="17"/>
      <c r="K310" s="17"/>
      <c r="L310" s="19" t="s">
        <v>62</v>
      </c>
      <c r="M310" s="19" t="s">
        <v>63</v>
      </c>
      <c r="N310" s="19" t="s">
        <v>63</v>
      </c>
      <c r="O310" s="19" t="s">
        <v>63</v>
      </c>
      <c r="P310" s="19" t="s">
        <v>63</v>
      </c>
      <c r="Q310" s="19" t="s">
        <v>62</v>
      </c>
      <c r="R310" s="19" t="s">
        <v>63</v>
      </c>
      <c r="S310" s="19" t="s">
        <v>62</v>
      </c>
      <c r="T310" s="19" t="s">
        <v>62</v>
      </c>
      <c r="U310" s="19" t="s">
        <v>62</v>
      </c>
      <c r="V310" s="19" t="s">
        <v>62</v>
      </c>
      <c r="W310" s="19" t="s">
        <v>63</v>
      </c>
      <c r="X310" s="19" t="s">
        <v>63</v>
      </c>
      <c r="Y310" s="19" t="s">
        <v>63</v>
      </c>
      <c r="Z310" s="19" t="s">
        <v>63</v>
      </c>
      <c r="AA310" s="19" t="s">
        <v>63</v>
      </c>
      <c r="AB310" s="19" t="s">
        <v>63</v>
      </c>
      <c r="AC310" s="19" t="s">
        <v>63</v>
      </c>
      <c r="AD310" s="19" t="s">
        <v>63</v>
      </c>
      <c r="AE310" s="19" t="s">
        <v>63</v>
      </c>
      <c r="AF310" s="19" t="s">
        <v>63</v>
      </c>
      <c r="AG310" s="19" t="s">
        <v>63</v>
      </c>
      <c r="AH310" s="19" t="s">
        <v>63</v>
      </c>
      <c r="AI310" s="19" t="s">
        <v>63</v>
      </c>
      <c r="AJ310" s="19" t="s">
        <v>63</v>
      </c>
      <c r="AK310" s="19" t="s">
        <v>63</v>
      </c>
      <c r="AL310" s="19" t="s">
        <v>63</v>
      </c>
      <c r="AM310" s="19" t="s">
        <v>63</v>
      </c>
      <c r="AN310" s="19" t="s">
        <v>63</v>
      </c>
      <c r="AO310" s="19" t="s">
        <v>63</v>
      </c>
      <c r="AP310" s="83"/>
      <c r="AQ310" s="83" t="s">
        <v>64</v>
      </c>
    </row>
    <row r="311" spans="1:43">
      <c r="A311" s="15" t="s">
        <v>55</v>
      </c>
      <c r="B311" s="1">
        <v>1472</v>
      </c>
      <c r="C311" s="16">
        <v>139.5</v>
      </c>
      <c r="D311" s="20" t="s">
        <v>1409</v>
      </c>
      <c r="E311" s="17" t="s">
        <v>57</v>
      </c>
      <c r="F311" s="17" t="s">
        <v>58</v>
      </c>
      <c r="G311" s="17" t="s">
        <v>57</v>
      </c>
      <c r="H311" s="18">
        <v>1</v>
      </c>
      <c r="I311" s="17"/>
      <c r="J311" s="17"/>
      <c r="K311" s="17"/>
      <c r="L311" s="19" t="s">
        <v>62</v>
      </c>
      <c r="M311" s="19" t="s">
        <v>63</v>
      </c>
      <c r="N311" s="19" t="s">
        <v>63</v>
      </c>
      <c r="O311" s="19" t="s">
        <v>63</v>
      </c>
      <c r="P311" s="19" t="s">
        <v>63</v>
      </c>
      <c r="Q311" s="19" t="s">
        <v>62</v>
      </c>
      <c r="R311" s="19" t="s">
        <v>63</v>
      </c>
      <c r="S311" s="19" t="s">
        <v>62</v>
      </c>
      <c r="T311" s="19" t="s">
        <v>62</v>
      </c>
      <c r="U311" s="19" t="s">
        <v>62</v>
      </c>
      <c r="V311" s="19" t="s">
        <v>62</v>
      </c>
      <c r="W311" s="19" t="s">
        <v>63</v>
      </c>
      <c r="X311" s="19" t="s">
        <v>63</v>
      </c>
      <c r="Y311" s="19" t="s">
        <v>63</v>
      </c>
      <c r="Z311" s="19" t="s">
        <v>63</v>
      </c>
      <c r="AA311" s="19" t="s">
        <v>63</v>
      </c>
      <c r="AB311" s="19" t="s">
        <v>63</v>
      </c>
      <c r="AC311" s="19" t="s">
        <v>63</v>
      </c>
      <c r="AD311" s="19" t="s">
        <v>63</v>
      </c>
      <c r="AE311" s="19" t="s">
        <v>63</v>
      </c>
      <c r="AF311" s="19" t="s">
        <v>63</v>
      </c>
      <c r="AG311" s="19" t="s">
        <v>63</v>
      </c>
      <c r="AH311" s="19" t="s">
        <v>63</v>
      </c>
      <c r="AI311" s="19" t="s">
        <v>63</v>
      </c>
      <c r="AJ311" s="19" t="s">
        <v>63</v>
      </c>
      <c r="AK311" s="19" t="s">
        <v>63</v>
      </c>
      <c r="AL311" s="19" t="s">
        <v>63</v>
      </c>
      <c r="AM311" s="19" t="s">
        <v>63</v>
      </c>
      <c r="AN311" s="19" t="s">
        <v>63</v>
      </c>
      <c r="AO311" s="19" t="s">
        <v>63</v>
      </c>
      <c r="AP311" s="83"/>
      <c r="AQ311" s="83" t="s">
        <v>64</v>
      </c>
    </row>
    <row r="312" spans="1:43">
      <c r="A312" s="15" t="s">
        <v>55</v>
      </c>
      <c r="B312" s="1">
        <v>1473</v>
      </c>
      <c r="C312" s="16">
        <v>54</v>
      </c>
      <c r="D312" s="20" t="s">
        <v>1410</v>
      </c>
      <c r="E312" s="17" t="s">
        <v>57</v>
      </c>
      <c r="F312" s="17" t="s">
        <v>58</v>
      </c>
      <c r="G312" s="17" t="s">
        <v>57</v>
      </c>
      <c r="H312" s="18">
        <v>1</v>
      </c>
      <c r="I312" s="17"/>
      <c r="J312" s="17"/>
      <c r="K312" s="17"/>
      <c r="L312" s="19" t="s">
        <v>62</v>
      </c>
      <c r="M312" s="19" t="s">
        <v>63</v>
      </c>
      <c r="N312" s="19" t="s">
        <v>63</v>
      </c>
      <c r="O312" s="19" t="s">
        <v>63</v>
      </c>
      <c r="P312" s="19" t="s">
        <v>63</v>
      </c>
      <c r="Q312" s="19" t="s">
        <v>62</v>
      </c>
      <c r="R312" s="19" t="s">
        <v>63</v>
      </c>
      <c r="S312" s="19" t="s">
        <v>62</v>
      </c>
      <c r="T312" s="19" t="s">
        <v>62</v>
      </c>
      <c r="U312" s="19" t="s">
        <v>62</v>
      </c>
      <c r="V312" s="19" t="s">
        <v>62</v>
      </c>
      <c r="W312" s="19" t="s">
        <v>63</v>
      </c>
      <c r="X312" s="19" t="s">
        <v>63</v>
      </c>
      <c r="Y312" s="19" t="s">
        <v>63</v>
      </c>
      <c r="Z312" s="19" t="s">
        <v>63</v>
      </c>
      <c r="AA312" s="19" t="s">
        <v>63</v>
      </c>
      <c r="AB312" s="19" t="s">
        <v>63</v>
      </c>
      <c r="AC312" s="19" t="s">
        <v>63</v>
      </c>
      <c r="AD312" s="19" t="s">
        <v>63</v>
      </c>
      <c r="AE312" s="19" t="s">
        <v>63</v>
      </c>
      <c r="AF312" s="19" t="s">
        <v>63</v>
      </c>
      <c r="AG312" s="19" t="s">
        <v>63</v>
      </c>
      <c r="AH312" s="19" t="s">
        <v>63</v>
      </c>
      <c r="AI312" s="19" t="s">
        <v>63</v>
      </c>
      <c r="AJ312" s="19" t="s">
        <v>63</v>
      </c>
      <c r="AK312" s="19" t="s">
        <v>63</v>
      </c>
      <c r="AL312" s="19" t="s">
        <v>63</v>
      </c>
      <c r="AM312" s="19" t="s">
        <v>63</v>
      </c>
      <c r="AN312" s="19" t="s">
        <v>63</v>
      </c>
      <c r="AO312" s="19" t="s">
        <v>63</v>
      </c>
      <c r="AP312" s="83"/>
      <c r="AQ312" s="83" t="s">
        <v>64</v>
      </c>
    </row>
    <row r="313" spans="1:43">
      <c r="A313" s="15" t="s">
        <v>55</v>
      </c>
      <c r="B313" s="1">
        <v>1474.1</v>
      </c>
      <c r="C313" s="16">
        <v>78.3</v>
      </c>
      <c r="D313" s="20" t="s">
        <v>133</v>
      </c>
      <c r="E313" s="17" t="s">
        <v>57</v>
      </c>
      <c r="F313" s="17" t="s">
        <v>57</v>
      </c>
      <c r="G313" s="17" t="s">
        <v>59</v>
      </c>
      <c r="H313" s="17" t="s">
        <v>86</v>
      </c>
      <c r="I313" s="17"/>
      <c r="J313" s="17" t="s">
        <v>88</v>
      </c>
      <c r="K313" s="17" t="s">
        <v>134</v>
      </c>
      <c r="L313" s="19" t="s">
        <v>63</v>
      </c>
      <c r="M313" s="19" t="s">
        <v>63</v>
      </c>
      <c r="N313" s="19" t="s">
        <v>62</v>
      </c>
      <c r="O313" s="19" t="s">
        <v>63</v>
      </c>
      <c r="P313" s="19" t="s">
        <v>63</v>
      </c>
      <c r="Q313" s="19" t="s">
        <v>62</v>
      </c>
      <c r="R313" s="19" t="s">
        <v>63</v>
      </c>
      <c r="S313" s="19" t="s">
        <v>62</v>
      </c>
      <c r="T313" s="19" t="s">
        <v>62</v>
      </c>
      <c r="U313" s="19" t="s">
        <v>62</v>
      </c>
      <c r="V313" s="19" t="s">
        <v>62</v>
      </c>
      <c r="W313" s="19" t="s">
        <v>63</v>
      </c>
      <c r="X313" s="19" t="s">
        <v>63</v>
      </c>
      <c r="Y313" s="19" t="s">
        <v>63</v>
      </c>
      <c r="Z313" s="19" t="s">
        <v>63</v>
      </c>
      <c r="AA313" s="19" t="s">
        <v>63</v>
      </c>
      <c r="AB313" s="19" t="s">
        <v>63</v>
      </c>
      <c r="AC313" s="19" t="s">
        <v>63</v>
      </c>
      <c r="AD313" s="19" t="s">
        <v>63</v>
      </c>
      <c r="AE313" s="19" t="s">
        <v>63</v>
      </c>
      <c r="AF313" s="19" t="s">
        <v>63</v>
      </c>
      <c r="AG313" s="19" t="s">
        <v>63</v>
      </c>
      <c r="AH313" s="19" t="s">
        <v>63</v>
      </c>
      <c r="AI313" s="19" t="s">
        <v>63</v>
      </c>
      <c r="AJ313" s="19" t="s">
        <v>63</v>
      </c>
      <c r="AK313" s="19" t="s">
        <v>63</v>
      </c>
      <c r="AL313" s="19" t="s">
        <v>63</v>
      </c>
      <c r="AM313" s="19" t="s">
        <v>63</v>
      </c>
      <c r="AN313" s="19" t="s">
        <v>63</v>
      </c>
      <c r="AO313" s="19" t="s">
        <v>63</v>
      </c>
      <c r="AP313" s="83"/>
      <c r="AQ313" s="83" t="s">
        <v>64</v>
      </c>
    </row>
    <row r="314" spans="1:43">
      <c r="A314" s="15" t="s">
        <v>55</v>
      </c>
      <c r="B314" s="1">
        <v>1475.1</v>
      </c>
      <c r="C314" s="16">
        <v>60.3</v>
      </c>
      <c r="D314" s="20" t="s">
        <v>1411</v>
      </c>
      <c r="E314" s="17" t="s">
        <v>57</v>
      </c>
      <c r="F314" s="17" t="s">
        <v>57</v>
      </c>
      <c r="G314" s="17" t="s">
        <v>59</v>
      </c>
      <c r="H314" s="17" t="s">
        <v>1412</v>
      </c>
      <c r="I314" s="17"/>
      <c r="J314" s="17" t="s">
        <v>1413</v>
      </c>
      <c r="K314" s="17"/>
      <c r="L314" s="19" t="s">
        <v>63</v>
      </c>
      <c r="M314" s="19" t="s">
        <v>63</v>
      </c>
      <c r="N314" s="19" t="s">
        <v>62</v>
      </c>
      <c r="O314" s="19" t="s">
        <v>63</v>
      </c>
      <c r="P314" s="19" t="s">
        <v>63</v>
      </c>
      <c r="Q314" s="19" t="s">
        <v>62</v>
      </c>
      <c r="R314" s="19" t="s">
        <v>63</v>
      </c>
      <c r="S314" s="19" t="s">
        <v>62</v>
      </c>
      <c r="T314" s="19" t="s">
        <v>62</v>
      </c>
      <c r="U314" s="19" t="s">
        <v>62</v>
      </c>
      <c r="V314" s="19" t="s">
        <v>62</v>
      </c>
      <c r="W314" s="19" t="s">
        <v>63</v>
      </c>
      <c r="X314" s="19" t="s">
        <v>63</v>
      </c>
      <c r="Y314" s="19" t="s">
        <v>63</v>
      </c>
      <c r="Z314" s="19" t="s">
        <v>63</v>
      </c>
      <c r="AA314" s="19" t="s">
        <v>63</v>
      </c>
      <c r="AB314" s="19" t="s">
        <v>63</v>
      </c>
      <c r="AC314" s="19" t="s">
        <v>63</v>
      </c>
      <c r="AD314" s="19" t="s">
        <v>63</v>
      </c>
      <c r="AE314" s="19" t="s">
        <v>63</v>
      </c>
      <c r="AF314" s="19" t="s">
        <v>63</v>
      </c>
      <c r="AG314" s="19" t="s">
        <v>63</v>
      </c>
      <c r="AH314" s="19" t="s">
        <v>63</v>
      </c>
      <c r="AI314" s="19" t="s">
        <v>63</v>
      </c>
      <c r="AJ314" s="19" t="s">
        <v>63</v>
      </c>
      <c r="AK314" s="19" t="s">
        <v>63</v>
      </c>
      <c r="AL314" s="19" t="s">
        <v>63</v>
      </c>
      <c r="AM314" s="19" t="s">
        <v>63</v>
      </c>
      <c r="AN314" s="19" t="s">
        <v>63</v>
      </c>
      <c r="AO314" s="19" t="s">
        <v>63</v>
      </c>
      <c r="AP314" s="83"/>
      <c r="AQ314" s="83" t="s">
        <v>64</v>
      </c>
    </row>
    <row r="315" spans="1:43">
      <c r="A315" s="15" t="s">
        <v>55</v>
      </c>
      <c r="B315" s="1">
        <v>1476</v>
      </c>
      <c r="C315" s="16">
        <v>25.2</v>
      </c>
      <c r="D315" s="20" t="s">
        <v>1414</v>
      </c>
      <c r="E315" s="17" t="s">
        <v>57</v>
      </c>
      <c r="F315" s="17" t="s">
        <v>58</v>
      </c>
      <c r="G315" s="17" t="s">
        <v>1182</v>
      </c>
      <c r="H315" s="17" t="s">
        <v>1294</v>
      </c>
      <c r="I315" s="17"/>
      <c r="J315" s="86"/>
      <c r="K315" s="17"/>
      <c r="L315" s="19" t="s">
        <v>63</v>
      </c>
      <c r="M315" s="19" t="s">
        <v>62</v>
      </c>
      <c r="N315" s="19" t="s">
        <v>62</v>
      </c>
      <c r="O315" s="19" t="s">
        <v>63</v>
      </c>
      <c r="P315" s="19" t="s">
        <v>63</v>
      </c>
      <c r="Q315" s="19" t="s">
        <v>62</v>
      </c>
      <c r="R315" s="19" t="s">
        <v>63</v>
      </c>
      <c r="S315" s="19" t="s">
        <v>62</v>
      </c>
      <c r="T315" s="19" t="s">
        <v>62</v>
      </c>
      <c r="U315" s="19" t="s">
        <v>62</v>
      </c>
      <c r="V315" s="19" t="s">
        <v>62</v>
      </c>
      <c r="W315" s="19" t="s">
        <v>63</v>
      </c>
      <c r="X315" s="19" t="s">
        <v>63</v>
      </c>
      <c r="Y315" s="19" t="s">
        <v>63</v>
      </c>
      <c r="Z315" s="19" t="s">
        <v>63</v>
      </c>
      <c r="AA315" s="19" t="s">
        <v>63</v>
      </c>
      <c r="AB315" s="19" t="s">
        <v>63</v>
      </c>
      <c r="AC315" s="19" t="s">
        <v>63</v>
      </c>
      <c r="AD315" s="19" t="s">
        <v>63</v>
      </c>
      <c r="AE315" s="19" t="s">
        <v>63</v>
      </c>
      <c r="AF315" s="19" t="s">
        <v>63</v>
      </c>
      <c r="AG315" s="19" t="s">
        <v>63</v>
      </c>
      <c r="AH315" s="19" t="s">
        <v>62</v>
      </c>
      <c r="AI315" s="19" t="s">
        <v>63</v>
      </c>
      <c r="AJ315" s="19" t="s">
        <v>63</v>
      </c>
      <c r="AK315" s="19" t="s">
        <v>63</v>
      </c>
      <c r="AL315" s="19" t="s">
        <v>63</v>
      </c>
      <c r="AM315" s="19" t="s">
        <v>63</v>
      </c>
      <c r="AN315" s="19" t="s">
        <v>63</v>
      </c>
      <c r="AO315" s="19" t="s">
        <v>63</v>
      </c>
      <c r="AP315" s="83"/>
      <c r="AQ315" s="83" t="s">
        <v>64</v>
      </c>
    </row>
    <row r="316" spans="1:43">
      <c r="A316" s="15" t="s">
        <v>55</v>
      </c>
      <c r="B316" s="1">
        <v>1478</v>
      </c>
      <c r="C316" s="16">
        <v>94.5</v>
      </c>
      <c r="D316" s="20" t="s">
        <v>1415</v>
      </c>
      <c r="E316" s="17" t="s">
        <v>158</v>
      </c>
      <c r="F316" s="17" t="s">
        <v>58</v>
      </c>
      <c r="G316" s="17" t="s">
        <v>57</v>
      </c>
      <c r="H316" s="18">
        <v>1</v>
      </c>
      <c r="I316" s="17"/>
      <c r="J316" s="17"/>
      <c r="K316" s="17"/>
      <c r="L316" s="19" t="s">
        <v>62</v>
      </c>
      <c r="M316" s="19" t="s">
        <v>63</v>
      </c>
      <c r="N316" s="19" t="s">
        <v>63</v>
      </c>
      <c r="O316" s="19" t="s">
        <v>63</v>
      </c>
      <c r="P316" s="19" t="s">
        <v>63</v>
      </c>
      <c r="Q316" s="19" t="s">
        <v>62</v>
      </c>
      <c r="R316" s="19" t="s">
        <v>63</v>
      </c>
      <c r="S316" s="19" t="s">
        <v>62</v>
      </c>
      <c r="T316" s="19" t="s">
        <v>62</v>
      </c>
      <c r="U316" s="19" t="s">
        <v>62</v>
      </c>
      <c r="V316" s="19" t="s">
        <v>62</v>
      </c>
      <c r="W316" s="19" t="s">
        <v>63</v>
      </c>
      <c r="X316" s="19" t="s">
        <v>63</v>
      </c>
      <c r="Y316" s="19" t="s">
        <v>63</v>
      </c>
      <c r="Z316" s="19" t="s">
        <v>63</v>
      </c>
      <c r="AA316" s="19" t="s">
        <v>63</v>
      </c>
      <c r="AB316" s="19" t="s">
        <v>63</v>
      </c>
      <c r="AC316" s="19" t="s">
        <v>63</v>
      </c>
      <c r="AD316" s="19" t="s">
        <v>63</v>
      </c>
      <c r="AE316" s="19" t="s">
        <v>63</v>
      </c>
      <c r="AF316" s="19" t="s">
        <v>63</v>
      </c>
      <c r="AG316" s="19" t="s">
        <v>63</v>
      </c>
      <c r="AH316" s="19" t="s">
        <v>63</v>
      </c>
      <c r="AI316" s="19" t="s">
        <v>63</v>
      </c>
      <c r="AJ316" s="19" t="s">
        <v>63</v>
      </c>
      <c r="AK316" s="19" t="s">
        <v>63</v>
      </c>
      <c r="AL316" s="19" t="s">
        <v>63</v>
      </c>
      <c r="AM316" s="19" t="s">
        <v>63</v>
      </c>
      <c r="AN316" s="19" t="s">
        <v>63</v>
      </c>
      <c r="AO316" s="19" t="s">
        <v>63</v>
      </c>
      <c r="AP316" s="83"/>
      <c r="AQ316" s="83" t="s">
        <v>64</v>
      </c>
    </row>
    <row r="317" spans="1:43">
      <c r="A317" s="15" t="s">
        <v>55</v>
      </c>
      <c r="B317" s="1">
        <v>1479</v>
      </c>
      <c r="C317" s="16">
        <v>2.5</v>
      </c>
      <c r="D317" s="20" t="s">
        <v>135</v>
      </c>
      <c r="E317" s="17" t="s">
        <v>57</v>
      </c>
      <c r="F317" s="22" t="s">
        <v>57</v>
      </c>
      <c r="G317" s="17" t="s">
        <v>59</v>
      </c>
      <c r="H317" s="18">
        <v>1</v>
      </c>
      <c r="I317" s="17"/>
      <c r="J317" s="17"/>
      <c r="K317" s="17"/>
      <c r="L317" s="19" t="s">
        <v>62</v>
      </c>
      <c r="M317" s="19" t="s">
        <v>63</v>
      </c>
      <c r="N317" s="19" t="s">
        <v>63</v>
      </c>
      <c r="O317" s="19" t="s">
        <v>63</v>
      </c>
      <c r="P317" s="19" t="s">
        <v>63</v>
      </c>
      <c r="Q317" s="19" t="s">
        <v>63</v>
      </c>
      <c r="R317" s="19" t="s">
        <v>62</v>
      </c>
      <c r="S317" s="19" t="s">
        <v>62</v>
      </c>
      <c r="T317" s="19" t="s">
        <v>62</v>
      </c>
      <c r="U317" s="19" t="s">
        <v>62</v>
      </c>
      <c r="V317" s="19" t="s">
        <v>62</v>
      </c>
      <c r="W317" s="19" t="s">
        <v>62</v>
      </c>
      <c r="X317" s="19" t="s">
        <v>62</v>
      </c>
      <c r="Y317" s="19" t="s">
        <v>62</v>
      </c>
      <c r="Z317" s="19" t="s">
        <v>63</v>
      </c>
      <c r="AA317" s="19" t="s">
        <v>63</v>
      </c>
      <c r="AB317" s="19" t="s">
        <v>63</v>
      </c>
      <c r="AC317" s="19" t="s">
        <v>63</v>
      </c>
      <c r="AD317" s="19" t="s">
        <v>63</v>
      </c>
      <c r="AE317" s="19" t="s">
        <v>63</v>
      </c>
      <c r="AF317" s="19" t="s">
        <v>63</v>
      </c>
      <c r="AG317" s="19" t="s">
        <v>63</v>
      </c>
      <c r="AH317" s="19" t="s">
        <v>63</v>
      </c>
      <c r="AI317" s="19" t="s">
        <v>63</v>
      </c>
      <c r="AJ317" s="19" t="s">
        <v>63</v>
      </c>
      <c r="AK317" s="19" t="s">
        <v>63</v>
      </c>
      <c r="AL317" s="19" t="s">
        <v>63</v>
      </c>
      <c r="AM317" s="19" t="s">
        <v>63</v>
      </c>
      <c r="AN317" s="19" t="s">
        <v>63</v>
      </c>
      <c r="AO317" s="19" t="s">
        <v>63</v>
      </c>
      <c r="AP317" s="83"/>
      <c r="AQ317" s="83" t="s">
        <v>64</v>
      </c>
    </row>
    <row r="318" spans="1:43">
      <c r="A318" s="15" t="s">
        <v>55</v>
      </c>
      <c r="B318" s="1">
        <v>1479.01</v>
      </c>
      <c r="C318" s="85">
        <v>7.9</v>
      </c>
      <c r="D318" s="20" t="s">
        <v>135</v>
      </c>
      <c r="E318" s="17" t="s">
        <v>57</v>
      </c>
      <c r="F318" s="17" t="s">
        <v>57</v>
      </c>
      <c r="G318" s="17" t="s">
        <v>59</v>
      </c>
      <c r="H318" s="18">
        <v>1</v>
      </c>
      <c r="I318" s="17"/>
      <c r="J318" s="17"/>
      <c r="K318" s="17"/>
      <c r="L318" s="19" t="s">
        <v>62</v>
      </c>
      <c r="M318" s="19" t="s">
        <v>63</v>
      </c>
      <c r="N318" s="19" t="s">
        <v>63</v>
      </c>
      <c r="O318" s="19" t="s">
        <v>63</v>
      </c>
      <c r="P318" s="19" t="s">
        <v>63</v>
      </c>
      <c r="Q318" s="19" t="s">
        <v>63</v>
      </c>
      <c r="R318" s="19" t="s">
        <v>62</v>
      </c>
      <c r="S318" s="19" t="s">
        <v>63</v>
      </c>
      <c r="T318" s="19" t="s">
        <v>63</v>
      </c>
      <c r="U318" s="19" t="s">
        <v>63</v>
      </c>
      <c r="V318" s="19" t="s">
        <v>63</v>
      </c>
      <c r="W318" s="19" t="s">
        <v>63</v>
      </c>
      <c r="X318" s="19" t="s">
        <v>63</v>
      </c>
      <c r="Y318" s="19" t="s">
        <v>63</v>
      </c>
      <c r="Z318" s="19" t="s">
        <v>62</v>
      </c>
      <c r="AA318" s="19" t="s">
        <v>63</v>
      </c>
      <c r="AB318" s="19" t="s">
        <v>62</v>
      </c>
      <c r="AC318" s="19" t="s">
        <v>62</v>
      </c>
      <c r="AD318" s="19" t="s">
        <v>62</v>
      </c>
      <c r="AE318" s="19" t="s">
        <v>62</v>
      </c>
      <c r="AF318" s="19" t="s">
        <v>62</v>
      </c>
      <c r="AG318" s="19" t="s">
        <v>62</v>
      </c>
      <c r="AH318" s="19" t="s">
        <v>62</v>
      </c>
      <c r="AI318" s="19" t="s">
        <v>62</v>
      </c>
      <c r="AJ318" s="19" t="s">
        <v>62</v>
      </c>
      <c r="AK318" s="19" t="s">
        <v>62</v>
      </c>
      <c r="AL318" s="19" t="s">
        <v>62</v>
      </c>
      <c r="AM318" s="19" t="s">
        <v>62</v>
      </c>
      <c r="AN318" s="19" t="s">
        <v>63</v>
      </c>
      <c r="AO318" s="19" t="s">
        <v>63</v>
      </c>
      <c r="AP318" s="83"/>
      <c r="AQ318" s="83"/>
    </row>
    <row r="319" spans="1:43">
      <c r="A319" s="15" t="s">
        <v>55</v>
      </c>
      <c r="B319" s="1">
        <v>1483</v>
      </c>
      <c r="C319" s="16">
        <v>8.3000000000000007</v>
      </c>
      <c r="D319" s="20" t="s">
        <v>1416</v>
      </c>
      <c r="E319" s="17" t="s">
        <v>57</v>
      </c>
      <c r="F319" s="17" t="s">
        <v>58</v>
      </c>
      <c r="G319" s="17" t="s">
        <v>1182</v>
      </c>
      <c r="H319" s="18">
        <v>1</v>
      </c>
      <c r="I319" s="17"/>
      <c r="J319" s="21"/>
      <c r="K319" s="17"/>
      <c r="L319" s="19" t="s">
        <v>63</v>
      </c>
      <c r="M319" s="19" t="s">
        <v>62</v>
      </c>
      <c r="N319" s="19" t="s">
        <v>62</v>
      </c>
      <c r="O319" s="19" t="s">
        <v>63</v>
      </c>
      <c r="P319" s="19" t="s">
        <v>63</v>
      </c>
      <c r="Q319" s="19" t="s">
        <v>62</v>
      </c>
      <c r="R319" s="19" t="s">
        <v>63</v>
      </c>
      <c r="S319" s="19" t="s">
        <v>62</v>
      </c>
      <c r="T319" s="19" t="s">
        <v>62</v>
      </c>
      <c r="U319" s="19" t="s">
        <v>62</v>
      </c>
      <c r="V319" s="19" t="s">
        <v>62</v>
      </c>
      <c r="W319" s="19" t="s">
        <v>63</v>
      </c>
      <c r="X319" s="19" t="s">
        <v>63</v>
      </c>
      <c r="Y319" s="19" t="s">
        <v>63</v>
      </c>
      <c r="Z319" s="19" t="s">
        <v>63</v>
      </c>
      <c r="AA319" s="19" t="s">
        <v>63</v>
      </c>
      <c r="AB319" s="19" t="s">
        <v>63</v>
      </c>
      <c r="AC319" s="19" t="s">
        <v>63</v>
      </c>
      <c r="AD319" s="19" t="s">
        <v>63</v>
      </c>
      <c r="AE319" s="19" t="s">
        <v>63</v>
      </c>
      <c r="AF319" s="19" t="s">
        <v>63</v>
      </c>
      <c r="AG319" s="19" t="s">
        <v>63</v>
      </c>
      <c r="AH319" s="19" t="s">
        <v>62</v>
      </c>
      <c r="AI319" s="19" t="s">
        <v>63</v>
      </c>
      <c r="AJ319" s="19" t="s">
        <v>63</v>
      </c>
      <c r="AK319" s="19" t="s">
        <v>63</v>
      </c>
      <c r="AL319" s="19" t="s">
        <v>63</v>
      </c>
      <c r="AM319" s="19" t="s">
        <v>63</v>
      </c>
      <c r="AN319" s="19" t="s">
        <v>63</v>
      </c>
      <c r="AO319" s="19" t="s">
        <v>63</v>
      </c>
      <c r="AP319" s="83"/>
      <c r="AQ319" s="83" t="s">
        <v>64</v>
      </c>
    </row>
    <row r="320" spans="1:43">
      <c r="A320" s="15" t="s">
        <v>55</v>
      </c>
      <c r="B320" s="1">
        <v>1484</v>
      </c>
      <c r="C320" s="16">
        <v>89.1</v>
      </c>
      <c r="D320" s="20" t="s">
        <v>1417</v>
      </c>
      <c r="E320" s="17" t="s">
        <v>1132</v>
      </c>
      <c r="F320" s="17" t="s">
        <v>58</v>
      </c>
      <c r="G320" s="17" t="s">
        <v>57</v>
      </c>
      <c r="H320" s="18" t="s">
        <v>1418</v>
      </c>
      <c r="I320" s="17"/>
      <c r="J320" s="17"/>
      <c r="K320" s="17"/>
      <c r="L320" s="19" t="s">
        <v>62</v>
      </c>
      <c r="M320" s="19" t="s">
        <v>63</v>
      </c>
      <c r="N320" s="19" t="s">
        <v>63</v>
      </c>
      <c r="O320" s="19" t="s">
        <v>63</v>
      </c>
      <c r="P320" s="19" t="s">
        <v>63</v>
      </c>
      <c r="Q320" s="19" t="s">
        <v>62</v>
      </c>
      <c r="R320" s="19" t="s">
        <v>63</v>
      </c>
      <c r="S320" s="19" t="s">
        <v>62</v>
      </c>
      <c r="T320" s="19" t="s">
        <v>62</v>
      </c>
      <c r="U320" s="19" t="s">
        <v>62</v>
      </c>
      <c r="V320" s="19" t="s">
        <v>62</v>
      </c>
      <c r="W320" s="19" t="s">
        <v>63</v>
      </c>
      <c r="X320" s="19" t="s">
        <v>63</v>
      </c>
      <c r="Y320" s="19" t="s">
        <v>63</v>
      </c>
      <c r="Z320" s="19" t="s">
        <v>63</v>
      </c>
      <c r="AA320" s="19" t="s">
        <v>63</v>
      </c>
      <c r="AB320" s="19" t="s">
        <v>63</v>
      </c>
      <c r="AC320" s="19" t="s">
        <v>63</v>
      </c>
      <c r="AD320" s="19" t="s">
        <v>63</v>
      </c>
      <c r="AE320" s="19" t="s">
        <v>63</v>
      </c>
      <c r="AF320" s="19" t="s">
        <v>63</v>
      </c>
      <c r="AG320" s="19" t="s">
        <v>63</v>
      </c>
      <c r="AH320" s="19" t="s">
        <v>63</v>
      </c>
      <c r="AI320" s="19" t="s">
        <v>63</v>
      </c>
      <c r="AJ320" s="19" t="s">
        <v>63</v>
      </c>
      <c r="AK320" s="19" t="s">
        <v>63</v>
      </c>
      <c r="AL320" s="19" t="s">
        <v>63</v>
      </c>
      <c r="AM320" s="19" t="s">
        <v>63</v>
      </c>
      <c r="AN320" s="19" t="s">
        <v>63</v>
      </c>
      <c r="AO320" s="19" t="s">
        <v>63</v>
      </c>
      <c r="AP320" s="83"/>
      <c r="AQ320" s="83" t="s">
        <v>64</v>
      </c>
    </row>
    <row r="321" spans="1:43">
      <c r="A321" s="15" t="s">
        <v>55</v>
      </c>
      <c r="B321" s="1">
        <v>1485</v>
      </c>
      <c r="C321" s="16">
        <v>126</v>
      </c>
      <c r="D321" s="20" t="s">
        <v>1417</v>
      </c>
      <c r="E321" s="17" t="s">
        <v>77</v>
      </c>
      <c r="F321" s="17" t="s">
        <v>58</v>
      </c>
      <c r="G321" s="17" t="s">
        <v>57</v>
      </c>
      <c r="H321" s="18" t="s">
        <v>1418</v>
      </c>
      <c r="I321" s="17"/>
      <c r="J321" s="17"/>
      <c r="K321" s="17"/>
      <c r="L321" s="19" t="s">
        <v>62</v>
      </c>
      <c r="M321" s="19" t="s">
        <v>63</v>
      </c>
      <c r="N321" s="19" t="s">
        <v>63</v>
      </c>
      <c r="O321" s="19" t="s">
        <v>63</v>
      </c>
      <c r="P321" s="19" t="s">
        <v>63</v>
      </c>
      <c r="Q321" s="19" t="s">
        <v>62</v>
      </c>
      <c r="R321" s="19" t="s">
        <v>63</v>
      </c>
      <c r="S321" s="19" t="s">
        <v>62</v>
      </c>
      <c r="T321" s="19" t="s">
        <v>62</v>
      </c>
      <c r="U321" s="19" t="s">
        <v>62</v>
      </c>
      <c r="V321" s="19" t="s">
        <v>62</v>
      </c>
      <c r="W321" s="19" t="s">
        <v>63</v>
      </c>
      <c r="X321" s="19" t="s">
        <v>63</v>
      </c>
      <c r="Y321" s="19" t="s">
        <v>63</v>
      </c>
      <c r="Z321" s="19" t="s">
        <v>63</v>
      </c>
      <c r="AA321" s="19" t="s">
        <v>63</v>
      </c>
      <c r="AB321" s="19" t="s">
        <v>63</v>
      </c>
      <c r="AC321" s="19" t="s">
        <v>63</v>
      </c>
      <c r="AD321" s="19" t="s">
        <v>63</v>
      </c>
      <c r="AE321" s="19" t="s">
        <v>63</v>
      </c>
      <c r="AF321" s="19" t="s">
        <v>63</v>
      </c>
      <c r="AG321" s="19" t="s">
        <v>63</v>
      </c>
      <c r="AH321" s="19" t="s">
        <v>63</v>
      </c>
      <c r="AI321" s="19" t="s">
        <v>63</v>
      </c>
      <c r="AJ321" s="19" t="s">
        <v>63</v>
      </c>
      <c r="AK321" s="19" t="s">
        <v>63</v>
      </c>
      <c r="AL321" s="19" t="s">
        <v>63</v>
      </c>
      <c r="AM321" s="19" t="s">
        <v>63</v>
      </c>
      <c r="AN321" s="19" t="s">
        <v>63</v>
      </c>
      <c r="AO321" s="19" t="s">
        <v>63</v>
      </c>
      <c r="AP321" s="83"/>
      <c r="AQ321" s="83" t="s">
        <v>64</v>
      </c>
    </row>
    <row r="322" spans="1:43">
      <c r="A322" s="15" t="s">
        <v>55</v>
      </c>
      <c r="B322" s="1">
        <v>1486</v>
      </c>
      <c r="C322" s="16">
        <v>12.9</v>
      </c>
      <c r="D322" s="20" t="s">
        <v>1419</v>
      </c>
      <c r="E322" s="17" t="s">
        <v>74</v>
      </c>
      <c r="F322" s="17" t="s">
        <v>58</v>
      </c>
      <c r="G322" s="17" t="s">
        <v>57</v>
      </c>
      <c r="H322" s="18">
        <v>1</v>
      </c>
      <c r="I322" s="17"/>
      <c r="J322" s="17"/>
      <c r="K322" s="17"/>
      <c r="L322" s="19" t="s">
        <v>62</v>
      </c>
      <c r="M322" s="19" t="s">
        <v>63</v>
      </c>
      <c r="N322" s="19" t="s">
        <v>63</v>
      </c>
      <c r="O322" s="19" t="s">
        <v>63</v>
      </c>
      <c r="P322" s="19" t="s">
        <v>63</v>
      </c>
      <c r="Q322" s="19" t="s">
        <v>62</v>
      </c>
      <c r="R322" s="19" t="s">
        <v>63</v>
      </c>
      <c r="S322" s="19" t="s">
        <v>62</v>
      </c>
      <c r="T322" s="19" t="s">
        <v>62</v>
      </c>
      <c r="U322" s="19" t="s">
        <v>62</v>
      </c>
      <c r="V322" s="19" t="s">
        <v>62</v>
      </c>
      <c r="W322" s="19" t="s">
        <v>63</v>
      </c>
      <c r="X322" s="19" t="s">
        <v>63</v>
      </c>
      <c r="Y322" s="19" t="s">
        <v>63</v>
      </c>
      <c r="Z322" s="19" t="s">
        <v>63</v>
      </c>
      <c r="AA322" s="19" t="s">
        <v>63</v>
      </c>
      <c r="AB322" s="19" t="s">
        <v>63</v>
      </c>
      <c r="AC322" s="19" t="s">
        <v>63</v>
      </c>
      <c r="AD322" s="19" t="s">
        <v>63</v>
      </c>
      <c r="AE322" s="19" t="s">
        <v>63</v>
      </c>
      <c r="AF322" s="19" t="s">
        <v>63</v>
      </c>
      <c r="AG322" s="19" t="s">
        <v>63</v>
      </c>
      <c r="AH322" s="19" t="s">
        <v>63</v>
      </c>
      <c r="AI322" s="19" t="s">
        <v>63</v>
      </c>
      <c r="AJ322" s="19" t="s">
        <v>63</v>
      </c>
      <c r="AK322" s="19" t="s">
        <v>63</v>
      </c>
      <c r="AL322" s="19" t="s">
        <v>63</v>
      </c>
      <c r="AM322" s="19" t="s">
        <v>63</v>
      </c>
      <c r="AN322" s="19" t="s">
        <v>63</v>
      </c>
      <c r="AO322" s="19" t="s">
        <v>63</v>
      </c>
      <c r="AP322" s="83"/>
      <c r="AQ322" s="83" t="s">
        <v>64</v>
      </c>
    </row>
    <row r="323" spans="1:43">
      <c r="A323" s="15" t="s">
        <v>55</v>
      </c>
      <c r="B323" s="1">
        <v>1487</v>
      </c>
      <c r="C323" s="16">
        <v>62.1</v>
      </c>
      <c r="D323" s="20" t="s">
        <v>1417</v>
      </c>
      <c r="E323" s="17" t="s">
        <v>57</v>
      </c>
      <c r="F323" s="17" t="s">
        <v>156</v>
      </c>
      <c r="G323" s="17" t="s">
        <v>116</v>
      </c>
      <c r="H323" s="18">
        <v>1</v>
      </c>
      <c r="I323" s="17"/>
      <c r="J323" s="17"/>
      <c r="K323" s="17"/>
      <c r="L323" s="19" t="s">
        <v>62</v>
      </c>
      <c r="M323" s="19" t="s">
        <v>63</v>
      </c>
      <c r="N323" s="19" t="s">
        <v>63</v>
      </c>
      <c r="O323" s="19" t="s">
        <v>63</v>
      </c>
      <c r="P323" s="19" t="s">
        <v>63</v>
      </c>
      <c r="Q323" s="19" t="s">
        <v>62</v>
      </c>
      <c r="R323" s="19" t="s">
        <v>63</v>
      </c>
      <c r="S323" s="19" t="s">
        <v>62</v>
      </c>
      <c r="T323" s="19" t="s">
        <v>62</v>
      </c>
      <c r="U323" s="19" t="s">
        <v>62</v>
      </c>
      <c r="V323" s="19" t="s">
        <v>62</v>
      </c>
      <c r="W323" s="19" t="s">
        <v>63</v>
      </c>
      <c r="X323" s="19" t="s">
        <v>63</v>
      </c>
      <c r="Y323" s="19" t="s">
        <v>63</v>
      </c>
      <c r="Z323" s="19" t="s">
        <v>63</v>
      </c>
      <c r="AA323" s="19" t="s">
        <v>63</v>
      </c>
      <c r="AB323" s="19" t="s">
        <v>63</v>
      </c>
      <c r="AC323" s="19" t="s">
        <v>63</v>
      </c>
      <c r="AD323" s="19" t="s">
        <v>63</v>
      </c>
      <c r="AE323" s="19" t="s">
        <v>63</v>
      </c>
      <c r="AF323" s="19" t="s">
        <v>63</v>
      </c>
      <c r="AG323" s="19" t="s">
        <v>63</v>
      </c>
      <c r="AH323" s="19" t="s">
        <v>63</v>
      </c>
      <c r="AI323" s="19" t="s">
        <v>63</v>
      </c>
      <c r="AJ323" s="19" t="s">
        <v>63</v>
      </c>
      <c r="AK323" s="19" t="s">
        <v>63</v>
      </c>
      <c r="AL323" s="19" t="s">
        <v>63</v>
      </c>
      <c r="AM323" s="19" t="s">
        <v>63</v>
      </c>
      <c r="AN323" s="19" t="s">
        <v>63</v>
      </c>
      <c r="AO323" s="19" t="s">
        <v>63</v>
      </c>
      <c r="AP323" s="83"/>
      <c r="AQ323" s="83" t="s">
        <v>64</v>
      </c>
    </row>
    <row r="324" spans="1:43">
      <c r="A324" s="15" t="s">
        <v>55</v>
      </c>
      <c r="B324" s="1">
        <v>1488</v>
      </c>
      <c r="C324" s="16">
        <v>83.7</v>
      </c>
      <c r="D324" s="20" t="s">
        <v>1420</v>
      </c>
      <c r="E324" s="17" t="s">
        <v>57</v>
      </c>
      <c r="F324" s="17" t="s">
        <v>1348</v>
      </c>
      <c r="G324" s="17" t="s">
        <v>57</v>
      </c>
      <c r="H324" s="18">
        <v>1</v>
      </c>
      <c r="I324" s="17" t="s">
        <v>1421</v>
      </c>
      <c r="J324" s="17"/>
      <c r="K324" s="17"/>
      <c r="L324" s="19" t="s">
        <v>62</v>
      </c>
      <c r="M324" s="19" t="s">
        <v>63</v>
      </c>
      <c r="N324" s="19" t="s">
        <v>63</v>
      </c>
      <c r="O324" s="19" t="s">
        <v>63</v>
      </c>
      <c r="P324" s="19" t="s">
        <v>63</v>
      </c>
      <c r="Q324" s="19" t="s">
        <v>62</v>
      </c>
      <c r="R324" s="19" t="s">
        <v>63</v>
      </c>
      <c r="S324" s="19" t="s">
        <v>62</v>
      </c>
      <c r="T324" s="19" t="s">
        <v>62</v>
      </c>
      <c r="U324" s="19" t="s">
        <v>62</v>
      </c>
      <c r="V324" s="19" t="s">
        <v>62</v>
      </c>
      <c r="W324" s="19" t="s">
        <v>63</v>
      </c>
      <c r="X324" s="19" t="s">
        <v>63</v>
      </c>
      <c r="Y324" s="19" t="s">
        <v>63</v>
      </c>
      <c r="Z324" s="19" t="s">
        <v>63</v>
      </c>
      <c r="AA324" s="19" t="s">
        <v>63</v>
      </c>
      <c r="AB324" s="19" t="s">
        <v>63</v>
      </c>
      <c r="AC324" s="19" t="s">
        <v>63</v>
      </c>
      <c r="AD324" s="19" t="s">
        <v>63</v>
      </c>
      <c r="AE324" s="19" t="s">
        <v>63</v>
      </c>
      <c r="AF324" s="19" t="s">
        <v>63</v>
      </c>
      <c r="AG324" s="19" t="s">
        <v>63</v>
      </c>
      <c r="AH324" s="19" t="s">
        <v>63</v>
      </c>
      <c r="AI324" s="19" t="s">
        <v>63</v>
      </c>
      <c r="AJ324" s="19" t="s">
        <v>63</v>
      </c>
      <c r="AK324" s="19" t="s">
        <v>63</v>
      </c>
      <c r="AL324" s="19" t="s">
        <v>63</v>
      </c>
      <c r="AM324" s="19" t="s">
        <v>63</v>
      </c>
      <c r="AN324" s="19" t="s">
        <v>63</v>
      </c>
      <c r="AO324" s="19" t="s">
        <v>63</v>
      </c>
      <c r="AP324" s="83"/>
      <c r="AQ324" s="83" t="s">
        <v>64</v>
      </c>
    </row>
    <row r="325" spans="1:43" ht="114.75">
      <c r="A325" s="15" t="s">
        <v>55</v>
      </c>
      <c r="B325" s="1">
        <v>1489</v>
      </c>
      <c r="C325" s="16">
        <v>112.5</v>
      </c>
      <c r="D325" s="20" t="s">
        <v>1422</v>
      </c>
      <c r="E325" s="87" t="s">
        <v>1097</v>
      </c>
      <c r="F325" s="17" t="s">
        <v>1098</v>
      </c>
      <c r="G325" s="17" t="s">
        <v>59</v>
      </c>
      <c r="H325" s="18">
        <v>1</v>
      </c>
      <c r="I325" s="17" t="s">
        <v>1423</v>
      </c>
      <c r="J325" s="87" t="s">
        <v>1379</v>
      </c>
      <c r="K325" s="17"/>
      <c r="L325" s="19" t="s">
        <v>62</v>
      </c>
      <c r="M325" s="19" t="s">
        <v>63</v>
      </c>
      <c r="N325" s="19" t="s">
        <v>63</v>
      </c>
      <c r="O325" s="19" t="s">
        <v>63</v>
      </c>
      <c r="P325" s="19" t="s">
        <v>63</v>
      </c>
      <c r="Q325" s="19" t="s">
        <v>62</v>
      </c>
      <c r="R325" s="19" t="s">
        <v>63</v>
      </c>
      <c r="S325" s="19" t="s">
        <v>62</v>
      </c>
      <c r="T325" s="19" t="s">
        <v>62</v>
      </c>
      <c r="U325" s="19" t="s">
        <v>62</v>
      </c>
      <c r="V325" s="19" t="s">
        <v>63</v>
      </c>
      <c r="W325" s="19" t="s">
        <v>63</v>
      </c>
      <c r="X325" s="19" t="s">
        <v>63</v>
      </c>
      <c r="Y325" s="19" t="s">
        <v>63</v>
      </c>
      <c r="Z325" s="19" t="s">
        <v>63</v>
      </c>
      <c r="AA325" s="19" t="s">
        <v>63</v>
      </c>
      <c r="AB325" s="19" t="s">
        <v>63</v>
      </c>
      <c r="AC325" s="19" t="s">
        <v>63</v>
      </c>
      <c r="AD325" s="19" t="s">
        <v>63</v>
      </c>
      <c r="AE325" s="19" t="s">
        <v>63</v>
      </c>
      <c r="AF325" s="19" t="s">
        <v>63</v>
      </c>
      <c r="AG325" s="19" t="s">
        <v>63</v>
      </c>
      <c r="AH325" s="19" t="s">
        <v>63</v>
      </c>
      <c r="AI325" s="19" t="s">
        <v>63</v>
      </c>
      <c r="AJ325" s="19" t="s">
        <v>63</v>
      </c>
      <c r="AK325" s="19" t="s">
        <v>63</v>
      </c>
      <c r="AL325" s="19" t="s">
        <v>63</v>
      </c>
      <c r="AM325" s="19" t="s">
        <v>63</v>
      </c>
      <c r="AN325" s="19" t="s">
        <v>63</v>
      </c>
      <c r="AO325" s="19" t="s">
        <v>63</v>
      </c>
      <c r="AP325" s="83"/>
      <c r="AQ325" s="83" t="s">
        <v>64</v>
      </c>
    </row>
    <row r="326" spans="1:43">
      <c r="A326" s="15" t="s">
        <v>55</v>
      </c>
      <c r="B326" s="1">
        <v>1490</v>
      </c>
      <c r="C326" s="16">
        <v>54</v>
      </c>
      <c r="D326" s="20" t="s">
        <v>1424</v>
      </c>
      <c r="E326" s="17" t="s">
        <v>57</v>
      </c>
      <c r="F326" s="17" t="s">
        <v>57</v>
      </c>
      <c r="G326" s="17" t="s">
        <v>59</v>
      </c>
      <c r="H326" s="18">
        <v>1</v>
      </c>
      <c r="I326" s="17"/>
      <c r="J326" s="17"/>
      <c r="K326" s="17"/>
      <c r="L326" s="19" t="s">
        <v>62</v>
      </c>
      <c r="M326" s="19" t="s">
        <v>63</v>
      </c>
      <c r="N326" s="19" t="s">
        <v>63</v>
      </c>
      <c r="O326" s="19" t="s">
        <v>63</v>
      </c>
      <c r="P326" s="19" t="s">
        <v>63</v>
      </c>
      <c r="Q326" s="19" t="s">
        <v>62</v>
      </c>
      <c r="R326" s="19" t="s">
        <v>63</v>
      </c>
      <c r="S326" s="19" t="s">
        <v>62</v>
      </c>
      <c r="T326" s="19" t="s">
        <v>62</v>
      </c>
      <c r="U326" s="19" t="s">
        <v>62</v>
      </c>
      <c r="V326" s="19" t="s">
        <v>62</v>
      </c>
      <c r="W326" s="19" t="s">
        <v>63</v>
      </c>
      <c r="X326" s="19" t="s">
        <v>63</v>
      </c>
      <c r="Y326" s="19" t="s">
        <v>63</v>
      </c>
      <c r="Z326" s="19" t="s">
        <v>63</v>
      </c>
      <c r="AA326" s="19" t="s">
        <v>63</v>
      </c>
      <c r="AB326" s="19" t="s">
        <v>63</v>
      </c>
      <c r="AC326" s="19" t="s">
        <v>63</v>
      </c>
      <c r="AD326" s="19" t="s">
        <v>63</v>
      </c>
      <c r="AE326" s="19" t="s">
        <v>63</v>
      </c>
      <c r="AF326" s="19" t="s">
        <v>63</v>
      </c>
      <c r="AG326" s="19" t="s">
        <v>63</v>
      </c>
      <c r="AH326" s="19" t="s">
        <v>63</v>
      </c>
      <c r="AI326" s="19" t="s">
        <v>63</v>
      </c>
      <c r="AJ326" s="19" t="s">
        <v>63</v>
      </c>
      <c r="AK326" s="19" t="s">
        <v>63</v>
      </c>
      <c r="AL326" s="19" t="s">
        <v>63</v>
      </c>
      <c r="AM326" s="19" t="s">
        <v>63</v>
      </c>
      <c r="AN326" s="19" t="s">
        <v>63</v>
      </c>
      <c r="AO326" s="19" t="s">
        <v>63</v>
      </c>
      <c r="AP326" s="83"/>
      <c r="AQ326" s="83" t="s">
        <v>64</v>
      </c>
    </row>
    <row r="327" spans="1:43">
      <c r="A327" s="15" t="s">
        <v>55</v>
      </c>
      <c r="B327" s="1">
        <v>1491</v>
      </c>
      <c r="C327" s="16">
        <v>70.2</v>
      </c>
      <c r="D327" s="20" t="s">
        <v>1425</v>
      </c>
      <c r="E327" s="17" t="s">
        <v>1426</v>
      </c>
      <c r="F327" s="17" t="s">
        <v>1427</v>
      </c>
      <c r="G327" s="17" t="s">
        <v>57</v>
      </c>
      <c r="H327" s="18">
        <v>1</v>
      </c>
      <c r="I327" s="17"/>
      <c r="J327" s="17"/>
      <c r="K327" s="17"/>
      <c r="L327" s="19" t="s">
        <v>63</v>
      </c>
      <c r="M327" s="19" t="s">
        <v>62</v>
      </c>
      <c r="N327" s="19" t="s">
        <v>63</v>
      </c>
      <c r="O327" s="19" t="s">
        <v>63</v>
      </c>
      <c r="P327" s="19" t="s">
        <v>63</v>
      </c>
      <c r="Q327" s="19" t="s">
        <v>62</v>
      </c>
      <c r="R327" s="19" t="s">
        <v>63</v>
      </c>
      <c r="S327" s="19" t="s">
        <v>62</v>
      </c>
      <c r="T327" s="19" t="s">
        <v>62</v>
      </c>
      <c r="U327" s="19" t="s">
        <v>62</v>
      </c>
      <c r="V327" s="19" t="s">
        <v>62</v>
      </c>
      <c r="W327" s="19" t="s">
        <v>63</v>
      </c>
      <c r="X327" s="19" t="s">
        <v>63</v>
      </c>
      <c r="Y327" s="19" t="s">
        <v>63</v>
      </c>
      <c r="Z327" s="19" t="s">
        <v>63</v>
      </c>
      <c r="AA327" s="19" t="s">
        <v>63</v>
      </c>
      <c r="AB327" s="19" t="s">
        <v>63</v>
      </c>
      <c r="AC327" s="19" t="s">
        <v>63</v>
      </c>
      <c r="AD327" s="19" t="s">
        <v>63</v>
      </c>
      <c r="AE327" s="19" t="s">
        <v>63</v>
      </c>
      <c r="AF327" s="19" t="s">
        <v>63</v>
      </c>
      <c r="AG327" s="19" t="s">
        <v>63</v>
      </c>
      <c r="AH327" s="19" t="s">
        <v>62</v>
      </c>
      <c r="AI327" s="19" t="s">
        <v>63</v>
      </c>
      <c r="AJ327" s="19" t="s">
        <v>63</v>
      </c>
      <c r="AK327" s="19" t="s">
        <v>63</v>
      </c>
      <c r="AL327" s="19" t="s">
        <v>63</v>
      </c>
      <c r="AM327" s="19" t="s">
        <v>63</v>
      </c>
      <c r="AN327" s="19" t="s">
        <v>63</v>
      </c>
      <c r="AO327" s="19" t="s">
        <v>63</v>
      </c>
      <c r="AP327" s="83"/>
      <c r="AQ327" s="83" t="s">
        <v>64</v>
      </c>
    </row>
    <row r="328" spans="1:43">
      <c r="A328" s="15" t="s">
        <v>55</v>
      </c>
      <c r="B328" s="1">
        <v>1492</v>
      </c>
      <c r="C328" s="16">
        <v>94.5</v>
      </c>
      <c r="D328" s="20" t="s">
        <v>1428</v>
      </c>
      <c r="E328" s="17" t="s">
        <v>158</v>
      </c>
      <c r="F328" s="17" t="s">
        <v>57</v>
      </c>
      <c r="G328" s="17" t="s">
        <v>57</v>
      </c>
      <c r="H328" s="18">
        <v>1</v>
      </c>
      <c r="I328" s="17"/>
      <c r="J328" s="17"/>
      <c r="K328" s="17"/>
      <c r="L328" s="19" t="s">
        <v>62</v>
      </c>
      <c r="M328" s="19" t="s">
        <v>63</v>
      </c>
      <c r="N328" s="19" t="s">
        <v>63</v>
      </c>
      <c r="O328" s="19" t="s">
        <v>63</v>
      </c>
      <c r="P328" s="19" t="s">
        <v>63</v>
      </c>
      <c r="Q328" s="19" t="s">
        <v>62</v>
      </c>
      <c r="R328" s="19" t="s">
        <v>63</v>
      </c>
      <c r="S328" s="19" t="s">
        <v>62</v>
      </c>
      <c r="T328" s="19" t="s">
        <v>62</v>
      </c>
      <c r="U328" s="19" t="s">
        <v>62</v>
      </c>
      <c r="V328" s="19" t="s">
        <v>62</v>
      </c>
      <c r="W328" s="19" t="s">
        <v>63</v>
      </c>
      <c r="X328" s="19" t="s">
        <v>63</v>
      </c>
      <c r="Y328" s="19" t="s">
        <v>63</v>
      </c>
      <c r="Z328" s="19" t="s">
        <v>63</v>
      </c>
      <c r="AA328" s="19" t="s">
        <v>63</v>
      </c>
      <c r="AB328" s="19" t="s">
        <v>63</v>
      </c>
      <c r="AC328" s="19" t="s">
        <v>63</v>
      </c>
      <c r="AD328" s="19" t="s">
        <v>63</v>
      </c>
      <c r="AE328" s="19" t="s">
        <v>63</v>
      </c>
      <c r="AF328" s="19" t="s">
        <v>63</v>
      </c>
      <c r="AG328" s="19" t="s">
        <v>63</v>
      </c>
      <c r="AH328" s="19" t="s">
        <v>63</v>
      </c>
      <c r="AI328" s="19" t="s">
        <v>63</v>
      </c>
      <c r="AJ328" s="19" t="s">
        <v>63</v>
      </c>
      <c r="AK328" s="19" t="s">
        <v>63</v>
      </c>
      <c r="AL328" s="19" t="s">
        <v>63</v>
      </c>
      <c r="AM328" s="19" t="s">
        <v>63</v>
      </c>
      <c r="AN328" s="19" t="s">
        <v>63</v>
      </c>
      <c r="AO328" s="19" t="s">
        <v>63</v>
      </c>
      <c r="AP328" s="83"/>
      <c r="AQ328" s="83" t="s">
        <v>64</v>
      </c>
    </row>
    <row r="329" spans="1:43">
      <c r="A329" s="15" t="s">
        <v>55</v>
      </c>
      <c r="B329" s="1">
        <v>1493</v>
      </c>
      <c r="C329" s="16">
        <v>40.5</v>
      </c>
      <c r="D329" s="20" t="s">
        <v>1429</v>
      </c>
      <c r="E329" s="17" t="s">
        <v>57</v>
      </c>
      <c r="F329" s="17" t="s">
        <v>58</v>
      </c>
      <c r="G329" s="17" t="s">
        <v>59</v>
      </c>
      <c r="H329" s="18">
        <v>1</v>
      </c>
      <c r="I329" s="17"/>
      <c r="J329" s="17"/>
      <c r="K329" s="17"/>
      <c r="L329" s="19" t="s">
        <v>63</v>
      </c>
      <c r="M329" s="19" t="s">
        <v>63</v>
      </c>
      <c r="N329" s="19" t="s">
        <v>62</v>
      </c>
      <c r="O329" s="19" t="s">
        <v>63</v>
      </c>
      <c r="P329" s="19" t="s">
        <v>63</v>
      </c>
      <c r="Q329" s="19" t="s">
        <v>62</v>
      </c>
      <c r="R329" s="19" t="s">
        <v>63</v>
      </c>
      <c r="S329" s="19" t="s">
        <v>62</v>
      </c>
      <c r="T329" s="19" t="s">
        <v>62</v>
      </c>
      <c r="U329" s="19" t="s">
        <v>62</v>
      </c>
      <c r="V329" s="19" t="s">
        <v>62</v>
      </c>
      <c r="W329" s="19" t="s">
        <v>63</v>
      </c>
      <c r="X329" s="19" t="s">
        <v>63</v>
      </c>
      <c r="Y329" s="19" t="s">
        <v>63</v>
      </c>
      <c r="Z329" s="19" t="s">
        <v>63</v>
      </c>
      <c r="AA329" s="19" t="s">
        <v>63</v>
      </c>
      <c r="AB329" s="19" t="s">
        <v>63</v>
      </c>
      <c r="AC329" s="19" t="s">
        <v>63</v>
      </c>
      <c r="AD329" s="19" t="s">
        <v>63</v>
      </c>
      <c r="AE329" s="19" t="s">
        <v>63</v>
      </c>
      <c r="AF329" s="19" t="s">
        <v>63</v>
      </c>
      <c r="AG329" s="19" t="s">
        <v>63</v>
      </c>
      <c r="AH329" s="19" t="s">
        <v>63</v>
      </c>
      <c r="AI329" s="19" t="s">
        <v>63</v>
      </c>
      <c r="AJ329" s="19" t="s">
        <v>63</v>
      </c>
      <c r="AK329" s="19" t="s">
        <v>63</v>
      </c>
      <c r="AL329" s="19" t="s">
        <v>63</v>
      </c>
      <c r="AM329" s="19" t="s">
        <v>63</v>
      </c>
      <c r="AN329" s="19" t="s">
        <v>63</v>
      </c>
      <c r="AO329" s="19" t="s">
        <v>63</v>
      </c>
      <c r="AP329" s="83"/>
      <c r="AQ329" s="83" t="s">
        <v>64</v>
      </c>
    </row>
    <row r="330" spans="1:43">
      <c r="A330" s="15" t="s">
        <v>55</v>
      </c>
      <c r="B330" s="1">
        <v>1494</v>
      </c>
      <c r="C330" s="16">
        <v>32.4</v>
      </c>
      <c r="D330" s="20" t="s">
        <v>1430</v>
      </c>
      <c r="E330" s="17" t="s">
        <v>57</v>
      </c>
      <c r="F330" s="17" t="s">
        <v>58</v>
      </c>
      <c r="G330" s="17" t="s">
        <v>59</v>
      </c>
      <c r="H330" s="18">
        <v>1</v>
      </c>
      <c r="I330" s="17"/>
      <c r="J330" s="17"/>
      <c r="K330" s="17"/>
      <c r="L330" s="19" t="s">
        <v>63</v>
      </c>
      <c r="M330" s="19" t="s">
        <v>63</v>
      </c>
      <c r="N330" s="19" t="s">
        <v>62</v>
      </c>
      <c r="O330" s="19" t="s">
        <v>63</v>
      </c>
      <c r="P330" s="19" t="s">
        <v>63</v>
      </c>
      <c r="Q330" s="19" t="s">
        <v>62</v>
      </c>
      <c r="R330" s="19" t="s">
        <v>63</v>
      </c>
      <c r="S330" s="19" t="s">
        <v>62</v>
      </c>
      <c r="T330" s="19" t="s">
        <v>62</v>
      </c>
      <c r="U330" s="19" t="s">
        <v>62</v>
      </c>
      <c r="V330" s="19" t="s">
        <v>62</v>
      </c>
      <c r="W330" s="19" t="s">
        <v>63</v>
      </c>
      <c r="X330" s="19" t="s">
        <v>63</v>
      </c>
      <c r="Y330" s="19" t="s">
        <v>63</v>
      </c>
      <c r="Z330" s="19" t="s">
        <v>63</v>
      </c>
      <c r="AA330" s="19" t="s">
        <v>63</v>
      </c>
      <c r="AB330" s="19" t="s">
        <v>63</v>
      </c>
      <c r="AC330" s="19" t="s">
        <v>63</v>
      </c>
      <c r="AD330" s="19" t="s">
        <v>63</v>
      </c>
      <c r="AE330" s="19" t="s">
        <v>63</v>
      </c>
      <c r="AF330" s="19" t="s">
        <v>63</v>
      </c>
      <c r="AG330" s="19" t="s">
        <v>63</v>
      </c>
      <c r="AH330" s="19" t="s">
        <v>63</v>
      </c>
      <c r="AI330" s="19" t="s">
        <v>63</v>
      </c>
      <c r="AJ330" s="19" t="s">
        <v>63</v>
      </c>
      <c r="AK330" s="19" t="s">
        <v>63</v>
      </c>
      <c r="AL330" s="19" t="s">
        <v>63</v>
      </c>
      <c r="AM330" s="19" t="s">
        <v>63</v>
      </c>
      <c r="AN330" s="19" t="s">
        <v>63</v>
      </c>
      <c r="AO330" s="19" t="s">
        <v>63</v>
      </c>
      <c r="AP330" s="83"/>
      <c r="AQ330" s="83" t="s">
        <v>64</v>
      </c>
    </row>
    <row r="331" spans="1:43">
      <c r="A331" s="15" t="s">
        <v>55</v>
      </c>
      <c r="B331" s="1">
        <v>1495</v>
      </c>
      <c r="C331" s="16">
        <v>32.4</v>
      </c>
      <c r="D331" s="20" t="s">
        <v>1431</v>
      </c>
      <c r="E331" s="17" t="s">
        <v>57</v>
      </c>
      <c r="F331" s="17" t="s">
        <v>58</v>
      </c>
      <c r="G331" s="17" t="s">
        <v>59</v>
      </c>
      <c r="H331" s="18">
        <v>1</v>
      </c>
      <c r="I331" s="17"/>
      <c r="J331" s="17"/>
      <c r="K331" s="17"/>
      <c r="L331" s="19" t="s">
        <v>63</v>
      </c>
      <c r="M331" s="19" t="s">
        <v>63</v>
      </c>
      <c r="N331" s="19" t="s">
        <v>62</v>
      </c>
      <c r="O331" s="19" t="s">
        <v>63</v>
      </c>
      <c r="P331" s="19" t="s">
        <v>63</v>
      </c>
      <c r="Q331" s="19" t="s">
        <v>62</v>
      </c>
      <c r="R331" s="19" t="s">
        <v>63</v>
      </c>
      <c r="S331" s="19" t="s">
        <v>62</v>
      </c>
      <c r="T331" s="19" t="s">
        <v>62</v>
      </c>
      <c r="U331" s="19" t="s">
        <v>62</v>
      </c>
      <c r="V331" s="19" t="s">
        <v>62</v>
      </c>
      <c r="W331" s="19" t="s">
        <v>63</v>
      </c>
      <c r="X331" s="19" t="s">
        <v>63</v>
      </c>
      <c r="Y331" s="19" t="s">
        <v>63</v>
      </c>
      <c r="Z331" s="19" t="s">
        <v>63</v>
      </c>
      <c r="AA331" s="19" t="s">
        <v>63</v>
      </c>
      <c r="AB331" s="19" t="s">
        <v>63</v>
      </c>
      <c r="AC331" s="19" t="s">
        <v>63</v>
      </c>
      <c r="AD331" s="19" t="s">
        <v>63</v>
      </c>
      <c r="AE331" s="19" t="s">
        <v>63</v>
      </c>
      <c r="AF331" s="19" t="s">
        <v>63</v>
      </c>
      <c r="AG331" s="19" t="s">
        <v>63</v>
      </c>
      <c r="AH331" s="19" t="s">
        <v>63</v>
      </c>
      <c r="AI331" s="19" t="s">
        <v>63</v>
      </c>
      <c r="AJ331" s="19" t="s">
        <v>63</v>
      </c>
      <c r="AK331" s="19" t="s">
        <v>63</v>
      </c>
      <c r="AL331" s="19" t="s">
        <v>63</v>
      </c>
      <c r="AM331" s="19" t="s">
        <v>63</v>
      </c>
      <c r="AN331" s="19" t="s">
        <v>63</v>
      </c>
      <c r="AO331" s="19" t="s">
        <v>63</v>
      </c>
      <c r="AP331" s="83"/>
      <c r="AQ331" s="83" t="s">
        <v>64</v>
      </c>
    </row>
    <row r="332" spans="1:43">
      <c r="A332" s="15" t="s">
        <v>55</v>
      </c>
      <c r="B332" s="1">
        <v>1496</v>
      </c>
      <c r="C332" s="16">
        <v>48.6</v>
      </c>
      <c r="D332" s="20" t="s">
        <v>1432</v>
      </c>
      <c r="E332" s="17" t="s">
        <v>1433</v>
      </c>
      <c r="F332" s="17" t="s">
        <v>58</v>
      </c>
      <c r="G332" s="17" t="s">
        <v>59</v>
      </c>
      <c r="H332" s="18">
        <v>1</v>
      </c>
      <c r="I332" s="17"/>
      <c r="J332" s="17"/>
      <c r="K332" s="17"/>
      <c r="L332" s="19" t="s">
        <v>63</v>
      </c>
      <c r="M332" s="19" t="s">
        <v>63</v>
      </c>
      <c r="N332" s="19" t="s">
        <v>62</v>
      </c>
      <c r="O332" s="19" t="s">
        <v>63</v>
      </c>
      <c r="P332" s="19" t="s">
        <v>63</v>
      </c>
      <c r="Q332" s="19" t="s">
        <v>62</v>
      </c>
      <c r="R332" s="19" t="s">
        <v>63</v>
      </c>
      <c r="S332" s="19" t="s">
        <v>62</v>
      </c>
      <c r="T332" s="19" t="s">
        <v>62</v>
      </c>
      <c r="U332" s="19" t="s">
        <v>62</v>
      </c>
      <c r="V332" s="19" t="s">
        <v>62</v>
      </c>
      <c r="W332" s="19" t="s">
        <v>63</v>
      </c>
      <c r="X332" s="19" t="s">
        <v>63</v>
      </c>
      <c r="Y332" s="19" t="s">
        <v>63</v>
      </c>
      <c r="Z332" s="19" t="s">
        <v>63</v>
      </c>
      <c r="AA332" s="19" t="s">
        <v>63</v>
      </c>
      <c r="AB332" s="19" t="s">
        <v>63</v>
      </c>
      <c r="AC332" s="19" t="s">
        <v>63</v>
      </c>
      <c r="AD332" s="19" t="s">
        <v>63</v>
      </c>
      <c r="AE332" s="19" t="s">
        <v>63</v>
      </c>
      <c r="AF332" s="19" t="s">
        <v>63</v>
      </c>
      <c r="AG332" s="19" t="s">
        <v>63</v>
      </c>
      <c r="AH332" s="19" t="s">
        <v>63</v>
      </c>
      <c r="AI332" s="19" t="s">
        <v>63</v>
      </c>
      <c r="AJ332" s="19" t="s">
        <v>63</v>
      </c>
      <c r="AK332" s="19" t="s">
        <v>63</v>
      </c>
      <c r="AL332" s="19" t="s">
        <v>63</v>
      </c>
      <c r="AM332" s="19" t="s">
        <v>63</v>
      </c>
      <c r="AN332" s="19" t="s">
        <v>63</v>
      </c>
      <c r="AO332" s="19" t="s">
        <v>63</v>
      </c>
      <c r="AP332" s="83"/>
      <c r="AQ332" s="83" t="s">
        <v>64</v>
      </c>
    </row>
    <row r="333" spans="1:43">
      <c r="A333" s="15" t="s">
        <v>55</v>
      </c>
      <c r="B333" s="1">
        <v>1497</v>
      </c>
      <c r="C333" s="16">
        <v>25.2</v>
      </c>
      <c r="D333" s="20" t="s">
        <v>1432</v>
      </c>
      <c r="E333" s="17" t="s">
        <v>74</v>
      </c>
      <c r="F333" s="17" t="s">
        <v>58</v>
      </c>
      <c r="G333" s="17" t="s">
        <v>59</v>
      </c>
      <c r="H333" s="18">
        <v>1</v>
      </c>
      <c r="I333" s="17"/>
      <c r="J333" s="17"/>
      <c r="K333" s="17"/>
      <c r="L333" s="19" t="s">
        <v>63</v>
      </c>
      <c r="M333" s="19" t="s">
        <v>63</v>
      </c>
      <c r="N333" s="19" t="s">
        <v>62</v>
      </c>
      <c r="O333" s="19" t="s">
        <v>63</v>
      </c>
      <c r="P333" s="19" t="s">
        <v>63</v>
      </c>
      <c r="Q333" s="19" t="s">
        <v>62</v>
      </c>
      <c r="R333" s="19" t="s">
        <v>63</v>
      </c>
      <c r="S333" s="19" t="s">
        <v>62</v>
      </c>
      <c r="T333" s="19" t="s">
        <v>62</v>
      </c>
      <c r="U333" s="19" t="s">
        <v>62</v>
      </c>
      <c r="V333" s="19" t="s">
        <v>62</v>
      </c>
      <c r="W333" s="19" t="s">
        <v>63</v>
      </c>
      <c r="X333" s="19" t="s">
        <v>63</v>
      </c>
      <c r="Y333" s="19" t="s">
        <v>63</v>
      </c>
      <c r="Z333" s="19" t="s">
        <v>63</v>
      </c>
      <c r="AA333" s="19" t="s">
        <v>63</v>
      </c>
      <c r="AB333" s="19" t="s">
        <v>63</v>
      </c>
      <c r="AC333" s="19" t="s">
        <v>63</v>
      </c>
      <c r="AD333" s="19" t="s">
        <v>63</v>
      </c>
      <c r="AE333" s="19" t="s">
        <v>63</v>
      </c>
      <c r="AF333" s="19" t="s">
        <v>63</v>
      </c>
      <c r="AG333" s="19" t="s">
        <v>63</v>
      </c>
      <c r="AH333" s="19" t="s">
        <v>63</v>
      </c>
      <c r="AI333" s="19" t="s">
        <v>63</v>
      </c>
      <c r="AJ333" s="19" t="s">
        <v>63</v>
      </c>
      <c r="AK333" s="19" t="s">
        <v>63</v>
      </c>
      <c r="AL333" s="19" t="s">
        <v>63</v>
      </c>
      <c r="AM333" s="19" t="s">
        <v>63</v>
      </c>
      <c r="AN333" s="19" t="s">
        <v>63</v>
      </c>
      <c r="AO333" s="19" t="s">
        <v>63</v>
      </c>
      <c r="AP333" s="83"/>
      <c r="AQ333" s="83" t="s">
        <v>64</v>
      </c>
    </row>
    <row r="334" spans="1:43">
      <c r="A334" s="15" t="s">
        <v>55</v>
      </c>
      <c r="B334" s="1">
        <v>1498</v>
      </c>
      <c r="C334" s="16">
        <v>121.5</v>
      </c>
      <c r="D334" s="20" t="s">
        <v>1434</v>
      </c>
      <c r="E334" s="17" t="s">
        <v>74</v>
      </c>
      <c r="F334" s="17" t="s">
        <v>1170</v>
      </c>
      <c r="G334" s="17" t="s">
        <v>59</v>
      </c>
      <c r="H334" s="18">
        <v>1</v>
      </c>
      <c r="I334" s="17"/>
      <c r="J334" s="17"/>
      <c r="K334" s="17"/>
      <c r="L334" s="19" t="s">
        <v>62</v>
      </c>
      <c r="M334" s="19" t="s">
        <v>63</v>
      </c>
      <c r="N334" s="19" t="s">
        <v>62</v>
      </c>
      <c r="O334" s="19" t="s">
        <v>63</v>
      </c>
      <c r="P334" s="19" t="s">
        <v>63</v>
      </c>
      <c r="Q334" s="19" t="s">
        <v>62</v>
      </c>
      <c r="R334" s="19" t="s">
        <v>63</v>
      </c>
      <c r="S334" s="19" t="s">
        <v>62</v>
      </c>
      <c r="T334" s="19" t="s">
        <v>62</v>
      </c>
      <c r="U334" s="19" t="s">
        <v>62</v>
      </c>
      <c r="V334" s="19" t="s">
        <v>62</v>
      </c>
      <c r="W334" s="19" t="s">
        <v>63</v>
      </c>
      <c r="X334" s="19" t="s">
        <v>63</v>
      </c>
      <c r="Y334" s="19" t="s">
        <v>63</v>
      </c>
      <c r="Z334" s="19" t="s">
        <v>63</v>
      </c>
      <c r="AA334" s="19" t="s">
        <v>63</v>
      </c>
      <c r="AB334" s="19" t="s">
        <v>63</v>
      </c>
      <c r="AC334" s="19" t="s">
        <v>63</v>
      </c>
      <c r="AD334" s="19" t="s">
        <v>63</v>
      </c>
      <c r="AE334" s="19" t="s">
        <v>63</v>
      </c>
      <c r="AF334" s="19" t="s">
        <v>63</v>
      </c>
      <c r="AG334" s="19" t="s">
        <v>63</v>
      </c>
      <c r="AH334" s="19" t="s">
        <v>63</v>
      </c>
      <c r="AI334" s="19" t="s">
        <v>63</v>
      </c>
      <c r="AJ334" s="19" t="s">
        <v>63</v>
      </c>
      <c r="AK334" s="19" t="s">
        <v>63</v>
      </c>
      <c r="AL334" s="19" t="s">
        <v>63</v>
      </c>
      <c r="AM334" s="19" t="s">
        <v>63</v>
      </c>
      <c r="AN334" s="19" t="s">
        <v>63</v>
      </c>
      <c r="AO334" s="19" t="s">
        <v>63</v>
      </c>
      <c r="AP334" s="83"/>
      <c r="AQ334" s="83" t="s">
        <v>64</v>
      </c>
    </row>
    <row r="335" spans="1:43">
      <c r="A335" s="15" t="s">
        <v>55</v>
      </c>
      <c r="B335" s="1">
        <v>1499</v>
      </c>
      <c r="C335" s="16">
        <v>32.4</v>
      </c>
      <c r="D335" s="20" t="s">
        <v>1435</v>
      </c>
      <c r="E335" s="17" t="s">
        <v>74</v>
      </c>
      <c r="F335" s="17" t="s">
        <v>1170</v>
      </c>
      <c r="G335" s="17" t="s">
        <v>59</v>
      </c>
      <c r="H335" s="18">
        <v>1</v>
      </c>
      <c r="I335" s="17"/>
      <c r="J335" s="17"/>
      <c r="K335" s="17"/>
      <c r="L335" s="19" t="s">
        <v>63</v>
      </c>
      <c r="M335" s="19" t="s">
        <v>63</v>
      </c>
      <c r="N335" s="19" t="s">
        <v>62</v>
      </c>
      <c r="O335" s="19" t="s">
        <v>63</v>
      </c>
      <c r="P335" s="19" t="s">
        <v>63</v>
      </c>
      <c r="Q335" s="19" t="s">
        <v>62</v>
      </c>
      <c r="R335" s="19" t="s">
        <v>63</v>
      </c>
      <c r="S335" s="19" t="s">
        <v>62</v>
      </c>
      <c r="T335" s="19" t="s">
        <v>62</v>
      </c>
      <c r="U335" s="19" t="s">
        <v>62</v>
      </c>
      <c r="V335" s="19" t="s">
        <v>62</v>
      </c>
      <c r="W335" s="19" t="s">
        <v>63</v>
      </c>
      <c r="X335" s="19" t="s">
        <v>63</v>
      </c>
      <c r="Y335" s="19" t="s">
        <v>63</v>
      </c>
      <c r="Z335" s="19" t="s">
        <v>63</v>
      </c>
      <c r="AA335" s="19" t="s">
        <v>63</v>
      </c>
      <c r="AB335" s="19" t="s">
        <v>63</v>
      </c>
      <c r="AC335" s="19" t="s">
        <v>63</v>
      </c>
      <c r="AD335" s="19" t="s">
        <v>63</v>
      </c>
      <c r="AE335" s="19" t="s">
        <v>63</v>
      </c>
      <c r="AF335" s="19" t="s">
        <v>63</v>
      </c>
      <c r="AG335" s="19" t="s">
        <v>63</v>
      </c>
      <c r="AH335" s="19" t="s">
        <v>63</v>
      </c>
      <c r="AI335" s="19" t="s">
        <v>63</v>
      </c>
      <c r="AJ335" s="19" t="s">
        <v>63</v>
      </c>
      <c r="AK335" s="19" t="s">
        <v>63</v>
      </c>
      <c r="AL335" s="19" t="s">
        <v>63</v>
      </c>
      <c r="AM335" s="19" t="s">
        <v>63</v>
      </c>
      <c r="AN335" s="19" t="s">
        <v>63</v>
      </c>
      <c r="AO335" s="19" t="s">
        <v>63</v>
      </c>
      <c r="AP335" s="83"/>
      <c r="AQ335" s="83" t="s">
        <v>64</v>
      </c>
    </row>
    <row r="336" spans="1:43">
      <c r="A336" s="15" t="s">
        <v>55</v>
      </c>
      <c r="B336" s="1">
        <v>1501.1</v>
      </c>
      <c r="C336" s="16">
        <v>20.7</v>
      </c>
      <c r="D336" s="20" t="s">
        <v>1436</v>
      </c>
      <c r="E336" s="17" t="s">
        <v>1437</v>
      </c>
      <c r="F336" s="17" t="s">
        <v>58</v>
      </c>
      <c r="G336" s="17" t="s">
        <v>59</v>
      </c>
      <c r="H336" s="18">
        <v>1</v>
      </c>
      <c r="I336" s="17"/>
      <c r="K336" s="17"/>
      <c r="L336" s="19" t="s">
        <v>62</v>
      </c>
      <c r="M336" s="19" t="s">
        <v>63</v>
      </c>
      <c r="N336" s="19" t="s">
        <v>62</v>
      </c>
      <c r="O336" s="19" t="s">
        <v>63</v>
      </c>
      <c r="P336" s="19" t="s">
        <v>63</v>
      </c>
      <c r="Q336" s="19" t="s">
        <v>63</v>
      </c>
      <c r="R336" s="19" t="s">
        <v>62</v>
      </c>
      <c r="S336" s="19" t="s">
        <v>62</v>
      </c>
      <c r="T336" s="19" t="s">
        <v>62</v>
      </c>
      <c r="U336" s="19" t="s">
        <v>62</v>
      </c>
      <c r="V336" s="19" t="s">
        <v>62</v>
      </c>
      <c r="W336" s="19" t="s">
        <v>63</v>
      </c>
      <c r="X336" s="19" t="s">
        <v>63</v>
      </c>
      <c r="Y336" s="19" t="s">
        <v>63</v>
      </c>
      <c r="Z336" s="19" t="s">
        <v>63</v>
      </c>
      <c r="AA336" s="19" t="s">
        <v>63</v>
      </c>
      <c r="AB336" s="19" t="s">
        <v>63</v>
      </c>
      <c r="AC336" s="19" t="s">
        <v>63</v>
      </c>
      <c r="AD336" s="19" t="s">
        <v>63</v>
      </c>
      <c r="AE336" s="19" t="s">
        <v>63</v>
      </c>
      <c r="AF336" s="19" t="s">
        <v>63</v>
      </c>
      <c r="AG336" s="19" t="s">
        <v>63</v>
      </c>
      <c r="AH336" s="19" t="s">
        <v>63</v>
      </c>
      <c r="AI336" s="19" t="s">
        <v>63</v>
      </c>
      <c r="AJ336" s="19" t="s">
        <v>63</v>
      </c>
      <c r="AK336" s="19" t="s">
        <v>63</v>
      </c>
      <c r="AL336" s="19" t="s">
        <v>63</v>
      </c>
      <c r="AM336" s="19" t="s">
        <v>63</v>
      </c>
      <c r="AN336" s="19" t="s">
        <v>63</v>
      </c>
      <c r="AO336" s="19" t="s">
        <v>63</v>
      </c>
      <c r="AP336" s="83"/>
      <c r="AQ336" s="83" t="s">
        <v>64</v>
      </c>
    </row>
    <row r="337" spans="1:43">
      <c r="A337" s="15" t="s">
        <v>55</v>
      </c>
      <c r="B337" s="1">
        <v>1503</v>
      </c>
      <c r="C337" s="16">
        <v>20.7</v>
      </c>
      <c r="D337" s="20" t="s">
        <v>1438</v>
      </c>
      <c r="E337" s="17" t="s">
        <v>1437</v>
      </c>
      <c r="F337" s="17" t="s">
        <v>58</v>
      </c>
      <c r="G337" s="17" t="s">
        <v>59</v>
      </c>
      <c r="H337" s="18">
        <v>1</v>
      </c>
      <c r="I337" s="17"/>
      <c r="J337" s="17"/>
      <c r="K337" s="17"/>
      <c r="L337" s="19" t="s">
        <v>62</v>
      </c>
      <c r="M337" s="19" t="s">
        <v>63</v>
      </c>
      <c r="N337" s="19" t="s">
        <v>62</v>
      </c>
      <c r="O337" s="19" t="s">
        <v>63</v>
      </c>
      <c r="P337" s="19" t="s">
        <v>63</v>
      </c>
      <c r="Q337" s="19" t="s">
        <v>63</v>
      </c>
      <c r="R337" s="19" t="s">
        <v>62</v>
      </c>
      <c r="S337" s="19" t="s">
        <v>62</v>
      </c>
      <c r="T337" s="19" t="s">
        <v>62</v>
      </c>
      <c r="U337" s="19" t="s">
        <v>62</v>
      </c>
      <c r="V337" s="19" t="s">
        <v>62</v>
      </c>
      <c r="W337" s="19" t="s">
        <v>63</v>
      </c>
      <c r="X337" s="19" t="s">
        <v>63</v>
      </c>
      <c r="Y337" s="19" t="s">
        <v>63</v>
      </c>
      <c r="Z337" s="19" t="s">
        <v>63</v>
      </c>
      <c r="AA337" s="19" t="s">
        <v>63</v>
      </c>
      <c r="AB337" s="19" t="s">
        <v>63</v>
      </c>
      <c r="AC337" s="19" t="s">
        <v>63</v>
      </c>
      <c r="AD337" s="19" t="s">
        <v>63</v>
      </c>
      <c r="AE337" s="19" t="s">
        <v>63</v>
      </c>
      <c r="AF337" s="19" t="s">
        <v>63</v>
      </c>
      <c r="AG337" s="19" t="s">
        <v>63</v>
      </c>
      <c r="AH337" s="19" t="s">
        <v>63</v>
      </c>
      <c r="AI337" s="19" t="s">
        <v>63</v>
      </c>
      <c r="AJ337" s="19" t="s">
        <v>63</v>
      </c>
      <c r="AK337" s="19" t="s">
        <v>63</v>
      </c>
      <c r="AL337" s="19" t="s">
        <v>63</v>
      </c>
      <c r="AM337" s="19" t="s">
        <v>63</v>
      </c>
      <c r="AN337" s="19" t="s">
        <v>63</v>
      </c>
      <c r="AO337" s="19" t="s">
        <v>63</v>
      </c>
      <c r="AP337" s="83"/>
      <c r="AQ337" s="83" t="s">
        <v>64</v>
      </c>
    </row>
    <row r="338" spans="1:43">
      <c r="A338" s="15" t="s">
        <v>55</v>
      </c>
      <c r="B338" s="1">
        <v>1504</v>
      </c>
      <c r="C338" s="16">
        <v>32.4</v>
      </c>
      <c r="D338" s="20" t="s">
        <v>1439</v>
      </c>
      <c r="E338" s="17" t="s">
        <v>1437</v>
      </c>
      <c r="F338" s="17" t="s">
        <v>58</v>
      </c>
      <c r="G338" s="17" t="s">
        <v>57</v>
      </c>
      <c r="H338" s="18">
        <v>1</v>
      </c>
      <c r="I338" s="17"/>
      <c r="J338" s="17"/>
      <c r="K338" s="17"/>
      <c r="L338" s="19" t="s">
        <v>63</v>
      </c>
      <c r="M338" s="19" t="s">
        <v>63</v>
      </c>
      <c r="N338" s="19" t="s">
        <v>62</v>
      </c>
      <c r="O338" s="19" t="s">
        <v>63</v>
      </c>
      <c r="P338" s="19" t="s">
        <v>63</v>
      </c>
      <c r="Q338" s="19" t="s">
        <v>62</v>
      </c>
      <c r="R338" s="19" t="s">
        <v>63</v>
      </c>
      <c r="S338" s="19" t="s">
        <v>62</v>
      </c>
      <c r="T338" s="19" t="s">
        <v>62</v>
      </c>
      <c r="U338" s="19" t="s">
        <v>62</v>
      </c>
      <c r="V338" s="19" t="s">
        <v>62</v>
      </c>
      <c r="W338" s="19" t="s">
        <v>63</v>
      </c>
      <c r="X338" s="19" t="s">
        <v>63</v>
      </c>
      <c r="Y338" s="19" t="s">
        <v>63</v>
      </c>
      <c r="Z338" s="19" t="s">
        <v>63</v>
      </c>
      <c r="AA338" s="19" t="s">
        <v>63</v>
      </c>
      <c r="AB338" s="19" t="s">
        <v>63</v>
      </c>
      <c r="AC338" s="19" t="s">
        <v>63</v>
      </c>
      <c r="AD338" s="19" t="s">
        <v>63</v>
      </c>
      <c r="AE338" s="19" t="s">
        <v>63</v>
      </c>
      <c r="AF338" s="19" t="s">
        <v>63</v>
      </c>
      <c r="AG338" s="19" t="s">
        <v>63</v>
      </c>
      <c r="AH338" s="19" t="s">
        <v>63</v>
      </c>
      <c r="AI338" s="19" t="s">
        <v>63</v>
      </c>
      <c r="AJ338" s="19" t="s">
        <v>63</v>
      </c>
      <c r="AK338" s="19" t="s">
        <v>63</v>
      </c>
      <c r="AL338" s="19" t="s">
        <v>63</v>
      </c>
      <c r="AM338" s="19" t="s">
        <v>63</v>
      </c>
      <c r="AN338" s="19" t="s">
        <v>63</v>
      </c>
      <c r="AO338" s="19" t="s">
        <v>63</v>
      </c>
      <c r="AP338" s="83"/>
      <c r="AQ338" s="83" t="s">
        <v>64</v>
      </c>
    </row>
    <row r="339" spans="1:43">
      <c r="A339" s="15" t="s">
        <v>55</v>
      </c>
      <c r="B339" s="1">
        <v>1505</v>
      </c>
      <c r="C339" s="16">
        <v>25.2</v>
      </c>
      <c r="D339" s="20" t="s">
        <v>1440</v>
      </c>
      <c r="E339" s="17" t="s">
        <v>1437</v>
      </c>
      <c r="F339" s="17" t="s">
        <v>58</v>
      </c>
      <c r="G339" s="17" t="s">
        <v>57</v>
      </c>
      <c r="H339" s="17" t="s">
        <v>1441</v>
      </c>
      <c r="I339" s="17"/>
      <c r="J339" s="17"/>
      <c r="K339" s="17"/>
      <c r="L339" s="19" t="s">
        <v>63</v>
      </c>
      <c r="M339" s="19" t="s">
        <v>63</v>
      </c>
      <c r="N339" s="19" t="s">
        <v>62</v>
      </c>
      <c r="O339" s="19" t="s">
        <v>63</v>
      </c>
      <c r="P339" s="19" t="s">
        <v>63</v>
      </c>
      <c r="Q339" s="19" t="s">
        <v>62</v>
      </c>
      <c r="R339" s="19" t="s">
        <v>63</v>
      </c>
      <c r="S339" s="19" t="s">
        <v>62</v>
      </c>
      <c r="T339" s="19" t="s">
        <v>62</v>
      </c>
      <c r="U339" s="19" t="s">
        <v>62</v>
      </c>
      <c r="V339" s="19" t="s">
        <v>62</v>
      </c>
      <c r="W339" s="19" t="s">
        <v>63</v>
      </c>
      <c r="X339" s="19" t="s">
        <v>63</v>
      </c>
      <c r="Y339" s="19" t="s">
        <v>63</v>
      </c>
      <c r="Z339" s="19" t="s">
        <v>63</v>
      </c>
      <c r="AA339" s="19" t="s">
        <v>63</v>
      </c>
      <c r="AB339" s="19" t="s">
        <v>63</v>
      </c>
      <c r="AC339" s="19" t="s">
        <v>63</v>
      </c>
      <c r="AD339" s="19" t="s">
        <v>63</v>
      </c>
      <c r="AE339" s="19" t="s">
        <v>63</v>
      </c>
      <c r="AF339" s="19" t="s">
        <v>63</v>
      </c>
      <c r="AG339" s="19" t="s">
        <v>63</v>
      </c>
      <c r="AH339" s="19" t="s">
        <v>63</v>
      </c>
      <c r="AI339" s="19" t="s">
        <v>63</v>
      </c>
      <c r="AJ339" s="19" t="s">
        <v>63</v>
      </c>
      <c r="AK339" s="19" t="s">
        <v>63</v>
      </c>
      <c r="AL339" s="19" t="s">
        <v>63</v>
      </c>
      <c r="AM339" s="19" t="s">
        <v>63</v>
      </c>
      <c r="AN339" s="19" t="s">
        <v>63</v>
      </c>
      <c r="AO339" s="19" t="s">
        <v>63</v>
      </c>
      <c r="AP339" s="83"/>
      <c r="AQ339" s="83" t="s">
        <v>64</v>
      </c>
    </row>
    <row r="340" spans="1:43">
      <c r="A340" s="15" t="s">
        <v>55</v>
      </c>
      <c r="B340" s="1">
        <v>1508</v>
      </c>
      <c r="C340" s="16">
        <v>55.8</v>
      </c>
      <c r="D340" s="20" t="s">
        <v>1442</v>
      </c>
      <c r="E340" s="17" t="s">
        <v>1443</v>
      </c>
      <c r="F340" s="17" t="s">
        <v>58</v>
      </c>
      <c r="G340" s="17" t="s">
        <v>57</v>
      </c>
      <c r="H340" s="18">
        <v>1</v>
      </c>
      <c r="I340" s="17"/>
      <c r="J340" s="17"/>
      <c r="K340" s="17"/>
      <c r="L340" s="19" t="s">
        <v>62</v>
      </c>
      <c r="M340" s="19" t="s">
        <v>63</v>
      </c>
      <c r="N340" s="19" t="s">
        <v>63</v>
      </c>
      <c r="O340" s="19" t="s">
        <v>63</v>
      </c>
      <c r="P340" s="19" t="s">
        <v>63</v>
      </c>
      <c r="Q340" s="19" t="s">
        <v>62</v>
      </c>
      <c r="R340" s="19" t="s">
        <v>63</v>
      </c>
      <c r="S340" s="19" t="s">
        <v>62</v>
      </c>
      <c r="T340" s="19" t="s">
        <v>62</v>
      </c>
      <c r="U340" s="19" t="s">
        <v>62</v>
      </c>
      <c r="V340" s="19" t="s">
        <v>62</v>
      </c>
      <c r="W340" s="19" t="s">
        <v>63</v>
      </c>
      <c r="X340" s="19" t="s">
        <v>63</v>
      </c>
      <c r="Y340" s="19" t="s">
        <v>63</v>
      </c>
      <c r="Z340" s="19" t="s">
        <v>63</v>
      </c>
      <c r="AA340" s="19" t="s">
        <v>63</v>
      </c>
      <c r="AB340" s="19" t="s">
        <v>63</v>
      </c>
      <c r="AC340" s="19" t="s">
        <v>63</v>
      </c>
      <c r="AD340" s="19" t="s">
        <v>63</v>
      </c>
      <c r="AE340" s="19" t="s">
        <v>63</v>
      </c>
      <c r="AF340" s="19" t="s">
        <v>63</v>
      </c>
      <c r="AG340" s="19" t="s">
        <v>63</v>
      </c>
      <c r="AH340" s="19" t="s">
        <v>63</v>
      </c>
      <c r="AI340" s="19" t="s">
        <v>63</v>
      </c>
      <c r="AJ340" s="19" t="s">
        <v>63</v>
      </c>
      <c r="AK340" s="19" t="s">
        <v>63</v>
      </c>
      <c r="AL340" s="19" t="s">
        <v>63</v>
      </c>
      <c r="AM340" s="19" t="s">
        <v>63</v>
      </c>
      <c r="AN340" s="19" t="s">
        <v>63</v>
      </c>
      <c r="AO340" s="19" t="s">
        <v>63</v>
      </c>
      <c r="AP340" s="83"/>
      <c r="AQ340" s="83" t="s">
        <v>64</v>
      </c>
    </row>
    <row r="341" spans="1:43">
      <c r="A341" s="15" t="s">
        <v>55</v>
      </c>
      <c r="B341" s="1">
        <v>1509</v>
      </c>
      <c r="C341" s="16">
        <v>2.2999999999999998</v>
      </c>
      <c r="D341" s="20" t="s">
        <v>136</v>
      </c>
      <c r="E341" s="17" t="s">
        <v>57</v>
      </c>
      <c r="F341" s="17" t="s">
        <v>57</v>
      </c>
      <c r="G341" s="17" t="s">
        <v>57</v>
      </c>
      <c r="H341" s="18">
        <v>1</v>
      </c>
      <c r="I341" s="17"/>
      <c r="J341" s="17"/>
      <c r="K341" s="17"/>
      <c r="L341" s="19" t="s">
        <v>62</v>
      </c>
      <c r="M341" s="19" t="s">
        <v>63</v>
      </c>
      <c r="N341" s="19" t="s">
        <v>63</v>
      </c>
      <c r="O341" s="19" t="s">
        <v>63</v>
      </c>
      <c r="P341" s="19" t="s">
        <v>63</v>
      </c>
      <c r="Q341" s="19" t="s">
        <v>63</v>
      </c>
      <c r="R341" s="19" t="s">
        <v>62</v>
      </c>
      <c r="S341" s="19" t="s">
        <v>62</v>
      </c>
      <c r="T341" s="19" t="s">
        <v>62</v>
      </c>
      <c r="U341" s="19" t="s">
        <v>62</v>
      </c>
      <c r="V341" s="19" t="s">
        <v>62</v>
      </c>
      <c r="W341" s="19" t="s">
        <v>62</v>
      </c>
      <c r="X341" s="19" t="s">
        <v>62</v>
      </c>
      <c r="Y341" s="19" t="s">
        <v>62</v>
      </c>
      <c r="Z341" s="19" t="s">
        <v>63</v>
      </c>
      <c r="AA341" s="19" t="s">
        <v>63</v>
      </c>
      <c r="AB341" s="19" t="s">
        <v>63</v>
      </c>
      <c r="AC341" s="19" t="s">
        <v>63</v>
      </c>
      <c r="AD341" s="19" t="s">
        <v>63</v>
      </c>
      <c r="AE341" s="19" t="s">
        <v>63</v>
      </c>
      <c r="AF341" s="19" t="s">
        <v>63</v>
      </c>
      <c r="AG341" s="19" t="s">
        <v>63</v>
      </c>
      <c r="AH341" s="19" t="s">
        <v>63</v>
      </c>
      <c r="AI341" s="19" t="s">
        <v>63</v>
      </c>
      <c r="AJ341" s="19" t="s">
        <v>63</v>
      </c>
      <c r="AK341" s="19" t="s">
        <v>63</v>
      </c>
      <c r="AL341" s="19" t="s">
        <v>63</v>
      </c>
      <c r="AM341" s="19" t="s">
        <v>63</v>
      </c>
      <c r="AN341" s="19" t="s">
        <v>63</v>
      </c>
      <c r="AO341" s="19" t="s">
        <v>62</v>
      </c>
      <c r="AP341" s="83"/>
      <c r="AQ341" s="83" t="s">
        <v>64</v>
      </c>
    </row>
    <row r="342" spans="1:43">
      <c r="A342" s="15" t="s">
        <v>55</v>
      </c>
      <c r="B342" s="1">
        <v>1509.01</v>
      </c>
      <c r="C342" s="85">
        <v>7.9</v>
      </c>
      <c r="D342" s="20" t="s">
        <v>136</v>
      </c>
      <c r="E342" s="17" t="s">
        <v>57</v>
      </c>
      <c r="F342" s="17" t="s">
        <v>58</v>
      </c>
      <c r="G342" s="17" t="s">
        <v>57</v>
      </c>
      <c r="H342" s="18">
        <v>1</v>
      </c>
      <c r="I342" s="17"/>
      <c r="J342" s="17"/>
      <c r="K342" s="17"/>
      <c r="L342" s="19" t="s">
        <v>62</v>
      </c>
      <c r="M342" s="19" t="s">
        <v>63</v>
      </c>
      <c r="N342" s="19" t="s">
        <v>63</v>
      </c>
      <c r="O342" s="19" t="s">
        <v>63</v>
      </c>
      <c r="P342" s="19" t="s">
        <v>63</v>
      </c>
      <c r="Q342" s="19" t="s">
        <v>63</v>
      </c>
      <c r="R342" s="19" t="s">
        <v>62</v>
      </c>
      <c r="S342" s="19" t="s">
        <v>63</v>
      </c>
      <c r="T342" s="19" t="s">
        <v>63</v>
      </c>
      <c r="U342" s="19" t="s">
        <v>63</v>
      </c>
      <c r="V342" s="19" t="s">
        <v>63</v>
      </c>
      <c r="W342" s="19" t="s">
        <v>63</v>
      </c>
      <c r="X342" s="19" t="s">
        <v>63</v>
      </c>
      <c r="Y342" s="19" t="s">
        <v>63</v>
      </c>
      <c r="Z342" s="19" t="s">
        <v>62</v>
      </c>
      <c r="AA342" s="19" t="s">
        <v>63</v>
      </c>
      <c r="AB342" s="19" t="s">
        <v>62</v>
      </c>
      <c r="AC342" s="19" t="s">
        <v>62</v>
      </c>
      <c r="AD342" s="19" t="s">
        <v>62</v>
      </c>
      <c r="AE342" s="19" t="s">
        <v>62</v>
      </c>
      <c r="AF342" s="19" t="s">
        <v>62</v>
      </c>
      <c r="AG342" s="19" t="s">
        <v>62</v>
      </c>
      <c r="AH342" s="19" t="s">
        <v>62</v>
      </c>
      <c r="AI342" s="19" t="s">
        <v>62</v>
      </c>
      <c r="AJ342" s="19" t="s">
        <v>62</v>
      </c>
      <c r="AK342" s="19" t="s">
        <v>62</v>
      </c>
      <c r="AL342" s="19" t="s">
        <v>62</v>
      </c>
      <c r="AM342" s="19" t="s">
        <v>62</v>
      </c>
      <c r="AN342" s="19" t="s">
        <v>63</v>
      </c>
      <c r="AO342" s="19" t="s">
        <v>63</v>
      </c>
      <c r="AP342" s="83"/>
      <c r="AQ342" s="83"/>
    </row>
    <row r="343" spans="1:43">
      <c r="A343" s="15" t="s">
        <v>55</v>
      </c>
      <c r="B343" s="1">
        <v>1511</v>
      </c>
      <c r="C343" s="16">
        <v>19.8</v>
      </c>
      <c r="D343" s="20" t="s">
        <v>1444</v>
      </c>
      <c r="E343" s="17" t="s">
        <v>1445</v>
      </c>
      <c r="F343" s="17" t="s">
        <v>57</v>
      </c>
      <c r="G343" s="17" t="s">
        <v>57</v>
      </c>
      <c r="H343" s="18">
        <v>1</v>
      </c>
      <c r="I343" s="17"/>
      <c r="J343" s="21"/>
      <c r="K343" s="17"/>
      <c r="L343" s="19" t="s">
        <v>62</v>
      </c>
      <c r="M343" s="19" t="s">
        <v>62</v>
      </c>
      <c r="N343" s="19" t="s">
        <v>63</v>
      </c>
      <c r="O343" s="19" t="s">
        <v>63</v>
      </c>
      <c r="P343" s="19" t="s">
        <v>62</v>
      </c>
      <c r="Q343" s="19" t="s">
        <v>62</v>
      </c>
      <c r="R343" s="19" t="s">
        <v>63</v>
      </c>
      <c r="S343" s="19" t="s">
        <v>62</v>
      </c>
      <c r="T343" s="19" t="s">
        <v>62</v>
      </c>
      <c r="U343" s="19" t="s">
        <v>62</v>
      </c>
      <c r="V343" s="19" t="s">
        <v>62</v>
      </c>
      <c r="W343" s="19" t="s">
        <v>63</v>
      </c>
      <c r="X343" s="19" t="s">
        <v>63</v>
      </c>
      <c r="Y343" s="19" t="s">
        <v>63</v>
      </c>
      <c r="Z343" s="19" t="s">
        <v>63</v>
      </c>
      <c r="AA343" s="19" t="s">
        <v>63</v>
      </c>
      <c r="AB343" s="19" t="s">
        <v>63</v>
      </c>
      <c r="AC343" s="19" t="s">
        <v>63</v>
      </c>
      <c r="AD343" s="19" t="s">
        <v>63</v>
      </c>
      <c r="AE343" s="19" t="s">
        <v>63</v>
      </c>
      <c r="AF343" s="19" t="s">
        <v>63</v>
      </c>
      <c r="AG343" s="19" t="s">
        <v>63</v>
      </c>
      <c r="AH343" s="19" t="s">
        <v>63</v>
      </c>
      <c r="AI343" s="19" t="s">
        <v>63</v>
      </c>
      <c r="AJ343" s="19" t="s">
        <v>62</v>
      </c>
      <c r="AK343" s="19" t="s">
        <v>63</v>
      </c>
      <c r="AL343" s="19" t="s">
        <v>62</v>
      </c>
      <c r="AM343" s="19" t="s">
        <v>62</v>
      </c>
      <c r="AN343" s="19" t="s">
        <v>63</v>
      </c>
      <c r="AO343" s="19" t="s">
        <v>63</v>
      </c>
      <c r="AP343" s="83"/>
      <c r="AQ343" s="83" t="s">
        <v>64</v>
      </c>
    </row>
    <row r="344" spans="1:43">
      <c r="A344" s="15" t="s">
        <v>55</v>
      </c>
      <c r="B344" s="1">
        <v>1512</v>
      </c>
      <c r="C344" s="16">
        <v>37.799999999999997</v>
      </c>
      <c r="D344" s="20" t="s">
        <v>1446</v>
      </c>
      <c r="E344" s="17" t="s">
        <v>1447</v>
      </c>
      <c r="F344" s="17" t="s">
        <v>58</v>
      </c>
      <c r="G344" s="17" t="s">
        <v>153</v>
      </c>
      <c r="H344" s="18">
        <v>1</v>
      </c>
      <c r="I344" s="17"/>
      <c r="J344" s="21"/>
      <c r="K344" s="17"/>
      <c r="L344" s="19" t="s">
        <v>62</v>
      </c>
      <c r="M344" s="19" t="s">
        <v>62</v>
      </c>
      <c r="N344" s="19" t="s">
        <v>62</v>
      </c>
      <c r="O344" s="19" t="s">
        <v>63</v>
      </c>
      <c r="P344" s="19" t="s">
        <v>63</v>
      </c>
      <c r="Q344" s="19" t="s">
        <v>62</v>
      </c>
      <c r="R344" s="19" t="s">
        <v>63</v>
      </c>
      <c r="S344" s="19" t="s">
        <v>62</v>
      </c>
      <c r="T344" s="19" t="s">
        <v>62</v>
      </c>
      <c r="U344" s="19" t="s">
        <v>62</v>
      </c>
      <c r="V344" s="19" t="s">
        <v>62</v>
      </c>
      <c r="W344" s="19" t="s">
        <v>63</v>
      </c>
      <c r="X344" s="19" t="s">
        <v>63</v>
      </c>
      <c r="Y344" s="19" t="s">
        <v>63</v>
      </c>
      <c r="Z344" s="19" t="s">
        <v>63</v>
      </c>
      <c r="AA344" s="19" t="s">
        <v>63</v>
      </c>
      <c r="AB344" s="19" t="s">
        <v>63</v>
      </c>
      <c r="AC344" s="19" t="s">
        <v>63</v>
      </c>
      <c r="AD344" s="19" t="s">
        <v>63</v>
      </c>
      <c r="AE344" s="19" t="s">
        <v>63</v>
      </c>
      <c r="AF344" s="19" t="s">
        <v>63</v>
      </c>
      <c r="AG344" s="19" t="s">
        <v>63</v>
      </c>
      <c r="AH344" s="19" t="s">
        <v>63</v>
      </c>
      <c r="AI344" s="19" t="s">
        <v>63</v>
      </c>
      <c r="AJ344" s="19" t="s">
        <v>63</v>
      </c>
      <c r="AK344" s="19" t="s">
        <v>63</v>
      </c>
      <c r="AL344" s="19" t="s">
        <v>63</v>
      </c>
      <c r="AM344" s="19" t="s">
        <v>63</v>
      </c>
      <c r="AN344" s="19" t="s">
        <v>63</v>
      </c>
      <c r="AO344" s="19" t="s">
        <v>63</v>
      </c>
      <c r="AP344" s="83"/>
      <c r="AQ344" s="83" t="s">
        <v>64</v>
      </c>
    </row>
    <row r="345" spans="1:43">
      <c r="A345" s="15" t="s">
        <v>55</v>
      </c>
      <c r="B345" s="1">
        <v>1513</v>
      </c>
      <c r="C345" s="16">
        <v>89.1</v>
      </c>
      <c r="D345" s="20" t="s">
        <v>1448</v>
      </c>
      <c r="E345" s="17" t="s">
        <v>1357</v>
      </c>
      <c r="F345" s="17" t="s">
        <v>58</v>
      </c>
      <c r="G345" s="17" t="s">
        <v>59</v>
      </c>
      <c r="H345" s="18">
        <v>1</v>
      </c>
      <c r="I345" s="17"/>
      <c r="J345" s="21"/>
      <c r="K345" s="17"/>
      <c r="L345" s="19" t="s">
        <v>62</v>
      </c>
      <c r="M345" s="19" t="s">
        <v>62</v>
      </c>
      <c r="N345" s="19" t="s">
        <v>62</v>
      </c>
      <c r="O345" s="19" t="s">
        <v>63</v>
      </c>
      <c r="P345" s="19" t="s">
        <v>63</v>
      </c>
      <c r="Q345" s="19" t="s">
        <v>62</v>
      </c>
      <c r="R345" s="19" t="s">
        <v>63</v>
      </c>
      <c r="S345" s="19" t="s">
        <v>62</v>
      </c>
      <c r="T345" s="19" t="s">
        <v>62</v>
      </c>
      <c r="U345" s="19" t="s">
        <v>62</v>
      </c>
      <c r="V345" s="19" t="s">
        <v>62</v>
      </c>
      <c r="W345" s="19" t="s">
        <v>63</v>
      </c>
      <c r="X345" s="19" t="s">
        <v>63</v>
      </c>
      <c r="Y345" s="19" t="s">
        <v>63</v>
      </c>
      <c r="Z345" s="19" t="s">
        <v>63</v>
      </c>
      <c r="AA345" s="19" t="s">
        <v>63</v>
      </c>
      <c r="AB345" s="19" t="s">
        <v>63</v>
      </c>
      <c r="AC345" s="19" t="s">
        <v>63</v>
      </c>
      <c r="AD345" s="19" t="s">
        <v>63</v>
      </c>
      <c r="AE345" s="19" t="s">
        <v>63</v>
      </c>
      <c r="AF345" s="19" t="s">
        <v>63</v>
      </c>
      <c r="AG345" s="19" t="s">
        <v>63</v>
      </c>
      <c r="AH345" s="19" t="s">
        <v>63</v>
      </c>
      <c r="AI345" s="19" t="s">
        <v>63</v>
      </c>
      <c r="AJ345" s="19" t="s">
        <v>63</v>
      </c>
      <c r="AK345" s="19" t="s">
        <v>63</v>
      </c>
      <c r="AL345" s="19" t="s">
        <v>63</v>
      </c>
      <c r="AM345" s="19" t="s">
        <v>63</v>
      </c>
      <c r="AN345" s="19" t="s">
        <v>63</v>
      </c>
      <c r="AO345" s="19" t="s">
        <v>63</v>
      </c>
      <c r="AP345" s="83"/>
      <c r="AQ345" s="83" t="s">
        <v>64</v>
      </c>
    </row>
    <row r="346" spans="1:43">
      <c r="A346" s="15" t="s">
        <v>55</v>
      </c>
      <c r="B346" s="1">
        <v>1514</v>
      </c>
      <c r="C346" s="16">
        <v>135</v>
      </c>
      <c r="D346" s="20" t="s">
        <v>1449</v>
      </c>
      <c r="E346" s="17" t="s">
        <v>1450</v>
      </c>
      <c r="F346" s="17" t="s">
        <v>1451</v>
      </c>
      <c r="G346" s="17" t="s">
        <v>57</v>
      </c>
      <c r="H346" s="18">
        <v>1</v>
      </c>
      <c r="I346" s="17"/>
      <c r="J346" s="21"/>
      <c r="K346" s="17"/>
      <c r="L346" s="19" t="s">
        <v>62</v>
      </c>
      <c r="M346" s="19" t="s">
        <v>62</v>
      </c>
      <c r="N346" s="19" t="s">
        <v>62</v>
      </c>
      <c r="O346" s="19" t="s">
        <v>63</v>
      </c>
      <c r="P346" s="19" t="s">
        <v>63</v>
      </c>
      <c r="Q346" s="19" t="s">
        <v>62</v>
      </c>
      <c r="R346" s="19" t="s">
        <v>63</v>
      </c>
      <c r="S346" s="19" t="s">
        <v>62</v>
      </c>
      <c r="T346" s="19" t="s">
        <v>62</v>
      </c>
      <c r="U346" s="19" t="s">
        <v>62</v>
      </c>
      <c r="V346" s="19" t="s">
        <v>62</v>
      </c>
      <c r="W346" s="19" t="s">
        <v>63</v>
      </c>
      <c r="X346" s="19" t="s">
        <v>63</v>
      </c>
      <c r="Y346" s="19" t="s">
        <v>63</v>
      </c>
      <c r="Z346" s="19" t="s">
        <v>63</v>
      </c>
      <c r="AA346" s="19" t="s">
        <v>63</v>
      </c>
      <c r="AB346" s="19" t="s">
        <v>63</v>
      </c>
      <c r="AC346" s="19" t="s">
        <v>63</v>
      </c>
      <c r="AD346" s="19" t="s">
        <v>63</v>
      </c>
      <c r="AE346" s="19" t="s">
        <v>63</v>
      </c>
      <c r="AF346" s="19" t="s">
        <v>63</v>
      </c>
      <c r="AG346" s="19" t="s">
        <v>63</v>
      </c>
      <c r="AH346" s="19" t="s">
        <v>63</v>
      </c>
      <c r="AI346" s="19" t="s">
        <v>63</v>
      </c>
      <c r="AJ346" s="19" t="s">
        <v>63</v>
      </c>
      <c r="AK346" s="19" t="s">
        <v>63</v>
      </c>
      <c r="AL346" s="19" t="s">
        <v>63</v>
      </c>
      <c r="AM346" s="19" t="s">
        <v>63</v>
      </c>
      <c r="AN346" s="19" t="s">
        <v>63</v>
      </c>
      <c r="AO346" s="19" t="s">
        <v>63</v>
      </c>
      <c r="AP346" s="83"/>
      <c r="AQ346" s="83" t="s">
        <v>64</v>
      </c>
    </row>
    <row r="347" spans="1:43">
      <c r="A347" s="15" t="s">
        <v>55</v>
      </c>
      <c r="B347" s="1">
        <v>1515</v>
      </c>
      <c r="C347" s="16">
        <v>39.6</v>
      </c>
      <c r="D347" s="20" t="s">
        <v>1452</v>
      </c>
      <c r="E347" s="17" t="s">
        <v>158</v>
      </c>
      <c r="F347" s="17" t="s">
        <v>58</v>
      </c>
      <c r="G347" s="17" t="s">
        <v>57</v>
      </c>
      <c r="H347" s="18">
        <v>1</v>
      </c>
      <c r="I347" s="17"/>
      <c r="J347" s="17"/>
      <c r="K347" s="17"/>
      <c r="L347" s="19" t="s">
        <v>62</v>
      </c>
      <c r="M347" s="19" t="s">
        <v>63</v>
      </c>
      <c r="N347" s="19" t="s">
        <v>63</v>
      </c>
      <c r="O347" s="19" t="s">
        <v>63</v>
      </c>
      <c r="P347" s="19" t="s">
        <v>63</v>
      </c>
      <c r="Q347" s="19" t="s">
        <v>62</v>
      </c>
      <c r="R347" s="19" t="s">
        <v>63</v>
      </c>
      <c r="S347" s="19" t="s">
        <v>62</v>
      </c>
      <c r="T347" s="19" t="s">
        <v>62</v>
      </c>
      <c r="U347" s="19" t="s">
        <v>62</v>
      </c>
      <c r="V347" s="19" t="s">
        <v>62</v>
      </c>
      <c r="W347" s="19" t="s">
        <v>63</v>
      </c>
      <c r="X347" s="19" t="s">
        <v>63</v>
      </c>
      <c r="Y347" s="19" t="s">
        <v>63</v>
      </c>
      <c r="Z347" s="19" t="s">
        <v>63</v>
      </c>
      <c r="AA347" s="19" t="s">
        <v>63</v>
      </c>
      <c r="AB347" s="19" t="s">
        <v>63</v>
      </c>
      <c r="AC347" s="19" t="s">
        <v>63</v>
      </c>
      <c r="AD347" s="19" t="s">
        <v>63</v>
      </c>
      <c r="AE347" s="19" t="s">
        <v>63</v>
      </c>
      <c r="AF347" s="19" t="s">
        <v>63</v>
      </c>
      <c r="AG347" s="19" t="s">
        <v>63</v>
      </c>
      <c r="AH347" s="19" t="s">
        <v>63</v>
      </c>
      <c r="AI347" s="19" t="s">
        <v>63</v>
      </c>
      <c r="AJ347" s="19" t="s">
        <v>63</v>
      </c>
      <c r="AK347" s="19" t="s">
        <v>63</v>
      </c>
      <c r="AL347" s="19" t="s">
        <v>63</v>
      </c>
      <c r="AM347" s="19" t="s">
        <v>63</v>
      </c>
      <c r="AN347" s="19" t="s">
        <v>63</v>
      </c>
      <c r="AO347" s="19" t="s">
        <v>63</v>
      </c>
      <c r="AP347" s="83"/>
      <c r="AQ347" s="83" t="s">
        <v>64</v>
      </c>
    </row>
    <row r="348" spans="1:43">
      <c r="A348" s="15" t="s">
        <v>55</v>
      </c>
      <c r="B348" s="1">
        <v>1516</v>
      </c>
      <c r="C348" s="16">
        <v>139.5</v>
      </c>
      <c r="D348" s="20" t="s">
        <v>1453</v>
      </c>
      <c r="E348" s="17" t="s">
        <v>158</v>
      </c>
      <c r="F348" s="17" t="s">
        <v>1267</v>
      </c>
      <c r="G348" s="17" t="s">
        <v>57</v>
      </c>
      <c r="H348" s="18">
        <v>1</v>
      </c>
      <c r="I348" s="17"/>
      <c r="J348" s="17"/>
      <c r="K348" s="17"/>
      <c r="L348" s="19" t="s">
        <v>62</v>
      </c>
      <c r="M348" s="19" t="s">
        <v>63</v>
      </c>
      <c r="N348" s="19" t="s">
        <v>63</v>
      </c>
      <c r="O348" s="19" t="s">
        <v>63</v>
      </c>
      <c r="P348" s="19" t="s">
        <v>63</v>
      </c>
      <c r="Q348" s="19" t="s">
        <v>62</v>
      </c>
      <c r="R348" s="19" t="s">
        <v>63</v>
      </c>
      <c r="S348" s="19" t="s">
        <v>62</v>
      </c>
      <c r="T348" s="19" t="s">
        <v>62</v>
      </c>
      <c r="U348" s="19" t="s">
        <v>62</v>
      </c>
      <c r="V348" s="19" t="s">
        <v>62</v>
      </c>
      <c r="W348" s="19" t="s">
        <v>63</v>
      </c>
      <c r="X348" s="19" t="s">
        <v>63</v>
      </c>
      <c r="Y348" s="19" t="s">
        <v>63</v>
      </c>
      <c r="Z348" s="19" t="s">
        <v>63</v>
      </c>
      <c r="AA348" s="19" t="s">
        <v>63</v>
      </c>
      <c r="AB348" s="19" t="s">
        <v>63</v>
      </c>
      <c r="AC348" s="19" t="s">
        <v>63</v>
      </c>
      <c r="AD348" s="19" t="s">
        <v>63</v>
      </c>
      <c r="AE348" s="19" t="s">
        <v>63</v>
      </c>
      <c r="AF348" s="19" t="s">
        <v>63</v>
      </c>
      <c r="AG348" s="19" t="s">
        <v>63</v>
      </c>
      <c r="AH348" s="19" t="s">
        <v>63</v>
      </c>
      <c r="AI348" s="19" t="s">
        <v>63</v>
      </c>
      <c r="AJ348" s="19" t="s">
        <v>63</v>
      </c>
      <c r="AK348" s="19" t="s">
        <v>63</v>
      </c>
      <c r="AL348" s="19" t="s">
        <v>63</v>
      </c>
      <c r="AM348" s="19" t="s">
        <v>63</v>
      </c>
      <c r="AN348" s="19" t="s">
        <v>63</v>
      </c>
      <c r="AO348" s="19" t="s">
        <v>63</v>
      </c>
      <c r="AP348" s="83"/>
      <c r="AQ348" s="83" t="s">
        <v>64</v>
      </c>
    </row>
    <row r="349" spans="1:43">
      <c r="A349" s="15" t="s">
        <v>55</v>
      </c>
      <c r="B349" s="1">
        <v>1517</v>
      </c>
      <c r="C349" s="16">
        <v>20.7</v>
      </c>
      <c r="D349" s="20" t="s">
        <v>137</v>
      </c>
      <c r="E349" s="17" t="s">
        <v>57</v>
      </c>
      <c r="F349" s="17" t="s">
        <v>57</v>
      </c>
      <c r="G349" s="17" t="s">
        <v>57</v>
      </c>
      <c r="H349" s="18">
        <v>1</v>
      </c>
      <c r="I349" s="17"/>
      <c r="J349" s="17"/>
      <c r="K349" s="17"/>
      <c r="L349" s="19" t="s">
        <v>62</v>
      </c>
      <c r="M349" s="19" t="s">
        <v>63</v>
      </c>
      <c r="N349" s="19" t="s">
        <v>63</v>
      </c>
      <c r="O349" s="19" t="s">
        <v>63</v>
      </c>
      <c r="P349" s="19" t="s">
        <v>63</v>
      </c>
      <c r="Q349" s="19" t="s">
        <v>63</v>
      </c>
      <c r="R349" s="19" t="s">
        <v>62</v>
      </c>
      <c r="S349" s="19" t="s">
        <v>62</v>
      </c>
      <c r="T349" s="19" t="s">
        <v>62</v>
      </c>
      <c r="U349" s="19" t="s">
        <v>62</v>
      </c>
      <c r="V349" s="19" t="s">
        <v>62</v>
      </c>
      <c r="W349" s="19" t="s">
        <v>63</v>
      </c>
      <c r="X349" s="19" t="s">
        <v>63</v>
      </c>
      <c r="Y349" s="19" t="s">
        <v>63</v>
      </c>
      <c r="Z349" s="19" t="s">
        <v>63</v>
      </c>
      <c r="AA349" s="19" t="s">
        <v>63</v>
      </c>
      <c r="AB349" s="19" t="s">
        <v>63</v>
      </c>
      <c r="AC349" s="19" t="s">
        <v>63</v>
      </c>
      <c r="AD349" s="19" t="s">
        <v>63</v>
      </c>
      <c r="AE349" s="19" t="s">
        <v>63</v>
      </c>
      <c r="AF349" s="19" t="s">
        <v>63</v>
      </c>
      <c r="AG349" s="19" t="s">
        <v>63</v>
      </c>
      <c r="AH349" s="19" t="s">
        <v>63</v>
      </c>
      <c r="AI349" s="19" t="s">
        <v>63</v>
      </c>
      <c r="AJ349" s="19" t="s">
        <v>63</v>
      </c>
      <c r="AK349" s="19" t="s">
        <v>63</v>
      </c>
      <c r="AL349" s="19" t="s">
        <v>63</v>
      </c>
      <c r="AM349" s="19" t="s">
        <v>63</v>
      </c>
      <c r="AN349" s="19" t="s">
        <v>63</v>
      </c>
      <c r="AO349" s="19" t="s">
        <v>63</v>
      </c>
      <c r="AP349" s="83"/>
      <c r="AQ349" s="83" t="s">
        <v>64</v>
      </c>
    </row>
    <row r="350" spans="1:43">
      <c r="A350" s="15" t="s">
        <v>55</v>
      </c>
      <c r="B350" s="1">
        <v>1518</v>
      </c>
      <c r="C350" s="16">
        <v>2.2999999999999998</v>
      </c>
      <c r="D350" s="20" t="s">
        <v>1454</v>
      </c>
      <c r="E350" s="17" t="s">
        <v>57</v>
      </c>
      <c r="F350" s="17" t="s">
        <v>57</v>
      </c>
      <c r="G350" s="17" t="s">
        <v>59</v>
      </c>
      <c r="H350" s="18">
        <v>1</v>
      </c>
      <c r="I350" s="17"/>
      <c r="J350" s="17"/>
      <c r="K350" s="17"/>
      <c r="L350" s="19" t="s">
        <v>62</v>
      </c>
      <c r="M350" s="19" t="s">
        <v>63</v>
      </c>
      <c r="N350" s="19" t="s">
        <v>63</v>
      </c>
      <c r="O350" s="19" t="s">
        <v>63</v>
      </c>
      <c r="P350" s="19" t="s">
        <v>63</v>
      </c>
      <c r="Q350" s="19" t="s">
        <v>63</v>
      </c>
      <c r="R350" s="19" t="s">
        <v>62</v>
      </c>
      <c r="S350" s="19" t="s">
        <v>62</v>
      </c>
      <c r="T350" s="19" t="s">
        <v>62</v>
      </c>
      <c r="U350" s="19" t="s">
        <v>62</v>
      </c>
      <c r="V350" s="19" t="s">
        <v>62</v>
      </c>
      <c r="W350" s="19" t="s">
        <v>63</v>
      </c>
      <c r="X350" s="19" t="s">
        <v>63</v>
      </c>
      <c r="Y350" s="19" t="s">
        <v>63</v>
      </c>
      <c r="Z350" s="19" t="s">
        <v>63</v>
      </c>
      <c r="AA350" s="19" t="s">
        <v>63</v>
      </c>
      <c r="AB350" s="19" t="s">
        <v>63</v>
      </c>
      <c r="AC350" s="19" t="s">
        <v>63</v>
      </c>
      <c r="AD350" s="19" t="s">
        <v>63</v>
      </c>
      <c r="AE350" s="19" t="s">
        <v>63</v>
      </c>
      <c r="AF350" s="19" t="s">
        <v>63</v>
      </c>
      <c r="AG350" s="19" t="s">
        <v>63</v>
      </c>
      <c r="AH350" s="19" t="s">
        <v>63</v>
      </c>
      <c r="AI350" s="19" t="s">
        <v>63</v>
      </c>
      <c r="AJ350" s="19" t="s">
        <v>63</v>
      </c>
      <c r="AK350" s="19" t="s">
        <v>63</v>
      </c>
      <c r="AL350" s="19" t="s">
        <v>63</v>
      </c>
      <c r="AM350" s="19" t="s">
        <v>63</v>
      </c>
      <c r="AN350" s="19" t="s">
        <v>63</v>
      </c>
      <c r="AO350" s="19" t="s">
        <v>63</v>
      </c>
      <c r="AP350" s="83"/>
      <c r="AQ350" s="83" t="s">
        <v>64</v>
      </c>
    </row>
    <row r="351" spans="1:43">
      <c r="A351" s="15" t="s">
        <v>55</v>
      </c>
      <c r="B351" s="1">
        <v>1520</v>
      </c>
      <c r="C351" s="16">
        <v>28.8</v>
      </c>
      <c r="D351" s="20" t="s">
        <v>1455</v>
      </c>
      <c r="E351" s="17" t="s">
        <v>57</v>
      </c>
      <c r="F351" s="17" t="s">
        <v>58</v>
      </c>
      <c r="G351" s="17" t="s">
        <v>57</v>
      </c>
      <c r="H351" s="18">
        <v>1</v>
      </c>
      <c r="I351" s="17"/>
      <c r="J351" s="17"/>
      <c r="K351" s="17"/>
      <c r="L351" s="19" t="s">
        <v>62</v>
      </c>
      <c r="M351" s="19" t="s">
        <v>63</v>
      </c>
      <c r="N351" s="19" t="s">
        <v>63</v>
      </c>
      <c r="O351" s="19" t="s">
        <v>63</v>
      </c>
      <c r="P351" s="19" t="s">
        <v>63</v>
      </c>
      <c r="Q351" s="19" t="s">
        <v>62</v>
      </c>
      <c r="R351" s="19" t="s">
        <v>63</v>
      </c>
      <c r="S351" s="19" t="s">
        <v>62</v>
      </c>
      <c r="T351" s="19" t="s">
        <v>62</v>
      </c>
      <c r="U351" s="19" t="s">
        <v>62</v>
      </c>
      <c r="V351" s="19" t="s">
        <v>62</v>
      </c>
      <c r="W351" s="19" t="s">
        <v>63</v>
      </c>
      <c r="X351" s="19" t="s">
        <v>63</v>
      </c>
      <c r="Y351" s="19" t="s">
        <v>63</v>
      </c>
      <c r="Z351" s="19" t="s">
        <v>63</v>
      </c>
      <c r="AA351" s="19" t="s">
        <v>63</v>
      </c>
      <c r="AB351" s="19" t="s">
        <v>63</v>
      </c>
      <c r="AC351" s="19" t="s">
        <v>63</v>
      </c>
      <c r="AD351" s="19" t="s">
        <v>63</v>
      </c>
      <c r="AE351" s="19" t="s">
        <v>63</v>
      </c>
      <c r="AF351" s="19" t="s">
        <v>63</v>
      </c>
      <c r="AG351" s="19" t="s">
        <v>63</v>
      </c>
      <c r="AH351" s="19" t="s">
        <v>63</v>
      </c>
      <c r="AI351" s="19" t="s">
        <v>63</v>
      </c>
      <c r="AJ351" s="19" t="s">
        <v>63</v>
      </c>
      <c r="AK351" s="19" t="s">
        <v>63</v>
      </c>
      <c r="AL351" s="19" t="s">
        <v>63</v>
      </c>
      <c r="AM351" s="19" t="s">
        <v>63</v>
      </c>
      <c r="AN351" s="19" t="s">
        <v>63</v>
      </c>
      <c r="AO351" s="19" t="s">
        <v>63</v>
      </c>
      <c r="AP351" s="83"/>
      <c r="AQ351" s="83" t="s">
        <v>64</v>
      </c>
    </row>
    <row r="352" spans="1:43">
      <c r="A352" s="15" t="s">
        <v>55</v>
      </c>
      <c r="B352" s="1">
        <v>1521</v>
      </c>
      <c r="C352" s="16">
        <v>3.6</v>
      </c>
      <c r="D352" s="20" t="s">
        <v>1456</v>
      </c>
      <c r="E352" s="17" t="s">
        <v>57</v>
      </c>
      <c r="F352" s="17" t="s">
        <v>58</v>
      </c>
      <c r="G352" s="17" t="s">
        <v>57</v>
      </c>
      <c r="H352" s="18">
        <v>1</v>
      </c>
      <c r="I352" s="17" t="s">
        <v>1457</v>
      </c>
      <c r="J352" s="17"/>
      <c r="K352" s="17"/>
      <c r="L352" s="19" t="s">
        <v>62</v>
      </c>
      <c r="M352" s="19" t="s">
        <v>63</v>
      </c>
      <c r="N352" s="19" t="s">
        <v>63</v>
      </c>
      <c r="O352" s="19" t="s">
        <v>63</v>
      </c>
      <c r="P352" s="19" t="s">
        <v>63</v>
      </c>
      <c r="Q352" s="19" t="s">
        <v>63</v>
      </c>
      <c r="R352" s="19" t="s">
        <v>62</v>
      </c>
      <c r="S352" s="19" t="s">
        <v>62</v>
      </c>
      <c r="T352" s="19" t="s">
        <v>62</v>
      </c>
      <c r="U352" s="19" t="s">
        <v>62</v>
      </c>
      <c r="V352" s="19" t="s">
        <v>62</v>
      </c>
      <c r="W352" s="19" t="s">
        <v>63</v>
      </c>
      <c r="X352" s="19" t="s">
        <v>63</v>
      </c>
      <c r="Y352" s="19" t="s">
        <v>63</v>
      </c>
      <c r="Z352" s="19" t="s">
        <v>63</v>
      </c>
      <c r="AA352" s="19" t="s">
        <v>63</v>
      </c>
      <c r="AB352" s="19" t="s">
        <v>63</v>
      </c>
      <c r="AC352" s="19" t="s">
        <v>63</v>
      </c>
      <c r="AD352" s="19" t="s">
        <v>63</v>
      </c>
      <c r="AE352" s="19" t="s">
        <v>63</v>
      </c>
      <c r="AF352" s="19" t="s">
        <v>63</v>
      </c>
      <c r="AG352" s="19" t="s">
        <v>63</v>
      </c>
      <c r="AH352" s="19" t="s">
        <v>63</v>
      </c>
      <c r="AI352" s="19" t="s">
        <v>63</v>
      </c>
      <c r="AJ352" s="19" t="s">
        <v>63</v>
      </c>
      <c r="AK352" s="19" t="s">
        <v>63</v>
      </c>
      <c r="AL352" s="19" t="s">
        <v>63</v>
      </c>
      <c r="AM352" s="19" t="s">
        <v>63</v>
      </c>
      <c r="AN352" s="19" t="s">
        <v>63</v>
      </c>
      <c r="AO352" s="19" t="s">
        <v>63</v>
      </c>
      <c r="AP352" s="83"/>
      <c r="AQ352" s="83" t="s">
        <v>64</v>
      </c>
    </row>
    <row r="353" spans="1:43">
      <c r="A353" s="15" t="s">
        <v>55</v>
      </c>
      <c r="B353" s="1">
        <v>1523</v>
      </c>
      <c r="C353" s="16">
        <v>32.4</v>
      </c>
      <c r="D353" s="20" t="s">
        <v>1458</v>
      </c>
      <c r="E353" s="17" t="s">
        <v>139</v>
      </c>
      <c r="F353" s="17" t="s">
        <v>57</v>
      </c>
      <c r="G353" s="17" t="s">
        <v>59</v>
      </c>
      <c r="H353" s="18">
        <v>1</v>
      </c>
      <c r="I353" s="17" t="s">
        <v>1459</v>
      </c>
      <c r="J353" s="21"/>
      <c r="K353" s="17"/>
      <c r="L353" s="19" t="s">
        <v>63</v>
      </c>
      <c r="M353" s="19" t="s">
        <v>62</v>
      </c>
      <c r="N353" s="19" t="s">
        <v>62</v>
      </c>
      <c r="O353" s="19" t="s">
        <v>63</v>
      </c>
      <c r="P353" s="19" t="s">
        <v>63</v>
      </c>
      <c r="Q353" s="19" t="s">
        <v>62</v>
      </c>
      <c r="R353" s="19" t="s">
        <v>63</v>
      </c>
      <c r="S353" s="19" t="s">
        <v>62</v>
      </c>
      <c r="T353" s="19" t="s">
        <v>62</v>
      </c>
      <c r="U353" s="19" t="s">
        <v>62</v>
      </c>
      <c r="V353" s="19" t="s">
        <v>62</v>
      </c>
      <c r="W353" s="19" t="s">
        <v>63</v>
      </c>
      <c r="X353" s="19" t="s">
        <v>63</v>
      </c>
      <c r="Y353" s="19" t="s">
        <v>63</v>
      </c>
      <c r="Z353" s="19" t="s">
        <v>63</v>
      </c>
      <c r="AA353" s="19" t="s">
        <v>63</v>
      </c>
      <c r="AB353" s="19" t="s">
        <v>63</v>
      </c>
      <c r="AC353" s="19" t="s">
        <v>63</v>
      </c>
      <c r="AD353" s="19" t="s">
        <v>63</v>
      </c>
      <c r="AE353" s="19" t="s">
        <v>63</v>
      </c>
      <c r="AF353" s="19" t="s">
        <v>63</v>
      </c>
      <c r="AG353" s="19" t="s">
        <v>63</v>
      </c>
      <c r="AH353" s="19" t="s">
        <v>63</v>
      </c>
      <c r="AI353" s="19" t="s">
        <v>63</v>
      </c>
      <c r="AJ353" s="19" t="s">
        <v>63</v>
      </c>
      <c r="AK353" s="19" t="s">
        <v>63</v>
      </c>
      <c r="AL353" s="19" t="s">
        <v>63</v>
      </c>
      <c r="AM353" s="19" t="s">
        <v>63</v>
      </c>
      <c r="AN353" s="19" t="s">
        <v>63</v>
      </c>
      <c r="AO353" s="19" t="s">
        <v>63</v>
      </c>
      <c r="AP353" s="83"/>
      <c r="AQ353" s="83" t="s">
        <v>64</v>
      </c>
    </row>
    <row r="354" spans="1:43">
      <c r="A354" s="15" t="s">
        <v>55</v>
      </c>
      <c r="B354" s="1">
        <v>1524</v>
      </c>
      <c r="C354" s="16">
        <v>16.2</v>
      </c>
      <c r="D354" s="20" t="s">
        <v>138</v>
      </c>
      <c r="E354" s="17" t="s">
        <v>139</v>
      </c>
      <c r="F354" s="17" t="s">
        <v>57</v>
      </c>
      <c r="G354" s="17" t="s">
        <v>59</v>
      </c>
      <c r="H354" s="17" t="s">
        <v>140</v>
      </c>
      <c r="I354" s="17"/>
      <c r="J354" s="21"/>
      <c r="K354" s="17"/>
      <c r="L354" s="19" t="s">
        <v>63</v>
      </c>
      <c r="M354" s="19" t="s">
        <v>62</v>
      </c>
      <c r="N354" s="19" t="s">
        <v>62</v>
      </c>
      <c r="O354" s="19" t="s">
        <v>63</v>
      </c>
      <c r="P354" s="19" t="s">
        <v>63</v>
      </c>
      <c r="Q354" s="19" t="s">
        <v>62</v>
      </c>
      <c r="R354" s="19" t="s">
        <v>63</v>
      </c>
      <c r="S354" s="19" t="s">
        <v>62</v>
      </c>
      <c r="T354" s="19" t="s">
        <v>62</v>
      </c>
      <c r="U354" s="19" t="s">
        <v>62</v>
      </c>
      <c r="V354" s="19" t="s">
        <v>62</v>
      </c>
      <c r="W354" s="19" t="s">
        <v>63</v>
      </c>
      <c r="X354" s="19" t="s">
        <v>63</v>
      </c>
      <c r="Y354" s="19" t="s">
        <v>63</v>
      </c>
      <c r="Z354" s="19" t="s">
        <v>63</v>
      </c>
      <c r="AA354" s="19" t="s">
        <v>63</v>
      </c>
      <c r="AB354" s="19" t="s">
        <v>63</v>
      </c>
      <c r="AC354" s="19" t="s">
        <v>63</v>
      </c>
      <c r="AD354" s="19" t="s">
        <v>63</v>
      </c>
      <c r="AE354" s="19" t="s">
        <v>63</v>
      </c>
      <c r="AF354" s="19" t="s">
        <v>63</v>
      </c>
      <c r="AG354" s="19" t="s">
        <v>63</v>
      </c>
      <c r="AH354" s="19" t="s">
        <v>63</v>
      </c>
      <c r="AI354" s="19" t="s">
        <v>63</v>
      </c>
      <c r="AJ354" s="19" t="s">
        <v>63</v>
      </c>
      <c r="AK354" s="19" t="s">
        <v>63</v>
      </c>
      <c r="AL354" s="19" t="s">
        <v>63</v>
      </c>
      <c r="AM354" s="19" t="s">
        <v>63</v>
      </c>
      <c r="AN354" s="19" t="s">
        <v>63</v>
      </c>
      <c r="AO354" s="19" t="s">
        <v>63</v>
      </c>
      <c r="AP354" s="83"/>
      <c r="AQ354" s="83" t="s">
        <v>64</v>
      </c>
    </row>
    <row r="355" spans="1:43" ht="25.5">
      <c r="A355" s="15" t="s">
        <v>55</v>
      </c>
      <c r="B355" s="1">
        <v>1525</v>
      </c>
      <c r="C355" s="16">
        <v>51.3</v>
      </c>
      <c r="D355" s="20" t="s">
        <v>1460</v>
      </c>
      <c r="E355" s="17" t="s">
        <v>1461</v>
      </c>
      <c r="F355" s="17" t="s">
        <v>66</v>
      </c>
      <c r="G355" s="17" t="s">
        <v>57</v>
      </c>
      <c r="H355" s="18">
        <v>1</v>
      </c>
      <c r="I355" s="17" t="s">
        <v>1462</v>
      </c>
      <c r="J355" s="17"/>
      <c r="K355" s="17" t="s">
        <v>1463</v>
      </c>
      <c r="L355" s="19" t="s">
        <v>63</v>
      </c>
      <c r="M355" s="19" t="s">
        <v>62</v>
      </c>
      <c r="N355" s="19" t="s">
        <v>62</v>
      </c>
      <c r="O355" s="19" t="s">
        <v>63</v>
      </c>
      <c r="P355" s="19" t="s">
        <v>63</v>
      </c>
      <c r="Q355" s="19" t="s">
        <v>62</v>
      </c>
      <c r="R355" s="19" t="s">
        <v>63</v>
      </c>
      <c r="S355" s="19" t="s">
        <v>62</v>
      </c>
      <c r="T355" s="19" t="s">
        <v>62</v>
      </c>
      <c r="U355" s="19" t="s">
        <v>62</v>
      </c>
      <c r="V355" s="19" t="s">
        <v>62</v>
      </c>
      <c r="W355" s="19" t="s">
        <v>63</v>
      </c>
      <c r="X355" s="19" t="s">
        <v>63</v>
      </c>
      <c r="Y355" s="19" t="s">
        <v>63</v>
      </c>
      <c r="Z355" s="19" t="s">
        <v>63</v>
      </c>
      <c r="AA355" s="19" t="s">
        <v>63</v>
      </c>
      <c r="AB355" s="19" t="s">
        <v>63</v>
      </c>
      <c r="AC355" s="19" t="s">
        <v>63</v>
      </c>
      <c r="AD355" s="19" t="s">
        <v>63</v>
      </c>
      <c r="AE355" s="19" t="s">
        <v>63</v>
      </c>
      <c r="AF355" s="19" t="s">
        <v>63</v>
      </c>
      <c r="AG355" s="19" t="s">
        <v>63</v>
      </c>
      <c r="AH355" s="19" t="s">
        <v>63</v>
      </c>
      <c r="AI355" s="19" t="s">
        <v>63</v>
      </c>
      <c r="AJ355" s="19" t="s">
        <v>63</v>
      </c>
      <c r="AK355" s="19" t="s">
        <v>63</v>
      </c>
      <c r="AL355" s="19" t="s">
        <v>63</v>
      </c>
      <c r="AM355" s="19" t="s">
        <v>63</v>
      </c>
      <c r="AN355" s="19" t="s">
        <v>63</v>
      </c>
      <c r="AO355" s="19" t="s">
        <v>63</v>
      </c>
      <c r="AP355" s="83"/>
      <c r="AQ355" s="83" t="s">
        <v>64</v>
      </c>
    </row>
    <row r="356" spans="1:43" ht="25.5">
      <c r="A356" s="15" t="s">
        <v>55</v>
      </c>
      <c r="B356" s="1">
        <v>1526</v>
      </c>
      <c r="C356" s="16">
        <v>25.2</v>
      </c>
      <c r="D356" s="20" t="s">
        <v>1464</v>
      </c>
      <c r="E356" s="17" t="s">
        <v>1461</v>
      </c>
      <c r="F356" s="17" t="s">
        <v>66</v>
      </c>
      <c r="G356" s="17" t="s">
        <v>57</v>
      </c>
      <c r="H356" s="17" t="s">
        <v>1465</v>
      </c>
      <c r="I356" s="17"/>
      <c r="J356" s="17"/>
      <c r="K356" s="17" t="s">
        <v>1463</v>
      </c>
      <c r="L356" s="19" t="s">
        <v>63</v>
      </c>
      <c r="M356" s="19" t="s">
        <v>62</v>
      </c>
      <c r="N356" s="19" t="s">
        <v>62</v>
      </c>
      <c r="O356" s="19" t="s">
        <v>63</v>
      </c>
      <c r="P356" s="19" t="s">
        <v>63</v>
      </c>
      <c r="Q356" s="19" t="s">
        <v>62</v>
      </c>
      <c r="R356" s="19" t="s">
        <v>63</v>
      </c>
      <c r="S356" s="19" t="s">
        <v>62</v>
      </c>
      <c r="T356" s="19" t="s">
        <v>62</v>
      </c>
      <c r="U356" s="19" t="s">
        <v>62</v>
      </c>
      <c r="V356" s="19" t="s">
        <v>62</v>
      </c>
      <c r="W356" s="19" t="s">
        <v>63</v>
      </c>
      <c r="X356" s="19" t="s">
        <v>63</v>
      </c>
      <c r="Y356" s="19" t="s">
        <v>63</v>
      </c>
      <c r="Z356" s="19" t="s">
        <v>63</v>
      </c>
      <c r="AA356" s="19" t="s">
        <v>63</v>
      </c>
      <c r="AB356" s="19" t="s">
        <v>63</v>
      </c>
      <c r="AC356" s="19" t="s">
        <v>63</v>
      </c>
      <c r="AD356" s="19" t="s">
        <v>63</v>
      </c>
      <c r="AE356" s="19" t="s">
        <v>63</v>
      </c>
      <c r="AF356" s="19" t="s">
        <v>63</v>
      </c>
      <c r="AG356" s="19" t="s">
        <v>63</v>
      </c>
      <c r="AH356" s="19" t="s">
        <v>63</v>
      </c>
      <c r="AI356" s="19" t="s">
        <v>63</v>
      </c>
      <c r="AJ356" s="19" t="s">
        <v>63</v>
      </c>
      <c r="AK356" s="19" t="s">
        <v>63</v>
      </c>
      <c r="AL356" s="19" t="s">
        <v>63</v>
      </c>
      <c r="AM356" s="19" t="s">
        <v>63</v>
      </c>
      <c r="AN356" s="19" t="s">
        <v>63</v>
      </c>
      <c r="AO356" s="19" t="s">
        <v>63</v>
      </c>
      <c r="AP356" s="83"/>
      <c r="AQ356" s="83" t="s">
        <v>64</v>
      </c>
    </row>
    <row r="357" spans="1:43">
      <c r="A357" s="15" t="s">
        <v>55</v>
      </c>
      <c r="B357" s="1">
        <v>1527</v>
      </c>
      <c r="C357" s="16">
        <v>234</v>
      </c>
      <c r="D357" s="20" t="s">
        <v>1466</v>
      </c>
      <c r="E357" s="17" t="s">
        <v>1467</v>
      </c>
      <c r="F357" s="17" t="s">
        <v>58</v>
      </c>
      <c r="G357" s="17" t="s">
        <v>57</v>
      </c>
      <c r="H357" s="18" t="s">
        <v>1468</v>
      </c>
      <c r="I357" s="17"/>
      <c r="J357" s="17"/>
      <c r="K357" s="17"/>
      <c r="L357" s="19" t="s">
        <v>63</v>
      </c>
      <c r="M357" s="19" t="s">
        <v>62</v>
      </c>
      <c r="N357" s="19" t="s">
        <v>62</v>
      </c>
      <c r="O357" s="19" t="s">
        <v>63</v>
      </c>
      <c r="P357" s="19" t="s">
        <v>63</v>
      </c>
      <c r="Q357" s="19" t="s">
        <v>62</v>
      </c>
      <c r="R357" s="19" t="s">
        <v>63</v>
      </c>
      <c r="S357" s="19" t="s">
        <v>62</v>
      </c>
      <c r="T357" s="19" t="s">
        <v>62</v>
      </c>
      <c r="U357" s="19" t="s">
        <v>62</v>
      </c>
      <c r="V357" s="19" t="s">
        <v>62</v>
      </c>
      <c r="W357" s="19" t="s">
        <v>63</v>
      </c>
      <c r="X357" s="19" t="s">
        <v>63</v>
      </c>
      <c r="Y357" s="19" t="s">
        <v>63</v>
      </c>
      <c r="Z357" s="19" t="s">
        <v>63</v>
      </c>
      <c r="AA357" s="19" t="s">
        <v>63</v>
      </c>
      <c r="AB357" s="19" t="s">
        <v>63</v>
      </c>
      <c r="AC357" s="19" t="s">
        <v>63</v>
      </c>
      <c r="AD357" s="19" t="s">
        <v>63</v>
      </c>
      <c r="AE357" s="19" t="s">
        <v>63</v>
      </c>
      <c r="AF357" s="19" t="s">
        <v>63</v>
      </c>
      <c r="AG357" s="19" t="s">
        <v>63</v>
      </c>
      <c r="AH357" s="19" t="s">
        <v>63</v>
      </c>
      <c r="AI357" s="19" t="s">
        <v>63</v>
      </c>
      <c r="AJ357" s="19" t="s">
        <v>63</v>
      </c>
      <c r="AK357" s="19" t="s">
        <v>63</v>
      </c>
      <c r="AL357" s="19" t="s">
        <v>63</v>
      </c>
      <c r="AM357" s="19" t="s">
        <v>63</v>
      </c>
      <c r="AN357" s="19" t="s">
        <v>63</v>
      </c>
      <c r="AO357" s="19" t="s">
        <v>63</v>
      </c>
      <c r="AP357" s="83"/>
      <c r="AQ357" s="83" t="s">
        <v>64</v>
      </c>
    </row>
    <row r="358" spans="1:43">
      <c r="A358" s="15" t="s">
        <v>55</v>
      </c>
      <c r="B358" s="1">
        <v>1528</v>
      </c>
      <c r="C358" s="16">
        <v>59.4</v>
      </c>
      <c r="D358" s="20" t="s">
        <v>1469</v>
      </c>
      <c r="E358" s="17" t="s">
        <v>1470</v>
      </c>
      <c r="F358" s="17" t="s">
        <v>58</v>
      </c>
      <c r="G358" s="17" t="s">
        <v>57</v>
      </c>
      <c r="H358" s="18" t="s">
        <v>1468</v>
      </c>
      <c r="I358" s="17"/>
      <c r="J358" s="17"/>
      <c r="K358" s="17"/>
      <c r="L358" s="19" t="s">
        <v>63</v>
      </c>
      <c r="M358" s="19" t="s">
        <v>62</v>
      </c>
      <c r="N358" s="19" t="s">
        <v>62</v>
      </c>
      <c r="O358" s="19" t="s">
        <v>63</v>
      </c>
      <c r="P358" s="19" t="s">
        <v>63</v>
      </c>
      <c r="Q358" s="19" t="s">
        <v>62</v>
      </c>
      <c r="R358" s="19" t="s">
        <v>63</v>
      </c>
      <c r="S358" s="19" t="s">
        <v>62</v>
      </c>
      <c r="T358" s="19" t="s">
        <v>62</v>
      </c>
      <c r="U358" s="19" t="s">
        <v>62</v>
      </c>
      <c r="V358" s="19" t="s">
        <v>62</v>
      </c>
      <c r="W358" s="19" t="s">
        <v>63</v>
      </c>
      <c r="X358" s="19" t="s">
        <v>63</v>
      </c>
      <c r="Y358" s="19" t="s">
        <v>63</v>
      </c>
      <c r="Z358" s="19" t="s">
        <v>63</v>
      </c>
      <c r="AA358" s="19" t="s">
        <v>63</v>
      </c>
      <c r="AB358" s="19" t="s">
        <v>63</v>
      </c>
      <c r="AC358" s="19" t="s">
        <v>63</v>
      </c>
      <c r="AD358" s="19" t="s">
        <v>63</v>
      </c>
      <c r="AE358" s="19" t="s">
        <v>63</v>
      </c>
      <c r="AF358" s="19" t="s">
        <v>63</v>
      </c>
      <c r="AG358" s="19" t="s">
        <v>63</v>
      </c>
      <c r="AH358" s="19" t="s">
        <v>63</v>
      </c>
      <c r="AI358" s="19" t="s">
        <v>63</v>
      </c>
      <c r="AJ358" s="19" t="s">
        <v>63</v>
      </c>
      <c r="AK358" s="19" t="s">
        <v>63</v>
      </c>
      <c r="AL358" s="19" t="s">
        <v>63</v>
      </c>
      <c r="AM358" s="19" t="s">
        <v>63</v>
      </c>
      <c r="AN358" s="19" t="s">
        <v>63</v>
      </c>
      <c r="AO358" s="19" t="s">
        <v>63</v>
      </c>
      <c r="AP358" s="83"/>
      <c r="AQ358" s="83" t="s">
        <v>64</v>
      </c>
    </row>
    <row r="359" spans="1:43">
      <c r="A359" s="15" t="s">
        <v>55</v>
      </c>
      <c r="B359" s="1">
        <v>1529</v>
      </c>
      <c r="C359" s="16">
        <v>117</v>
      </c>
      <c r="D359" s="20" t="s">
        <v>1471</v>
      </c>
      <c r="E359" s="17" t="s">
        <v>57</v>
      </c>
      <c r="F359" s="17" t="s">
        <v>58</v>
      </c>
      <c r="G359" s="17" t="s">
        <v>57</v>
      </c>
      <c r="H359" s="18">
        <v>1</v>
      </c>
      <c r="I359" s="17"/>
      <c r="J359" s="17" t="s">
        <v>1472</v>
      </c>
      <c r="K359" s="17"/>
      <c r="L359" s="19" t="s">
        <v>63</v>
      </c>
      <c r="M359" s="19" t="s">
        <v>62</v>
      </c>
      <c r="N359" s="19" t="s">
        <v>62</v>
      </c>
      <c r="O359" s="19" t="s">
        <v>63</v>
      </c>
      <c r="P359" s="19" t="s">
        <v>63</v>
      </c>
      <c r="Q359" s="19" t="s">
        <v>62</v>
      </c>
      <c r="R359" s="19" t="s">
        <v>63</v>
      </c>
      <c r="S359" s="19" t="s">
        <v>62</v>
      </c>
      <c r="T359" s="19" t="s">
        <v>62</v>
      </c>
      <c r="U359" s="19" t="s">
        <v>62</v>
      </c>
      <c r="V359" s="19" t="s">
        <v>62</v>
      </c>
      <c r="W359" s="19" t="s">
        <v>63</v>
      </c>
      <c r="X359" s="19" t="s">
        <v>63</v>
      </c>
      <c r="Y359" s="19" t="s">
        <v>63</v>
      </c>
      <c r="Z359" s="19" t="s">
        <v>63</v>
      </c>
      <c r="AA359" s="19" t="s">
        <v>63</v>
      </c>
      <c r="AB359" s="19" t="s">
        <v>63</v>
      </c>
      <c r="AC359" s="19" t="s">
        <v>63</v>
      </c>
      <c r="AD359" s="19" t="s">
        <v>63</v>
      </c>
      <c r="AE359" s="19" t="s">
        <v>63</v>
      </c>
      <c r="AF359" s="19" t="s">
        <v>63</v>
      </c>
      <c r="AG359" s="19" t="s">
        <v>63</v>
      </c>
      <c r="AH359" s="19" t="s">
        <v>63</v>
      </c>
      <c r="AI359" s="19" t="s">
        <v>63</v>
      </c>
      <c r="AJ359" s="19" t="s">
        <v>63</v>
      </c>
      <c r="AK359" s="19" t="s">
        <v>63</v>
      </c>
      <c r="AL359" s="19" t="s">
        <v>63</v>
      </c>
      <c r="AM359" s="19" t="s">
        <v>63</v>
      </c>
      <c r="AN359" s="19" t="s">
        <v>63</v>
      </c>
      <c r="AO359" s="19" t="s">
        <v>63</v>
      </c>
      <c r="AP359" s="83"/>
      <c r="AQ359" s="83" t="s">
        <v>64</v>
      </c>
    </row>
    <row r="360" spans="1:43" ht="25.5">
      <c r="A360" s="15" t="s">
        <v>55</v>
      </c>
      <c r="B360" s="1">
        <v>1530</v>
      </c>
      <c r="C360" s="16">
        <v>25.2</v>
      </c>
      <c r="D360" s="20" t="s">
        <v>1473</v>
      </c>
      <c r="E360" s="17" t="s">
        <v>1474</v>
      </c>
      <c r="F360" s="17" t="s">
        <v>1475</v>
      </c>
      <c r="G360" s="17" t="s">
        <v>57</v>
      </c>
      <c r="H360" s="17" t="s">
        <v>1335</v>
      </c>
      <c r="I360" s="21"/>
      <c r="J360" s="21"/>
      <c r="K360" s="21"/>
      <c r="L360" s="19" t="s">
        <v>63</v>
      </c>
      <c r="M360" s="19" t="s">
        <v>62</v>
      </c>
      <c r="N360" s="19" t="s">
        <v>62</v>
      </c>
      <c r="O360" s="19" t="s">
        <v>63</v>
      </c>
      <c r="P360" s="19" t="s">
        <v>63</v>
      </c>
      <c r="Q360" s="19" t="s">
        <v>62</v>
      </c>
      <c r="R360" s="19" t="s">
        <v>63</v>
      </c>
      <c r="S360" s="19" t="s">
        <v>62</v>
      </c>
      <c r="T360" s="19" t="s">
        <v>62</v>
      </c>
      <c r="U360" s="19" t="s">
        <v>62</v>
      </c>
      <c r="V360" s="19" t="s">
        <v>62</v>
      </c>
      <c r="W360" s="19" t="s">
        <v>63</v>
      </c>
      <c r="X360" s="19" t="s">
        <v>63</v>
      </c>
      <c r="Y360" s="19" t="s">
        <v>63</v>
      </c>
      <c r="Z360" s="19" t="s">
        <v>63</v>
      </c>
      <c r="AA360" s="19" t="s">
        <v>63</v>
      </c>
      <c r="AB360" s="19" t="s">
        <v>63</v>
      </c>
      <c r="AC360" s="19" t="s">
        <v>63</v>
      </c>
      <c r="AD360" s="19" t="s">
        <v>63</v>
      </c>
      <c r="AE360" s="19" t="s">
        <v>63</v>
      </c>
      <c r="AF360" s="19" t="s">
        <v>63</v>
      </c>
      <c r="AG360" s="19" t="s">
        <v>63</v>
      </c>
      <c r="AH360" s="19" t="s">
        <v>63</v>
      </c>
      <c r="AI360" s="19" t="s">
        <v>63</v>
      </c>
      <c r="AJ360" s="19" t="s">
        <v>63</v>
      </c>
      <c r="AK360" s="19" t="s">
        <v>63</v>
      </c>
      <c r="AL360" s="19" t="s">
        <v>63</v>
      </c>
      <c r="AM360" s="19" t="s">
        <v>63</v>
      </c>
      <c r="AN360" s="19" t="s">
        <v>63</v>
      </c>
      <c r="AO360" s="19" t="s">
        <v>63</v>
      </c>
      <c r="AP360" s="83"/>
      <c r="AQ360" s="83" t="s">
        <v>64</v>
      </c>
    </row>
    <row r="361" spans="1:43" ht="25.5">
      <c r="A361" s="15" t="s">
        <v>55</v>
      </c>
      <c r="B361" s="1">
        <v>1531</v>
      </c>
      <c r="C361" s="16">
        <v>50.4</v>
      </c>
      <c r="D361" s="20" t="s">
        <v>1476</v>
      </c>
      <c r="E361" s="17" t="s">
        <v>1474</v>
      </c>
      <c r="F361" s="17" t="s">
        <v>1475</v>
      </c>
      <c r="G361" s="17" t="s">
        <v>57</v>
      </c>
      <c r="H361" s="18">
        <v>1</v>
      </c>
      <c r="I361" s="21"/>
      <c r="J361" s="21"/>
      <c r="K361" s="21"/>
      <c r="L361" s="19" t="s">
        <v>63</v>
      </c>
      <c r="M361" s="19" t="s">
        <v>62</v>
      </c>
      <c r="N361" s="19" t="s">
        <v>62</v>
      </c>
      <c r="O361" s="19" t="s">
        <v>63</v>
      </c>
      <c r="P361" s="19" t="s">
        <v>63</v>
      </c>
      <c r="Q361" s="19" t="s">
        <v>62</v>
      </c>
      <c r="R361" s="19" t="s">
        <v>63</v>
      </c>
      <c r="S361" s="19" t="s">
        <v>62</v>
      </c>
      <c r="T361" s="19" t="s">
        <v>62</v>
      </c>
      <c r="U361" s="19" t="s">
        <v>62</v>
      </c>
      <c r="V361" s="19" t="s">
        <v>62</v>
      </c>
      <c r="W361" s="19" t="s">
        <v>63</v>
      </c>
      <c r="X361" s="19" t="s">
        <v>63</v>
      </c>
      <c r="Y361" s="19" t="s">
        <v>63</v>
      </c>
      <c r="Z361" s="19" t="s">
        <v>63</v>
      </c>
      <c r="AA361" s="19" t="s">
        <v>63</v>
      </c>
      <c r="AB361" s="19" t="s">
        <v>63</v>
      </c>
      <c r="AC361" s="19" t="s">
        <v>63</v>
      </c>
      <c r="AD361" s="19" t="s">
        <v>63</v>
      </c>
      <c r="AE361" s="19" t="s">
        <v>63</v>
      </c>
      <c r="AF361" s="19" t="s">
        <v>63</v>
      </c>
      <c r="AG361" s="19" t="s">
        <v>63</v>
      </c>
      <c r="AH361" s="19" t="s">
        <v>63</v>
      </c>
      <c r="AI361" s="19" t="s">
        <v>63</v>
      </c>
      <c r="AJ361" s="19" t="s">
        <v>63</v>
      </c>
      <c r="AK361" s="19" t="s">
        <v>63</v>
      </c>
      <c r="AL361" s="19" t="s">
        <v>63</v>
      </c>
      <c r="AM361" s="19" t="s">
        <v>63</v>
      </c>
      <c r="AN361" s="19" t="s">
        <v>63</v>
      </c>
      <c r="AO361" s="19" t="s">
        <v>63</v>
      </c>
      <c r="AP361" s="83"/>
      <c r="AQ361" s="83" t="s">
        <v>64</v>
      </c>
    </row>
    <row r="362" spans="1:43" ht="25.5">
      <c r="A362" s="15" t="s">
        <v>55</v>
      </c>
      <c r="B362" s="1">
        <v>1532</v>
      </c>
      <c r="C362" s="16">
        <v>5.7</v>
      </c>
      <c r="D362" s="20" t="s">
        <v>1477</v>
      </c>
      <c r="E362" s="17" t="s">
        <v>1304</v>
      </c>
      <c r="F362" s="17" t="s">
        <v>66</v>
      </c>
      <c r="G362" s="17" t="s">
        <v>59</v>
      </c>
      <c r="H362" s="18">
        <v>1</v>
      </c>
      <c r="I362" s="17" t="s">
        <v>99</v>
      </c>
      <c r="J362" s="17"/>
      <c r="K362" s="17" t="s">
        <v>1478</v>
      </c>
      <c r="L362" s="19" t="s">
        <v>63</v>
      </c>
      <c r="M362" s="19" t="s">
        <v>62</v>
      </c>
      <c r="N362" s="19" t="s">
        <v>63</v>
      </c>
      <c r="O362" s="19" t="s">
        <v>63</v>
      </c>
      <c r="P362" s="19" t="s">
        <v>63</v>
      </c>
      <c r="Q362" s="19" t="s">
        <v>62</v>
      </c>
      <c r="R362" s="19" t="s">
        <v>63</v>
      </c>
      <c r="S362" s="19" t="s">
        <v>62</v>
      </c>
      <c r="T362" s="19" t="s">
        <v>62</v>
      </c>
      <c r="U362" s="19" t="s">
        <v>62</v>
      </c>
      <c r="V362" s="19" t="s">
        <v>62</v>
      </c>
      <c r="W362" s="19" t="s">
        <v>62</v>
      </c>
      <c r="X362" s="19" t="s">
        <v>62</v>
      </c>
      <c r="Y362" s="19" t="s">
        <v>63</v>
      </c>
      <c r="Z362" s="19" t="s">
        <v>62</v>
      </c>
      <c r="AA362" s="19" t="s">
        <v>63</v>
      </c>
      <c r="AB362" s="19" t="s">
        <v>63</v>
      </c>
      <c r="AC362" s="19" t="s">
        <v>62</v>
      </c>
      <c r="AD362" s="19" t="s">
        <v>62</v>
      </c>
      <c r="AE362" s="19" t="s">
        <v>62</v>
      </c>
      <c r="AF362" s="19" t="s">
        <v>62</v>
      </c>
      <c r="AG362" s="19" t="s">
        <v>62</v>
      </c>
      <c r="AH362" s="19" t="s">
        <v>62</v>
      </c>
      <c r="AI362" s="19" t="s">
        <v>62</v>
      </c>
      <c r="AJ362" s="19" t="s">
        <v>62</v>
      </c>
      <c r="AK362" s="19" t="s">
        <v>62</v>
      </c>
      <c r="AL362" s="19" t="s">
        <v>62</v>
      </c>
      <c r="AM362" s="19" t="s">
        <v>62</v>
      </c>
      <c r="AN362" s="19" t="s">
        <v>63</v>
      </c>
      <c r="AO362" s="19" t="s">
        <v>63</v>
      </c>
      <c r="AP362" s="83"/>
      <c r="AQ362" s="83" t="s">
        <v>64</v>
      </c>
    </row>
    <row r="363" spans="1:43">
      <c r="A363" s="15" t="s">
        <v>55</v>
      </c>
      <c r="B363" s="1">
        <v>1536</v>
      </c>
      <c r="C363" s="16">
        <v>90</v>
      </c>
      <c r="D363" s="20" t="s">
        <v>1479</v>
      </c>
      <c r="E363" s="17" t="s">
        <v>57</v>
      </c>
      <c r="F363" s="17" t="s">
        <v>58</v>
      </c>
      <c r="G363" s="17" t="s">
        <v>57</v>
      </c>
      <c r="H363" s="18">
        <v>1</v>
      </c>
      <c r="I363" s="17"/>
      <c r="J363" s="17" t="s">
        <v>1480</v>
      </c>
      <c r="K363" s="17"/>
      <c r="L363" s="19" t="s">
        <v>62</v>
      </c>
      <c r="M363" s="19" t="s">
        <v>63</v>
      </c>
      <c r="N363" s="19" t="s">
        <v>63</v>
      </c>
      <c r="O363" s="19" t="s">
        <v>63</v>
      </c>
      <c r="P363" s="19" t="s">
        <v>63</v>
      </c>
      <c r="Q363" s="19" t="s">
        <v>62</v>
      </c>
      <c r="R363" s="19" t="s">
        <v>63</v>
      </c>
      <c r="S363" s="19" t="s">
        <v>62</v>
      </c>
      <c r="T363" s="19" t="s">
        <v>62</v>
      </c>
      <c r="U363" s="19" t="s">
        <v>62</v>
      </c>
      <c r="V363" s="19" t="s">
        <v>62</v>
      </c>
      <c r="W363" s="19" t="s">
        <v>63</v>
      </c>
      <c r="X363" s="19" t="s">
        <v>63</v>
      </c>
      <c r="Y363" s="19" t="s">
        <v>63</v>
      </c>
      <c r="Z363" s="19" t="s">
        <v>63</v>
      </c>
      <c r="AA363" s="19" t="s">
        <v>63</v>
      </c>
      <c r="AB363" s="19" t="s">
        <v>63</v>
      </c>
      <c r="AC363" s="19" t="s">
        <v>63</v>
      </c>
      <c r="AD363" s="19" t="s">
        <v>63</v>
      </c>
      <c r="AE363" s="19" t="s">
        <v>63</v>
      </c>
      <c r="AF363" s="19" t="s">
        <v>63</v>
      </c>
      <c r="AG363" s="19" t="s">
        <v>63</v>
      </c>
      <c r="AH363" s="19" t="s">
        <v>63</v>
      </c>
      <c r="AI363" s="19" t="s">
        <v>63</v>
      </c>
      <c r="AJ363" s="19" t="s">
        <v>63</v>
      </c>
      <c r="AK363" s="19" t="s">
        <v>63</v>
      </c>
      <c r="AL363" s="19" t="s">
        <v>63</v>
      </c>
      <c r="AM363" s="19" t="s">
        <v>63</v>
      </c>
      <c r="AN363" s="19" t="s">
        <v>63</v>
      </c>
      <c r="AO363" s="19" t="s">
        <v>63</v>
      </c>
      <c r="AP363" s="83"/>
      <c r="AQ363" s="83" t="s">
        <v>64</v>
      </c>
    </row>
    <row r="364" spans="1:43">
      <c r="A364" s="15" t="s">
        <v>55</v>
      </c>
      <c r="B364" s="1">
        <v>1537</v>
      </c>
      <c r="C364" s="16">
        <v>4.5</v>
      </c>
      <c r="D364" s="20" t="s">
        <v>1481</v>
      </c>
      <c r="E364" s="17" t="s">
        <v>57</v>
      </c>
      <c r="F364" s="17" t="s">
        <v>58</v>
      </c>
      <c r="G364" s="17" t="s">
        <v>57</v>
      </c>
      <c r="H364" s="18">
        <v>1</v>
      </c>
      <c r="I364" s="17"/>
      <c r="J364" s="17"/>
      <c r="K364" s="17"/>
      <c r="L364" s="19" t="s">
        <v>62</v>
      </c>
      <c r="M364" s="19" t="s">
        <v>63</v>
      </c>
      <c r="N364" s="19" t="s">
        <v>63</v>
      </c>
      <c r="O364" s="19" t="s">
        <v>63</v>
      </c>
      <c r="P364" s="19" t="s">
        <v>63</v>
      </c>
      <c r="Q364" s="19" t="s">
        <v>63</v>
      </c>
      <c r="R364" s="19" t="s">
        <v>62</v>
      </c>
      <c r="S364" s="19" t="s">
        <v>62</v>
      </c>
      <c r="T364" s="19" t="s">
        <v>62</v>
      </c>
      <c r="U364" s="19" t="s">
        <v>62</v>
      </c>
      <c r="V364" s="19" t="s">
        <v>62</v>
      </c>
      <c r="W364" s="19" t="s">
        <v>63</v>
      </c>
      <c r="X364" s="19" t="s">
        <v>63</v>
      </c>
      <c r="Y364" s="19" t="s">
        <v>63</v>
      </c>
      <c r="Z364" s="19" t="s">
        <v>63</v>
      </c>
      <c r="AA364" s="19" t="s">
        <v>63</v>
      </c>
      <c r="AB364" s="19" t="s">
        <v>63</v>
      </c>
      <c r="AC364" s="19" t="s">
        <v>63</v>
      </c>
      <c r="AD364" s="19" t="s">
        <v>63</v>
      </c>
      <c r="AE364" s="19" t="s">
        <v>63</v>
      </c>
      <c r="AF364" s="19" t="s">
        <v>63</v>
      </c>
      <c r="AG364" s="19" t="s">
        <v>63</v>
      </c>
      <c r="AH364" s="19" t="s">
        <v>63</v>
      </c>
      <c r="AI364" s="19" t="s">
        <v>63</v>
      </c>
      <c r="AJ364" s="19" t="s">
        <v>63</v>
      </c>
      <c r="AK364" s="19" t="s">
        <v>63</v>
      </c>
      <c r="AL364" s="19" t="s">
        <v>63</v>
      </c>
      <c r="AM364" s="19" t="s">
        <v>63</v>
      </c>
      <c r="AN364" s="19" t="s">
        <v>63</v>
      </c>
      <c r="AO364" s="19" t="s">
        <v>63</v>
      </c>
      <c r="AP364" s="83"/>
      <c r="AQ364" s="83" t="s">
        <v>64</v>
      </c>
    </row>
    <row r="365" spans="1:43">
      <c r="A365" s="15" t="s">
        <v>55</v>
      </c>
      <c r="B365" s="1">
        <v>1539</v>
      </c>
      <c r="C365" s="16">
        <v>17.899999999999999</v>
      </c>
      <c r="D365" s="20" t="s">
        <v>1482</v>
      </c>
      <c r="E365" s="17" t="s">
        <v>57</v>
      </c>
      <c r="F365" s="17" t="s">
        <v>58</v>
      </c>
      <c r="G365" s="17" t="s">
        <v>57</v>
      </c>
      <c r="H365" s="18">
        <v>1</v>
      </c>
      <c r="I365" s="17"/>
      <c r="J365" s="17"/>
      <c r="K365" s="17"/>
      <c r="L365" s="19" t="s">
        <v>62</v>
      </c>
      <c r="M365" s="19" t="s">
        <v>63</v>
      </c>
      <c r="N365" s="19" t="s">
        <v>63</v>
      </c>
      <c r="O365" s="19" t="s">
        <v>63</v>
      </c>
      <c r="P365" s="19" t="s">
        <v>63</v>
      </c>
      <c r="Q365" s="19" t="s">
        <v>62</v>
      </c>
      <c r="R365" s="19" t="s">
        <v>63</v>
      </c>
      <c r="S365" s="19" t="s">
        <v>62</v>
      </c>
      <c r="T365" s="19" t="s">
        <v>62</v>
      </c>
      <c r="U365" s="19" t="s">
        <v>62</v>
      </c>
      <c r="V365" s="19" t="s">
        <v>62</v>
      </c>
      <c r="W365" s="19" t="s">
        <v>63</v>
      </c>
      <c r="X365" s="19" t="s">
        <v>63</v>
      </c>
      <c r="Y365" s="19" t="s">
        <v>63</v>
      </c>
      <c r="Z365" s="19" t="s">
        <v>63</v>
      </c>
      <c r="AA365" s="19" t="s">
        <v>63</v>
      </c>
      <c r="AB365" s="19" t="s">
        <v>63</v>
      </c>
      <c r="AC365" s="19" t="s">
        <v>63</v>
      </c>
      <c r="AD365" s="19" t="s">
        <v>63</v>
      </c>
      <c r="AE365" s="19" t="s">
        <v>63</v>
      </c>
      <c r="AF365" s="19" t="s">
        <v>63</v>
      </c>
      <c r="AG365" s="19" t="s">
        <v>63</v>
      </c>
      <c r="AH365" s="19" t="s">
        <v>63</v>
      </c>
      <c r="AI365" s="19" t="s">
        <v>63</v>
      </c>
      <c r="AJ365" s="19" t="s">
        <v>63</v>
      </c>
      <c r="AK365" s="19" t="s">
        <v>63</v>
      </c>
      <c r="AL365" s="19" t="s">
        <v>63</v>
      </c>
      <c r="AM365" s="19" t="s">
        <v>63</v>
      </c>
      <c r="AN365" s="19" t="s">
        <v>63</v>
      </c>
      <c r="AO365" s="19" t="s">
        <v>63</v>
      </c>
      <c r="AP365" s="83"/>
      <c r="AQ365" s="83" t="s">
        <v>64</v>
      </c>
    </row>
    <row r="366" spans="1:43">
      <c r="A366" s="15" t="s">
        <v>55</v>
      </c>
      <c r="B366" s="1">
        <v>1540</v>
      </c>
      <c r="C366" s="16">
        <v>27.9</v>
      </c>
      <c r="D366" s="20" t="s">
        <v>1483</v>
      </c>
      <c r="E366" s="17" t="s">
        <v>151</v>
      </c>
      <c r="F366" s="17" t="s">
        <v>57</v>
      </c>
      <c r="G366" s="17" t="s">
        <v>57</v>
      </c>
      <c r="H366" s="18">
        <v>1</v>
      </c>
      <c r="I366" s="17"/>
      <c r="J366" s="17"/>
      <c r="K366" s="17"/>
      <c r="L366" s="19" t="s">
        <v>62</v>
      </c>
      <c r="M366" s="19" t="s">
        <v>63</v>
      </c>
      <c r="N366" s="19" t="s">
        <v>63</v>
      </c>
      <c r="O366" s="19" t="s">
        <v>63</v>
      </c>
      <c r="P366" s="19" t="s">
        <v>63</v>
      </c>
      <c r="Q366" s="19" t="s">
        <v>62</v>
      </c>
      <c r="R366" s="19" t="s">
        <v>63</v>
      </c>
      <c r="S366" s="19" t="s">
        <v>62</v>
      </c>
      <c r="T366" s="19" t="s">
        <v>62</v>
      </c>
      <c r="U366" s="19" t="s">
        <v>62</v>
      </c>
      <c r="V366" s="19" t="s">
        <v>62</v>
      </c>
      <c r="W366" s="19" t="s">
        <v>63</v>
      </c>
      <c r="X366" s="19" t="s">
        <v>63</v>
      </c>
      <c r="Y366" s="19" t="s">
        <v>63</v>
      </c>
      <c r="Z366" s="19" t="s">
        <v>63</v>
      </c>
      <c r="AA366" s="19" t="s">
        <v>63</v>
      </c>
      <c r="AB366" s="19" t="s">
        <v>63</v>
      </c>
      <c r="AC366" s="19" t="s">
        <v>63</v>
      </c>
      <c r="AD366" s="19" t="s">
        <v>63</v>
      </c>
      <c r="AE366" s="19" t="s">
        <v>63</v>
      </c>
      <c r="AF366" s="19" t="s">
        <v>63</v>
      </c>
      <c r="AG366" s="19" t="s">
        <v>63</v>
      </c>
      <c r="AH366" s="19" t="s">
        <v>63</v>
      </c>
      <c r="AI366" s="19" t="s">
        <v>63</v>
      </c>
      <c r="AJ366" s="19" t="s">
        <v>63</v>
      </c>
      <c r="AK366" s="19" t="s">
        <v>63</v>
      </c>
      <c r="AL366" s="19" t="s">
        <v>63</v>
      </c>
      <c r="AM366" s="19" t="s">
        <v>63</v>
      </c>
      <c r="AN366" s="19" t="s">
        <v>63</v>
      </c>
      <c r="AO366" s="19" t="s">
        <v>63</v>
      </c>
      <c r="AP366" s="83"/>
      <c r="AQ366" s="83" t="s">
        <v>64</v>
      </c>
    </row>
    <row r="367" spans="1:43">
      <c r="A367" s="15" t="s">
        <v>55</v>
      </c>
      <c r="B367" s="1">
        <v>1541</v>
      </c>
      <c r="C367" s="16">
        <v>11.2</v>
      </c>
      <c r="D367" s="20" t="s">
        <v>1484</v>
      </c>
      <c r="E367" s="17" t="s">
        <v>57</v>
      </c>
      <c r="F367" s="17" t="s">
        <v>58</v>
      </c>
      <c r="G367" s="17" t="s">
        <v>57</v>
      </c>
      <c r="H367" s="18">
        <v>1</v>
      </c>
      <c r="I367" s="17"/>
      <c r="J367" s="17"/>
      <c r="K367" s="17"/>
      <c r="L367" s="19" t="s">
        <v>62</v>
      </c>
      <c r="M367" s="19" t="s">
        <v>63</v>
      </c>
      <c r="N367" s="19" t="s">
        <v>63</v>
      </c>
      <c r="O367" s="19" t="s">
        <v>63</v>
      </c>
      <c r="P367" s="19" t="s">
        <v>63</v>
      </c>
      <c r="Q367" s="19" t="s">
        <v>62</v>
      </c>
      <c r="R367" s="19" t="s">
        <v>63</v>
      </c>
      <c r="S367" s="19" t="s">
        <v>62</v>
      </c>
      <c r="T367" s="19" t="s">
        <v>62</v>
      </c>
      <c r="U367" s="19" t="s">
        <v>62</v>
      </c>
      <c r="V367" s="19" t="s">
        <v>62</v>
      </c>
      <c r="W367" s="19" t="s">
        <v>63</v>
      </c>
      <c r="X367" s="19" t="s">
        <v>63</v>
      </c>
      <c r="Y367" s="19" t="s">
        <v>63</v>
      </c>
      <c r="Z367" s="19" t="s">
        <v>63</v>
      </c>
      <c r="AA367" s="19" t="s">
        <v>63</v>
      </c>
      <c r="AB367" s="19" t="s">
        <v>63</v>
      </c>
      <c r="AC367" s="19" t="s">
        <v>63</v>
      </c>
      <c r="AD367" s="19" t="s">
        <v>63</v>
      </c>
      <c r="AE367" s="19" t="s">
        <v>63</v>
      </c>
      <c r="AF367" s="19" t="s">
        <v>63</v>
      </c>
      <c r="AG367" s="19" t="s">
        <v>63</v>
      </c>
      <c r="AH367" s="19" t="s">
        <v>63</v>
      </c>
      <c r="AI367" s="19" t="s">
        <v>63</v>
      </c>
      <c r="AJ367" s="19" t="s">
        <v>63</v>
      </c>
      <c r="AK367" s="19" t="s">
        <v>63</v>
      </c>
      <c r="AL367" s="19" t="s">
        <v>63</v>
      </c>
      <c r="AM367" s="19" t="s">
        <v>63</v>
      </c>
      <c r="AN367" s="19" t="s">
        <v>63</v>
      </c>
      <c r="AO367" s="19" t="s">
        <v>63</v>
      </c>
      <c r="AP367" s="83"/>
      <c r="AQ367" s="83" t="s">
        <v>64</v>
      </c>
    </row>
    <row r="368" spans="1:43">
      <c r="A368" s="15" t="s">
        <v>55</v>
      </c>
      <c r="B368" s="1">
        <v>1542</v>
      </c>
      <c r="C368" s="16">
        <v>13.3</v>
      </c>
      <c r="D368" s="20" t="s">
        <v>1485</v>
      </c>
      <c r="E368" s="17" t="s">
        <v>57</v>
      </c>
      <c r="F368" s="17" t="s">
        <v>58</v>
      </c>
      <c r="G368" s="17" t="s">
        <v>57</v>
      </c>
      <c r="H368" s="18">
        <v>1</v>
      </c>
      <c r="I368" s="17"/>
      <c r="J368" s="17"/>
      <c r="K368" s="17"/>
      <c r="L368" s="19" t="s">
        <v>62</v>
      </c>
      <c r="M368" s="19" t="s">
        <v>63</v>
      </c>
      <c r="N368" s="19" t="s">
        <v>63</v>
      </c>
      <c r="O368" s="19" t="s">
        <v>63</v>
      </c>
      <c r="P368" s="19" t="s">
        <v>63</v>
      </c>
      <c r="Q368" s="19" t="s">
        <v>62</v>
      </c>
      <c r="R368" s="19" t="s">
        <v>63</v>
      </c>
      <c r="S368" s="19" t="s">
        <v>62</v>
      </c>
      <c r="T368" s="19" t="s">
        <v>62</v>
      </c>
      <c r="U368" s="19" t="s">
        <v>62</v>
      </c>
      <c r="V368" s="19" t="s">
        <v>62</v>
      </c>
      <c r="W368" s="19" t="s">
        <v>63</v>
      </c>
      <c r="X368" s="19" t="s">
        <v>63</v>
      </c>
      <c r="Y368" s="19" t="s">
        <v>63</v>
      </c>
      <c r="Z368" s="19" t="s">
        <v>63</v>
      </c>
      <c r="AA368" s="19" t="s">
        <v>63</v>
      </c>
      <c r="AB368" s="19" t="s">
        <v>63</v>
      </c>
      <c r="AC368" s="19" t="s">
        <v>63</v>
      </c>
      <c r="AD368" s="19" t="s">
        <v>63</v>
      </c>
      <c r="AE368" s="19" t="s">
        <v>63</v>
      </c>
      <c r="AF368" s="19" t="s">
        <v>63</v>
      </c>
      <c r="AG368" s="19" t="s">
        <v>63</v>
      </c>
      <c r="AH368" s="19" t="s">
        <v>63</v>
      </c>
      <c r="AI368" s="19" t="s">
        <v>63</v>
      </c>
      <c r="AJ368" s="19" t="s">
        <v>63</v>
      </c>
      <c r="AK368" s="19" t="s">
        <v>63</v>
      </c>
      <c r="AL368" s="19" t="s">
        <v>63</v>
      </c>
      <c r="AM368" s="19" t="s">
        <v>63</v>
      </c>
      <c r="AN368" s="19" t="s">
        <v>63</v>
      </c>
      <c r="AO368" s="19" t="s">
        <v>63</v>
      </c>
      <c r="AP368" s="83"/>
      <c r="AQ368" s="83" t="s">
        <v>64</v>
      </c>
    </row>
    <row r="369" spans="1:43" ht="25.5">
      <c r="A369" s="15" t="s">
        <v>55</v>
      </c>
      <c r="B369" s="1">
        <v>1545</v>
      </c>
      <c r="C369" s="16">
        <v>117</v>
      </c>
      <c r="D369" s="20" t="s">
        <v>1486</v>
      </c>
      <c r="E369" s="17" t="s">
        <v>1487</v>
      </c>
      <c r="F369" s="17" t="s">
        <v>66</v>
      </c>
      <c r="G369" s="17" t="s">
        <v>57</v>
      </c>
      <c r="H369" s="18">
        <v>1</v>
      </c>
      <c r="I369" s="17"/>
      <c r="J369" s="17"/>
      <c r="K369" s="17"/>
      <c r="L369" s="19" t="s">
        <v>63</v>
      </c>
      <c r="M369" s="19" t="s">
        <v>62</v>
      </c>
      <c r="N369" s="19" t="s">
        <v>62</v>
      </c>
      <c r="O369" s="19" t="s">
        <v>63</v>
      </c>
      <c r="P369" s="19" t="s">
        <v>63</v>
      </c>
      <c r="Q369" s="19" t="s">
        <v>62</v>
      </c>
      <c r="R369" s="19" t="s">
        <v>63</v>
      </c>
      <c r="S369" s="19" t="s">
        <v>62</v>
      </c>
      <c r="T369" s="19" t="s">
        <v>62</v>
      </c>
      <c r="U369" s="19" t="s">
        <v>62</v>
      </c>
      <c r="V369" s="19" t="s">
        <v>62</v>
      </c>
      <c r="W369" s="19" t="s">
        <v>63</v>
      </c>
      <c r="X369" s="19" t="s">
        <v>63</v>
      </c>
      <c r="Y369" s="19" t="s">
        <v>63</v>
      </c>
      <c r="Z369" s="19" t="s">
        <v>63</v>
      </c>
      <c r="AA369" s="19" t="s">
        <v>63</v>
      </c>
      <c r="AB369" s="19" t="s">
        <v>63</v>
      </c>
      <c r="AC369" s="19" t="s">
        <v>63</v>
      </c>
      <c r="AD369" s="19" t="s">
        <v>63</v>
      </c>
      <c r="AE369" s="19" t="s">
        <v>63</v>
      </c>
      <c r="AF369" s="19" t="s">
        <v>63</v>
      </c>
      <c r="AG369" s="19" t="s">
        <v>63</v>
      </c>
      <c r="AH369" s="19" t="s">
        <v>63</v>
      </c>
      <c r="AI369" s="19" t="s">
        <v>63</v>
      </c>
      <c r="AJ369" s="19" t="s">
        <v>63</v>
      </c>
      <c r="AK369" s="19" t="s">
        <v>63</v>
      </c>
      <c r="AL369" s="19" t="s">
        <v>63</v>
      </c>
      <c r="AM369" s="19" t="s">
        <v>63</v>
      </c>
      <c r="AN369" s="19" t="s">
        <v>63</v>
      </c>
      <c r="AO369" s="19" t="s">
        <v>63</v>
      </c>
      <c r="AP369" s="83"/>
      <c r="AQ369" s="83" t="s">
        <v>64</v>
      </c>
    </row>
    <row r="370" spans="1:43" ht="25.5">
      <c r="A370" s="19" t="s">
        <v>55</v>
      </c>
      <c r="B370" s="1">
        <v>1546</v>
      </c>
      <c r="C370" s="16">
        <v>94.5</v>
      </c>
      <c r="D370" s="20" t="s">
        <v>1488</v>
      </c>
      <c r="E370" s="17" t="s">
        <v>1489</v>
      </c>
      <c r="F370" s="17" t="s">
        <v>66</v>
      </c>
      <c r="G370" s="17" t="s">
        <v>57</v>
      </c>
      <c r="H370" s="18">
        <v>1</v>
      </c>
      <c r="I370" s="17" t="s">
        <v>1490</v>
      </c>
      <c r="J370" s="17"/>
      <c r="K370" s="17"/>
      <c r="L370" s="19" t="s">
        <v>63</v>
      </c>
      <c r="M370" s="19" t="s">
        <v>62</v>
      </c>
      <c r="N370" s="19" t="s">
        <v>62</v>
      </c>
      <c r="O370" s="19" t="s">
        <v>63</v>
      </c>
      <c r="P370" s="19" t="s">
        <v>63</v>
      </c>
      <c r="Q370" s="19" t="s">
        <v>62</v>
      </c>
      <c r="R370" s="19" t="s">
        <v>63</v>
      </c>
      <c r="S370" s="19" t="s">
        <v>62</v>
      </c>
      <c r="T370" s="19" t="s">
        <v>62</v>
      </c>
      <c r="U370" s="19" t="s">
        <v>62</v>
      </c>
      <c r="V370" s="19" t="s">
        <v>62</v>
      </c>
      <c r="W370" s="19" t="s">
        <v>63</v>
      </c>
      <c r="X370" s="19" t="s">
        <v>63</v>
      </c>
      <c r="Y370" s="19" t="s">
        <v>63</v>
      </c>
      <c r="Z370" s="19" t="s">
        <v>63</v>
      </c>
      <c r="AA370" s="19" t="s">
        <v>63</v>
      </c>
      <c r="AB370" s="19" t="s">
        <v>63</v>
      </c>
      <c r="AC370" s="19" t="s">
        <v>63</v>
      </c>
      <c r="AD370" s="19" t="s">
        <v>63</v>
      </c>
      <c r="AE370" s="19" t="s">
        <v>63</v>
      </c>
      <c r="AF370" s="19" t="s">
        <v>63</v>
      </c>
      <c r="AG370" s="19" t="s">
        <v>63</v>
      </c>
      <c r="AH370" s="19" t="s">
        <v>63</v>
      </c>
      <c r="AI370" s="19" t="s">
        <v>63</v>
      </c>
      <c r="AJ370" s="19" t="s">
        <v>63</v>
      </c>
      <c r="AK370" s="19" t="s">
        <v>63</v>
      </c>
      <c r="AL370" s="19" t="s">
        <v>63</v>
      </c>
      <c r="AM370" s="19" t="s">
        <v>63</v>
      </c>
      <c r="AN370" s="19" t="s">
        <v>63</v>
      </c>
      <c r="AO370" s="19" t="s">
        <v>63</v>
      </c>
      <c r="AP370" s="83"/>
      <c r="AQ370" s="83" t="s">
        <v>64</v>
      </c>
    </row>
    <row r="371" spans="1:43" ht="25.5">
      <c r="A371" s="15" t="s">
        <v>55</v>
      </c>
      <c r="B371" s="1">
        <v>1547</v>
      </c>
      <c r="C371" s="16">
        <v>21.6</v>
      </c>
      <c r="D371" s="20" t="s">
        <v>1491</v>
      </c>
      <c r="E371" s="17" t="s">
        <v>1489</v>
      </c>
      <c r="F371" s="17" t="s">
        <v>66</v>
      </c>
      <c r="G371" s="17" t="s">
        <v>57</v>
      </c>
      <c r="H371" s="17" t="s">
        <v>1492</v>
      </c>
      <c r="I371" s="17"/>
      <c r="J371" s="17"/>
      <c r="K371" s="17"/>
      <c r="L371" s="19" t="s">
        <v>63</v>
      </c>
      <c r="M371" s="19" t="s">
        <v>62</v>
      </c>
      <c r="N371" s="19" t="s">
        <v>62</v>
      </c>
      <c r="O371" s="19" t="s">
        <v>63</v>
      </c>
      <c r="P371" s="19" t="s">
        <v>63</v>
      </c>
      <c r="Q371" s="19" t="s">
        <v>62</v>
      </c>
      <c r="R371" s="19" t="s">
        <v>63</v>
      </c>
      <c r="S371" s="19" t="s">
        <v>62</v>
      </c>
      <c r="T371" s="19" t="s">
        <v>62</v>
      </c>
      <c r="U371" s="19" t="s">
        <v>62</v>
      </c>
      <c r="V371" s="19" t="s">
        <v>62</v>
      </c>
      <c r="W371" s="19" t="s">
        <v>63</v>
      </c>
      <c r="X371" s="19" t="s">
        <v>63</v>
      </c>
      <c r="Y371" s="19" t="s">
        <v>63</v>
      </c>
      <c r="Z371" s="19" t="s">
        <v>63</v>
      </c>
      <c r="AA371" s="19" t="s">
        <v>63</v>
      </c>
      <c r="AB371" s="19" t="s">
        <v>63</v>
      </c>
      <c r="AC371" s="19" t="s">
        <v>63</v>
      </c>
      <c r="AD371" s="19" t="s">
        <v>63</v>
      </c>
      <c r="AE371" s="19" t="s">
        <v>63</v>
      </c>
      <c r="AF371" s="19" t="s">
        <v>63</v>
      </c>
      <c r="AG371" s="19" t="s">
        <v>63</v>
      </c>
      <c r="AH371" s="19" t="s">
        <v>63</v>
      </c>
      <c r="AI371" s="19" t="s">
        <v>63</v>
      </c>
      <c r="AJ371" s="19" t="s">
        <v>63</v>
      </c>
      <c r="AK371" s="19" t="s">
        <v>63</v>
      </c>
      <c r="AL371" s="19" t="s">
        <v>63</v>
      </c>
      <c r="AM371" s="19" t="s">
        <v>63</v>
      </c>
      <c r="AN371" s="19" t="s">
        <v>63</v>
      </c>
      <c r="AO371" s="19" t="s">
        <v>63</v>
      </c>
      <c r="AP371" s="83"/>
      <c r="AQ371" s="83" t="s">
        <v>64</v>
      </c>
    </row>
    <row r="372" spans="1:43">
      <c r="A372" s="15" t="s">
        <v>55</v>
      </c>
      <c r="B372" s="1">
        <v>1549</v>
      </c>
      <c r="C372" s="16">
        <v>59.4</v>
      </c>
      <c r="D372" s="20" t="s">
        <v>1493</v>
      </c>
      <c r="E372" s="17" t="s">
        <v>57</v>
      </c>
      <c r="F372" s="17" t="s">
        <v>58</v>
      </c>
      <c r="G372" s="17" t="s">
        <v>57</v>
      </c>
      <c r="H372" s="18">
        <v>1</v>
      </c>
      <c r="I372" s="17"/>
      <c r="J372" s="17"/>
      <c r="K372" s="17"/>
      <c r="L372" s="19" t="s">
        <v>63</v>
      </c>
      <c r="M372" s="19" t="s">
        <v>62</v>
      </c>
      <c r="N372" s="19" t="s">
        <v>62</v>
      </c>
      <c r="O372" s="19" t="s">
        <v>63</v>
      </c>
      <c r="P372" s="19" t="s">
        <v>63</v>
      </c>
      <c r="Q372" s="19" t="s">
        <v>62</v>
      </c>
      <c r="R372" s="19" t="s">
        <v>63</v>
      </c>
      <c r="S372" s="19" t="s">
        <v>62</v>
      </c>
      <c r="T372" s="19" t="s">
        <v>62</v>
      </c>
      <c r="U372" s="19" t="s">
        <v>62</v>
      </c>
      <c r="V372" s="19" t="s">
        <v>62</v>
      </c>
      <c r="W372" s="19" t="s">
        <v>63</v>
      </c>
      <c r="X372" s="19" t="s">
        <v>63</v>
      </c>
      <c r="Y372" s="19" t="s">
        <v>63</v>
      </c>
      <c r="Z372" s="19" t="s">
        <v>63</v>
      </c>
      <c r="AA372" s="19" t="s">
        <v>63</v>
      </c>
      <c r="AB372" s="19" t="s">
        <v>63</v>
      </c>
      <c r="AC372" s="19" t="s">
        <v>63</v>
      </c>
      <c r="AD372" s="19" t="s">
        <v>63</v>
      </c>
      <c r="AE372" s="19" t="s">
        <v>63</v>
      </c>
      <c r="AF372" s="19" t="s">
        <v>63</v>
      </c>
      <c r="AG372" s="19" t="s">
        <v>63</v>
      </c>
      <c r="AH372" s="19" t="s">
        <v>63</v>
      </c>
      <c r="AI372" s="19" t="s">
        <v>63</v>
      </c>
      <c r="AJ372" s="19" t="s">
        <v>63</v>
      </c>
      <c r="AK372" s="19" t="s">
        <v>63</v>
      </c>
      <c r="AL372" s="19" t="s">
        <v>63</v>
      </c>
      <c r="AM372" s="19" t="s">
        <v>63</v>
      </c>
      <c r="AN372" s="19" t="s">
        <v>63</v>
      </c>
      <c r="AO372" s="19" t="s">
        <v>63</v>
      </c>
      <c r="AP372" s="83"/>
      <c r="AQ372" s="83" t="s">
        <v>64</v>
      </c>
    </row>
    <row r="373" spans="1:43">
      <c r="A373" s="15" t="s">
        <v>55</v>
      </c>
      <c r="B373" s="1">
        <v>1550</v>
      </c>
      <c r="C373" s="16">
        <v>130.5</v>
      </c>
      <c r="D373" s="20" t="s">
        <v>1494</v>
      </c>
      <c r="E373" s="17" t="s">
        <v>57</v>
      </c>
      <c r="F373" s="17" t="s">
        <v>58</v>
      </c>
      <c r="G373" s="17" t="s">
        <v>57</v>
      </c>
      <c r="H373" s="18">
        <v>1</v>
      </c>
      <c r="I373" s="17"/>
      <c r="J373" s="17" t="s">
        <v>1472</v>
      </c>
      <c r="K373" s="17"/>
      <c r="L373" s="19" t="s">
        <v>63</v>
      </c>
      <c r="M373" s="19" t="s">
        <v>62</v>
      </c>
      <c r="N373" s="19" t="s">
        <v>62</v>
      </c>
      <c r="O373" s="19" t="s">
        <v>63</v>
      </c>
      <c r="P373" s="19" t="s">
        <v>63</v>
      </c>
      <c r="Q373" s="19" t="s">
        <v>62</v>
      </c>
      <c r="R373" s="19" t="s">
        <v>63</v>
      </c>
      <c r="S373" s="19" t="s">
        <v>62</v>
      </c>
      <c r="T373" s="19" t="s">
        <v>62</v>
      </c>
      <c r="U373" s="19" t="s">
        <v>62</v>
      </c>
      <c r="V373" s="19" t="s">
        <v>62</v>
      </c>
      <c r="W373" s="19" t="s">
        <v>63</v>
      </c>
      <c r="X373" s="19" t="s">
        <v>63</v>
      </c>
      <c r="Y373" s="19" t="s">
        <v>63</v>
      </c>
      <c r="Z373" s="19" t="s">
        <v>63</v>
      </c>
      <c r="AA373" s="19" t="s">
        <v>63</v>
      </c>
      <c r="AB373" s="19" t="s">
        <v>63</v>
      </c>
      <c r="AC373" s="19" t="s">
        <v>63</v>
      </c>
      <c r="AD373" s="19" t="s">
        <v>63</v>
      </c>
      <c r="AE373" s="19" t="s">
        <v>63</v>
      </c>
      <c r="AF373" s="19" t="s">
        <v>63</v>
      </c>
      <c r="AG373" s="19" t="s">
        <v>63</v>
      </c>
      <c r="AH373" s="19" t="s">
        <v>63</v>
      </c>
      <c r="AI373" s="19" t="s">
        <v>63</v>
      </c>
      <c r="AJ373" s="19" t="s">
        <v>63</v>
      </c>
      <c r="AK373" s="19" t="s">
        <v>63</v>
      </c>
      <c r="AL373" s="19" t="s">
        <v>63</v>
      </c>
      <c r="AM373" s="19" t="s">
        <v>63</v>
      </c>
      <c r="AN373" s="19" t="s">
        <v>63</v>
      </c>
      <c r="AO373" s="19" t="s">
        <v>63</v>
      </c>
      <c r="AP373" s="83"/>
      <c r="AQ373" s="83" t="s">
        <v>64</v>
      </c>
    </row>
    <row r="374" spans="1:43">
      <c r="A374" s="15" t="s">
        <v>55</v>
      </c>
      <c r="B374" s="1">
        <v>1555</v>
      </c>
      <c r="C374" s="16">
        <v>45</v>
      </c>
      <c r="D374" s="20" t="s">
        <v>1495</v>
      </c>
      <c r="E374" s="17" t="s">
        <v>57</v>
      </c>
      <c r="F374" s="17" t="s">
        <v>66</v>
      </c>
      <c r="G374" s="17" t="s">
        <v>57</v>
      </c>
      <c r="H374" s="18">
        <v>1</v>
      </c>
      <c r="I374" s="17"/>
      <c r="J374" s="17"/>
      <c r="K374" s="17"/>
      <c r="L374" s="19" t="s">
        <v>62</v>
      </c>
      <c r="M374" s="19" t="s">
        <v>63</v>
      </c>
      <c r="N374" s="19" t="s">
        <v>63</v>
      </c>
      <c r="O374" s="19" t="s">
        <v>63</v>
      </c>
      <c r="P374" s="19" t="s">
        <v>63</v>
      </c>
      <c r="Q374" s="19" t="s">
        <v>62</v>
      </c>
      <c r="R374" s="19" t="s">
        <v>63</v>
      </c>
      <c r="S374" s="19" t="s">
        <v>62</v>
      </c>
      <c r="T374" s="19" t="s">
        <v>62</v>
      </c>
      <c r="U374" s="19" t="s">
        <v>62</v>
      </c>
      <c r="V374" s="19" t="s">
        <v>62</v>
      </c>
      <c r="W374" s="19" t="s">
        <v>63</v>
      </c>
      <c r="X374" s="19" t="s">
        <v>63</v>
      </c>
      <c r="Y374" s="19" t="s">
        <v>63</v>
      </c>
      <c r="Z374" s="19" t="s">
        <v>63</v>
      </c>
      <c r="AA374" s="19" t="s">
        <v>63</v>
      </c>
      <c r="AB374" s="19" t="s">
        <v>63</v>
      </c>
      <c r="AC374" s="19" t="s">
        <v>63</v>
      </c>
      <c r="AD374" s="19" t="s">
        <v>63</v>
      </c>
      <c r="AE374" s="19" t="s">
        <v>63</v>
      </c>
      <c r="AF374" s="19" t="s">
        <v>63</v>
      </c>
      <c r="AG374" s="19" t="s">
        <v>63</v>
      </c>
      <c r="AH374" s="19" t="s">
        <v>63</v>
      </c>
      <c r="AI374" s="19" t="s">
        <v>63</v>
      </c>
      <c r="AJ374" s="19" t="s">
        <v>63</v>
      </c>
      <c r="AK374" s="19" t="s">
        <v>63</v>
      </c>
      <c r="AL374" s="19" t="s">
        <v>63</v>
      </c>
      <c r="AM374" s="19" t="s">
        <v>63</v>
      </c>
      <c r="AN374" s="19" t="s">
        <v>63</v>
      </c>
      <c r="AO374" s="19" t="s">
        <v>63</v>
      </c>
      <c r="AP374" s="83"/>
      <c r="AQ374" s="83" t="s">
        <v>64</v>
      </c>
    </row>
    <row r="375" spans="1:43">
      <c r="A375" s="15" t="s">
        <v>55</v>
      </c>
      <c r="B375" s="1">
        <v>1556</v>
      </c>
      <c r="C375" s="16">
        <v>7.8</v>
      </c>
      <c r="D375" s="20" t="s">
        <v>141</v>
      </c>
      <c r="E375" s="17" t="s">
        <v>57</v>
      </c>
      <c r="F375" s="17" t="s">
        <v>57</v>
      </c>
      <c r="G375" s="17" t="s">
        <v>59</v>
      </c>
      <c r="H375" s="18">
        <v>1</v>
      </c>
      <c r="I375" s="17"/>
      <c r="J375" s="17"/>
      <c r="K375" s="17"/>
      <c r="L375" s="19" t="s">
        <v>62</v>
      </c>
      <c r="M375" s="19" t="s">
        <v>63</v>
      </c>
      <c r="N375" s="19" t="s">
        <v>63</v>
      </c>
      <c r="O375" s="19" t="s">
        <v>63</v>
      </c>
      <c r="P375" s="19" t="s">
        <v>63</v>
      </c>
      <c r="Q375" s="19" t="s">
        <v>63</v>
      </c>
      <c r="R375" s="19" t="s">
        <v>62</v>
      </c>
      <c r="S375" s="19" t="s">
        <v>62</v>
      </c>
      <c r="T375" s="19" t="s">
        <v>62</v>
      </c>
      <c r="U375" s="19" t="s">
        <v>62</v>
      </c>
      <c r="V375" s="19" t="s">
        <v>62</v>
      </c>
      <c r="W375" s="19" t="s">
        <v>63</v>
      </c>
      <c r="X375" s="19" t="s">
        <v>63</v>
      </c>
      <c r="Y375" s="19" t="s">
        <v>63</v>
      </c>
      <c r="Z375" s="19" t="s">
        <v>63</v>
      </c>
      <c r="AA375" s="19" t="s">
        <v>63</v>
      </c>
      <c r="AB375" s="19" t="s">
        <v>63</v>
      </c>
      <c r="AC375" s="19" t="s">
        <v>63</v>
      </c>
      <c r="AD375" s="19" t="s">
        <v>63</v>
      </c>
      <c r="AE375" s="19" t="s">
        <v>63</v>
      </c>
      <c r="AF375" s="19" t="s">
        <v>63</v>
      </c>
      <c r="AG375" s="19" t="s">
        <v>63</v>
      </c>
      <c r="AH375" s="19" t="s">
        <v>63</v>
      </c>
      <c r="AI375" s="19" t="s">
        <v>63</v>
      </c>
      <c r="AJ375" s="19" t="s">
        <v>63</v>
      </c>
      <c r="AK375" s="19" t="s">
        <v>63</v>
      </c>
      <c r="AL375" s="19" t="s">
        <v>63</v>
      </c>
      <c r="AM375" s="19" t="s">
        <v>63</v>
      </c>
      <c r="AN375" s="19" t="s">
        <v>63</v>
      </c>
      <c r="AO375" s="19" t="s">
        <v>63</v>
      </c>
      <c r="AP375" s="83"/>
      <c r="AQ375" s="83" t="s">
        <v>64</v>
      </c>
    </row>
    <row r="376" spans="1:43">
      <c r="A376" s="15" t="s">
        <v>55</v>
      </c>
      <c r="B376" s="1">
        <v>1560</v>
      </c>
      <c r="C376" s="16">
        <v>94.5</v>
      </c>
      <c r="D376" s="20" t="s">
        <v>1496</v>
      </c>
      <c r="E376" s="17" t="s">
        <v>158</v>
      </c>
      <c r="F376" s="17" t="s">
        <v>57</v>
      </c>
      <c r="G376" s="17" t="s">
        <v>57</v>
      </c>
      <c r="H376" s="18">
        <v>1</v>
      </c>
      <c r="I376" s="17"/>
      <c r="J376" s="17"/>
      <c r="K376" s="17"/>
      <c r="L376" s="19" t="s">
        <v>62</v>
      </c>
      <c r="M376" s="19" t="s">
        <v>63</v>
      </c>
      <c r="N376" s="19" t="s">
        <v>63</v>
      </c>
      <c r="O376" s="19" t="s">
        <v>63</v>
      </c>
      <c r="P376" s="19" t="s">
        <v>63</v>
      </c>
      <c r="Q376" s="19" t="s">
        <v>62</v>
      </c>
      <c r="R376" s="19" t="s">
        <v>63</v>
      </c>
      <c r="S376" s="19" t="s">
        <v>62</v>
      </c>
      <c r="T376" s="19" t="s">
        <v>62</v>
      </c>
      <c r="U376" s="19" t="s">
        <v>62</v>
      </c>
      <c r="V376" s="19" t="s">
        <v>62</v>
      </c>
      <c r="W376" s="19" t="s">
        <v>63</v>
      </c>
      <c r="X376" s="19" t="s">
        <v>63</v>
      </c>
      <c r="Y376" s="19" t="s">
        <v>63</v>
      </c>
      <c r="Z376" s="19" t="s">
        <v>63</v>
      </c>
      <c r="AA376" s="19" t="s">
        <v>63</v>
      </c>
      <c r="AB376" s="19" t="s">
        <v>63</v>
      </c>
      <c r="AC376" s="19" t="s">
        <v>63</v>
      </c>
      <c r="AD376" s="19" t="s">
        <v>63</v>
      </c>
      <c r="AE376" s="19" t="s">
        <v>63</v>
      </c>
      <c r="AF376" s="19" t="s">
        <v>63</v>
      </c>
      <c r="AG376" s="19" t="s">
        <v>63</v>
      </c>
      <c r="AH376" s="19" t="s">
        <v>63</v>
      </c>
      <c r="AI376" s="19" t="s">
        <v>63</v>
      </c>
      <c r="AJ376" s="19" t="s">
        <v>63</v>
      </c>
      <c r="AK376" s="19" t="s">
        <v>63</v>
      </c>
      <c r="AL376" s="19" t="s">
        <v>63</v>
      </c>
      <c r="AM376" s="19" t="s">
        <v>63</v>
      </c>
      <c r="AN376" s="19" t="s">
        <v>63</v>
      </c>
      <c r="AO376" s="19" t="s">
        <v>63</v>
      </c>
      <c r="AP376" s="83"/>
      <c r="AQ376" s="83" t="s">
        <v>64</v>
      </c>
    </row>
    <row r="377" spans="1:43" s="24" customFormat="1" ht="76.5">
      <c r="A377" s="15" t="s">
        <v>55</v>
      </c>
      <c r="B377" s="1">
        <v>1563</v>
      </c>
      <c r="C377" s="88">
        <v>145.80000000000001</v>
      </c>
      <c r="D377" s="20" t="s">
        <v>1497</v>
      </c>
      <c r="E377" s="87" t="s">
        <v>1498</v>
      </c>
      <c r="F377" s="87" t="s">
        <v>71</v>
      </c>
      <c r="G377" s="17" t="s">
        <v>59</v>
      </c>
      <c r="H377" s="18">
        <v>1</v>
      </c>
      <c r="I377" s="17" t="s">
        <v>1499</v>
      </c>
      <c r="J377" s="17" t="s">
        <v>1379</v>
      </c>
      <c r="K377" s="17"/>
      <c r="L377" s="19" t="s">
        <v>62</v>
      </c>
      <c r="M377" s="19" t="s">
        <v>63</v>
      </c>
      <c r="N377" s="19" t="s">
        <v>63</v>
      </c>
      <c r="O377" s="19" t="s">
        <v>63</v>
      </c>
      <c r="P377" s="19" t="s">
        <v>63</v>
      </c>
      <c r="Q377" s="19" t="s">
        <v>62</v>
      </c>
      <c r="R377" s="19" t="s">
        <v>63</v>
      </c>
      <c r="S377" s="19" t="s">
        <v>62</v>
      </c>
      <c r="T377" s="19" t="s">
        <v>62</v>
      </c>
      <c r="U377" s="19" t="s">
        <v>62</v>
      </c>
      <c r="V377" s="19" t="s">
        <v>63</v>
      </c>
      <c r="W377" s="19" t="s">
        <v>63</v>
      </c>
      <c r="X377" s="19" t="s">
        <v>63</v>
      </c>
      <c r="Y377" s="19" t="s">
        <v>63</v>
      </c>
      <c r="Z377" s="19" t="s">
        <v>63</v>
      </c>
      <c r="AA377" s="19" t="s">
        <v>63</v>
      </c>
      <c r="AB377" s="19" t="s">
        <v>63</v>
      </c>
      <c r="AC377" s="19" t="s">
        <v>63</v>
      </c>
      <c r="AD377" s="19" t="s">
        <v>63</v>
      </c>
      <c r="AE377" s="19" t="s">
        <v>63</v>
      </c>
      <c r="AF377" s="19" t="s">
        <v>63</v>
      </c>
      <c r="AG377" s="19" t="s">
        <v>63</v>
      </c>
      <c r="AH377" s="19" t="s">
        <v>63</v>
      </c>
      <c r="AI377" s="19" t="s">
        <v>63</v>
      </c>
      <c r="AJ377" s="19" t="s">
        <v>63</v>
      </c>
      <c r="AK377" s="19" t="s">
        <v>63</v>
      </c>
      <c r="AL377" s="19" t="s">
        <v>63</v>
      </c>
      <c r="AM377" s="19" t="s">
        <v>63</v>
      </c>
      <c r="AN377" s="19" t="s">
        <v>63</v>
      </c>
      <c r="AO377" s="19" t="s">
        <v>63</v>
      </c>
      <c r="AP377" s="83" t="s">
        <v>1500</v>
      </c>
      <c r="AQ377" s="83" t="s">
        <v>64</v>
      </c>
    </row>
    <row r="378" spans="1:43" s="24" customFormat="1" ht="38.25">
      <c r="A378" s="15" t="s">
        <v>55</v>
      </c>
      <c r="B378" s="1">
        <v>1564</v>
      </c>
      <c r="C378" s="88">
        <v>112.5</v>
      </c>
      <c r="D378" s="20" t="s">
        <v>1501</v>
      </c>
      <c r="E378" s="87" t="s">
        <v>1097</v>
      </c>
      <c r="F378" s="17" t="s">
        <v>1098</v>
      </c>
      <c r="G378" s="17" t="s">
        <v>59</v>
      </c>
      <c r="H378" s="18">
        <v>1</v>
      </c>
      <c r="I378" s="17" t="s">
        <v>1502</v>
      </c>
      <c r="J378" s="17" t="s">
        <v>1379</v>
      </c>
      <c r="K378" s="17"/>
      <c r="L378" s="19" t="s">
        <v>62</v>
      </c>
      <c r="M378" s="19" t="s">
        <v>63</v>
      </c>
      <c r="N378" s="19" t="s">
        <v>63</v>
      </c>
      <c r="O378" s="19" t="s">
        <v>63</v>
      </c>
      <c r="P378" s="19" t="s">
        <v>63</v>
      </c>
      <c r="Q378" s="19" t="s">
        <v>62</v>
      </c>
      <c r="R378" s="19" t="s">
        <v>63</v>
      </c>
      <c r="S378" s="19" t="s">
        <v>62</v>
      </c>
      <c r="T378" s="19" t="s">
        <v>62</v>
      </c>
      <c r="U378" s="19" t="s">
        <v>62</v>
      </c>
      <c r="V378" s="19" t="s">
        <v>63</v>
      </c>
      <c r="W378" s="19" t="s">
        <v>63</v>
      </c>
      <c r="X378" s="19" t="s">
        <v>63</v>
      </c>
      <c r="Y378" s="19" t="s">
        <v>63</v>
      </c>
      <c r="Z378" s="19" t="s">
        <v>63</v>
      </c>
      <c r="AA378" s="19" t="s">
        <v>63</v>
      </c>
      <c r="AB378" s="19" t="s">
        <v>63</v>
      </c>
      <c r="AC378" s="19" t="s">
        <v>63</v>
      </c>
      <c r="AD378" s="19" t="s">
        <v>63</v>
      </c>
      <c r="AE378" s="19" t="s">
        <v>63</v>
      </c>
      <c r="AF378" s="19" t="s">
        <v>63</v>
      </c>
      <c r="AG378" s="19" t="s">
        <v>63</v>
      </c>
      <c r="AH378" s="19" t="s">
        <v>63</v>
      </c>
      <c r="AI378" s="19" t="s">
        <v>63</v>
      </c>
      <c r="AJ378" s="19" t="s">
        <v>63</v>
      </c>
      <c r="AK378" s="19" t="s">
        <v>63</v>
      </c>
      <c r="AL378" s="19" t="s">
        <v>63</v>
      </c>
      <c r="AM378" s="19" t="s">
        <v>63</v>
      </c>
      <c r="AN378" s="19" t="s">
        <v>63</v>
      </c>
      <c r="AO378" s="19" t="s">
        <v>63</v>
      </c>
      <c r="AP378" s="83" t="s">
        <v>1500</v>
      </c>
      <c r="AQ378" s="83" t="s">
        <v>64</v>
      </c>
    </row>
    <row r="379" spans="1:43">
      <c r="A379" s="15" t="s">
        <v>55</v>
      </c>
      <c r="B379" s="1">
        <v>1567</v>
      </c>
      <c r="C379" s="16">
        <v>75.599999999999994</v>
      </c>
      <c r="D379" s="20" t="s">
        <v>1503</v>
      </c>
      <c r="E379" s="17" t="s">
        <v>57</v>
      </c>
      <c r="F379" s="17" t="s">
        <v>58</v>
      </c>
      <c r="G379" s="17" t="s">
        <v>57</v>
      </c>
      <c r="H379" s="18">
        <v>1</v>
      </c>
      <c r="I379" s="17"/>
      <c r="J379" s="17"/>
      <c r="K379" s="17"/>
      <c r="L379" s="19" t="s">
        <v>62</v>
      </c>
      <c r="M379" s="19" t="s">
        <v>63</v>
      </c>
      <c r="N379" s="19" t="s">
        <v>63</v>
      </c>
      <c r="O379" s="19" t="s">
        <v>63</v>
      </c>
      <c r="P379" s="19" t="s">
        <v>63</v>
      </c>
      <c r="Q379" s="19" t="s">
        <v>62</v>
      </c>
      <c r="R379" s="19" t="s">
        <v>63</v>
      </c>
      <c r="S379" s="19" t="s">
        <v>62</v>
      </c>
      <c r="T379" s="19" t="s">
        <v>62</v>
      </c>
      <c r="U379" s="19" t="s">
        <v>62</v>
      </c>
      <c r="V379" s="19" t="s">
        <v>62</v>
      </c>
      <c r="W379" s="19" t="s">
        <v>63</v>
      </c>
      <c r="X379" s="19" t="s">
        <v>63</v>
      </c>
      <c r="Y379" s="19" t="s">
        <v>63</v>
      </c>
      <c r="Z379" s="19" t="s">
        <v>63</v>
      </c>
      <c r="AA379" s="19" t="s">
        <v>63</v>
      </c>
      <c r="AB379" s="19" t="s">
        <v>63</v>
      </c>
      <c r="AC379" s="19" t="s">
        <v>63</v>
      </c>
      <c r="AD379" s="19" t="s">
        <v>63</v>
      </c>
      <c r="AE379" s="19" t="s">
        <v>63</v>
      </c>
      <c r="AF379" s="19" t="s">
        <v>63</v>
      </c>
      <c r="AG379" s="19" t="s">
        <v>63</v>
      </c>
      <c r="AH379" s="19" t="s">
        <v>63</v>
      </c>
      <c r="AI379" s="19" t="s">
        <v>63</v>
      </c>
      <c r="AJ379" s="19" t="s">
        <v>63</v>
      </c>
      <c r="AK379" s="19" t="s">
        <v>63</v>
      </c>
      <c r="AL379" s="19" t="s">
        <v>63</v>
      </c>
      <c r="AM379" s="19" t="s">
        <v>63</v>
      </c>
      <c r="AN379" s="19" t="s">
        <v>63</v>
      </c>
      <c r="AO379" s="19" t="s">
        <v>63</v>
      </c>
      <c r="AP379" s="83"/>
      <c r="AQ379" s="83" t="s">
        <v>64</v>
      </c>
    </row>
    <row r="380" spans="1:43">
      <c r="A380" s="15" t="s">
        <v>55</v>
      </c>
      <c r="B380" s="1">
        <v>1568</v>
      </c>
      <c r="C380" s="16">
        <v>99</v>
      </c>
      <c r="D380" s="20" t="s">
        <v>1504</v>
      </c>
      <c r="E380" s="17" t="s">
        <v>57</v>
      </c>
      <c r="F380" s="17" t="s">
        <v>57</v>
      </c>
      <c r="G380" s="17" t="s">
        <v>57</v>
      </c>
      <c r="H380" s="18">
        <v>1</v>
      </c>
      <c r="I380" s="17" t="s">
        <v>1505</v>
      </c>
      <c r="J380" s="17"/>
      <c r="K380" s="17"/>
      <c r="L380" s="19" t="s">
        <v>62</v>
      </c>
      <c r="M380" s="19" t="s">
        <v>62</v>
      </c>
      <c r="N380" s="19" t="s">
        <v>63</v>
      </c>
      <c r="O380" s="19" t="s">
        <v>63</v>
      </c>
      <c r="P380" s="19" t="s">
        <v>63</v>
      </c>
      <c r="Q380" s="19" t="s">
        <v>62</v>
      </c>
      <c r="R380" s="19" t="s">
        <v>63</v>
      </c>
      <c r="S380" s="19" t="s">
        <v>62</v>
      </c>
      <c r="T380" s="19" t="s">
        <v>62</v>
      </c>
      <c r="U380" s="19" t="s">
        <v>62</v>
      </c>
      <c r="V380" s="19" t="s">
        <v>62</v>
      </c>
      <c r="W380" s="19" t="s">
        <v>63</v>
      </c>
      <c r="X380" s="19" t="s">
        <v>63</v>
      </c>
      <c r="Y380" s="19" t="s">
        <v>63</v>
      </c>
      <c r="Z380" s="19" t="s">
        <v>63</v>
      </c>
      <c r="AA380" s="19" t="s">
        <v>63</v>
      </c>
      <c r="AB380" s="19" t="s">
        <v>63</v>
      </c>
      <c r="AC380" s="19" t="s">
        <v>63</v>
      </c>
      <c r="AD380" s="19" t="s">
        <v>63</v>
      </c>
      <c r="AE380" s="19" t="s">
        <v>63</v>
      </c>
      <c r="AF380" s="19" t="s">
        <v>63</v>
      </c>
      <c r="AG380" s="19" t="s">
        <v>63</v>
      </c>
      <c r="AH380" s="19" t="s">
        <v>63</v>
      </c>
      <c r="AI380" s="19" t="s">
        <v>63</v>
      </c>
      <c r="AJ380" s="19" t="s">
        <v>63</v>
      </c>
      <c r="AK380" s="19" t="s">
        <v>63</v>
      </c>
      <c r="AL380" s="19" t="s">
        <v>63</v>
      </c>
      <c r="AM380" s="19" t="s">
        <v>63</v>
      </c>
      <c r="AN380" s="19" t="s">
        <v>63</v>
      </c>
      <c r="AO380" s="19" t="s">
        <v>63</v>
      </c>
      <c r="AP380" s="83"/>
      <c r="AQ380" s="83" t="s">
        <v>64</v>
      </c>
    </row>
    <row r="381" spans="1:43">
      <c r="A381" s="15" t="s">
        <v>55</v>
      </c>
      <c r="B381" s="1">
        <v>1572</v>
      </c>
      <c r="C381" s="16">
        <v>26.1</v>
      </c>
      <c r="D381" s="20" t="s">
        <v>1506</v>
      </c>
      <c r="E381" s="17" t="s">
        <v>57</v>
      </c>
      <c r="F381" s="17" t="s">
        <v>58</v>
      </c>
      <c r="G381" s="17" t="s">
        <v>57</v>
      </c>
      <c r="H381" s="18">
        <v>1</v>
      </c>
      <c r="I381" s="17"/>
      <c r="J381" s="17"/>
      <c r="K381" s="17"/>
      <c r="L381" s="19" t="s">
        <v>62</v>
      </c>
      <c r="M381" s="19" t="s">
        <v>63</v>
      </c>
      <c r="N381" s="19" t="s">
        <v>63</v>
      </c>
      <c r="O381" s="19" t="s">
        <v>63</v>
      </c>
      <c r="P381" s="19" t="s">
        <v>63</v>
      </c>
      <c r="Q381" s="19" t="s">
        <v>62</v>
      </c>
      <c r="R381" s="19" t="s">
        <v>63</v>
      </c>
      <c r="S381" s="19" t="s">
        <v>62</v>
      </c>
      <c r="T381" s="19" t="s">
        <v>62</v>
      </c>
      <c r="U381" s="19" t="s">
        <v>62</v>
      </c>
      <c r="V381" s="19" t="s">
        <v>62</v>
      </c>
      <c r="W381" s="19" t="s">
        <v>63</v>
      </c>
      <c r="X381" s="19" t="s">
        <v>63</v>
      </c>
      <c r="Y381" s="19" t="s">
        <v>63</v>
      </c>
      <c r="Z381" s="19" t="s">
        <v>63</v>
      </c>
      <c r="AA381" s="19" t="s">
        <v>63</v>
      </c>
      <c r="AB381" s="19" t="s">
        <v>63</v>
      </c>
      <c r="AC381" s="19" t="s">
        <v>63</v>
      </c>
      <c r="AD381" s="19" t="s">
        <v>63</v>
      </c>
      <c r="AE381" s="19" t="s">
        <v>63</v>
      </c>
      <c r="AF381" s="19" t="s">
        <v>63</v>
      </c>
      <c r="AG381" s="19" t="s">
        <v>63</v>
      </c>
      <c r="AH381" s="19" t="s">
        <v>63</v>
      </c>
      <c r="AI381" s="19" t="s">
        <v>63</v>
      </c>
      <c r="AJ381" s="19" t="s">
        <v>63</v>
      </c>
      <c r="AK381" s="19" t="s">
        <v>63</v>
      </c>
      <c r="AL381" s="19" t="s">
        <v>63</v>
      </c>
      <c r="AM381" s="19" t="s">
        <v>63</v>
      </c>
      <c r="AN381" s="19" t="s">
        <v>63</v>
      </c>
      <c r="AO381" s="19" t="s">
        <v>63</v>
      </c>
      <c r="AP381" s="83"/>
      <c r="AQ381" s="83" t="s">
        <v>64</v>
      </c>
    </row>
    <row r="382" spans="1:43">
      <c r="A382" s="15" t="s">
        <v>55</v>
      </c>
      <c r="B382" s="1">
        <v>1573</v>
      </c>
      <c r="C382" s="16">
        <v>21.6</v>
      </c>
      <c r="D382" s="20" t="s">
        <v>1507</v>
      </c>
      <c r="E382" s="17" t="s">
        <v>57</v>
      </c>
      <c r="F382" s="17" t="s">
        <v>57</v>
      </c>
      <c r="G382" s="17" t="s">
        <v>57</v>
      </c>
      <c r="H382" s="18">
        <v>1</v>
      </c>
      <c r="I382" s="17"/>
      <c r="J382" s="17"/>
      <c r="K382" s="17"/>
      <c r="L382" s="19" t="s">
        <v>62</v>
      </c>
      <c r="M382" s="19" t="s">
        <v>63</v>
      </c>
      <c r="N382" s="19" t="s">
        <v>63</v>
      </c>
      <c r="O382" s="19" t="s">
        <v>63</v>
      </c>
      <c r="P382" s="19" t="s">
        <v>63</v>
      </c>
      <c r="Q382" s="19" t="s">
        <v>62</v>
      </c>
      <c r="R382" s="19" t="s">
        <v>63</v>
      </c>
      <c r="S382" s="19" t="s">
        <v>62</v>
      </c>
      <c r="T382" s="19" t="s">
        <v>62</v>
      </c>
      <c r="U382" s="19" t="s">
        <v>62</v>
      </c>
      <c r="V382" s="19" t="s">
        <v>62</v>
      </c>
      <c r="W382" s="19" t="s">
        <v>63</v>
      </c>
      <c r="X382" s="19" t="s">
        <v>63</v>
      </c>
      <c r="Y382" s="19" t="s">
        <v>63</v>
      </c>
      <c r="Z382" s="19" t="s">
        <v>63</v>
      </c>
      <c r="AA382" s="19" t="s">
        <v>63</v>
      </c>
      <c r="AB382" s="19" t="s">
        <v>63</v>
      </c>
      <c r="AC382" s="19" t="s">
        <v>63</v>
      </c>
      <c r="AD382" s="19" t="s">
        <v>63</v>
      </c>
      <c r="AE382" s="19" t="s">
        <v>63</v>
      </c>
      <c r="AF382" s="19" t="s">
        <v>63</v>
      </c>
      <c r="AG382" s="19" t="s">
        <v>63</v>
      </c>
      <c r="AH382" s="19" t="s">
        <v>63</v>
      </c>
      <c r="AI382" s="19" t="s">
        <v>63</v>
      </c>
      <c r="AJ382" s="19" t="s">
        <v>63</v>
      </c>
      <c r="AK382" s="19" t="s">
        <v>63</v>
      </c>
      <c r="AL382" s="19" t="s">
        <v>63</v>
      </c>
      <c r="AM382" s="19" t="s">
        <v>63</v>
      </c>
      <c r="AN382" s="19" t="s">
        <v>63</v>
      </c>
      <c r="AO382" s="19" t="s">
        <v>63</v>
      </c>
      <c r="AP382" s="83"/>
      <c r="AQ382" s="83" t="s">
        <v>64</v>
      </c>
    </row>
    <row r="383" spans="1:43">
      <c r="A383" s="15" t="s">
        <v>55</v>
      </c>
      <c r="B383" s="1">
        <v>1574</v>
      </c>
      <c r="C383" s="16">
        <v>2.2999999999999998</v>
      </c>
      <c r="D383" s="20" t="s">
        <v>142</v>
      </c>
      <c r="E383" s="17" t="s">
        <v>57</v>
      </c>
      <c r="F383" s="17" t="s">
        <v>57</v>
      </c>
      <c r="G383" s="17" t="s">
        <v>59</v>
      </c>
      <c r="H383" s="18">
        <v>1</v>
      </c>
      <c r="I383" s="17"/>
      <c r="J383" s="17"/>
      <c r="K383" s="17"/>
      <c r="L383" s="19" t="s">
        <v>62</v>
      </c>
      <c r="M383" s="19" t="s">
        <v>63</v>
      </c>
      <c r="N383" s="19" t="s">
        <v>63</v>
      </c>
      <c r="O383" s="19" t="s">
        <v>63</v>
      </c>
      <c r="P383" s="19" t="s">
        <v>63</v>
      </c>
      <c r="Q383" s="19" t="s">
        <v>63</v>
      </c>
      <c r="R383" s="19" t="s">
        <v>62</v>
      </c>
      <c r="S383" s="19" t="s">
        <v>62</v>
      </c>
      <c r="T383" s="19" t="s">
        <v>62</v>
      </c>
      <c r="U383" s="19" t="s">
        <v>62</v>
      </c>
      <c r="V383" s="19" t="s">
        <v>62</v>
      </c>
      <c r="W383" s="19" t="s">
        <v>62</v>
      </c>
      <c r="X383" s="19" t="s">
        <v>62</v>
      </c>
      <c r="Y383" s="19" t="s">
        <v>63</v>
      </c>
      <c r="Z383" s="19" t="s">
        <v>63</v>
      </c>
      <c r="AA383" s="19" t="s">
        <v>63</v>
      </c>
      <c r="AB383" s="19" t="s">
        <v>63</v>
      </c>
      <c r="AC383" s="19" t="s">
        <v>63</v>
      </c>
      <c r="AD383" s="19" t="s">
        <v>63</v>
      </c>
      <c r="AE383" s="19" t="s">
        <v>62</v>
      </c>
      <c r="AF383" s="19" t="s">
        <v>63</v>
      </c>
      <c r="AG383" s="19" t="s">
        <v>63</v>
      </c>
      <c r="AH383" s="19" t="s">
        <v>63</v>
      </c>
      <c r="AI383" s="19" t="s">
        <v>63</v>
      </c>
      <c r="AJ383" s="19" t="s">
        <v>63</v>
      </c>
      <c r="AK383" s="19" t="s">
        <v>63</v>
      </c>
      <c r="AL383" s="19" t="s">
        <v>63</v>
      </c>
      <c r="AM383" s="19" t="s">
        <v>63</v>
      </c>
      <c r="AN383" s="19" t="s">
        <v>63</v>
      </c>
      <c r="AO383" s="19" t="s">
        <v>63</v>
      </c>
      <c r="AP383" s="83"/>
      <c r="AQ383" s="83" t="s">
        <v>64</v>
      </c>
    </row>
    <row r="384" spans="1:43" ht="25.5">
      <c r="A384" s="15" t="s">
        <v>55</v>
      </c>
      <c r="B384" s="1">
        <v>1576</v>
      </c>
      <c r="C384" s="16">
        <v>63</v>
      </c>
      <c r="D384" s="20" t="s">
        <v>143</v>
      </c>
      <c r="E384" s="17" t="s">
        <v>57</v>
      </c>
      <c r="F384" s="17" t="s">
        <v>58</v>
      </c>
      <c r="G384" s="17" t="s">
        <v>57</v>
      </c>
      <c r="H384" s="18">
        <v>1</v>
      </c>
      <c r="I384" s="17" t="s">
        <v>144</v>
      </c>
      <c r="J384" s="17"/>
      <c r="K384" s="17"/>
      <c r="L384" s="19" t="s">
        <v>62</v>
      </c>
      <c r="M384" s="19" t="s">
        <v>63</v>
      </c>
      <c r="N384" s="19" t="s">
        <v>63</v>
      </c>
      <c r="O384" s="19" t="s">
        <v>63</v>
      </c>
      <c r="P384" s="19" t="s">
        <v>63</v>
      </c>
      <c r="Q384" s="19" t="s">
        <v>63</v>
      </c>
      <c r="R384" s="19" t="s">
        <v>62</v>
      </c>
      <c r="S384" s="19" t="s">
        <v>62</v>
      </c>
      <c r="T384" s="19" t="s">
        <v>62</v>
      </c>
      <c r="U384" s="19" t="s">
        <v>62</v>
      </c>
      <c r="V384" s="19" t="s">
        <v>62</v>
      </c>
      <c r="W384" s="19" t="s">
        <v>62</v>
      </c>
      <c r="X384" s="19" t="s">
        <v>62</v>
      </c>
      <c r="Y384" s="19" t="s">
        <v>62</v>
      </c>
      <c r="Z384" s="19" t="s">
        <v>63</v>
      </c>
      <c r="AA384" s="19" t="s">
        <v>63</v>
      </c>
      <c r="AB384" s="19" t="s">
        <v>63</v>
      </c>
      <c r="AC384" s="19" t="s">
        <v>63</v>
      </c>
      <c r="AD384" s="19" t="s">
        <v>63</v>
      </c>
      <c r="AE384" s="19" t="s">
        <v>63</v>
      </c>
      <c r="AF384" s="19" t="s">
        <v>63</v>
      </c>
      <c r="AG384" s="19" t="s">
        <v>63</v>
      </c>
      <c r="AH384" s="19" t="s">
        <v>63</v>
      </c>
      <c r="AI384" s="19" t="s">
        <v>63</v>
      </c>
      <c r="AJ384" s="19" t="s">
        <v>63</v>
      </c>
      <c r="AK384" s="19" t="s">
        <v>63</v>
      </c>
      <c r="AL384" s="19" t="s">
        <v>63</v>
      </c>
      <c r="AM384" s="19" t="s">
        <v>63</v>
      </c>
      <c r="AN384" s="19" t="s">
        <v>63</v>
      </c>
      <c r="AO384" s="19" t="s">
        <v>63</v>
      </c>
      <c r="AP384" s="83"/>
      <c r="AQ384" s="83" t="s">
        <v>64</v>
      </c>
    </row>
    <row r="385" spans="1:43" ht="25.5">
      <c r="A385" s="15" t="s">
        <v>55</v>
      </c>
      <c r="B385" s="1">
        <v>1576.01</v>
      </c>
      <c r="C385" s="85">
        <v>75.900000000000006</v>
      </c>
      <c r="D385" s="20" t="s">
        <v>143</v>
      </c>
      <c r="E385" s="17" t="s">
        <v>57</v>
      </c>
      <c r="F385" s="17" t="s">
        <v>58</v>
      </c>
      <c r="G385" s="17" t="s">
        <v>57</v>
      </c>
      <c r="H385" s="18">
        <v>1</v>
      </c>
      <c r="I385" s="17" t="s">
        <v>144</v>
      </c>
      <c r="J385" s="17"/>
      <c r="K385" s="17"/>
      <c r="L385" s="19" t="s">
        <v>62</v>
      </c>
      <c r="M385" s="19" t="s">
        <v>63</v>
      </c>
      <c r="N385" s="19" t="s">
        <v>63</v>
      </c>
      <c r="O385" s="19" t="s">
        <v>63</v>
      </c>
      <c r="P385" s="19" t="s">
        <v>63</v>
      </c>
      <c r="Q385" s="19" t="s">
        <v>63</v>
      </c>
      <c r="R385" s="19" t="s">
        <v>62</v>
      </c>
      <c r="S385" s="19" t="s">
        <v>63</v>
      </c>
      <c r="T385" s="19" t="s">
        <v>63</v>
      </c>
      <c r="U385" s="19" t="s">
        <v>63</v>
      </c>
      <c r="V385" s="19" t="s">
        <v>63</v>
      </c>
      <c r="W385" s="19" t="s">
        <v>63</v>
      </c>
      <c r="X385" s="19" t="s">
        <v>63</v>
      </c>
      <c r="Y385" s="19" t="s">
        <v>63</v>
      </c>
      <c r="Z385" s="19" t="s">
        <v>62</v>
      </c>
      <c r="AA385" s="19" t="s">
        <v>63</v>
      </c>
      <c r="AB385" s="19" t="s">
        <v>62</v>
      </c>
      <c r="AC385" s="19" t="s">
        <v>62</v>
      </c>
      <c r="AD385" s="19" t="s">
        <v>62</v>
      </c>
      <c r="AE385" s="19" t="s">
        <v>62</v>
      </c>
      <c r="AF385" s="19" t="s">
        <v>62</v>
      </c>
      <c r="AG385" s="19" t="s">
        <v>62</v>
      </c>
      <c r="AH385" s="19" t="s">
        <v>62</v>
      </c>
      <c r="AI385" s="19" t="s">
        <v>62</v>
      </c>
      <c r="AJ385" s="19" t="s">
        <v>62</v>
      </c>
      <c r="AK385" s="19" t="s">
        <v>62</v>
      </c>
      <c r="AL385" s="19" t="s">
        <v>62</v>
      </c>
      <c r="AM385" s="19" t="s">
        <v>62</v>
      </c>
      <c r="AN385" s="19" t="s">
        <v>63</v>
      </c>
      <c r="AO385" s="19" t="s">
        <v>63</v>
      </c>
      <c r="AP385" s="83"/>
      <c r="AQ385" s="83"/>
    </row>
    <row r="386" spans="1:43">
      <c r="A386" s="15" t="s">
        <v>55</v>
      </c>
      <c r="B386" s="1">
        <v>1577</v>
      </c>
      <c r="C386" s="16">
        <v>33.299999999999997</v>
      </c>
      <c r="D386" s="20" t="s">
        <v>1508</v>
      </c>
      <c r="E386" s="17" t="s">
        <v>57</v>
      </c>
      <c r="F386" s="17" t="s">
        <v>57</v>
      </c>
      <c r="G386" s="17" t="s">
        <v>59</v>
      </c>
      <c r="H386" s="18">
        <v>1</v>
      </c>
      <c r="I386" s="17"/>
      <c r="J386" s="17"/>
      <c r="K386" s="17"/>
      <c r="L386" s="19" t="s">
        <v>62</v>
      </c>
      <c r="M386" s="19" t="s">
        <v>62</v>
      </c>
      <c r="N386" s="19" t="s">
        <v>62</v>
      </c>
      <c r="O386" s="19" t="s">
        <v>63</v>
      </c>
      <c r="P386" s="19" t="s">
        <v>63</v>
      </c>
      <c r="Q386" s="19" t="s">
        <v>62</v>
      </c>
      <c r="R386" s="19" t="s">
        <v>63</v>
      </c>
      <c r="S386" s="19" t="s">
        <v>62</v>
      </c>
      <c r="T386" s="19" t="s">
        <v>62</v>
      </c>
      <c r="U386" s="19" t="s">
        <v>62</v>
      </c>
      <c r="V386" s="19" t="s">
        <v>62</v>
      </c>
      <c r="W386" s="19" t="s">
        <v>63</v>
      </c>
      <c r="X386" s="19" t="s">
        <v>63</v>
      </c>
      <c r="Y386" s="19" t="s">
        <v>63</v>
      </c>
      <c r="Z386" s="19" t="s">
        <v>63</v>
      </c>
      <c r="AA386" s="19" t="s">
        <v>63</v>
      </c>
      <c r="AB386" s="19" t="s">
        <v>63</v>
      </c>
      <c r="AC386" s="19" t="s">
        <v>63</v>
      </c>
      <c r="AD386" s="19" t="s">
        <v>63</v>
      </c>
      <c r="AE386" s="19" t="s">
        <v>63</v>
      </c>
      <c r="AF386" s="19" t="s">
        <v>63</v>
      </c>
      <c r="AG386" s="19" t="s">
        <v>63</v>
      </c>
      <c r="AH386" s="19" t="s">
        <v>63</v>
      </c>
      <c r="AI386" s="19" t="s">
        <v>63</v>
      </c>
      <c r="AJ386" s="19" t="s">
        <v>63</v>
      </c>
      <c r="AK386" s="19" t="s">
        <v>63</v>
      </c>
      <c r="AL386" s="19" t="s">
        <v>63</v>
      </c>
      <c r="AM386" s="19" t="s">
        <v>63</v>
      </c>
      <c r="AN386" s="19" t="s">
        <v>63</v>
      </c>
      <c r="AO386" s="19" t="s">
        <v>63</v>
      </c>
      <c r="AP386" s="83"/>
      <c r="AQ386" s="83" t="s">
        <v>64</v>
      </c>
    </row>
    <row r="387" spans="1:43">
      <c r="A387" s="15" t="s">
        <v>55</v>
      </c>
      <c r="B387" s="1">
        <v>1578</v>
      </c>
      <c r="C387" s="16">
        <v>77.400000000000006</v>
      </c>
      <c r="D387" s="20" t="s">
        <v>145</v>
      </c>
      <c r="E387" s="17" t="s">
        <v>1132</v>
      </c>
      <c r="F387" s="17" t="s">
        <v>58</v>
      </c>
      <c r="G387" s="17" t="s">
        <v>57</v>
      </c>
      <c r="H387" s="18" t="s">
        <v>146</v>
      </c>
      <c r="I387" s="17"/>
      <c r="J387" s="17"/>
      <c r="K387" s="17"/>
      <c r="L387" s="19" t="s">
        <v>62</v>
      </c>
      <c r="M387" s="19" t="s">
        <v>63</v>
      </c>
      <c r="N387" s="19" t="s">
        <v>63</v>
      </c>
      <c r="O387" s="19" t="s">
        <v>63</v>
      </c>
      <c r="P387" s="19" t="s">
        <v>63</v>
      </c>
      <c r="Q387" s="19" t="s">
        <v>62</v>
      </c>
      <c r="R387" s="19" t="s">
        <v>63</v>
      </c>
      <c r="S387" s="19" t="s">
        <v>62</v>
      </c>
      <c r="T387" s="19" t="s">
        <v>62</v>
      </c>
      <c r="U387" s="19" t="s">
        <v>62</v>
      </c>
      <c r="V387" s="19" t="s">
        <v>62</v>
      </c>
      <c r="W387" s="19" t="s">
        <v>63</v>
      </c>
      <c r="X387" s="19" t="s">
        <v>63</v>
      </c>
      <c r="Y387" s="19" t="s">
        <v>63</v>
      </c>
      <c r="Z387" s="19" t="s">
        <v>63</v>
      </c>
      <c r="AA387" s="19" t="s">
        <v>63</v>
      </c>
      <c r="AB387" s="19" t="s">
        <v>63</v>
      </c>
      <c r="AC387" s="19" t="s">
        <v>63</v>
      </c>
      <c r="AD387" s="19" t="s">
        <v>63</v>
      </c>
      <c r="AE387" s="19" t="s">
        <v>63</v>
      </c>
      <c r="AF387" s="19" t="s">
        <v>63</v>
      </c>
      <c r="AG387" s="19" t="s">
        <v>63</v>
      </c>
      <c r="AH387" s="19" t="s">
        <v>63</v>
      </c>
      <c r="AI387" s="19" t="s">
        <v>63</v>
      </c>
      <c r="AJ387" s="19" t="s">
        <v>63</v>
      </c>
      <c r="AK387" s="19" t="s">
        <v>63</v>
      </c>
      <c r="AL387" s="19" t="s">
        <v>63</v>
      </c>
      <c r="AM387" s="19" t="s">
        <v>63</v>
      </c>
      <c r="AN387" s="19" t="s">
        <v>63</v>
      </c>
      <c r="AO387" s="19" t="s">
        <v>63</v>
      </c>
      <c r="AP387" s="83"/>
      <c r="AQ387" s="83" t="s">
        <v>64</v>
      </c>
    </row>
    <row r="388" spans="1:43">
      <c r="A388" s="15" t="s">
        <v>55</v>
      </c>
      <c r="B388" s="1">
        <v>1579</v>
      </c>
      <c r="C388" s="16">
        <v>126</v>
      </c>
      <c r="D388" s="20" t="s">
        <v>145</v>
      </c>
      <c r="E388" s="17" t="s">
        <v>77</v>
      </c>
      <c r="F388" s="17" t="s">
        <v>58</v>
      </c>
      <c r="G388" s="17" t="s">
        <v>57</v>
      </c>
      <c r="H388" s="18" t="s">
        <v>146</v>
      </c>
      <c r="I388" s="17"/>
      <c r="J388" s="17"/>
      <c r="K388" s="17"/>
      <c r="L388" s="19" t="s">
        <v>62</v>
      </c>
      <c r="M388" s="19" t="s">
        <v>63</v>
      </c>
      <c r="N388" s="19" t="s">
        <v>63</v>
      </c>
      <c r="O388" s="19" t="s">
        <v>63</v>
      </c>
      <c r="P388" s="19" t="s">
        <v>63</v>
      </c>
      <c r="Q388" s="19" t="s">
        <v>62</v>
      </c>
      <c r="R388" s="19" t="s">
        <v>63</v>
      </c>
      <c r="S388" s="19" t="s">
        <v>62</v>
      </c>
      <c r="T388" s="19" t="s">
        <v>62</v>
      </c>
      <c r="U388" s="19" t="s">
        <v>62</v>
      </c>
      <c r="V388" s="19" t="s">
        <v>62</v>
      </c>
      <c r="W388" s="19" t="s">
        <v>63</v>
      </c>
      <c r="X388" s="19" t="s">
        <v>63</v>
      </c>
      <c r="Y388" s="19" t="s">
        <v>63</v>
      </c>
      <c r="Z388" s="19" t="s">
        <v>63</v>
      </c>
      <c r="AA388" s="19" t="s">
        <v>63</v>
      </c>
      <c r="AB388" s="19" t="s">
        <v>63</v>
      </c>
      <c r="AC388" s="19" t="s">
        <v>63</v>
      </c>
      <c r="AD388" s="19" t="s">
        <v>63</v>
      </c>
      <c r="AE388" s="19" t="s">
        <v>63</v>
      </c>
      <c r="AF388" s="19" t="s">
        <v>63</v>
      </c>
      <c r="AG388" s="19" t="s">
        <v>63</v>
      </c>
      <c r="AH388" s="19" t="s">
        <v>63</v>
      </c>
      <c r="AI388" s="19" t="s">
        <v>63</v>
      </c>
      <c r="AJ388" s="19" t="s">
        <v>63</v>
      </c>
      <c r="AK388" s="19" t="s">
        <v>63</v>
      </c>
      <c r="AL388" s="19" t="s">
        <v>63</v>
      </c>
      <c r="AM388" s="19" t="s">
        <v>63</v>
      </c>
      <c r="AN388" s="19" t="s">
        <v>63</v>
      </c>
      <c r="AO388" s="19" t="s">
        <v>63</v>
      </c>
      <c r="AP388" s="83"/>
      <c r="AQ388" s="83" t="s">
        <v>64</v>
      </c>
    </row>
    <row r="389" spans="1:43">
      <c r="A389" s="15" t="s">
        <v>55</v>
      </c>
      <c r="B389" s="1">
        <v>1580</v>
      </c>
      <c r="C389" s="16">
        <v>14.3</v>
      </c>
      <c r="D389" s="20" t="s">
        <v>1509</v>
      </c>
      <c r="E389" s="17" t="s">
        <v>74</v>
      </c>
      <c r="F389" s="17" t="s">
        <v>58</v>
      </c>
      <c r="G389" s="17" t="s">
        <v>57</v>
      </c>
      <c r="H389" s="18">
        <v>1</v>
      </c>
      <c r="I389" s="17"/>
      <c r="J389" s="17"/>
      <c r="K389" s="17"/>
      <c r="L389" s="19" t="s">
        <v>62</v>
      </c>
      <c r="M389" s="19" t="s">
        <v>63</v>
      </c>
      <c r="N389" s="19" t="s">
        <v>63</v>
      </c>
      <c r="O389" s="19" t="s">
        <v>63</v>
      </c>
      <c r="P389" s="19" t="s">
        <v>63</v>
      </c>
      <c r="Q389" s="19" t="s">
        <v>62</v>
      </c>
      <c r="R389" s="19" t="s">
        <v>63</v>
      </c>
      <c r="S389" s="19" t="s">
        <v>62</v>
      </c>
      <c r="T389" s="19" t="s">
        <v>62</v>
      </c>
      <c r="U389" s="19" t="s">
        <v>62</v>
      </c>
      <c r="V389" s="19" t="s">
        <v>62</v>
      </c>
      <c r="W389" s="19" t="s">
        <v>63</v>
      </c>
      <c r="X389" s="19" t="s">
        <v>63</v>
      </c>
      <c r="Y389" s="19" t="s">
        <v>63</v>
      </c>
      <c r="Z389" s="19" t="s">
        <v>63</v>
      </c>
      <c r="AA389" s="19" t="s">
        <v>63</v>
      </c>
      <c r="AB389" s="19" t="s">
        <v>63</v>
      </c>
      <c r="AC389" s="19" t="s">
        <v>63</v>
      </c>
      <c r="AD389" s="19" t="s">
        <v>63</v>
      </c>
      <c r="AE389" s="19" t="s">
        <v>63</v>
      </c>
      <c r="AF389" s="19" t="s">
        <v>63</v>
      </c>
      <c r="AG389" s="19" t="s">
        <v>63</v>
      </c>
      <c r="AH389" s="19" t="s">
        <v>63</v>
      </c>
      <c r="AI389" s="19" t="s">
        <v>63</v>
      </c>
      <c r="AJ389" s="19" t="s">
        <v>63</v>
      </c>
      <c r="AK389" s="19" t="s">
        <v>63</v>
      </c>
      <c r="AL389" s="19" t="s">
        <v>63</v>
      </c>
      <c r="AM389" s="19" t="s">
        <v>63</v>
      </c>
      <c r="AN389" s="19" t="s">
        <v>63</v>
      </c>
      <c r="AO389" s="19" t="s">
        <v>63</v>
      </c>
      <c r="AP389" s="83"/>
      <c r="AQ389" s="83" t="s">
        <v>64</v>
      </c>
    </row>
    <row r="390" spans="1:43">
      <c r="A390" s="15" t="s">
        <v>55</v>
      </c>
      <c r="B390" s="1">
        <v>1581</v>
      </c>
      <c r="C390" s="16">
        <v>33.299999999999997</v>
      </c>
      <c r="D390" s="20" t="s">
        <v>1510</v>
      </c>
      <c r="E390" s="17" t="s">
        <v>57</v>
      </c>
      <c r="F390" s="17" t="s">
        <v>58</v>
      </c>
      <c r="G390" s="17" t="s">
        <v>57</v>
      </c>
      <c r="H390" s="18">
        <v>1</v>
      </c>
      <c r="I390" s="17"/>
      <c r="J390" s="17"/>
      <c r="K390" s="17"/>
      <c r="L390" s="19" t="s">
        <v>62</v>
      </c>
      <c r="M390" s="19" t="s">
        <v>63</v>
      </c>
      <c r="N390" s="19" t="s">
        <v>63</v>
      </c>
      <c r="O390" s="19" t="s">
        <v>63</v>
      </c>
      <c r="P390" s="19" t="s">
        <v>63</v>
      </c>
      <c r="Q390" s="19" t="s">
        <v>62</v>
      </c>
      <c r="R390" s="19" t="s">
        <v>63</v>
      </c>
      <c r="S390" s="19" t="s">
        <v>62</v>
      </c>
      <c r="T390" s="19" t="s">
        <v>62</v>
      </c>
      <c r="U390" s="19" t="s">
        <v>62</v>
      </c>
      <c r="V390" s="19" t="s">
        <v>62</v>
      </c>
      <c r="W390" s="19" t="s">
        <v>63</v>
      </c>
      <c r="X390" s="19" t="s">
        <v>63</v>
      </c>
      <c r="Y390" s="19" t="s">
        <v>63</v>
      </c>
      <c r="Z390" s="19" t="s">
        <v>63</v>
      </c>
      <c r="AA390" s="19" t="s">
        <v>63</v>
      </c>
      <c r="AB390" s="19" t="s">
        <v>63</v>
      </c>
      <c r="AC390" s="19" t="s">
        <v>63</v>
      </c>
      <c r="AD390" s="19" t="s">
        <v>63</v>
      </c>
      <c r="AE390" s="19" t="s">
        <v>63</v>
      </c>
      <c r="AF390" s="19" t="s">
        <v>63</v>
      </c>
      <c r="AG390" s="19" t="s">
        <v>63</v>
      </c>
      <c r="AH390" s="19" t="s">
        <v>63</v>
      </c>
      <c r="AI390" s="19" t="s">
        <v>63</v>
      </c>
      <c r="AJ390" s="19" t="s">
        <v>63</v>
      </c>
      <c r="AK390" s="19" t="s">
        <v>63</v>
      </c>
      <c r="AL390" s="19" t="s">
        <v>63</v>
      </c>
      <c r="AM390" s="19" t="s">
        <v>63</v>
      </c>
      <c r="AN390" s="19" t="s">
        <v>63</v>
      </c>
      <c r="AO390" s="19" t="s">
        <v>63</v>
      </c>
      <c r="AP390" s="83"/>
      <c r="AQ390" s="83" t="s">
        <v>64</v>
      </c>
    </row>
    <row r="391" spans="1:43">
      <c r="A391" s="15" t="s">
        <v>55</v>
      </c>
      <c r="B391" s="1">
        <v>1582</v>
      </c>
      <c r="C391" s="16">
        <v>94.5</v>
      </c>
      <c r="D391" s="20" t="s">
        <v>1511</v>
      </c>
      <c r="E391" s="17" t="s">
        <v>158</v>
      </c>
      <c r="F391" s="17" t="s">
        <v>57</v>
      </c>
      <c r="G391" s="17" t="s">
        <v>57</v>
      </c>
      <c r="H391" s="18">
        <v>1</v>
      </c>
      <c r="I391" s="17"/>
      <c r="J391" s="17"/>
      <c r="K391" s="17"/>
      <c r="L391" s="19" t="s">
        <v>62</v>
      </c>
      <c r="M391" s="19" t="s">
        <v>63</v>
      </c>
      <c r="N391" s="19" t="s">
        <v>63</v>
      </c>
      <c r="O391" s="19" t="s">
        <v>63</v>
      </c>
      <c r="P391" s="19" t="s">
        <v>63</v>
      </c>
      <c r="Q391" s="19" t="s">
        <v>62</v>
      </c>
      <c r="R391" s="19" t="s">
        <v>63</v>
      </c>
      <c r="S391" s="19" t="s">
        <v>62</v>
      </c>
      <c r="T391" s="19" t="s">
        <v>62</v>
      </c>
      <c r="U391" s="19" t="s">
        <v>62</v>
      </c>
      <c r="V391" s="19" t="s">
        <v>62</v>
      </c>
      <c r="W391" s="19" t="s">
        <v>63</v>
      </c>
      <c r="X391" s="19" t="s">
        <v>63</v>
      </c>
      <c r="Y391" s="19" t="s">
        <v>63</v>
      </c>
      <c r="Z391" s="19" t="s">
        <v>63</v>
      </c>
      <c r="AA391" s="19" t="s">
        <v>63</v>
      </c>
      <c r="AB391" s="19" t="s">
        <v>63</v>
      </c>
      <c r="AC391" s="19" t="s">
        <v>63</v>
      </c>
      <c r="AD391" s="19" t="s">
        <v>63</v>
      </c>
      <c r="AE391" s="19" t="s">
        <v>63</v>
      </c>
      <c r="AF391" s="19" t="s">
        <v>63</v>
      </c>
      <c r="AG391" s="19" t="s">
        <v>63</v>
      </c>
      <c r="AH391" s="19" t="s">
        <v>63</v>
      </c>
      <c r="AI391" s="19" t="s">
        <v>63</v>
      </c>
      <c r="AJ391" s="19" t="s">
        <v>63</v>
      </c>
      <c r="AK391" s="19" t="s">
        <v>63</v>
      </c>
      <c r="AL391" s="19" t="s">
        <v>63</v>
      </c>
      <c r="AM391" s="19" t="s">
        <v>63</v>
      </c>
      <c r="AN391" s="19" t="s">
        <v>63</v>
      </c>
      <c r="AO391" s="19" t="s">
        <v>63</v>
      </c>
      <c r="AP391" s="83"/>
      <c r="AQ391" s="83" t="s">
        <v>64</v>
      </c>
    </row>
    <row r="392" spans="1:43" ht="38.25">
      <c r="A392" s="15" t="s">
        <v>55</v>
      </c>
      <c r="B392" s="1">
        <v>1583</v>
      </c>
      <c r="C392" s="16">
        <v>8.4</v>
      </c>
      <c r="D392" s="20" t="s">
        <v>1512</v>
      </c>
      <c r="E392" s="17" t="s">
        <v>57</v>
      </c>
      <c r="F392" s="17" t="s">
        <v>93</v>
      </c>
      <c r="G392" s="17" t="s">
        <v>57</v>
      </c>
      <c r="H392" s="18">
        <v>1</v>
      </c>
      <c r="I392" s="17" t="s">
        <v>1513</v>
      </c>
      <c r="J392" s="17"/>
      <c r="K392" s="17"/>
      <c r="L392" s="19" t="s">
        <v>62</v>
      </c>
      <c r="M392" s="19" t="s">
        <v>62</v>
      </c>
      <c r="N392" s="19" t="s">
        <v>63</v>
      </c>
      <c r="O392" s="19" t="s">
        <v>63</v>
      </c>
      <c r="P392" s="19" t="s">
        <v>63</v>
      </c>
      <c r="Q392" s="19" t="s">
        <v>63</v>
      </c>
      <c r="R392" s="19" t="s">
        <v>62</v>
      </c>
      <c r="S392" s="19" t="s">
        <v>62</v>
      </c>
      <c r="T392" s="19" t="s">
        <v>62</v>
      </c>
      <c r="U392" s="19" t="s">
        <v>62</v>
      </c>
      <c r="V392" s="19" t="s">
        <v>62</v>
      </c>
      <c r="W392" s="19" t="s">
        <v>62</v>
      </c>
      <c r="X392" s="19" t="s">
        <v>62</v>
      </c>
      <c r="Y392" s="19" t="s">
        <v>62</v>
      </c>
      <c r="Z392" s="19" t="s">
        <v>63</v>
      </c>
      <c r="AA392" s="19" t="s">
        <v>63</v>
      </c>
      <c r="AB392" s="19" t="s">
        <v>63</v>
      </c>
      <c r="AC392" s="19" t="s">
        <v>63</v>
      </c>
      <c r="AD392" s="19" t="s">
        <v>63</v>
      </c>
      <c r="AE392" s="19" t="s">
        <v>63</v>
      </c>
      <c r="AF392" s="19" t="s">
        <v>63</v>
      </c>
      <c r="AG392" s="19" t="s">
        <v>63</v>
      </c>
      <c r="AH392" s="19" t="s">
        <v>63</v>
      </c>
      <c r="AI392" s="19" t="s">
        <v>63</v>
      </c>
      <c r="AJ392" s="19" t="s">
        <v>63</v>
      </c>
      <c r="AK392" s="19" t="s">
        <v>63</v>
      </c>
      <c r="AL392" s="19" t="s">
        <v>63</v>
      </c>
      <c r="AM392" s="19" t="s">
        <v>63</v>
      </c>
      <c r="AN392" s="19" t="s">
        <v>63</v>
      </c>
      <c r="AO392" s="19" t="s">
        <v>63</v>
      </c>
      <c r="AP392" s="83"/>
      <c r="AQ392" s="83" t="s">
        <v>64</v>
      </c>
    </row>
    <row r="393" spans="1:43" ht="38.25">
      <c r="A393" s="15" t="s">
        <v>55</v>
      </c>
      <c r="B393" s="1">
        <v>1583.01</v>
      </c>
      <c r="C393" s="85">
        <v>13.5</v>
      </c>
      <c r="D393" s="20" t="s">
        <v>1512</v>
      </c>
      <c r="E393" s="17" t="s">
        <v>57</v>
      </c>
      <c r="F393" s="17" t="s">
        <v>93</v>
      </c>
      <c r="G393" s="17" t="s">
        <v>57</v>
      </c>
      <c r="H393" s="18">
        <v>1</v>
      </c>
      <c r="I393" s="17" t="s">
        <v>1513</v>
      </c>
      <c r="J393" s="17"/>
      <c r="K393" s="17"/>
      <c r="L393" s="19" t="s">
        <v>62</v>
      </c>
      <c r="M393" s="19" t="s">
        <v>62</v>
      </c>
      <c r="N393" s="19" t="s">
        <v>63</v>
      </c>
      <c r="O393" s="19" t="s">
        <v>63</v>
      </c>
      <c r="P393" s="19" t="s">
        <v>63</v>
      </c>
      <c r="Q393" s="19" t="s">
        <v>63</v>
      </c>
      <c r="R393" s="19" t="s">
        <v>62</v>
      </c>
      <c r="S393" s="19" t="s">
        <v>63</v>
      </c>
      <c r="T393" s="19" t="s">
        <v>63</v>
      </c>
      <c r="U393" s="19" t="s">
        <v>63</v>
      </c>
      <c r="V393" s="19" t="s">
        <v>63</v>
      </c>
      <c r="W393" s="19" t="s">
        <v>63</v>
      </c>
      <c r="X393" s="19" t="s">
        <v>63</v>
      </c>
      <c r="Y393" s="19" t="s">
        <v>63</v>
      </c>
      <c r="Z393" s="19" t="s">
        <v>62</v>
      </c>
      <c r="AA393" s="19" t="s">
        <v>63</v>
      </c>
      <c r="AB393" s="19" t="s">
        <v>62</v>
      </c>
      <c r="AC393" s="19" t="s">
        <v>62</v>
      </c>
      <c r="AD393" s="19" t="s">
        <v>62</v>
      </c>
      <c r="AE393" s="19" t="s">
        <v>62</v>
      </c>
      <c r="AF393" s="19" t="s">
        <v>62</v>
      </c>
      <c r="AG393" s="19" t="s">
        <v>62</v>
      </c>
      <c r="AH393" s="19" t="s">
        <v>62</v>
      </c>
      <c r="AI393" s="19" t="s">
        <v>62</v>
      </c>
      <c r="AJ393" s="19" t="s">
        <v>62</v>
      </c>
      <c r="AK393" s="19" t="s">
        <v>62</v>
      </c>
      <c r="AL393" s="19" t="s">
        <v>62</v>
      </c>
      <c r="AM393" s="19" t="s">
        <v>62</v>
      </c>
      <c r="AN393" s="19" t="s">
        <v>63</v>
      </c>
      <c r="AO393" s="19" t="s">
        <v>63</v>
      </c>
      <c r="AP393" s="83"/>
      <c r="AQ393" s="83"/>
    </row>
    <row r="394" spans="1:43">
      <c r="A394" s="15" t="s">
        <v>55</v>
      </c>
      <c r="B394" s="1">
        <v>1587</v>
      </c>
      <c r="C394" s="16">
        <v>18</v>
      </c>
      <c r="D394" s="20" t="s">
        <v>1514</v>
      </c>
      <c r="E394" s="17" t="s">
        <v>57</v>
      </c>
      <c r="F394" s="17" t="s">
        <v>58</v>
      </c>
      <c r="G394" s="17" t="s">
        <v>57</v>
      </c>
      <c r="H394" s="18">
        <v>1</v>
      </c>
      <c r="I394" s="17"/>
      <c r="J394" s="17"/>
      <c r="K394" s="17"/>
      <c r="L394" s="19" t="s">
        <v>62</v>
      </c>
      <c r="M394" s="19" t="s">
        <v>63</v>
      </c>
      <c r="N394" s="19" t="s">
        <v>63</v>
      </c>
      <c r="O394" s="19" t="s">
        <v>63</v>
      </c>
      <c r="P394" s="19" t="s">
        <v>63</v>
      </c>
      <c r="Q394" s="19" t="s">
        <v>63</v>
      </c>
      <c r="R394" s="19" t="s">
        <v>62</v>
      </c>
      <c r="S394" s="19" t="s">
        <v>62</v>
      </c>
      <c r="T394" s="19" t="s">
        <v>62</v>
      </c>
      <c r="U394" s="19" t="s">
        <v>62</v>
      </c>
      <c r="V394" s="19" t="s">
        <v>62</v>
      </c>
      <c r="W394" s="19" t="s">
        <v>63</v>
      </c>
      <c r="X394" s="19" t="s">
        <v>63</v>
      </c>
      <c r="Y394" s="19" t="s">
        <v>63</v>
      </c>
      <c r="Z394" s="19" t="s">
        <v>63</v>
      </c>
      <c r="AA394" s="19" t="s">
        <v>63</v>
      </c>
      <c r="AB394" s="19" t="s">
        <v>63</v>
      </c>
      <c r="AC394" s="19" t="s">
        <v>63</v>
      </c>
      <c r="AD394" s="19" t="s">
        <v>63</v>
      </c>
      <c r="AE394" s="19" t="s">
        <v>62</v>
      </c>
      <c r="AF394" s="19" t="s">
        <v>63</v>
      </c>
      <c r="AG394" s="19" t="s">
        <v>63</v>
      </c>
      <c r="AH394" s="19" t="s">
        <v>63</v>
      </c>
      <c r="AI394" s="19" t="s">
        <v>63</v>
      </c>
      <c r="AJ394" s="19" t="s">
        <v>63</v>
      </c>
      <c r="AK394" s="19" t="s">
        <v>63</v>
      </c>
      <c r="AL394" s="19" t="s">
        <v>63</v>
      </c>
      <c r="AM394" s="19" t="s">
        <v>63</v>
      </c>
      <c r="AN394" s="19" t="s">
        <v>63</v>
      </c>
      <c r="AO394" s="19" t="s">
        <v>63</v>
      </c>
      <c r="AP394" s="83"/>
      <c r="AQ394" s="83" t="s">
        <v>64</v>
      </c>
    </row>
    <row r="395" spans="1:43">
      <c r="A395" s="15" t="s">
        <v>55</v>
      </c>
      <c r="B395" s="1">
        <v>1588</v>
      </c>
      <c r="C395" s="16">
        <v>26.1</v>
      </c>
      <c r="D395" s="20" t="s">
        <v>1515</v>
      </c>
      <c r="E395" s="17" t="s">
        <v>1516</v>
      </c>
      <c r="F395" s="17" t="s">
        <v>66</v>
      </c>
      <c r="G395" s="17" t="s">
        <v>59</v>
      </c>
      <c r="H395" s="17" t="s">
        <v>1369</v>
      </c>
      <c r="I395" s="17"/>
      <c r="J395" s="17"/>
      <c r="K395" s="17"/>
      <c r="L395" s="19" t="s">
        <v>63</v>
      </c>
      <c r="M395" s="19" t="s">
        <v>62</v>
      </c>
      <c r="N395" s="19" t="s">
        <v>63</v>
      </c>
      <c r="O395" s="19" t="s">
        <v>63</v>
      </c>
      <c r="P395" s="19" t="s">
        <v>63</v>
      </c>
      <c r="Q395" s="19" t="s">
        <v>62</v>
      </c>
      <c r="R395" s="19" t="s">
        <v>63</v>
      </c>
      <c r="S395" s="19" t="s">
        <v>62</v>
      </c>
      <c r="T395" s="19" t="s">
        <v>62</v>
      </c>
      <c r="U395" s="19" t="s">
        <v>62</v>
      </c>
      <c r="V395" s="19" t="s">
        <v>62</v>
      </c>
      <c r="W395" s="19" t="s">
        <v>63</v>
      </c>
      <c r="X395" s="19" t="s">
        <v>63</v>
      </c>
      <c r="Y395" s="19" t="s">
        <v>63</v>
      </c>
      <c r="Z395" s="19" t="s">
        <v>63</v>
      </c>
      <c r="AA395" s="19" t="s">
        <v>63</v>
      </c>
      <c r="AB395" s="19" t="s">
        <v>63</v>
      </c>
      <c r="AC395" s="19" t="s">
        <v>63</v>
      </c>
      <c r="AD395" s="19" t="s">
        <v>63</v>
      </c>
      <c r="AE395" s="19" t="s">
        <v>63</v>
      </c>
      <c r="AF395" s="19" t="s">
        <v>63</v>
      </c>
      <c r="AG395" s="19" t="s">
        <v>63</v>
      </c>
      <c r="AH395" s="19" t="s">
        <v>62</v>
      </c>
      <c r="AI395" s="19" t="s">
        <v>63</v>
      </c>
      <c r="AJ395" s="19" t="s">
        <v>63</v>
      </c>
      <c r="AK395" s="19" t="s">
        <v>63</v>
      </c>
      <c r="AL395" s="19" t="s">
        <v>63</v>
      </c>
      <c r="AM395" s="19" t="s">
        <v>63</v>
      </c>
      <c r="AN395" s="19" t="s">
        <v>63</v>
      </c>
      <c r="AO395" s="19" t="s">
        <v>63</v>
      </c>
      <c r="AP395" s="83"/>
      <c r="AQ395" s="83" t="s">
        <v>64</v>
      </c>
    </row>
    <row r="396" spans="1:43">
      <c r="A396" s="15" t="s">
        <v>55</v>
      </c>
      <c r="B396" s="1">
        <v>1589</v>
      </c>
      <c r="C396" s="16">
        <v>46.8</v>
      </c>
      <c r="D396" s="20" t="s">
        <v>1517</v>
      </c>
      <c r="E396" s="17" t="s">
        <v>57</v>
      </c>
      <c r="F396" s="17" t="s">
        <v>58</v>
      </c>
      <c r="G396" s="17" t="s">
        <v>57</v>
      </c>
      <c r="H396" s="18">
        <v>1</v>
      </c>
      <c r="I396" s="17"/>
      <c r="K396" s="17"/>
      <c r="L396" s="19" t="s">
        <v>62</v>
      </c>
      <c r="M396" s="19" t="s">
        <v>63</v>
      </c>
      <c r="N396" s="19" t="s">
        <v>63</v>
      </c>
      <c r="O396" s="19" t="s">
        <v>63</v>
      </c>
      <c r="P396" s="19" t="s">
        <v>63</v>
      </c>
      <c r="Q396" s="19" t="s">
        <v>62</v>
      </c>
      <c r="R396" s="19" t="s">
        <v>63</v>
      </c>
      <c r="S396" s="19" t="s">
        <v>62</v>
      </c>
      <c r="T396" s="19" t="s">
        <v>62</v>
      </c>
      <c r="U396" s="19" t="s">
        <v>62</v>
      </c>
      <c r="V396" s="19" t="s">
        <v>62</v>
      </c>
      <c r="W396" s="19" t="s">
        <v>63</v>
      </c>
      <c r="X396" s="19" t="s">
        <v>63</v>
      </c>
      <c r="Y396" s="19" t="s">
        <v>63</v>
      </c>
      <c r="Z396" s="19" t="s">
        <v>63</v>
      </c>
      <c r="AA396" s="19" t="s">
        <v>63</v>
      </c>
      <c r="AB396" s="19" t="s">
        <v>63</v>
      </c>
      <c r="AC396" s="19" t="s">
        <v>63</v>
      </c>
      <c r="AD396" s="19" t="s">
        <v>63</v>
      </c>
      <c r="AE396" s="19" t="s">
        <v>63</v>
      </c>
      <c r="AF396" s="19" t="s">
        <v>63</v>
      </c>
      <c r="AG396" s="19" t="s">
        <v>63</v>
      </c>
      <c r="AH396" s="19" t="s">
        <v>63</v>
      </c>
      <c r="AI396" s="19" t="s">
        <v>63</v>
      </c>
      <c r="AJ396" s="19" t="s">
        <v>63</v>
      </c>
      <c r="AK396" s="19" t="s">
        <v>63</v>
      </c>
      <c r="AL396" s="19" t="s">
        <v>63</v>
      </c>
      <c r="AM396" s="19" t="s">
        <v>63</v>
      </c>
      <c r="AN396" s="19" t="s">
        <v>63</v>
      </c>
      <c r="AO396" s="19" t="s">
        <v>62</v>
      </c>
      <c r="AP396" s="83"/>
      <c r="AQ396" s="83" t="s">
        <v>64</v>
      </c>
    </row>
    <row r="397" spans="1:43">
      <c r="A397" s="15" t="s">
        <v>55</v>
      </c>
      <c r="B397" s="1">
        <v>1590</v>
      </c>
      <c r="C397" s="16">
        <v>33.299999999999997</v>
      </c>
      <c r="D397" s="20" t="s">
        <v>1518</v>
      </c>
      <c r="E397" s="17" t="s">
        <v>57</v>
      </c>
      <c r="F397" s="17" t="s">
        <v>57</v>
      </c>
      <c r="G397" s="17" t="s">
        <v>57</v>
      </c>
      <c r="H397" s="18">
        <v>1</v>
      </c>
      <c r="I397" s="17"/>
      <c r="J397" s="17"/>
      <c r="K397" s="17"/>
      <c r="L397" s="19" t="s">
        <v>62</v>
      </c>
      <c r="M397" s="19" t="s">
        <v>63</v>
      </c>
      <c r="N397" s="19" t="s">
        <v>63</v>
      </c>
      <c r="O397" s="19" t="s">
        <v>63</v>
      </c>
      <c r="P397" s="19" t="s">
        <v>63</v>
      </c>
      <c r="Q397" s="19" t="s">
        <v>62</v>
      </c>
      <c r="R397" s="19" t="s">
        <v>63</v>
      </c>
      <c r="S397" s="19" t="s">
        <v>62</v>
      </c>
      <c r="T397" s="19" t="s">
        <v>62</v>
      </c>
      <c r="U397" s="19" t="s">
        <v>62</v>
      </c>
      <c r="V397" s="19" t="s">
        <v>62</v>
      </c>
      <c r="W397" s="19" t="s">
        <v>63</v>
      </c>
      <c r="X397" s="19" t="s">
        <v>63</v>
      </c>
      <c r="Y397" s="19" t="s">
        <v>63</v>
      </c>
      <c r="Z397" s="19" t="s">
        <v>63</v>
      </c>
      <c r="AA397" s="19" t="s">
        <v>63</v>
      </c>
      <c r="AB397" s="19" t="s">
        <v>63</v>
      </c>
      <c r="AC397" s="19" t="s">
        <v>63</v>
      </c>
      <c r="AD397" s="19" t="s">
        <v>63</v>
      </c>
      <c r="AE397" s="19" t="s">
        <v>63</v>
      </c>
      <c r="AF397" s="19" t="s">
        <v>63</v>
      </c>
      <c r="AG397" s="19" t="s">
        <v>63</v>
      </c>
      <c r="AH397" s="19" t="s">
        <v>63</v>
      </c>
      <c r="AI397" s="19" t="s">
        <v>63</v>
      </c>
      <c r="AJ397" s="19" t="s">
        <v>63</v>
      </c>
      <c r="AK397" s="19" t="s">
        <v>63</v>
      </c>
      <c r="AL397" s="19" t="s">
        <v>63</v>
      </c>
      <c r="AM397" s="19" t="s">
        <v>63</v>
      </c>
      <c r="AN397" s="19" t="s">
        <v>63</v>
      </c>
      <c r="AO397" s="19" t="s">
        <v>63</v>
      </c>
      <c r="AP397" s="83"/>
      <c r="AQ397" s="83" t="s">
        <v>64</v>
      </c>
    </row>
    <row r="398" spans="1:43">
      <c r="A398" s="15" t="s">
        <v>55</v>
      </c>
      <c r="B398" s="1">
        <v>1591</v>
      </c>
      <c r="C398" s="16">
        <v>37.799999999999997</v>
      </c>
      <c r="D398" s="20" t="s">
        <v>147</v>
      </c>
      <c r="E398" s="17" t="s">
        <v>57</v>
      </c>
      <c r="F398" s="17" t="s">
        <v>58</v>
      </c>
      <c r="G398" s="17" t="s">
        <v>59</v>
      </c>
      <c r="H398" s="18">
        <v>1</v>
      </c>
      <c r="I398" s="17"/>
      <c r="J398" s="21"/>
      <c r="K398" s="17"/>
      <c r="L398" s="19" t="s">
        <v>62</v>
      </c>
      <c r="M398" s="19" t="s">
        <v>62</v>
      </c>
      <c r="N398" s="19" t="s">
        <v>63</v>
      </c>
      <c r="O398" s="19" t="s">
        <v>63</v>
      </c>
      <c r="P398" s="19" t="s">
        <v>63</v>
      </c>
      <c r="Q398" s="19" t="s">
        <v>63</v>
      </c>
      <c r="R398" s="19" t="s">
        <v>62</v>
      </c>
      <c r="S398" s="19" t="s">
        <v>62</v>
      </c>
      <c r="T398" s="19" t="s">
        <v>62</v>
      </c>
      <c r="U398" s="19" t="s">
        <v>62</v>
      </c>
      <c r="V398" s="19" t="s">
        <v>62</v>
      </c>
      <c r="W398" s="19" t="s">
        <v>62</v>
      </c>
      <c r="X398" s="19" t="s">
        <v>62</v>
      </c>
      <c r="Y398" s="19" t="s">
        <v>63</v>
      </c>
      <c r="Z398" s="19" t="s">
        <v>63</v>
      </c>
      <c r="AA398" s="19" t="s">
        <v>63</v>
      </c>
      <c r="AB398" s="19" t="s">
        <v>63</v>
      </c>
      <c r="AC398" s="19" t="s">
        <v>63</v>
      </c>
      <c r="AD398" s="19" t="s">
        <v>63</v>
      </c>
      <c r="AE398" s="19" t="s">
        <v>63</v>
      </c>
      <c r="AF398" s="19" t="s">
        <v>63</v>
      </c>
      <c r="AG398" s="19" t="s">
        <v>63</v>
      </c>
      <c r="AH398" s="19" t="s">
        <v>62</v>
      </c>
      <c r="AI398" s="19" t="s">
        <v>63</v>
      </c>
      <c r="AJ398" s="19" t="s">
        <v>63</v>
      </c>
      <c r="AK398" s="19" t="s">
        <v>62</v>
      </c>
      <c r="AL398" s="19" t="s">
        <v>63</v>
      </c>
      <c r="AM398" s="19" t="s">
        <v>63</v>
      </c>
      <c r="AN398" s="19" t="s">
        <v>63</v>
      </c>
      <c r="AO398" s="19" t="s">
        <v>63</v>
      </c>
      <c r="AP398" s="83"/>
      <c r="AQ398" s="83" t="s">
        <v>64</v>
      </c>
    </row>
    <row r="399" spans="1:43">
      <c r="A399" s="15" t="s">
        <v>55</v>
      </c>
      <c r="B399" s="1">
        <v>1592</v>
      </c>
      <c r="C399" s="16">
        <v>3.2</v>
      </c>
      <c r="D399" s="20" t="s">
        <v>1519</v>
      </c>
      <c r="E399" s="17" t="s">
        <v>57</v>
      </c>
      <c r="F399" s="17" t="s">
        <v>57</v>
      </c>
      <c r="G399" s="17" t="s">
        <v>57</v>
      </c>
      <c r="H399" s="18">
        <v>1</v>
      </c>
      <c r="I399" s="17"/>
      <c r="J399" s="17"/>
      <c r="K399" s="17"/>
      <c r="L399" s="19" t="s">
        <v>62</v>
      </c>
      <c r="M399" s="19" t="s">
        <v>63</v>
      </c>
      <c r="N399" s="19" t="s">
        <v>63</v>
      </c>
      <c r="O399" s="19" t="s">
        <v>63</v>
      </c>
      <c r="P399" s="19" t="s">
        <v>63</v>
      </c>
      <c r="Q399" s="19" t="s">
        <v>63</v>
      </c>
      <c r="R399" s="19" t="s">
        <v>62</v>
      </c>
      <c r="S399" s="19" t="s">
        <v>62</v>
      </c>
      <c r="T399" s="19" t="s">
        <v>62</v>
      </c>
      <c r="U399" s="19" t="s">
        <v>62</v>
      </c>
      <c r="V399" s="19" t="s">
        <v>62</v>
      </c>
      <c r="W399" s="19" t="s">
        <v>62</v>
      </c>
      <c r="X399" s="19" t="s">
        <v>62</v>
      </c>
      <c r="Y399" s="19" t="s">
        <v>62</v>
      </c>
      <c r="Z399" s="19" t="s">
        <v>63</v>
      </c>
      <c r="AA399" s="19" t="s">
        <v>63</v>
      </c>
      <c r="AB399" s="19" t="s">
        <v>63</v>
      </c>
      <c r="AC399" s="19" t="s">
        <v>63</v>
      </c>
      <c r="AD399" s="19" t="s">
        <v>63</v>
      </c>
      <c r="AE399" s="19" t="s">
        <v>63</v>
      </c>
      <c r="AF399" s="19" t="s">
        <v>63</v>
      </c>
      <c r="AG399" s="19" t="s">
        <v>63</v>
      </c>
      <c r="AH399" s="19" t="s">
        <v>63</v>
      </c>
      <c r="AI399" s="19" t="s">
        <v>63</v>
      </c>
      <c r="AJ399" s="19" t="s">
        <v>63</v>
      </c>
      <c r="AK399" s="19" t="s">
        <v>63</v>
      </c>
      <c r="AL399" s="19" t="s">
        <v>63</v>
      </c>
      <c r="AM399" s="19" t="s">
        <v>63</v>
      </c>
      <c r="AN399" s="19" t="s">
        <v>63</v>
      </c>
      <c r="AO399" s="19" t="s">
        <v>63</v>
      </c>
      <c r="AP399" s="83"/>
      <c r="AQ399" s="83" t="s">
        <v>64</v>
      </c>
    </row>
    <row r="400" spans="1:43">
      <c r="A400" s="15" t="s">
        <v>55</v>
      </c>
      <c r="B400" s="1">
        <v>1592.01</v>
      </c>
      <c r="C400" s="85">
        <v>7.9</v>
      </c>
      <c r="D400" s="20" t="s">
        <v>1519</v>
      </c>
      <c r="E400" s="17" t="s">
        <v>57</v>
      </c>
      <c r="F400" s="17" t="s">
        <v>58</v>
      </c>
      <c r="G400" s="17" t="s">
        <v>57</v>
      </c>
      <c r="H400" s="18">
        <v>1</v>
      </c>
      <c r="I400" s="17"/>
      <c r="J400" s="17"/>
      <c r="K400" s="17"/>
      <c r="L400" s="19" t="s">
        <v>62</v>
      </c>
      <c r="M400" s="19" t="s">
        <v>63</v>
      </c>
      <c r="N400" s="19" t="s">
        <v>63</v>
      </c>
      <c r="O400" s="19" t="s">
        <v>63</v>
      </c>
      <c r="P400" s="19" t="s">
        <v>63</v>
      </c>
      <c r="Q400" s="19" t="s">
        <v>63</v>
      </c>
      <c r="R400" s="19" t="s">
        <v>62</v>
      </c>
      <c r="S400" s="19" t="s">
        <v>63</v>
      </c>
      <c r="T400" s="19" t="s">
        <v>63</v>
      </c>
      <c r="U400" s="19" t="s">
        <v>63</v>
      </c>
      <c r="V400" s="19" t="s">
        <v>63</v>
      </c>
      <c r="W400" s="19" t="s">
        <v>63</v>
      </c>
      <c r="X400" s="19" t="s">
        <v>63</v>
      </c>
      <c r="Y400" s="19" t="s">
        <v>63</v>
      </c>
      <c r="Z400" s="19" t="s">
        <v>62</v>
      </c>
      <c r="AA400" s="19" t="s">
        <v>63</v>
      </c>
      <c r="AB400" s="19" t="s">
        <v>62</v>
      </c>
      <c r="AC400" s="19" t="s">
        <v>62</v>
      </c>
      <c r="AD400" s="19" t="s">
        <v>62</v>
      </c>
      <c r="AE400" s="19" t="s">
        <v>62</v>
      </c>
      <c r="AF400" s="19" t="s">
        <v>62</v>
      </c>
      <c r="AG400" s="19" t="s">
        <v>62</v>
      </c>
      <c r="AH400" s="19" t="s">
        <v>62</v>
      </c>
      <c r="AI400" s="19" t="s">
        <v>62</v>
      </c>
      <c r="AJ400" s="19" t="s">
        <v>62</v>
      </c>
      <c r="AK400" s="19" t="s">
        <v>62</v>
      </c>
      <c r="AL400" s="19" t="s">
        <v>62</v>
      </c>
      <c r="AM400" s="19" t="s">
        <v>62</v>
      </c>
      <c r="AN400" s="19" t="s">
        <v>63</v>
      </c>
      <c r="AO400" s="19" t="s">
        <v>63</v>
      </c>
      <c r="AP400" s="83"/>
      <c r="AQ400" s="83"/>
    </row>
    <row r="401" spans="1:43">
      <c r="A401" s="15" t="s">
        <v>55</v>
      </c>
      <c r="B401" s="1">
        <v>1593</v>
      </c>
      <c r="C401" s="16">
        <v>21.6</v>
      </c>
      <c r="D401" s="20" t="s">
        <v>1520</v>
      </c>
      <c r="E401" s="17" t="s">
        <v>57</v>
      </c>
      <c r="F401" s="17" t="s">
        <v>58</v>
      </c>
      <c r="G401" s="17" t="s">
        <v>57</v>
      </c>
      <c r="H401" s="18">
        <v>1</v>
      </c>
      <c r="I401" s="17"/>
      <c r="J401" s="17"/>
      <c r="K401" s="17"/>
      <c r="L401" s="19" t="s">
        <v>62</v>
      </c>
      <c r="M401" s="19" t="s">
        <v>63</v>
      </c>
      <c r="N401" s="19" t="s">
        <v>63</v>
      </c>
      <c r="O401" s="19" t="s">
        <v>63</v>
      </c>
      <c r="P401" s="19" t="s">
        <v>63</v>
      </c>
      <c r="Q401" s="19" t="s">
        <v>62</v>
      </c>
      <c r="R401" s="19" t="s">
        <v>63</v>
      </c>
      <c r="S401" s="19" t="s">
        <v>62</v>
      </c>
      <c r="T401" s="19" t="s">
        <v>62</v>
      </c>
      <c r="U401" s="19" t="s">
        <v>62</v>
      </c>
      <c r="V401" s="19" t="s">
        <v>62</v>
      </c>
      <c r="W401" s="19" t="s">
        <v>63</v>
      </c>
      <c r="X401" s="19" t="s">
        <v>63</v>
      </c>
      <c r="Y401" s="19" t="s">
        <v>63</v>
      </c>
      <c r="Z401" s="19" t="s">
        <v>63</v>
      </c>
      <c r="AA401" s="19" t="s">
        <v>63</v>
      </c>
      <c r="AB401" s="19" t="s">
        <v>63</v>
      </c>
      <c r="AC401" s="19" t="s">
        <v>63</v>
      </c>
      <c r="AD401" s="19" t="s">
        <v>63</v>
      </c>
      <c r="AE401" s="19" t="s">
        <v>63</v>
      </c>
      <c r="AF401" s="19" t="s">
        <v>63</v>
      </c>
      <c r="AG401" s="19" t="s">
        <v>63</v>
      </c>
      <c r="AH401" s="19" t="s">
        <v>63</v>
      </c>
      <c r="AI401" s="19" t="s">
        <v>63</v>
      </c>
      <c r="AJ401" s="19" t="s">
        <v>63</v>
      </c>
      <c r="AK401" s="19" t="s">
        <v>63</v>
      </c>
      <c r="AL401" s="19" t="s">
        <v>63</v>
      </c>
      <c r="AM401" s="19" t="s">
        <v>63</v>
      </c>
      <c r="AN401" s="19" t="s">
        <v>63</v>
      </c>
      <c r="AO401" s="19" t="s">
        <v>63</v>
      </c>
      <c r="AP401" s="83"/>
      <c r="AQ401" s="83" t="s">
        <v>64</v>
      </c>
    </row>
    <row r="402" spans="1:43">
      <c r="A402" s="15" t="s">
        <v>55</v>
      </c>
      <c r="B402" s="1">
        <v>1594</v>
      </c>
      <c r="C402" s="16">
        <v>82.8</v>
      </c>
      <c r="D402" s="20" t="s">
        <v>1521</v>
      </c>
      <c r="E402" s="17" t="s">
        <v>57</v>
      </c>
      <c r="F402" s="17" t="s">
        <v>58</v>
      </c>
      <c r="G402" s="17" t="s">
        <v>57</v>
      </c>
      <c r="H402" s="18">
        <v>1</v>
      </c>
      <c r="I402" s="17"/>
      <c r="J402" s="17" t="s">
        <v>1522</v>
      </c>
      <c r="K402" s="17"/>
      <c r="L402" s="19" t="s">
        <v>62</v>
      </c>
      <c r="M402" s="19" t="s">
        <v>63</v>
      </c>
      <c r="N402" s="19" t="s">
        <v>63</v>
      </c>
      <c r="O402" s="19" t="s">
        <v>63</v>
      </c>
      <c r="P402" s="19" t="s">
        <v>63</v>
      </c>
      <c r="Q402" s="19" t="s">
        <v>62</v>
      </c>
      <c r="R402" s="19" t="s">
        <v>63</v>
      </c>
      <c r="S402" s="19" t="s">
        <v>62</v>
      </c>
      <c r="T402" s="19" t="s">
        <v>62</v>
      </c>
      <c r="U402" s="19" t="s">
        <v>62</v>
      </c>
      <c r="V402" s="19" t="s">
        <v>62</v>
      </c>
      <c r="W402" s="19" t="s">
        <v>63</v>
      </c>
      <c r="X402" s="19" t="s">
        <v>63</v>
      </c>
      <c r="Y402" s="19" t="s">
        <v>63</v>
      </c>
      <c r="Z402" s="19" t="s">
        <v>63</v>
      </c>
      <c r="AA402" s="19" t="s">
        <v>63</v>
      </c>
      <c r="AB402" s="19" t="s">
        <v>63</v>
      </c>
      <c r="AC402" s="19" t="s">
        <v>63</v>
      </c>
      <c r="AD402" s="19" t="s">
        <v>63</v>
      </c>
      <c r="AE402" s="19" t="s">
        <v>63</v>
      </c>
      <c r="AF402" s="19" t="s">
        <v>63</v>
      </c>
      <c r="AG402" s="19" t="s">
        <v>63</v>
      </c>
      <c r="AH402" s="19" t="s">
        <v>63</v>
      </c>
      <c r="AI402" s="19" t="s">
        <v>63</v>
      </c>
      <c r="AJ402" s="19" t="s">
        <v>63</v>
      </c>
      <c r="AK402" s="19" t="s">
        <v>63</v>
      </c>
      <c r="AL402" s="19" t="s">
        <v>63</v>
      </c>
      <c r="AM402" s="19" t="s">
        <v>63</v>
      </c>
      <c r="AN402" s="19" t="s">
        <v>63</v>
      </c>
      <c r="AO402" s="19" t="s">
        <v>63</v>
      </c>
      <c r="AP402" s="83"/>
      <c r="AQ402" s="83" t="s">
        <v>64</v>
      </c>
    </row>
    <row r="403" spans="1:43">
      <c r="A403" s="15" t="s">
        <v>55</v>
      </c>
      <c r="B403" s="1">
        <v>1595</v>
      </c>
      <c r="C403" s="16">
        <v>33.299999999999997</v>
      </c>
      <c r="D403" s="20" t="s">
        <v>148</v>
      </c>
      <c r="E403" s="17" t="s">
        <v>57</v>
      </c>
      <c r="F403" s="17" t="s">
        <v>58</v>
      </c>
      <c r="G403" s="17" t="s">
        <v>57</v>
      </c>
      <c r="H403" s="18">
        <v>1</v>
      </c>
      <c r="I403" s="17"/>
      <c r="J403" s="17"/>
      <c r="K403" s="17"/>
      <c r="L403" s="19" t="s">
        <v>62</v>
      </c>
      <c r="M403" s="19" t="s">
        <v>63</v>
      </c>
      <c r="N403" s="19" t="s">
        <v>63</v>
      </c>
      <c r="O403" s="19" t="s">
        <v>63</v>
      </c>
      <c r="P403" s="19" t="s">
        <v>63</v>
      </c>
      <c r="Q403" s="19" t="s">
        <v>62</v>
      </c>
      <c r="R403" s="19" t="s">
        <v>63</v>
      </c>
      <c r="S403" s="19" t="s">
        <v>62</v>
      </c>
      <c r="T403" s="19" t="s">
        <v>62</v>
      </c>
      <c r="U403" s="19" t="s">
        <v>62</v>
      </c>
      <c r="V403" s="19" t="s">
        <v>62</v>
      </c>
      <c r="W403" s="19" t="s">
        <v>63</v>
      </c>
      <c r="X403" s="19" t="s">
        <v>63</v>
      </c>
      <c r="Y403" s="19" t="s">
        <v>63</v>
      </c>
      <c r="Z403" s="19" t="s">
        <v>63</v>
      </c>
      <c r="AA403" s="19" t="s">
        <v>63</v>
      </c>
      <c r="AB403" s="19" t="s">
        <v>63</v>
      </c>
      <c r="AC403" s="19" t="s">
        <v>63</v>
      </c>
      <c r="AD403" s="19" t="s">
        <v>63</v>
      </c>
      <c r="AE403" s="19" t="s">
        <v>63</v>
      </c>
      <c r="AF403" s="19" t="s">
        <v>63</v>
      </c>
      <c r="AG403" s="19" t="s">
        <v>63</v>
      </c>
      <c r="AH403" s="19" t="s">
        <v>63</v>
      </c>
      <c r="AI403" s="19" t="s">
        <v>63</v>
      </c>
      <c r="AJ403" s="19" t="s">
        <v>63</v>
      </c>
      <c r="AK403" s="19" t="s">
        <v>63</v>
      </c>
      <c r="AL403" s="19" t="s">
        <v>63</v>
      </c>
      <c r="AM403" s="19" t="s">
        <v>63</v>
      </c>
      <c r="AN403" s="19" t="s">
        <v>63</v>
      </c>
      <c r="AO403" s="19" t="s">
        <v>63</v>
      </c>
      <c r="AP403" s="83"/>
      <c r="AQ403" s="83" t="s">
        <v>64</v>
      </c>
    </row>
    <row r="404" spans="1:43">
      <c r="A404" s="15" t="s">
        <v>55</v>
      </c>
      <c r="B404" s="1">
        <v>1596</v>
      </c>
      <c r="C404" s="16">
        <v>79.2</v>
      </c>
      <c r="D404" s="20" t="s">
        <v>1523</v>
      </c>
      <c r="E404" s="17" t="s">
        <v>57</v>
      </c>
      <c r="F404" s="17" t="s">
        <v>58</v>
      </c>
      <c r="G404" s="17" t="s">
        <v>57</v>
      </c>
      <c r="H404" s="18">
        <v>1</v>
      </c>
      <c r="I404" s="17"/>
      <c r="J404" s="17"/>
      <c r="K404" s="17"/>
      <c r="L404" s="19" t="s">
        <v>62</v>
      </c>
      <c r="M404" s="19" t="s">
        <v>63</v>
      </c>
      <c r="N404" s="19" t="s">
        <v>63</v>
      </c>
      <c r="O404" s="19" t="s">
        <v>63</v>
      </c>
      <c r="P404" s="19" t="s">
        <v>63</v>
      </c>
      <c r="Q404" s="19" t="s">
        <v>62</v>
      </c>
      <c r="R404" s="19" t="s">
        <v>63</v>
      </c>
      <c r="S404" s="19" t="s">
        <v>62</v>
      </c>
      <c r="T404" s="19" t="s">
        <v>62</v>
      </c>
      <c r="U404" s="19" t="s">
        <v>62</v>
      </c>
      <c r="V404" s="19" t="s">
        <v>62</v>
      </c>
      <c r="W404" s="19" t="s">
        <v>63</v>
      </c>
      <c r="X404" s="19" t="s">
        <v>63</v>
      </c>
      <c r="Y404" s="19" t="s">
        <v>63</v>
      </c>
      <c r="Z404" s="19" t="s">
        <v>63</v>
      </c>
      <c r="AA404" s="19" t="s">
        <v>63</v>
      </c>
      <c r="AB404" s="19" t="s">
        <v>63</v>
      </c>
      <c r="AC404" s="19" t="s">
        <v>63</v>
      </c>
      <c r="AD404" s="19" t="s">
        <v>63</v>
      </c>
      <c r="AE404" s="19" t="s">
        <v>63</v>
      </c>
      <c r="AF404" s="19" t="s">
        <v>63</v>
      </c>
      <c r="AG404" s="19" t="s">
        <v>63</v>
      </c>
      <c r="AH404" s="19" t="s">
        <v>63</v>
      </c>
      <c r="AI404" s="19" t="s">
        <v>63</v>
      </c>
      <c r="AJ404" s="19" t="s">
        <v>63</v>
      </c>
      <c r="AK404" s="19" t="s">
        <v>63</v>
      </c>
      <c r="AL404" s="19" t="s">
        <v>63</v>
      </c>
      <c r="AM404" s="19" t="s">
        <v>63</v>
      </c>
      <c r="AN404" s="19" t="s">
        <v>63</v>
      </c>
      <c r="AO404" s="19" t="s">
        <v>63</v>
      </c>
      <c r="AP404" s="83"/>
      <c r="AQ404" s="83" t="s">
        <v>64</v>
      </c>
    </row>
    <row r="405" spans="1:43">
      <c r="A405" s="15" t="s">
        <v>55</v>
      </c>
      <c r="B405" s="1">
        <v>1597</v>
      </c>
      <c r="C405" s="16">
        <v>65.7</v>
      </c>
      <c r="D405" s="20" t="s">
        <v>1524</v>
      </c>
      <c r="E405" s="17" t="s">
        <v>57</v>
      </c>
      <c r="F405" s="17" t="s">
        <v>1383</v>
      </c>
      <c r="G405" s="17" t="s">
        <v>57</v>
      </c>
      <c r="H405" s="18">
        <v>1</v>
      </c>
      <c r="I405" s="17"/>
      <c r="J405" s="17"/>
      <c r="K405" s="17"/>
      <c r="L405" s="19" t="s">
        <v>62</v>
      </c>
      <c r="M405" s="19" t="s">
        <v>63</v>
      </c>
      <c r="N405" s="19" t="s">
        <v>63</v>
      </c>
      <c r="O405" s="19" t="s">
        <v>63</v>
      </c>
      <c r="P405" s="19" t="s">
        <v>63</v>
      </c>
      <c r="Q405" s="19" t="s">
        <v>62</v>
      </c>
      <c r="R405" s="19" t="s">
        <v>63</v>
      </c>
      <c r="S405" s="19" t="s">
        <v>62</v>
      </c>
      <c r="T405" s="19" t="s">
        <v>62</v>
      </c>
      <c r="U405" s="19" t="s">
        <v>62</v>
      </c>
      <c r="V405" s="19" t="s">
        <v>62</v>
      </c>
      <c r="W405" s="19" t="s">
        <v>63</v>
      </c>
      <c r="X405" s="19" t="s">
        <v>63</v>
      </c>
      <c r="Y405" s="19" t="s">
        <v>63</v>
      </c>
      <c r="Z405" s="19" t="s">
        <v>63</v>
      </c>
      <c r="AA405" s="19" t="s">
        <v>63</v>
      </c>
      <c r="AB405" s="19" t="s">
        <v>63</v>
      </c>
      <c r="AC405" s="19" t="s">
        <v>63</v>
      </c>
      <c r="AD405" s="19" t="s">
        <v>63</v>
      </c>
      <c r="AE405" s="19" t="s">
        <v>63</v>
      </c>
      <c r="AF405" s="19" t="s">
        <v>63</v>
      </c>
      <c r="AG405" s="19" t="s">
        <v>62</v>
      </c>
      <c r="AH405" s="19" t="s">
        <v>63</v>
      </c>
      <c r="AI405" s="19" t="s">
        <v>63</v>
      </c>
      <c r="AJ405" s="19" t="s">
        <v>63</v>
      </c>
      <c r="AK405" s="19" t="s">
        <v>63</v>
      </c>
      <c r="AL405" s="19" t="s">
        <v>63</v>
      </c>
      <c r="AM405" s="19" t="s">
        <v>63</v>
      </c>
      <c r="AN405" s="19" t="s">
        <v>63</v>
      </c>
      <c r="AO405" s="19" t="s">
        <v>63</v>
      </c>
      <c r="AP405" s="83"/>
      <c r="AQ405" s="83" t="s">
        <v>64</v>
      </c>
    </row>
    <row r="406" spans="1:43">
      <c r="A406" s="15" t="s">
        <v>55</v>
      </c>
      <c r="B406" s="1">
        <v>1598</v>
      </c>
      <c r="C406" s="16">
        <v>10.9</v>
      </c>
      <c r="D406" s="20" t="s">
        <v>1525</v>
      </c>
      <c r="E406" s="17" t="s">
        <v>57</v>
      </c>
      <c r="F406" s="17" t="s">
        <v>1526</v>
      </c>
      <c r="G406" s="17" t="s">
        <v>57</v>
      </c>
      <c r="H406" s="18">
        <v>1</v>
      </c>
      <c r="I406" s="17"/>
      <c r="J406" s="17"/>
      <c r="K406" s="17"/>
      <c r="L406" s="19" t="s">
        <v>62</v>
      </c>
      <c r="M406" s="19" t="s">
        <v>63</v>
      </c>
      <c r="N406" s="19" t="s">
        <v>63</v>
      </c>
      <c r="O406" s="19" t="s">
        <v>63</v>
      </c>
      <c r="P406" s="19" t="s">
        <v>63</v>
      </c>
      <c r="Q406" s="19" t="s">
        <v>62</v>
      </c>
      <c r="R406" s="19" t="s">
        <v>63</v>
      </c>
      <c r="S406" s="19" t="s">
        <v>62</v>
      </c>
      <c r="T406" s="19" t="s">
        <v>62</v>
      </c>
      <c r="U406" s="19" t="s">
        <v>62</v>
      </c>
      <c r="V406" s="19" t="s">
        <v>62</v>
      </c>
      <c r="W406" s="19" t="s">
        <v>63</v>
      </c>
      <c r="X406" s="19" t="s">
        <v>63</v>
      </c>
      <c r="Y406" s="19" t="s">
        <v>63</v>
      </c>
      <c r="Z406" s="19" t="s">
        <v>63</v>
      </c>
      <c r="AA406" s="19" t="s">
        <v>63</v>
      </c>
      <c r="AB406" s="19" t="s">
        <v>63</v>
      </c>
      <c r="AC406" s="19" t="s">
        <v>63</v>
      </c>
      <c r="AD406" s="19" t="s">
        <v>63</v>
      </c>
      <c r="AE406" s="19" t="s">
        <v>63</v>
      </c>
      <c r="AF406" s="19" t="s">
        <v>63</v>
      </c>
      <c r="AG406" s="19" t="s">
        <v>63</v>
      </c>
      <c r="AH406" s="19" t="s">
        <v>63</v>
      </c>
      <c r="AI406" s="19" t="s">
        <v>63</v>
      </c>
      <c r="AJ406" s="19" t="s">
        <v>63</v>
      </c>
      <c r="AK406" s="19" t="s">
        <v>63</v>
      </c>
      <c r="AL406" s="19" t="s">
        <v>63</v>
      </c>
      <c r="AM406" s="19" t="s">
        <v>63</v>
      </c>
      <c r="AN406" s="19" t="s">
        <v>63</v>
      </c>
      <c r="AO406" s="19" t="s">
        <v>63</v>
      </c>
      <c r="AP406" s="83"/>
      <c r="AQ406" s="83" t="s">
        <v>64</v>
      </c>
    </row>
    <row r="407" spans="1:43">
      <c r="A407" s="15" t="s">
        <v>55</v>
      </c>
      <c r="B407" s="1">
        <v>1601</v>
      </c>
      <c r="C407" s="16">
        <v>2.9</v>
      </c>
      <c r="D407" s="20" t="s">
        <v>1527</v>
      </c>
      <c r="E407" s="17" t="s">
        <v>57</v>
      </c>
      <c r="F407" s="17" t="s">
        <v>57</v>
      </c>
      <c r="G407" s="17" t="s">
        <v>59</v>
      </c>
      <c r="H407" s="18">
        <v>1</v>
      </c>
      <c r="I407" s="17"/>
      <c r="J407" s="17"/>
      <c r="K407" s="17"/>
      <c r="L407" s="19" t="s">
        <v>62</v>
      </c>
      <c r="M407" s="19" t="s">
        <v>63</v>
      </c>
      <c r="N407" s="19" t="s">
        <v>63</v>
      </c>
      <c r="O407" s="19" t="s">
        <v>63</v>
      </c>
      <c r="P407" s="19" t="s">
        <v>63</v>
      </c>
      <c r="Q407" s="19" t="s">
        <v>63</v>
      </c>
      <c r="R407" s="19" t="s">
        <v>62</v>
      </c>
      <c r="S407" s="19" t="s">
        <v>62</v>
      </c>
      <c r="T407" s="19" t="s">
        <v>62</v>
      </c>
      <c r="U407" s="19" t="s">
        <v>62</v>
      </c>
      <c r="V407" s="19" t="s">
        <v>62</v>
      </c>
      <c r="W407" s="19" t="s">
        <v>63</v>
      </c>
      <c r="X407" s="19" t="s">
        <v>63</v>
      </c>
      <c r="Y407" s="19" t="s">
        <v>63</v>
      </c>
      <c r="Z407" s="19" t="s">
        <v>63</v>
      </c>
      <c r="AA407" s="19" t="s">
        <v>63</v>
      </c>
      <c r="AB407" s="19" t="s">
        <v>63</v>
      </c>
      <c r="AC407" s="19" t="s">
        <v>63</v>
      </c>
      <c r="AD407" s="19" t="s">
        <v>63</v>
      </c>
      <c r="AE407" s="19" t="s">
        <v>62</v>
      </c>
      <c r="AF407" s="19" t="s">
        <v>63</v>
      </c>
      <c r="AG407" s="19" t="s">
        <v>63</v>
      </c>
      <c r="AH407" s="19" t="s">
        <v>63</v>
      </c>
      <c r="AI407" s="19" t="s">
        <v>63</v>
      </c>
      <c r="AJ407" s="19" t="s">
        <v>63</v>
      </c>
      <c r="AK407" s="19" t="s">
        <v>63</v>
      </c>
      <c r="AL407" s="19" t="s">
        <v>63</v>
      </c>
      <c r="AM407" s="19" t="s">
        <v>63</v>
      </c>
      <c r="AN407" s="19" t="s">
        <v>63</v>
      </c>
      <c r="AO407" s="19" t="s">
        <v>62</v>
      </c>
      <c r="AP407" s="83"/>
      <c r="AQ407" s="83" t="s">
        <v>64</v>
      </c>
    </row>
    <row r="408" spans="1:43">
      <c r="A408" s="15" t="s">
        <v>55</v>
      </c>
      <c r="B408" s="1">
        <v>1603</v>
      </c>
      <c r="C408" s="16">
        <v>50.4</v>
      </c>
      <c r="D408" s="20" t="s">
        <v>1528</v>
      </c>
      <c r="E408" s="17" t="s">
        <v>74</v>
      </c>
      <c r="F408" s="17" t="s">
        <v>71</v>
      </c>
      <c r="G408" s="17" t="s">
        <v>59</v>
      </c>
      <c r="H408" s="18">
        <v>1</v>
      </c>
      <c r="I408" s="17"/>
      <c r="J408" s="17"/>
      <c r="K408" s="17"/>
      <c r="L408" s="19" t="s">
        <v>63</v>
      </c>
      <c r="M408" s="19" t="s">
        <v>62</v>
      </c>
      <c r="N408" s="19" t="s">
        <v>63</v>
      </c>
      <c r="O408" s="19" t="s">
        <v>63</v>
      </c>
      <c r="P408" s="19" t="s">
        <v>63</v>
      </c>
      <c r="Q408" s="19" t="s">
        <v>62</v>
      </c>
      <c r="R408" s="19" t="s">
        <v>63</v>
      </c>
      <c r="S408" s="19" t="s">
        <v>62</v>
      </c>
      <c r="T408" s="19" t="s">
        <v>62</v>
      </c>
      <c r="U408" s="19" t="s">
        <v>62</v>
      </c>
      <c r="V408" s="19" t="s">
        <v>62</v>
      </c>
      <c r="W408" s="19" t="s">
        <v>63</v>
      </c>
      <c r="X408" s="19" t="s">
        <v>63</v>
      </c>
      <c r="Y408" s="19" t="s">
        <v>63</v>
      </c>
      <c r="Z408" s="19" t="s">
        <v>63</v>
      </c>
      <c r="AA408" s="19" t="s">
        <v>63</v>
      </c>
      <c r="AB408" s="19" t="s">
        <v>63</v>
      </c>
      <c r="AC408" s="19" t="s">
        <v>63</v>
      </c>
      <c r="AD408" s="19" t="s">
        <v>63</v>
      </c>
      <c r="AE408" s="19" t="s">
        <v>63</v>
      </c>
      <c r="AF408" s="19" t="s">
        <v>63</v>
      </c>
      <c r="AG408" s="19" t="s">
        <v>63</v>
      </c>
      <c r="AH408" s="19" t="s">
        <v>63</v>
      </c>
      <c r="AI408" s="19" t="s">
        <v>63</v>
      </c>
      <c r="AJ408" s="19" t="s">
        <v>63</v>
      </c>
      <c r="AK408" s="19" t="s">
        <v>63</v>
      </c>
      <c r="AL408" s="19" t="s">
        <v>63</v>
      </c>
      <c r="AM408" s="19" t="s">
        <v>63</v>
      </c>
      <c r="AN408" s="19" t="s">
        <v>63</v>
      </c>
      <c r="AO408" s="19" t="s">
        <v>63</v>
      </c>
      <c r="AP408" s="83"/>
      <c r="AQ408" s="83" t="s">
        <v>64</v>
      </c>
    </row>
    <row r="409" spans="1:43">
      <c r="A409" s="15" t="s">
        <v>55</v>
      </c>
      <c r="B409" s="1">
        <v>1604</v>
      </c>
      <c r="C409" s="16">
        <v>24.3</v>
      </c>
      <c r="D409" s="20" t="s">
        <v>1529</v>
      </c>
      <c r="E409" s="17" t="s">
        <v>1530</v>
      </c>
      <c r="F409" s="17" t="s">
        <v>71</v>
      </c>
      <c r="G409" s="17" t="s">
        <v>59</v>
      </c>
      <c r="H409" s="18">
        <v>1</v>
      </c>
      <c r="I409" s="17"/>
      <c r="J409" s="17"/>
      <c r="K409" s="17"/>
      <c r="L409" s="19" t="s">
        <v>63</v>
      </c>
      <c r="M409" s="19" t="s">
        <v>62</v>
      </c>
      <c r="N409" s="19" t="s">
        <v>63</v>
      </c>
      <c r="O409" s="19" t="s">
        <v>63</v>
      </c>
      <c r="P409" s="19" t="s">
        <v>63</v>
      </c>
      <c r="Q409" s="19" t="s">
        <v>62</v>
      </c>
      <c r="R409" s="19" t="s">
        <v>63</v>
      </c>
      <c r="S409" s="19" t="s">
        <v>62</v>
      </c>
      <c r="T409" s="19" t="s">
        <v>62</v>
      </c>
      <c r="U409" s="19" t="s">
        <v>62</v>
      </c>
      <c r="V409" s="19" t="s">
        <v>62</v>
      </c>
      <c r="W409" s="19" t="s">
        <v>63</v>
      </c>
      <c r="X409" s="19" t="s">
        <v>63</v>
      </c>
      <c r="Y409" s="19" t="s">
        <v>63</v>
      </c>
      <c r="Z409" s="19" t="s">
        <v>63</v>
      </c>
      <c r="AA409" s="19" t="s">
        <v>63</v>
      </c>
      <c r="AB409" s="19" t="s">
        <v>63</v>
      </c>
      <c r="AC409" s="19" t="s">
        <v>63</v>
      </c>
      <c r="AD409" s="19" t="s">
        <v>63</v>
      </c>
      <c r="AE409" s="19" t="s">
        <v>63</v>
      </c>
      <c r="AF409" s="19" t="s">
        <v>63</v>
      </c>
      <c r="AG409" s="19" t="s">
        <v>63</v>
      </c>
      <c r="AH409" s="19" t="s">
        <v>63</v>
      </c>
      <c r="AI409" s="19" t="s">
        <v>63</v>
      </c>
      <c r="AJ409" s="19" t="s">
        <v>63</v>
      </c>
      <c r="AK409" s="19" t="s">
        <v>63</v>
      </c>
      <c r="AL409" s="19" t="s">
        <v>63</v>
      </c>
      <c r="AM409" s="19" t="s">
        <v>63</v>
      </c>
      <c r="AN409" s="19" t="s">
        <v>63</v>
      </c>
      <c r="AO409" s="19" t="s">
        <v>63</v>
      </c>
      <c r="AP409" s="83"/>
      <c r="AQ409" s="83" t="s">
        <v>64</v>
      </c>
    </row>
    <row r="410" spans="1:43">
      <c r="A410" s="15" t="s">
        <v>55</v>
      </c>
      <c r="B410" s="1">
        <v>1605</v>
      </c>
      <c r="C410" s="16">
        <v>71.099999999999994</v>
      </c>
      <c r="D410" s="20" t="s">
        <v>1531</v>
      </c>
      <c r="E410" s="17" t="s">
        <v>74</v>
      </c>
      <c r="F410" s="17" t="s">
        <v>71</v>
      </c>
      <c r="G410" s="17" t="s">
        <v>59</v>
      </c>
      <c r="H410" s="18">
        <v>1</v>
      </c>
      <c r="I410" s="17"/>
      <c r="J410" s="17"/>
      <c r="K410" s="17"/>
      <c r="L410" s="19" t="s">
        <v>63</v>
      </c>
      <c r="M410" s="19" t="s">
        <v>62</v>
      </c>
      <c r="N410" s="19" t="s">
        <v>63</v>
      </c>
      <c r="O410" s="19" t="s">
        <v>63</v>
      </c>
      <c r="P410" s="19" t="s">
        <v>63</v>
      </c>
      <c r="Q410" s="19" t="s">
        <v>62</v>
      </c>
      <c r="R410" s="19" t="s">
        <v>63</v>
      </c>
      <c r="S410" s="19" t="s">
        <v>62</v>
      </c>
      <c r="T410" s="19" t="s">
        <v>62</v>
      </c>
      <c r="U410" s="19" t="s">
        <v>62</v>
      </c>
      <c r="V410" s="19" t="s">
        <v>62</v>
      </c>
      <c r="W410" s="19" t="s">
        <v>63</v>
      </c>
      <c r="X410" s="19" t="s">
        <v>63</v>
      </c>
      <c r="Y410" s="19" t="s">
        <v>63</v>
      </c>
      <c r="Z410" s="19" t="s">
        <v>63</v>
      </c>
      <c r="AA410" s="19" t="s">
        <v>63</v>
      </c>
      <c r="AB410" s="19" t="s">
        <v>63</v>
      </c>
      <c r="AC410" s="19" t="s">
        <v>63</v>
      </c>
      <c r="AD410" s="19" t="s">
        <v>63</v>
      </c>
      <c r="AE410" s="19" t="s">
        <v>63</v>
      </c>
      <c r="AF410" s="19" t="s">
        <v>63</v>
      </c>
      <c r="AG410" s="19" t="s">
        <v>63</v>
      </c>
      <c r="AH410" s="19" t="s">
        <v>63</v>
      </c>
      <c r="AI410" s="19" t="s">
        <v>63</v>
      </c>
      <c r="AJ410" s="19" t="s">
        <v>63</v>
      </c>
      <c r="AK410" s="19" t="s">
        <v>63</v>
      </c>
      <c r="AL410" s="19" t="s">
        <v>63</v>
      </c>
      <c r="AM410" s="19" t="s">
        <v>63</v>
      </c>
      <c r="AN410" s="19" t="s">
        <v>63</v>
      </c>
      <c r="AO410" s="19" t="s">
        <v>63</v>
      </c>
      <c r="AP410" s="83"/>
      <c r="AQ410" s="83" t="s">
        <v>64</v>
      </c>
    </row>
    <row r="411" spans="1:43">
      <c r="A411" s="15" t="s">
        <v>55</v>
      </c>
      <c r="B411" s="1">
        <v>1606</v>
      </c>
      <c r="C411" s="16">
        <v>46.8</v>
      </c>
      <c r="D411" s="20" t="s">
        <v>1532</v>
      </c>
      <c r="E411" s="17" t="s">
        <v>1156</v>
      </c>
      <c r="F411" s="17" t="s">
        <v>71</v>
      </c>
      <c r="G411" s="17" t="s">
        <v>59</v>
      </c>
      <c r="H411" s="18">
        <v>1</v>
      </c>
      <c r="I411" s="17"/>
      <c r="J411" s="17"/>
      <c r="K411" s="17"/>
      <c r="L411" s="19" t="s">
        <v>63</v>
      </c>
      <c r="M411" s="19" t="s">
        <v>62</v>
      </c>
      <c r="N411" s="19" t="s">
        <v>63</v>
      </c>
      <c r="O411" s="19" t="s">
        <v>63</v>
      </c>
      <c r="P411" s="19" t="s">
        <v>63</v>
      </c>
      <c r="Q411" s="19" t="s">
        <v>62</v>
      </c>
      <c r="R411" s="19" t="s">
        <v>63</v>
      </c>
      <c r="S411" s="19" t="s">
        <v>62</v>
      </c>
      <c r="T411" s="19" t="s">
        <v>62</v>
      </c>
      <c r="U411" s="19" t="s">
        <v>62</v>
      </c>
      <c r="V411" s="19" t="s">
        <v>62</v>
      </c>
      <c r="W411" s="19" t="s">
        <v>63</v>
      </c>
      <c r="X411" s="19" t="s">
        <v>63</v>
      </c>
      <c r="Y411" s="19" t="s">
        <v>63</v>
      </c>
      <c r="Z411" s="19" t="s">
        <v>63</v>
      </c>
      <c r="AA411" s="19" t="s">
        <v>63</v>
      </c>
      <c r="AB411" s="19" t="s">
        <v>63</v>
      </c>
      <c r="AC411" s="19" t="s">
        <v>63</v>
      </c>
      <c r="AD411" s="19" t="s">
        <v>63</v>
      </c>
      <c r="AE411" s="19" t="s">
        <v>63</v>
      </c>
      <c r="AF411" s="19" t="s">
        <v>63</v>
      </c>
      <c r="AG411" s="19" t="s">
        <v>63</v>
      </c>
      <c r="AH411" s="19" t="s">
        <v>63</v>
      </c>
      <c r="AI411" s="19" t="s">
        <v>63</v>
      </c>
      <c r="AJ411" s="19" t="s">
        <v>63</v>
      </c>
      <c r="AK411" s="19" t="s">
        <v>63</v>
      </c>
      <c r="AL411" s="19" t="s">
        <v>63</v>
      </c>
      <c r="AM411" s="19" t="s">
        <v>63</v>
      </c>
      <c r="AN411" s="19" t="s">
        <v>63</v>
      </c>
      <c r="AO411" s="19" t="s">
        <v>63</v>
      </c>
      <c r="AP411" s="83"/>
      <c r="AQ411" s="83" t="s">
        <v>64</v>
      </c>
    </row>
    <row r="412" spans="1:43">
      <c r="A412" s="15" t="s">
        <v>55</v>
      </c>
      <c r="B412" s="1">
        <v>1607</v>
      </c>
      <c r="C412" s="16">
        <v>50.4</v>
      </c>
      <c r="D412" s="20" t="s">
        <v>1533</v>
      </c>
      <c r="E412" s="17" t="s">
        <v>74</v>
      </c>
      <c r="F412" s="17" t="s">
        <v>71</v>
      </c>
      <c r="G412" s="17" t="s">
        <v>59</v>
      </c>
      <c r="H412" s="18">
        <v>1</v>
      </c>
      <c r="I412" s="17"/>
      <c r="J412" s="21"/>
      <c r="K412" s="17"/>
      <c r="L412" s="19" t="s">
        <v>63</v>
      </c>
      <c r="M412" s="19" t="s">
        <v>62</v>
      </c>
      <c r="N412" s="19" t="s">
        <v>63</v>
      </c>
      <c r="O412" s="19" t="s">
        <v>63</v>
      </c>
      <c r="P412" s="19" t="s">
        <v>63</v>
      </c>
      <c r="Q412" s="19" t="s">
        <v>62</v>
      </c>
      <c r="R412" s="19" t="s">
        <v>63</v>
      </c>
      <c r="S412" s="19" t="s">
        <v>62</v>
      </c>
      <c r="T412" s="19" t="s">
        <v>62</v>
      </c>
      <c r="U412" s="19" t="s">
        <v>62</v>
      </c>
      <c r="V412" s="19" t="s">
        <v>62</v>
      </c>
      <c r="W412" s="19" t="s">
        <v>63</v>
      </c>
      <c r="X412" s="19" t="s">
        <v>63</v>
      </c>
      <c r="Y412" s="19" t="s">
        <v>63</v>
      </c>
      <c r="Z412" s="19" t="s">
        <v>63</v>
      </c>
      <c r="AA412" s="19" t="s">
        <v>63</v>
      </c>
      <c r="AB412" s="19" t="s">
        <v>63</v>
      </c>
      <c r="AC412" s="19" t="s">
        <v>63</v>
      </c>
      <c r="AD412" s="19" t="s">
        <v>63</v>
      </c>
      <c r="AE412" s="19" t="s">
        <v>63</v>
      </c>
      <c r="AF412" s="19" t="s">
        <v>63</v>
      </c>
      <c r="AG412" s="19" t="s">
        <v>63</v>
      </c>
      <c r="AH412" s="19" t="s">
        <v>63</v>
      </c>
      <c r="AI412" s="19" t="s">
        <v>63</v>
      </c>
      <c r="AJ412" s="19" t="s">
        <v>63</v>
      </c>
      <c r="AK412" s="19" t="s">
        <v>63</v>
      </c>
      <c r="AL412" s="19" t="s">
        <v>63</v>
      </c>
      <c r="AM412" s="19" t="s">
        <v>63</v>
      </c>
      <c r="AN412" s="19" t="s">
        <v>63</v>
      </c>
      <c r="AO412" s="19" t="s">
        <v>63</v>
      </c>
      <c r="AP412" s="83"/>
      <c r="AQ412" s="83" t="s">
        <v>64</v>
      </c>
    </row>
    <row r="413" spans="1:43">
      <c r="A413" s="15" t="s">
        <v>55</v>
      </c>
      <c r="B413" s="1">
        <v>1609</v>
      </c>
      <c r="C413" s="16">
        <v>16.8</v>
      </c>
      <c r="D413" s="20" t="s">
        <v>1534</v>
      </c>
      <c r="E413" s="17" t="s">
        <v>57</v>
      </c>
      <c r="F413" s="17" t="s">
        <v>156</v>
      </c>
      <c r="G413" s="17" t="s">
        <v>116</v>
      </c>
      <c r="H413" s="18">
        <v>1</v>
      </c>
      <c r="I413" s="17"/>
      <c r="J413" s="17"/>
      <c r="K413" s="17"/>
      <c r="L413" s="19" t="s">
        <v>62</v>
      </c>
      <c r="M413" s="19" t="s">
        <v>63</v>
      </c>
      <c r="N413" s="19" t="s">
        <v>63</v>
      </c>
      <c r="O413" s="19" t="s">
        <v>63</v>
      </c>
      <c r="P413" s="19" t="s">
        <v>63</v>
      </c>
      <c r="Q413" s="19" t="s">
        <v>62</v>
      </c>
      <c r="R413" s="19" t="s">
        <v>63</v>
      </c>
      <c r="S413" s="19" t="s">
        <v>62</v>
      </c>
      <c r="T413" s="19" t="s">
        <v>62</v>
      </c>
      <c r="U413" s="19" t="s">
        <v>62</v>
      </c>
      <c r="V413" s="19" t="s">
        <v>62</v>
      </c>
      <c r="W413" s="19" t="s">
        <v>63</v>
      </c>
      <c r="X413" s="19" t="s">
        <v>63</v>
      </c>
      <c r="Y413" s="19" t="s">
        <v>63</v>
      </c>
      <c r="Z413" s="19" t="s">
        <v>63</v>
      </c>
      <c r="AA413" s="19" t="s">
        <v>63</v>
      </c>
      <c r="AB413" s="19" t="s">
        <v>63</v>
      </c>
      <c r="AC413" s="19" t="s">
        <v>63</v>
      </c>
      <c r="AD413" s="19" t="s">
        <v>63</v>
      </c>
      <c r="AE413" s="19" t="s">
        <v>63</v>
      </c>
      <c r="AF413" s="19" t="s">
        <v>63</v>
      </c>
      <c r="AG413" s="19" t="s">
        <v>63</v>
      </c>
      <c r="AH413" s="19" t="s">
        <v>63</v>
      </c>
      <c r="AI413" s="19" t="s">
        <v>63</v>
      </c>
      <c r="AJ413" s="19" t="s">
        <v>63</v>
      </c>
      <c r="AK413" s="19" t="s">
        <v>63</v>
      </c>
      <c r="AL413" s="19" t="s">
        <v>63</v>
      </c>
      <c r="AM413" s="19" t="s">
        <v>63</v>
      </c>
      <c r="AN413" s="19" t="s">
        <v>63</v>
      </c>
      <c r="AO413" s="19" t="s">
        <v>63</v>
      </c>
      <c r="AP413" s="83"/>
      <c r="AQ413" s="83" t="s">
        <v>64</v>
      </c>
    </row>
    <row r="414" spans="1:43">
      <c r="A414" s="15" t="s">
        <v>55</v>
      </c>
      <c r="B414" s="1">
        <v>1610</v>
      </c>
      <c r="C414" s="16">
        <v>39.6</v>
      </c>
      <c r="D414" s="20" t="s">
        <v>1534</v>
      </c>
      <c r="E414" s="17" t="s">
        <v>57</v>
      </c>
      <c r="F414" s="17" t="s">
        <v>156</v>
      </c>
      <c r="G414" s="17" t="s">
        <v>59</v>
      </c>
      <c r="H414" s="18">
        <v>1</v>
      </c>
      <c r="I414" s="17"/>
      <c r="J414" s="17"/>
      <c r="K414" s="17"/>
      <c r="L414" s="19" t="s">
        <v>62</v>
      </c>
      <c r="M414" s="19" t="s">
        <v>63</v>
      </c>
      <c r="N414" s="19" t="s">
        <v>63</v>
      </c>
      <c r="O414" s="19" t="s">
        <v>63</v>
      </c>
      <c r="P414" s="19" t="s">
        <v>63</v>
      </c>
      <c r="Q414" s="19" t="s">
        <v>62</v>
      </c>
      <c r="R414" s="19" t="s">
        <v>63</v>
      </c>
      <c r="S414" s="19" t="s">
        <v>62</v>
      </c>
      <c r="T414" s="19" t="s">
        <v>62</v>
      </c>
      <c r="U414" s="19" t="s">
        <v>62</v>
      </c>
      <c r="V414" s="19" t="s">
        <v>62</v>
      </c>
      <c r="W414" s="19" t="s">
        <v>63</v>
      </c>
      <c r="X414" s="19" t="s">
        <v>63</v>
      </c>
      <c r="Y414" s="19" t="s">
        <v>63</v>
      </c>
      <c r="Z414" s="19" t="s">
        <v>63</v>
      </c>
      <c r="AA414" s="19" t="s">
        <v>63</v>
      </c>
      <c r="AB414" s="19" t="s">
        <v>63</v>
      </c>
      <c r="AC414" s="19" t="s">
        <v>63</v>
      </c>
      <c r="AD414" s="19" t="s">
        <v>63</v>
      </c>
      <c r="AE414" s="19" t="s">
        <v>63</v>
      </c>
      <c r="AF414" s="19" t="s">
        <v>63</v>
      </c>
      <c r="AG414" s="19" t="s">
        <v>63</v>
      </c>
      <c r="AH414" s="19" t="s">
        <v>63</v>
      </c>
      <c r="AI414" s="19" t="s">
        <v>63</v>
      </c>
      <c r="AJ414" s="19" t="s">
        <v>63</v>
      </c>
      <c r="AK414" s="19" t="s">
        <v>63</v>
      </c>
      <c r="AL414" s="19" t="s">
        <v>63</v>
      </c>
      <c r="AM414" s="19" t="s">
        <v>63</v>
      </c>
      <c r="AN414" s="19" t="s">
        <v>63</v>
      </c>
      <c r="AO414" s="19" t="s">
        <v>63</v>
      </c>
      <c r="AP414" s="83"/>
      <c r="AQ414" s="83" t="s">
        <v>64</v>
      </c>
    </row>
    <row r="415" spans="1:43">
      <c r="A415" s="15" t="s">
        <v>55</v>
      </c>
      <c r="B415" s="1">
        <v>1614</v>
      </c>
      <c r="C415" s="16">
        <v>46.8</v>
      </c>
      <c r="D415" s="20" t="s">
        <v>1535</v>
      </c>
      <c r="E415" s="17" t="s">
        <v>1340</v>
      </c>
      <c r="F415" s="17" t="s">
        <v>71</v>
      </c>
      <c r="G415" s="17" t="s">
        <v>59</v>
      </c>
      <c r="H415" s="18">
        <v>1</v>
      </c>
      <c r="I415" s="17"/>
      <c r="J415" s="17"/>
      <c r="K415" s="17"/>
      <c r="L415" s="19" t="s">
        <v>63</v>
      </c>
      <c r="M415" s="19" t="s">
        <v>62</v>
      </c>
      <c r="N415" s="19" t="s">
        <v>63</v>
      </c>
      <c r="O415" s="19" t="s">
        <v>63</v>
      </c>
      <c r="P415" s="19" t="s">
        <v>63</v>
      </c>
      <c r="Q415" s="19" t="s">
        <v>62</v>
      </c>
      <c r="R415" s="19" t="s">
        <v>63</v>
      </c>
      <c r="S415" s="19" t="s">
        <v>62</v>
      </c>
      <c r="T415" s="19" t="s">
        <v>62</v>
      </c>
      <c r="U415" s="19" t="s">
        <v>62</v>
      </c>
      <c r="V415" s="19" t="s">
        <v>62</v>
      </c>
      <c r="W415" s="19" t="s">
        <v>63</v>
      </c>
      <c r="X415" s="19" t="s">
        <v>63</v>
      </c>
      <c r="Y415" s="19" t="s">
        <v>63</v>
      </c>
      <c r="Z415" s="19" t="s">
        <v>63</v>
      </c>
      <c r="AA415" s="19" t="s">
        <v>63</v>
      </c>
      <c r="AB415" s="19" t="s">
        <v>63</v>
      </c>
      <c r="AC415" s="19" t="s">
        <v>63</v>
      </c>
      <c r="AD415" s="19" t="s">
        <v>63</v>
      </c>
      <c r="AE415" s="19" t="s">
        <v>63</v>
      </c>
      <c r="AF415" s="19" t="s">
        <v>63</v>
      </c>
      <c r="AG415" s="19" t="s">
        <v>63</v>
      </c>
      <c r="AH415" s="19" t="s">
        <v>63</v>
      </c>
      <c r="AI415" s="19" t="s">
        <v>63</v>
      </c>
      <c r="AJ415" s="19" t="s">
        <v>63</v>
      </c>
      <c r="AK415" s="19" t="s">
        <v>63</v>
      </c>
      <c r="AL415" s="19" t="s">
        <v>63</v>
      </c>
      <c r="AM415" s="19" t="s">
        <v>63</v>
      </c>
      <c r="AN415" s="19" t="s">
        <v>63</v>
      </c>
      <c r="AO415" s="19" t="s">
        <v>63</v>
      </c>
      <c r="AP415" s="83"/>
      <c r="AQ415" s="83" t="s">
        <v>64</v>
      </c>
    </row>
    <row r="416" spans="1:43">
      <c r="A416" s="15" t="s">
        <v>55</v>
      </c>
      <c r="B416" s="1">
        <v>1615</v>
      </c>
      <c r="C416" s="16">
        <v>17.899999999999999</v>
      </c>
      <c r="D416" s="20" t="s">
        <v>1536</v>
      </c>
      <c r="E416" s="17" t="s">
        <v>57</v>
      </c>
      <c r="F416" s="17" t="s">
        <v>58</v>
      </c>
      <c r="G416" s="17" t="s">
        <v>57</v>
      </c>
      <c r="H416" s="18">
        <v>1</v>
      </c>
      <c r="I416" s="17"/>
      <c r="J416" s="17"/>
      <c r="K416" s="17"/>
      <c r="L416" s="19" t="s">
        <v>62</v>
      </c>
      <c r="M416" s="19" t="s">
        <v>63</v>
      </c>
      <c r="N416" s="19" t="s">
        <v>63</v>
      </c>
      <c r="O416" s="19" t="s">
        <v>63</v>
      </c>
      <c r="P416" s="19" t="s">
        <v>63</v>
      </c>
      <c r="Q416" s="19" t="s">
        <v>62</v>
      </c>
      <c r="R416" s="19" t="s">
        <v>63</v>
      </c>
      <c r="S416" s="19" t="s">
        <v>62</v>
      </c>
      <c r="T416" s="19" t="s">
        <v>62</v>
      </c>
      <c r="U416" s="19" t="s">
        <v>62</v>
      </c>
      <c r="V416" s="19" t="s">
        <v>62</v>
      </c>
      <c r="W416" s="19" t="s">
        <v>63</v>
      </c>
      <c r="X416" s="19" t="s">
        <v>63</v>
      </c>
      <c r="Y416" s="19" t="s">
        <v>63</v>
      </c>
      <c r="Z416" s="19" t="s">
        <v>63</v>
      </c>
      <c r="AA416" s="19" t="s">
        <v>63</v>
      </c>
      <c r="AB416" s="19" t="s">
        <v>63</v>
      </c>
      <c r="AC416" s="19" t="s">
        <v>63</v>
      </c>
      <c r="AD416" s="19" t="s">
        <v>63</v>
      </c>
      <c r="AE416" s="19" t="s">
        <v>63</v>
      </c>
      <c r="AF416" s="19" t="s">
        <v>63</v>
      </c>
      <c r="AG416" s="19" t="s">
        <v>63</v>
      </c>
      <c r="AH416" s="19" t="s">
        <v>63</v>
      </c>
      <c r="AI416" s="19" t="s">
        <v>63</v>
      </c>
      <c r="AJ416" s="19" t="s">
        <v>63</v>
      </c>
      <c r="AK416" s="19" t="s">
        <v>63</v>
      </c>
      <c r="AL416" s="19" t="s">
        <v>63</v>
      </c>
      <c r="AM416" s="19" t="s">
        <v>63</v>
      </c>
      <c r="AN416" s="19" t="s">
        <v>63</v>
      </c>
      <c r="AO416" s="19" t="s">
        <v>63</v>
      </c>
      <c r="AP416" s="83"/>
      <c r="AQ416" s="83" t="s">
        <v>64</v>
      </c>
    </row>
    <row r="417" spans="1:43">
      <c r="A417" s="15" t="s">
        <v>55</v>
      </c>
      <c r="B417" s="1">
        <v>1616</v>
      </c>
      <c r="C417" s="16">
        <v>54.9</v>
      </c>
      <c r="D417" s="20" t="s">
        <v>1537</v>
      </c>
      <c r="E417" s="17" t="s">
        <v>57</v>
      </c>
      <c r="F417" s="17" t="s">
        <v>58</v>
      </c>
      <c r="G417" s="17" t="s">
        <v>57</v>
      </c>
      <c r="H417" s="18">
        <v>1</v>
      </c>
      <c r="I417" s="17"/>
      <c r="J417" s="17"/>
      <c r="K417" s="17"/>
      <c r="L417" s="19" t="s">
        <v>62</v>
      </c>
      <c r="M417" s="19" t="s">
        <v>63</v>
      </c>
      <c r="N417" s="19" t="s">
        <v>63</v>
      </c>
      <c r="O417" s="19" t="s">
        <v>63</v>
      </c>
      <c r="P417" s="19" t="s">
        <v>63</v>
      </c>
      <c r="Q417" s="19" t="s">
        <v>62</v>
      </c>
      <c r="R417" s="19" t="s">
        <v>63</v>
      </c>
      <c r="S417" s="19" t="s">
        <v>62</v>
      </c>
      <c r="T417" s="19" t="s">
        <v>62</v>
      </c>
      <c r="U417" s="19" t="s">
        <v>62</v>
      </c>
      <c r="V417" s="19" t="s">
        <v>62</v>
      </c>
      <c r="W417" s="19" t="s">
        <v>63</v>
      </c>
      <c r="X417" s="19" t="s">
        <v>63</v>
      </c>
      <c r="Y417" s="19" t="s">
        <v>63</v>
      </c>
      <c r="Z417" s="19" t="s">
        <v>63</v>
      </c>
      <c r="AA417" s="19" t="s">
        <v>63</v>
      </c>
      <c r="AB417" s="19" t="s">
        <v>63</v>
      </c>
      <c r="AC417" s="19" t="s">
        <v>63</v>
      </c>
      <c r="AD417" s="19" t="s">
        <v>63</v>
      </c>
      <c r="AE417" s="19" t="s">
        <v>63</v>
      </c>
      <c r="AF417" s="19" t="s">
        <v>63</v>
      </c>
      <c r="AG417" s="19" t="s">
        <v>63</v>
      </c>
      <c r="AH417" s="19" t="s">
        <v>63</v>
      </c>
      <c r="AI417" s="19" t="s">
        <v>63</v>
      </c>
      <c r="AJ417" s="19" t="s">
        <v>63</v>
      </c>
      <c r="AK417" s="19" t="s">
        <v>63</v>
      </c>
      <c r="AL417" s="19" t="s">
        <v>63</v>
      </c>
      <c r="AM417" s="19" t="s">
        <v>63</v>
      </c>
      <c r="AN417" s="19" t="s">
        <v>63</v>
      </c>
      <c r="AO417" s="19" t="s">
        <v>63</v>
      </c>
      <c r="AP417" s="83"/>
      <c r="AQ417" s="83" t="s">
        <v>64</v>
      </c>
    </row>
    <row r="418" spans="1:43">
      <c r="A418" s="15" t="s">
        <v>55</v>
      </c>
      <c r="B418" s="1">
        <v>1617</v>
      </c>
      <c r="C418" s="16">
        <v>54.9</v>
      </c>
      <c r="D418" s="20" t="s">
        <v>1538</v>
      </c>
      <c r="E418" s="17" t="s">
        <v>57</v>
      </c>
      <c r="F418" s="17" t="s">
        <v>58</v>
      </c>
      <c r="G418" s="17" t="s">
        <v>57</v>
      </c>
      <c r="H418" s="18">
        <v>1</v>
      </c>
      <c r="I418" s="17"/>
      <c r="J418" s="17"/>
      <c r="K418" s="17"/>
      <c r="L418" s="19" t="s">
        <v>62</v>
      </c>
      <c r="M418" s="19" t="s">
        <v>63</v>
      </c>
      <c r="N418" s="19" t="s">
        <v>63</v>
      </c>
      <c r="O418" s="19" t="s">
        <v>63</v>
      </c>
      <c r="P418" s="19" t="s">
        <v>63</v>
      </c>
      <c r="Q418" s="19" t="s">
        <v>62</v>
      </c>
      <c r="R418" s="19" t="s">
        <v>63</v>
      </c>
      <c r="S418" s="19" t="s">
        <v>62</v>
      </c>
      <c r="T418" s="19" t="s">
        <v>62</v>
      </c>
      <c r="U418" s="19" t="s">
        <v>62</v>
      </c>
      <c r="V418" s="19" t="s">
        <v>62</v>
      </c>
      <c r="W418" s="19" t="s">
        <v>63</v>
      </c>
      <c r="X418" s="19" t="s">
        <v>63</v>
      </c>
      <c r="Y418" s="19" t="s">
        <v>63</v>
      </c>
      <c r="Z418" s="19" t="s">
        <v>63</v>
      </c>
      <c r="AA418" s="19" t="s">
        <v>63</v>
      </c>
      <c r="AB418" s="19" t="s">
        <v>63</v>
      </c>
      <c r="AC418" s="19" t="s">
        <v>63</v>
      </c>
      <c r="AD418" s="19" t="s">
        <v>63</v>
      </c>
      <c r="AE418" s="19" t="s">
        <v>63</v>
      </c>
      <c r="AF418" s="19" t="s">
        <v>63</v>
      </c>
      <c r="AG418" s="19" t="s">
        <v>63</v>
      </c>
      <c r="AH418" s="19" t="s">
        <v>63</v>
      </c>
      <c r="AI418" s="19" t="s">
        <v>63</v>
      </c>
      <c r="AJ418" s="19" t="s">
        <v>63</v>
      </c>
      <c r="AK418" s="19" t="s">
        <v>63</v>
      </c>
      <c r="AL418" s="19" t="s">
        <v>63</v>
      </c>
      <c r="AM418" s="19" t="s">
        <v>63</v>
      </c>
      <c r="AN418" s="19" t="s">
        <v>63</v>
      </c>
      <c r="AO418" s="19" t="s">
        <v>63</v>
      </c>
      <c r="AP418" s="83"/>
      <c r="AQ418" s="83" t="s">
        <v>64</v>
      </c>
    </row>
    <row r="419" spans="1:43">
      <c r="A419" s="15" t="s">
        <v>55</v>
      </c>
      <c r="B419" s="1">
        <v>1619</v>
      </c>
      <c r="C419" s="16">
        <v>75.599999999999994</v>
      </c>
      <c r="D419" s="20" t="s">
        <v>1539</v>
      </c>
      <c r="E419" s="17" t="s">
        <v>1540</v>
      </c>
      <c r="F419" s="17" t="s">
        <v>58</v>
      </c>
      <c r="G419" s="17" t="s">
        <v>59</v>
      </c>
      <c r="H419" s="18">
        <v>1</v>
      </c>
      <c r="I419" s="17" t="s">
        <v>1541</v>
      </c>
      <c r="J419" s="17"/>
      <c r="K419" s="17"/>
      <c r="L419" s="19" t="s">
        <v>62</v>
      </c>
      <c r="M419" s="19" t="s">
        <v>63</v>
      </c>
      <c r="N419" s="19" t="s">
        <v>63</v>
      </c>
      <c r="O419" s="19" t="s">
        <v>63</v>
      </c>
      <c r="P419" s="19" t="s">
        <v>63</v>
      </c>
      <c r="Q419" s="19" t="s">
        <v>63</v>
      </c>
      <c r="R419" s="19" t="s">
        <v>62</v>
      </c>
      <c r="S419" s="19" t="s">
        <v>62</v>
      </c>
      <c r="T419" s="19" t="s">
        <v>62</v>
      </c>
      <c r="U419" s="19" t="s">
        <v>62</v>
      </c>
      <c r="V419" s="19" t="s">
        <v>62</v>
      </c>
      <c r="W419" s="19" t="s">
        <v>63</v>
      </c>
      <c r="X419" s="19" t="s">
        <v>63</v>
      </c>
      <c r="Y419" s="19" t="s">
        <v>63</v>
      </c>
      <c r="Z419" s="19" t="s">
        <v>63</v>
      </c>
      <c r="AA419" s="19" t="s">
        <v>63</v>
      </c>
      <c r="AB419" s="19" t="s">
        <v>63</v>
      </c>
      <c r="AC419" s="19" t="s">
        <v>63</v>
      </c>
      <c r="AD419" s="19" t="s">
        <v>63</v>
      </c>
      <c r="AE419" s="19" t="s">
        <v>63</v>
      </c>
      <c r="AF419" s="19" t="s">
        <v>63</v>
      </c>
      <c r="AG419" s="19" t="s">
        <v>63</v>
      </c>
      <c r="AH419" s="19" t="s">
        <v>63</v>
      </c>
      <c r="AI419" s="19" t="s">
        <v>63</v>
      </c>
      <c r="AJ419" s="19" t="s">
        <v>63</v>
      </c>
      <c r="AK419" s="19" t="s">
        <v>63</v>
      </c>
      <c r="AL419" s="19" t="s">
        <v>63</v>
      </c>
      <c r="AM419" s="19" t="s">
        <v>63</v>
      </c>
      <c r="AN419" s="19" t="s">
        <v>63</v>
      </c>
      <c r="AO419" s="19" t="s">
        <v>63</v>
      </c>
      <c r="AP419" s="83"/>
      <c r="AQ419" s="83" t="s">
        <v>64</v>
      </c>
    </row>
    <row r="420" spans="1:43">
      <c r="A420" s="15" t="s">
        <v>55</v>
      </c>
      <c r="B420" s="1">
        <v>1620</v>
      </c>
      <c r="C420" s="16">
        <v>17.399999999999999</v>
      </c>
      <c r="D420" s="20" t="s">
        <v>1542</v>
      </c>
      <c r="E420" s="17" t="s">
        <v>57</v>
      </c>
      <c r="F420" s="17" t="s">
        <v>58</v>
      </c>
      <c r="G420" s="17" t="s">
        <v>57</v>
      </c>
      <c r="H420" s="18">
        <v>1</v>
      </c>
      <c r="I420" s="17"/>
      <c r="J420" s="17"/>
      <c r="K420" s="17"/>
      <c r="L420" s="19" t="s">
        <v>62</v>
      </c>
      <c r="M420" s="19" t="s">
        <v>63</v>
      </c>
      <c r="N420" s="19" t="s">
        <v>63</v>
      </c>
      <c r="O420" s="19" t="s">
        <v>63</v>
      </c>
      <c r="P420" s="19" t="s">
        <v>63</v>
      </c>
      <c r="Q420" s="19" t="s">
        <v>62</v>
      </c>
      <c r="R420" s="19" t="s">
        <v>63</v>
      </c>
      <c r="S420" s="19" t="s">
        <v>62</v>
      </c>
      <c r="T420" s="19" t="s">
        <v>62</v>
      </c>
      <c r="U420" s="19" t="s">
        <v>62</v>
      </c>
      <c r="V420" s="19" t="s">
        <v>62</v>
      </c>
      <c r="W420" s="19" t="s">
        <v>63</v>
      </c>
      <c r="X420" s="19" t="s">
        <v>63</v>
      </c>
      <c r="Y420" s="19" t="s">
        <v>63</v>
      </c>
      <c r="Z420" s="19" t="s">
        <v>63</v>
      </c>
      <c r="AA420" s="19" t="s">
        <v>63</v>
      </c>
      <c r="AB420" s="19" t="s">
        <v>63</v>
      </c>
      <c r="AC420" s="19" t="s">
        <v>63</v>
      </c>
      <c r="AD420" s="19" t="s">
        <v>63</v>
      </c>
      <c r="AE420" s="19" t="s">
        <v>63</v>
      </c>
      <c r="AF420" s="19" t="s">
        <v>63</v>
      </c>
      <c r="AG420" s="19" t="s">
        <v>63</v>
      </c>
      <c r="AH420" s="19" t="s">
        <v>63</v>
      </c>
      <c r="AI420" s="19" t="s">
        <v>63</v>
      </c>
      <c r="AJ420" s="19" t="s">
        <v>63</v>
      </c>
      <c r="AK420" s="19" t="s">
        <v>63</v>
      </c>
      <c r="AL420" s="19" t="s">
        <v>63</v>
      </c>
      <c r="AM420" s="19" t="s">
        <v>63</v>
      </c>
      <c r="AN420" s="19" t="s">
        <v>63</v>
      </c>
      <c r="AO420" s="19" t="s">
        <v>63</v>
      </c>
      <c r="AP420" s="83"/>
      <c r="AQ420" s="83" t="s">
        <v>64</v>
      </c>
    </row>
    <row r="421" spans="1:43">
      <c r="A421" s="15" t="s">
        <v>55</v>
      </c>
      <c r="B421" s="1">
        <v>1622</v>
      </c>
      <c r="C421" s="16">
        <v>58.5</v>
      </c>
      <c r="D421" s="20" t="s">
        <v>1543</v>
      </c>
      <c r="E421" s="17" t="s">
        <v>57</v>
      </c>
      <c r="F421" s="17" t="s">
        <v>57</v>
      </c>
      <c r="G421" s="17" t="s">
        <v>57</v>
      </c>
      <c r="H421" s="18">
        <v>1</v>
      </c>
      <c r="I421" s="17"/>
      <c r="J421" s="17"/>
      <c r="K421" s="17"/>
      <c r="L421" s="19" t="s">
        <v>62</v>
      </c>
      <c r="M421" s="19" t="s">
        <v>63</v>
      </c>
      <c r="N421" s="19" t="s">
        <v>63</v>
      </c>
      <c r="O421" s="19" t="s">
        <v>63</v>
      </c>
      <c r="P421" s="19" t="s">
        <v>63</v>
      </c>
      <c r="Q421" s="19" t="s">
        <v>62</v>
      </c>
      <c r="R421" s="19" t="s">
        <v>63</v>
      </c>
      <c r="S421" s="19" t="s">
        <v>62</v>
      </c>
      <c r="T421" s="19" t="s">
        <v>62</v>
      </c>
      <c r="U421" s="19" t="s">
        <v>62</v>
      </c>
      <c r="V421" s="19" t="s">
        <v>62</v>
      </c>
      <c r="W421" s="19" t="s">
        <v>63</v>
      </c>
      <c r="X421" s="19" t="s">
        <v>63</v>
      </c>
      <c r="Y421" s="19" t="s">
        <v>63</v>
      </c>
      <c r="Z421" s="19" t="s">
        <v>63</v>
      </c>
      <c r="AA421" s="19" t="s">
        <v>63</v>
      </c>
      <c r="AB421" s="19" t="s">
        <v>63</v>
      </c>
      <c r="AC421" s="19" t="s">
        <v>63</v>
      </c>
      <c r="AD421" s="19" t="s">
        <v>63</v>
      </c>
      <c r="AE421" s="19" t="s">
        <v>63</v>
      </c>
      <c r="AF421" s="19" t="s">
        <v>63</v>
      </c>
      <c r="AG421" s="19" t="s">
        <v>63</v>
      </c>
      <c r="AH421" s="19" t="s">
        <v>63</v>
      </c>
      <c r="AI421" s="19" t="s">
        <v>63</v>
      </c>
      <c r="AJ421" s="19" t="s">
        <v>63</v>
      </c>
      <c r="AK421" s="19" t="s">
        <v>63</v>
      </c>
      <c r="AL421" s="19" t="s">
        <v>63</v>
      </c>
      <c r="AM421" s="19" t="s">
        <v>63</v>
      </c>
      <c r="AN421" s="19" t="s">
        <v>63</v>
      </c>
      <c r="AO421" s="19" t="s">
        <v>63</v>
      </c>
      <c r="AP421" s="83"/>
      <c r="AQ421" s="83" t="s">
        <v>64</v>
      </c>
    </row>
    <row r="422" spans="1:43">
      <c r="A422" s="15" t="s">
        <v>55</v>
      </c>
      <c r="B422" s="1">
        <v>1623</v>
      </c>
      <c r="C422" s="16">
        <v>13.3</v>
      </c>
      <c r="D422" s="20" t="s">
        <v>1544</v>
      </c>
      <c r="E422" s="17" t="s">
        <v>57</v>
      </c>
      <c r="F422" s="17" t="s">
        <v>58</v>
      </c>
      <c r="G422" s="17" t="s">
        <v>57</v>
      </c>
      <c r="H422" s="18">
        <v>2</v>
      </c>
      <c r="I422" s="17"/>
      <c r="J422" s="17" t="s">
        <v>1545</v>
      </c>
      <c r="K422" s="17"/>
      <c r="L422" s="19" t="s">
        <v>62</v>
      </c>
      <c r="M422" s="19" t="s">
        <v>63</v>
      </c>
      <c r="N422" s="19" t="s">
        <v>63</v>
      </c>
      <c r="O422" s="19" t="s">
        <v>63</v>
      </c>
      <c r="P422" s="19" t="s">
        <v>63</v>
      </c>
      <c r="Q422" s="19" t="s">
        <v>62</v>
      </c>
      <c r="R422" s="19" t="s">
        <v>63</v>
      </c>
      <c r="S422" s="19" t="s">
        <v>62</v>
      </c>
      <c r="T422" s="19" t="s">
        <v>62</v>
      </c>
      <c r="U422" s="19" t="s">
        <v>62</v>
      </c>
      <c r="V422" s="19" t="s">
        <v>62</v>
      </c>
      <c r="W422" s="19" t="s">
        <v>63</v>
      </c>
      <c r="X422" s="19" t="s">
        <v>63</v>
      </c>
      <c r="Y422" s="19" t="s">
        <v>63</v>
      </c>
      <c r="Z422" s="19" t="s">
        <v>63</v>
      </c>
      <c r="AA422" s="19" t="s">
        <v>63</v>
      </c>
      <c r="AB422" s="19" t="s">
        <v>63</v>
      </c>
      <c r="AC422" s="19" t="s">
        <v>63</v>
      </c>
      <c r="AD422" s="19" t="s">
        <v>63</v>
      </c>
      <c r="AE422" s="19" t="s">
        <v>63</v>
      </c>
      <c r="AF422" s="19" t="s">
        <v>63</v>
      </c>
      <c r="AG422" s="19" t="s">
        <v>63</v>
      </c>
      <c r="AH422" s="19" t="s">
        <v>63</v>
      </c>
      <c r="AI422" s="19" t="s">
        <v>63</v>
      </c>
      <c r="AJ422" s="19" t="s">
        <v>63</v>
      </c>
      <c r="AK422" s="19" t="s">
        <v>63</v>
      </c>
      <c r="AL422" s="19" t="s">
        <v>63</v>
      </c>
      <c r="AM422" s="19" t="s">
        <v>63</v>
      </c>
      <c r="AN422" s="19" t="s">
        <v>63</v>
      </c>
      <c r="AO422" s="19" t="s">
        <v>63</v>
      </c>
      <c r="AP422" s="83"/>
      <c r="AQ422" s="83" t="s">
        <v>64</v>
      </c>
    </row>
    <row r="423" spans="1:43">
      <c r="A423" s="15" t="s">
        <v>55</v>
      </c>
      <c r="B423" s="1">
        <v>1626</v>
      </c>
      <c r="C423" s="16">
        <v>10.6</v>
      </c>
      <c r="D423" s="20" t="s">
        <v>149</v>
      </c>
      <c r="E423" s="17" t="s">
        <v>57</v>
      </c>
      <c r="F423" s="17" t="s">
        <v>58</v>
      </c>
      <c r="G423" s="17" t="s">
        <v>59</v>
      </c>
      <c r="H423" s="18">
        <v>1</v>
      </c>
      <c r="I423" s="17"/>
      <c r="J423" s="17"/>
      <c r="K423" s="17"/>
      <c r="L423" s="19" t="s">
        <v>62</v>
      </c>
      <c r="M423" s="19" t="s">
        <v>63</v>
      </c>
      <c r="N423" s="19" t="s">
        <v>62</v>
      </c>
      <c r="O423" s="19" t="s">
        <v>63</v>
      </c>
      <c r="P423" s="19" t="s">
        <v>63</v>
      </c>
      <c r="Q423" s="19" t="s">
        <v>62</v>
      </c>
      <c r="R423" s="19" t="s">
        <v>63</v>
      </c>
      <c r="S423" s="19" t="s">
        <v>62</v>
      </c>
      <c r="T423" s="19" t="s">
        <v>62</v>
      </c>
      <c r="U423" s="19" t="s">
        <v>62</v>
      </c>
      <c r="V423" s="19" t="s">
        <v>62</v>
      </c>
      <c r="W423" s="19" t="s">
        <v>63</v>
      </c>
      <c r="X423" s="19" t="s">
        <v>63</v>
      </c>
      <c r="Y423" s="19" t="s">
        <v>63</v>
      </c>
      <c r="Z423" s="19" t="s">
        <v>63</v>
      </c>
      <c r="AA423" s="19" t="s">
        <v>63</v>
      </c>
      <c r="AB423" s="19" t="s">
        <v>63</v>
      </c>
      <c r="AC423" s="19" t="s">
        <v>63</v>
      </c>
      <c r="AD423" s="19" t="s">
        <v>63</v>
      </c>
      <c r="AE423" s="19" t="s">
        <v>63</v>
      </c>
      <c r="AF423" s="19" t="s">
        <v>63</v>
      </c>
      <c r="AG423" s="19" t="s">
        <v>63</v>
      </c>
      <c r="AH423" s="19" t="s">
        <v>63</v>
      </c>
      <c r="AI423" s="19" t="s">
        <v>63</v>
      </c>
      <c r="AJ423" s="19" t="s">
        <v>63</v>
      </c>
      <c r="AK423" s="19" t="s">
        <v>63</v>
      </c>
      <c r="AL423" s="19" t="s">
        <v>63</v>
      </c>
      <c r="AM423" s="19" t="s">
        <v>63</v>
      </c>
      <c r="AN423" s="19" t="s">
        <v>63</v>
      </c>
      <c r="AO423" s="19" t="s">
        <v>63</v>
      </c>
      <c r="AP423" s="83"/>
      <c r="AQ423" s="83" t="s">
        <v>64</v>
      </c>
    </row>
    <row r="424" spans="1:43">
      <c r="A424" s="15" t="s">
        <v>55</v>
      </c>
      <c r="B424" s="1">
        <v>1627</v>
      </c>
      <c r="C424" s="16">
        <v>10.6</v>
      </c>
      <c r="D424" s="20" t="s">
        <v>1546</v>
      </c>
      <c r="E424" s="17" t="s">
        <v>57</v>
      </c>
      <c r="F424" s="17" t="s">
        <v>58</v>
      </c>
      <c r="G424" s="17" t="s">
        <v>59</v>
      </c>
      <c r="H424" s="18">
        <v>1</v>
      </c>
      <c r="I424" s="17" t="s">
        <v>1547</v>
      </c>
      <c r="J424" s="17"/>
      <c r="K424" s="17"/>
      <c r="L424" s="19" t="s">
        <v>62</v>
      </c>
      <c r="M424" s="19" t="s">
        <v>63</v>
      </c>
      <c r="N424" s="19" t="s">
        <v>62</v>
      </c>
      <c r="O424" s="19" t="s">
        <v>63</v>
      </c>
      <c r="P424" s="19" t="s">
        <v>63</v>
      </c>
      <c r="Q424" s="19" t="s">
        <v>62</v>
      </c>
      <c r="R424" s="19" t="s">
        <v>63</v>
      </c>
      <c r="S424" s="19" t="s">
        <v>62</v>
      </c>
      <c r="T424" s="19" t="s">
        <v>62</v>
      </c>
      <c r="U424" s="19" t="s">
        <v>62</v>
      </c>
      <c r="V424" s="19" t="s">
        <v>62</v>
      </c>
      <c r="W424" s="19" t="s">
        <v>63</v>
      </c>
      <c r="X424" s="19" t="s">
        <v>63</v>
      </c>
      <c r="Y424" s="19" t="s">
        <v>63</v>
      </c>
      <c r="Z424" s="19" t="s">
        <v>63</v>
      </c>
      <c r="AA424" s="19" t="s">
        <v>63</v>
      </c>
      <c r="AB424" s="19" t="s">
        <v>63</v>
      </c>
      <c r="AC424" s="19" t="s">
        <v>63</v>
      </c>
      <c r="AD424" s="19" t="s">
        <v>63</v>
      </c>
      <c r="AE424" s="19" t="s">
        <v>63</v>
      </c>
      <c r="AF424" s="19" t="s">
        <v>63</v>
      </c>
      <c r="AG424" s="19" t="s">
        <v>63</v>
      </c>
      <c r="AH424" s="19" t="s">
        <v>63</v>
      </c>
      <c r="AI424" s="19" t="s">
        <v>63</v>
      </c>
      <c r="AJ424" s="19" t="s">
        <v>63</v>
      </c>
      <c r="AK424" s="19" t="s">
        <v>63</v>
      </c>
      <c r="AL424" s="19" t="s">
        <v>63</v>
      </c>
      <c r="AM424" s="19" t="s">
        <v>63</v>
      </c>
      <c r="AN424" s="19" t="s">
        <v>63</v>
      </c>
      <c r="AO424" s="19" t="s">
        <v>63</v>
      </c>
      <c r="AP424" s="83"/>
      <c r="AQ424" s="83" t="s">
        <v>64</v>
      </c>
    </row>
    <row r="425" spans="1:43">
      <c r="A425" s="15" t="s">
        <v>55</v>
      </c>
      <c r="B425" s="1">
        <v>1629</v>
      </c>
      <c r="C425" s="16">
        <v>46.8</v>
      </c>
      <c r="D425" s="20" t="s">
        <v>1548</v>
      </c>
      <c r="E425" s="17" t="s">
        <v>1549</v>
      </c>
      <c r="F425" s="17" t="s">
        <v>71</v>
      </c>
      <c r="G425" s="17" t="s">
        <v>59</v>
      </c>
      <c r="H425" s="18">
        <v>1</v>
      </c>
      <c r="I425" s="17"/>
      <c r="J425" s="17"/>
      <c r="K425" s="17"/>
      <c r="L425" s="19" t="s">
        <v>63</v>
      </c>
      <c r="M425" s="19" t="s">
        <v>62</v>
      </c>
      <c r="N425" s="19" t="s">
        <v>63</v>
      </c>
      <c r="O425" s="19" t="s">
        <v>63</v>
      </c>
      <c r="P425" s="19" t="s">
        <v>63</v>
      </c>
      <c r="Q425" s="19" t="s">
        <v>62</v>
      </c>
      <c r="R425" s="19" t="s">
        <v>63</v>
      </c>
      <c r="S425" s="19" t="s">
        <v>62</v>
      </c>
      <c r="T425" s="19" t="s">
        <v>62</v>
      </c>
      <c r="U425" s="19" t="s">
        <v>62</v>
      </c>
      <c r="V425" s="19" t="s">
        <v>62</v>
      </c>
      <c r="W425" s="19" t="s">
        <v>63</v>
      </c>
      <c r="X425" s="19" t="s">
        <v>63</v>
      </c>
      <c r="Y425" s="19" t="s">
        <v>63</v>
      </c>
      <c r="Z425" s="19" t="s">
        <v>63</v>
      </c>
      <c r="AA425" s="19" t="s">
        <v>63</v>
      </c>
      <c r="AB425" s="19" t="s">
        <v>63</v>
      </c>
      <c r="AC425" s="19" t="s">
        <v>63</v>
      </c>
      <c r="AD425" s="19" t="s">
        <v>63</v>
      </c>
      <c r="AE425" s="19" t="s">
        <v>63</v>
      </c>
      <c r="AF425" s="19" t="s">
        <v>63</v>
      </c>
      <c r="AG425" s="19" t="s">
        <v>63</v>
      </c>
      <c r="AH425" s="19" t="s">
        <v>63</v>
      </c>
      <c r="AI425" s="19" t="s">
        <v>63</v>
      </c>
      <c r="AJ425" s="19" t="s">
        <v>63</v>
      </c>
      <c r="AK425" s="19" t="s">
        <v>63</v>
      </c>
      <c r="AL425" s="19" t="s">
        <v>63</v>
      </c>
      <c r="AM425" s="19" t="s">
        <v>63</v>
      </c>
      <c r="AN425" s="19" t="s">
        <v>63</v>
      </c>
      <c r="AO425" s="19" t="s">
        <v>63</v>
      </c>
      <c r="AP425" s="83"/>
      <c r="AQ425" s="83" t="s">
        <v>64</v>
      </c>
    </row>
    <row r="426" spans="1:43">
      <c r="A426" s="15" t="s">
        <v>55</v>
      </c>
      <c r="B426" s="1">
        <v>1630</v>
      </c>
      <c r="C426" s="16">
        <v>50.4</v>
      </c>
      <c r="D426" s="20" t="s">
        <v>1550</v>
      </c>
      <c r="E426" s="17" t="s">
        <v>74</v>
      </c>
      <c r="F426" s="17" t="s">
        <v>71</v>
      </c>
      <c r="G426" s="17" t="s">
        <v>59</v>
      </c>
      <c r="H426" s="18">
        <v>1</v>
      </c>
      <c r="I426" s="17"/>
      <c r="J426" s="17"/>
      <c r="K426" s="17"/>
      <c r="L426" s="19" t="s">
        <v>63</v>
      </c>
      <c r="M426" s="19" t="s">
        <v>62</v>
      </c>
      <c r="N426" s="19" t="s">
        <v>63</v>
      </c>
      <c r="O426" s="19" t="s">
        <v>63</v>
      </c>
      <c r="P426" s="19" t="s">
        <v>63</v>
      </c>
      <c r="Q426" s="19" t="s">
        <v>62</v>
      </c>
      <c r="R426" s="19" t="s">
        <v>63</v>
      </c>
      <c r="S426" s="19" t="s">
        <v>62</v>
      </c>
      <c r="T426" s="19" t="s">
        <v>62</v>
      </c>
      <c r="U426" s="19" t="s">
        <v>62</v>
      </c>
      <c r="V426" s="19" t="s">
        <v>62</v>
      </c>
      <c r="W426" s="19" t="s">
        <v>63</v>
      </c>
      <c r="X426" s="19" t="s">
        <v>63</v>
      </c>
      <c r="Y426" s="19" t="s">
        <v>63</v>
      </c>
      <c r="Z426" s="19" t="s">
        <v>63</v>
      </c>
      <c r="AA426" s="19" t="s">
        <v>63</v>
      </c>
      <c r="AB426" s="19" t="s">
        <v>63</v>
      </c>
      <c r="AC426" s="19" t="s">
        <v>63</v>
      </c>
      <c r="AD426" s="19" t="s">
        <v>63</v>
      </c>
      <c r="AE426" s="19" t="s">
        <v>63</v>
      </c>
      <c r="AF426" s="19" t="s">
        <v>63</v>
      </c>
      <c r="AG426" s="19" t="s">
        <v>63</v>
      </c>
      <c r="AH426" s="19" t="s">
        <v>63</v>
      </c>
      <c r="AI426" s="19" t="s">
        <v>63</v>
      </c>
      <c r="AJ426" s="19" t="s">
        <v>63</v>
      </c>
      <c r="AK426" s="19" t="s">
        <v>63</v>
      </c>
      <c r="AL426" s="19" t="s">
        <v>63</v>
      </c>
      <c r="AM426" s="19" t="s">
        <v>63</v>
      </c>
      <c r="AN426" s="19" t="s">
        <v>63</v>
      </c>
      <c r="AO426" s="19" t="s">
        <v>63</v>
      </c>
      <c r="AP426" s="83"/>
      <c r="AQ426" s="83" t="s">
        <v>64</v>
      </c>
    </row>
    <row r="427" spans="1:43">
      <c r="A427" s="15" t="s">
        <v>55</v>
      </c>
      <c r="B427" s="1">
        <v>1631</v>
      </c>
      <c r="C427" s="16">
        <v>40.5</v>
      </c>
      <c r="D427" s="20" t="s">
        <v>1551</v>
      </c>
      <c r="E427" s="17" t="s">
        <v>1552</v>
      </c>
      <c r="F427" s="17" t="s">
        <v>71</v>
      </c>
      <c r="G427" s="17" t="s">
        <v>59</v>
      </c>
      <c r="H427" s="18">
        <v>1</v>
      </c>
      <c r="I427" s="17"/>
      <c r="J427" s="17"/>
      <c r="K427" s="17"/>
      <c r="L427" s="19" t="s">
        <v>63</v>
      </c>
      <c r="M427" s="19" t="s">
        <v>62</v>
      </c>
      <c r="N427" s="19" t="s">
        <v>63</v>
      </c>
      <c r="O427" s="19" t="s">
        <v>63</v>
      </c>
      <c r="P427" s="19" t="s">
        <v>63</v>
      </c>
      <c r="Q427" s="19" t="s">
        <v>62</v>
      </c>
      <c r="R427" s="19" t="s">
        <v>63</v>
      </c>
      <c r="S427" s="19" t="s">
        <v>62</v>
      </c>
      <c r="T427" s="19" t="s">
        <v>62</v>
      </c>
      <c r="U427" s="19" t="s">
        <v>62</v>
      </c>
      <c r="V427" s="19" t="s">
        <v>62</v>
      </c>
      <c r="W427" s="19" t="s">
        <v>63</v>
      </c>
      <c r="X427" s="19" t="s">
        <v>63</v>
      </c>
      <c r="Y427" s="19" t="s">
        <v>63</v>
      </c>
      <c r="Z427" s="19" t="s">
        <v>63</v>
      </c>
      <c r="AA427" s="19" t="s">
        <v>63</v>
      </c>
      <c r="AB427" s="19" t="s">
        <v>63</v>
      </c>
      <c r="AC427" s="19" t="s">
        <v>63</v>
      </c>
      <c r="AD427" s="19" t="s">
        <v>63</v>
      </c>
      <c r="AE427" s="19" t="s">
        <v>63</v>
      </c>
      <c r="AF427" s="19" t="s">
        <v>63</v>
      </c>
      <c r="AG427" s="19" t="s">
        <v>63</v>
      </c>
      <c r="AH427" s="19" t="s">
        <v>63</v>
      </c>
      <c r="AI427" s="19" t="s">
        <v>63</v>
      </c>
      <c r="AJ427" s="19" t="s">
        <v>63</v>
      </c>
      <c r="AK427" s="19" t="s">
        <v>63</v>
      </c>
      <c r="AL427" s="19" t="s">
        <v>63</v>
      </c>
      <c r="AM427" s="19" t="s">
        <v>63</v>
      </c>
      <c r="AN427" s="19" t="s">
        <v>63</v>
      </c>
      <c r="AO427" s="19" t="s">
        <v>63</v>
      </c>
      <c r="AP427" s="83"/>
      <c r="AQ427" s="83" t="s">
        <v>64</v>
      </c>
    </row>
    <row r="428" spans="1:43">
      <c r="A428" s="15" t="s">
        <v>55</v>
      </c>
      <c r="B428" s="1">
        <v>1632</v>
      </c>
      <c r="C428" s="16">
        <v>54</v>
      </c>
      <c r="D428" s="20" t="s">
        <v>1553</v>
      </c>
      <c r="E428" s="17" t="s">
        <v>1108</v>
      </c>
      <c r="F428" s="17" t="s">
        <v>71</v>
      </c>
      <c r="G428" s="17" t="s">
        <v>59</v>
      </c>
      <c r="H428" s="18">
        <v>1</v>
      </c>
      <c r="I428" s="17"/>
      <c r="J428" s="17"/>
      <c r="K428" s="17"/>
      <c r="L428" s="19" t="s">
        <v>63</v>
      </c>
      <c r="M428" s="19" t="s">
        <v>62</v>
      </c>
      <c r="N428" s="19" t="s">
        <v>63</v>
      </c>
      <c r="O428" s="19" t="s">
        <v>63</v>
      </c>
      <c r="P428" s="19" t="s">
        <v>63</v>
      </c>
      <c r="Q428" s="19" t="s">
        <v>62</v>
      </c>
      <c r="R428" s="19" t="s">
        <v>63</v>
      </c>
      <c r="S428" s="19" t="s">
        <v>62</v>
      </c>
      <c r="T428" s="19" t="s">
        <v>62</v>
      </c>
      <c r="U428" s="19" t="s">
        <v>62</v>
      </c>
      <c r="V428" s="19" t="s">
        <v>62</v>
      </c>
      <c r="W428" s="19" t="s">
        <v>63</v>
      </c>
      <c r="X428" s="19" t="s">
        <v>63</v>
      </c>
      <c r="Y428" s="19" t="s">
        <v>63</v>
      </c>
      <c r="Z428" s="19" t="s">
        <v>63</v>
      </c>
      <c r="AA428" s="19" t="s">
        <v>63</v>
      </c>
      <c r="AB428" s="19" t="s">
        <v>63</v>
      </c>
      <c r="AC428" s="19" t="s">
        <v>63</v>
      </c>
      <c r="AD428" s="19" t="s">
        <v>63</v>
      </c>
      <c r="AE428" s="19" t="s">
        <v>63</v>
      </c>
      <c r="AF428" s="19" t="s">
        <v>63</v>
      </c>
      <c r="AG428" s="19" t="s">
        <v>63</v>
      </c>
      <c r="AH428" s="19" t="s">
        <v>63</v>
      </c>
      <c r="AI428" s="19" t="s">
        <v>63</v>
      </c>
      <c r="AJ428" s="19" t="s">
        <v>63</v>
      </c>
      <c r="AK428" s="19" t="s">
        <v>63</v>
      </c>
      <c r="AL428" s="19" t="s">
        <v>63</v>
      </c>
      <c r="AM428" s="19" t="s">
        <v>63</v>
      </c>
      <c r="AN428" s="19" t="s">
        <v>63</v>
      </c>
      <c r="AO428" s="19" t="s">
        <v>63</v>
      </c>
      <c r="AP428" s="83"/>
      <c r="AQ428" s="83" t="s">
        <v>64</v>
      </c>
    </row>
    <row r="429" spans="1:43">
      <c r="A429" s="15" t="s">
        <v>55</v>
      </c>
      <c r="B429" s="1">
        <v>1633</v>
      </c>
      <c r="C429" s="16">
        <v>54</v>
      </c>
      <c r="D429" s="20" t="s">
        <v>1554</v>
      </c>
      <c r="E429" s="17" t="s">
        <v>74</v>
      </c>
      <c r="F429" s="17" t="s">
        <v>71</v>
      </c>
      <c r="G429" s="17" t="s">
        <v>59</v>
      </c>
      <c r="H429" s="18">
        <v>1</v>
      </c>
      <c r="I429" s="17"/>
      <c r="J429" s="17"/>
      <c r="K429" s="17"/>
      <c r="L429" s="19" t="s">
        <v>63</v>
      </c>
      <c r="M429" s="19" t="s">
        <v>62</v>
      </c>
      <c r="N429" s="19" t="s">
        <v>63</v>
      </c>
      <c r="O429" s="19" t="s">
        <v>63</v>
      </c>
      <c r="P429" s="19" t="s">
        <v>63</v>
      </c>
      <c r="Q429" s="19" t="s">
        <v>62</v>
      </c>
      <c r="R429" s="19" t="s">
        <v>63</v>
      </c>
      <c r="S429" s="19" t="s">
        <v>62</v>
      </c>
      <c r="T429" s="19" t="s">
        <v>62</v>
      </c>
      <c r="U429" s="19" t="s">
        <v>62</v>
      </c>
      <c r="V429" s="19" t="s">
        <v>62</v>
      </c>
      <c r="W429" s="19" t="s">
        <v>63</v>
      </c>
      <c r="X429" s="19" t="s">
        <v>63</v>
      </c>
      <c r="Y429" s="19" t="s">
        <v>63</v>
      </c>
      <c r="Z429" s="19" t="s">
        <v>63</v>
      </c>
      <c r="AA429" s="19" t="s">
        <v>63</v>
      </c>
      <c r="AB429" s="19" t="s">
        <v>63</v>
      </c>
      <c r="AC429" s="19" t="s">
        <v>63</v>
      </c>
      <c r="AD429" s="19" t="s">
        <v>63</v>
      </c>
      <c r="AE429" s="19" t="s">
        <v>63</v>
      </c>
      <c r="AF429" s="19" t="s">
        <v>63</v>
      </c>
      <c r="AG429" s="19" t="s">
        <v>63</v>
      </c>
      <c r="AH429" s="19" t="s">
        <v>63</v>
      </c>
      <c r="AI429" s="19" t="s">
        <v>63</v>
      </c>
      <c r="AJ429" s="19" t="s">
        <v>63</v>
      </c>
      <c r="AK429" s="19" t="s">
        <v>63</v>
      </c>
      <c r="AL429" s="19" t="s">
        <v>63</v>
      </c>
      <c r="AM429" s="19" t="s">
        <v>63</v>
      </c>
      <c r="AN429" s="19" t="s">
        <v>63</v>
      </c>
      <c r="AO429" s="19" t="s">
        <v>63</v>
      </c>
      <c r="AP429" s="83"/>
      <c r="AQ429" s="83" t="s">
        <v>64</v>
      </c>
    </row>
    <row r="430" spans="1:43">
      <c r="A430" s="15" t="s">
        <v>55</v>
      </c>
      <c r="B430" s="1">
        <v>1634</v>
      </c>
      <c r="C430" s="16">
        <v>2.2999999999999998</v>
      </c>
      <c r="D430" s="20" t="s">
        <v>1555</v>
      </c>
      <c r="E430" s="17" t="s">
        <v>57</v>
      </c>
      <c r="F430" s="17" t="s">
        <v>58</v>
      </c>
      <c r="G430" s="17" t="s">
        <v>57</v>
      </c>
      <c r="H430" s="18">
        <v>1</v>
      </c>
      <c r="I430" s="17"/>
      <c r="J430" s="17"/>
      <c r="K430" s="17"/>
      <c r="L430" s="19" t="s">
        <v>62</v>
      </c>
      <c r="M430" s="19" t="s">
        <v>63</v>
      </c>
      <c r="N430" s="19" t="s">
        <v>63</v>
      </c>
      <c r="O430" s="19" t="s">
        <v>63</v>
      </c>
      <c r="P430" s="19" t="s">
        <v>63</v>
      </c>
      <c r="Q430" s="19" t="s">
        <v>63</v>
      </c>
      <c r="R430" s="19" t="s">
        <v>62</v>
      </c>
      <c r="S430" s="19" t="s">
        <v>62</v>
      </c>
      <c r="T430" s="19" t="s">
        <v>62</v>
      </c>
      <c r="U430" s="19" t="s">
        <v>62</v>
      </c>
      <c r="V430" s="19" t="s">
        <v>62</v>
      </c>
      <c r="W430" s="19" t="s">
        <v>62</v>
      </c>
      <c r="X430" s="19" t="s">
        <v>62</v>
      </c>
      <c r="Y430" s="19" t="s">
        <v>62</v>
      </c>
      <c r="Z430" s="19" t="s">
        <v>63</v>
      </c>
      <c r="AA430" s="19" t="s">
        <v>63</v>
      </c>
      <c r="AB430" s="19" t="s">
        <v>63</v>
      </c>
      <c r="AC430" s="19" t="s">
        <v>63</v>
      </c>
      <c r="AD430" s="19" t="s">
        <v>63</v>
      </c>
      <c r="AE430" s="19" t="s">
        <v>63</v>
      </c>
      <c r="AF430" s="19" t="s">
        <v>63</v>
      </c>
      <c r="AG430" s="19" t="s">
        <v>63</v>
      </c>
      <c r="AH430" s="19" t="s">
        <v>63</v>
      </c>
      <c r="AI430" s="19" t="s">
        <v>63</v>
      </c>
      <c r="AJ430" s="19" t="s">
        <v>63</v>
      </c>
      <c r="AK430" s="19" t="s">
        <v>63</v>
      </c>
      <c r="AL430" s="19" t="s">
        <v>63</v>
      </c>
      <c r="AM430" s="19" t="s">
        <v>63</v>
      </c>
      <c r="AN430" s="19" t="s">
        <v>63</v>
      </c>
      <c r="AO430" s="19" t="s">
        <v>63</v>
      </c>
      <c r="AP430" s="83"/>
      <c r="AQ430" s="83" t="s">
        <v>64</v>
      </c>
    </row>
    <row r="431" spans="1:43">
      <c r="A431" s="15" t="s">
        <v>55</v>
      </c>
      <c r="B431" s="1">
        <v>1634.01</v>
      </c>
      <c r="C431" s="85">
        <v>7.9</v>
      </c>
      <c r="D431" s="20" t="s">
        <v>1555</v>
      </c>
      <c r="E431" s="17" t="s">
        <v>57</v>
      </c>
      <c r="F431" s="17" t="s">
        <v>58</v>
      </c>
      <c r="G431" s="17" t="s">
        <v>57</v>
      </c>
      <c r="H431" s="18">
        <v>1</v>
      </c>
      <c r="I431" s="17"/>
      <c r="J431" s="17"/>
      <c r="K431" s="17"/>
      <c r="L431" s="19" t="s">
        <v>62</v>
      </c>
      <c r="M431" s="19" t="s">
        <v>63</v>
      </c>
      <c r="N431" s="19" t="s">
        <v>63</v>
      </c>
      <c r="O431" s="19" t="s">
        <v>63</v>
      </c>
      <c r="P431" s="19" t="s">
        <v>63</v>
      </c>
      <c r="Q431" s="19" t="s">
        <v>63</v>
      </c>
      <c r="R431" s="19" t="s">
        <v>62</v>
      </c>
      <c r="S431" s="19" t="s">
        <v>63</v>
      </c>
      <c r="T431" s="19" t="s">
        <v>63</v>
      </c>
      <c r="U431" s="19" t="s">
        <v>63</v>
      </c>
      <c r="V431" s="19" t="s">
        <v>63</v>
      </c>
      <c r="W431" s="19" t="s">
        <v>63</v>
      </c>
      <c r="X431" s="19" t="s">
        <v>63</v>
      </c>
      <c r="Y431" s="19" t="s">
        <v>63</v>
      </c>
      <c r="Z431" s="19" t="s">
        <v>62</v>
      </c>
      <c r="AA431" s="19" t="s">
        <v>63</v>
      </c>
      <c r="AB431" s="19" t="s">
        <v>62</v>
      </c>
      <c r="AC431" s="19" t="s">
        <v>62</v>
      </c>
      <c r="AD431" s="19" t="s">
        <v>62</v>
      </c>
      <c r="AE431" s="19" t="s">
        <v>62</v>
      </c>
      <c r="AF431" s="19" t="s">
        <v>62</v>
      </c>
      <c r="AG431" s="19" t="s">
        <v>62</v>
      </c>
      <c r="AH431" s="19" t="s">
        <v>62</v>
      </c>
      <c r="AI431" s="19" t="s">
        <v>62</v>
      </c>
      <c r="AJ431" s="19" t="s">
        <v>62</v>
      </c>
      <c r="AK431" s="19" t="s">
        <v>62</v>
      </c>
      <c r="AL431" s="19" t="s">
        <v>62</v>
      </c>
      <c r="AM431" s="19" t="s">
        <v>62</v>
      </c>
      <c r="AN431" s="19" t="s">
        <v>63</v>
      </c>
      <c r="AO431" s="19" t="s">
        <v>63</v>
      </c>
      <c r="AP431" s="83"/>
      <c r="AQ431" s="83"/>
    </row>
    <row r="432" spans="1:43">
      <c r="A432" s="15" t="s">
        <v>55</v>
      </c>
      <c r="B432" s="1">
        <v>1635</v>
      </c>
      <c r="C432" s="16">
        <v>7.8</v>
      </c>
      <c r="D432" s="20" t="s">
        <v>1555</v>
      </c>
      <c r="E432" s="17" t="s">
        <v>57</v>
      </c>
      <c r="F432" s="17" t="s">
        <v>1556</v>
      </c>
      <c r="G432" s="17" t="s">
        <v>57</v>
      </c>
      <c r="H432" s="18">
        <v>1</v>
      </c>
      <c r="I432" s="17"/>
      <c r="J432" s="17"/>
      <c r="K432" s="17"/>
      <c r="L432" s="19" t="s">
        <v>62</v>
      </c>
      <c r="M432" s="19" t="s">
        <v>63</v>
      </c>
      <c r="N432" s="19" t="s">
        <v>63</v>
      </c>
      <c r="O432" s="19" t="s">
        <v>63</v>
      </c>
      <c r="P432" s="19" t="s">
        <v>63</v>
      </c>
      <c r="Q432" s="19" t="s">
        <v>63</v>
      </c>
      <c r="R432" s="19" t="s">
        <v>62</v>
      </c>
      <c r="S432" s="19" t="s">
        <v>62</v>
      </c>
      <c r="T432" s="19" t="s">
        <v>62</v>
      </c>
      <c r="U432" s="19" t="s">
        <v>62</v>
      </c>
      <c r="V432" s="19" t="s">
        <v>62</v>
      </c>
      <c r="W432" s="19" t="s">
        <v>63</v>
      </c>
      <c r="X432" s="19" t="s">
        <v>63</v>
      </c>
      <c r="Y432" s="19" t="s">
        <v>63</v>
      </c>
      <c r="Z432" s="19" t="s">
        <v>63</v>
      </c>
      <c r="AA432" s="19" t="s">
        <v>63</v>
      </c>
      <c r="AB432" s="19" t="s">
        <v>63</v>
      </c>
      <c r="AC432" s="19" t="s">
        <v>63</v>
      </c>
      <c r="AD432" s="19" t="s">
        <v>63</v>
      </c>
      <c r="AE432" s="19" t="s">
        <v>63</v>
      </c>
      <c r="AF432" s="19" t="s">
        <v>63</v>
      </c>
      <c r="AG432" s="19" t="s">
        <v>63</v>
      </c>
      <c r="AH432" s="19" t="s">
        <v>63</v>
      </c>
      <c r="AI432" s="19" t="s">
        <v>63</v>
      </c>
      <c r="AJ432" s="19" t="s">
        <v>63</v>
      </c>
      <c r="AK432" s="19" t="s">
        <v>63</v>
      </c>
      <c r="AL432" s="19" t="s">
        <v>63</v>
      </c>
      <c r="AM432" s="19" t="s">
        <v>63</v>
      </c>
      <c r="AN432" s="19" t="s">
        <v>63</v>
      </c>
      <c r="AO432" s="19" t="s">
        <v>63</v>
      </c>
      <c r="AP432" s="83"/>
      <c r="AQ432" s="83" t="s">
        <v>64</v>
      </c>
    </row>
    <row r="433" spans="1:43">
      <c r="A433" s="15" t="s">
        <v>55</v>
      </c>
      <c r="B433" s="1">
        <v>1636</v>
      </c>
      <c r="C433" s="16">
        <v>27.9</v>
      </c>
      <c r="D433" s="20" t="s">
        <v>150</v>
      </c>
      <c r="E433" s="17" t="s">
        <v>151</v>
      </c>
      <c r="F433" s="17" t="s">
        <v>57</v>
      </c>
      <c r="G433" s="17" t="s">
        <v>57</v>
      </c>
      <c r="H433" s="18">
        <v>1</v>
      </c>
      <c r="I433" s="17"/>
      <c r="J433" s="17"/>
      <c r="K433" s="17"/>
      <c r="L433" s="19" t="s">
        <v>62</v>
      </c>
      <c r="M433" s="19" t="s">
        <v>63</v>
      </c>
      <c r="N433" s="19" t="s">
        <v>62</v>
      </c>
      <c r="O433" s="19" t="s">
        <v>63</v>
      </c>
      <c r="P433" s="19" t="s">
        <v>63</v>
      </c>
      <c r="Q433" s="19" t="s">
        <v>62</v>
      </c>
      <c r="R433" s="19" t="s">
        <v>63</v>
      </c>
      <c r="S433" s="19" t="s">
        <v>62</v>
      </c>
      <c r="T433" s="19" t="s">
        <v>62</v>
      </c>
      <c r="U433" s="19" t="s">
        <v>62</v>
      </c>
      <c r="V433" s="19" t="s">
        <v>62</v>
      </c>
      <c r="W433" s="19" t="s">
        <v>63</v>
      </c>
      <c r="X433" s="19" t="s">
        <v>63</v>
      </c>
      <c r="Y433" s="19" t="s">
        <v>63</v>
      </c>
      <c r="Z433" s="19" t="s">
        <v>63</v>
      </c>
      <c r="AA433" s="19" t="s">
        <v>63</v>
      </c>
      <c r="AB433" s="19" t="s">
        <v>63</v>
      </c>
      <c r="AC433" s="19" t="s">
        <v>63</v>
      </c>
      <c r="AD433" s="19" t="s">
        <v>63</v>
      </c>
      <c r="AE433" s="19" t="s">
        <v>63</v>
      </c>
      <c r="AF433" s="19" t="s">
        <v>63</v>
      </c>
      <c r="AG433" s="19" t="s">
        <v>63</v>
      </c>
      <c r="AH433" s="19" t="s">
        <v>63</v>
      </c>
      <c r="AI433" s="19" t="s">
        <v>63</v>
      </c>
      <c r="AJ433" s="19" t="s">
        <v>63</v>
      </c>
      <c r="AK433" s="19" t="s">
        <v>63</v>
      </c>
      <c r="AL433" s="19" t="s">
        <v>63</v>
      </c>
      <c r="AM433" s="19" t="s">
        <v>63</v>
      </c>
      <c r="AN433" s="19" t="s">
        <v>63</v>
      </c>
      <c r="AO433" s="19" t="s">
        <v>62</v>
      </c>
      <c r="AP433" s="83"/>
      <c r="AQ433" s="83" t="s">
        <v>64</v>
      </c>
    </row>
    <row r="434" spans="1:43">
      <c r="A434" s="15" t="s">
        <v>55</v>
      </c>
      <c r="B434" s="1">
        <v>1637</v>
      </c>
      <c r="C434" s="16">
        <v>36</v>
      </c>
      <c r="D434" s="20" t="s">
        <v>1557</v>
      </c>
      <c r="E434" s="17" t="s">
        <v>151</v>
      </c>
      <c r="F434" s="17" t="s">
        <v>57</v>
      </c>
      <c r="G434" s="17" t="s">
        <v>57</v>
      </c>
      <c r="H434" s="18">
        <v>1</v>
      </c>
      <c r="I434" s="17"/>
      <c r="J434" s="17"/>
      <c r="K434" s="17"/>
      <c r="L434" s="19" t="s">
        <v>62</v>
      </c>
      <c r="M434" s="19" t="s">
        <v>63</v>
      </c>
      <c r="N434" s="19" t="s">
        <v>62</v>
      </c>
      <c r="O434" s="19" t="s">
        <v>63</v>
      </c>
      <c r="P434" s="19" t="s">
        <v>63</v>
      </c>
      <c r="Q434" s="19" t="s">
        <v>62</v>
      </c>
      <c r="R434" s="19" t="s">
        <v>63</v>
      </c>
      <c r="S434" s="19" t="s">
        <v>62</v>
      </c>
      <c r="T434" s="19" t="s">
        <v>62</v>
      </c>
      <c r="U434" s="19" t="s">
        <v>62</v>
      </c>
      <c r="V434" s="19" t="s">
        <v>62</v>
      </c>
      <c r="W434" s="19" t="s">
        <v>63</v>
      </c>
      <c r="X434" s="19" t="s">
        <v>63</v>
      </c>
      <c r="Y434" s="19" t="s">
        <v>63</v>
      </c>
      <c r="Z434" s="19" t="s">
        <v>63</v>
      </c>
      <c r="AA434" s="19" t="s">
        <v>63</v>
      </c>
      <c r="AB434" s="19" t="s">
        <v>63</v>
      </c>
      <c r="AC434" s="19" t="s">
        <v>63</v>
      </c>
      <c r="AD434" s="19" t="s">
        <v>63</v>
      </c>
      <c r="AE434" s="19" t="s">
        <v>63</v>
      </c>
      <c r="AF434" s="19" t="s">
        <v>63</v>
      </c>
      <c r="AG434" s="19" t="s">
        <v>63</v>
      </c>
      <c r="AH434" s="19" t="s">
        <v>63</v>
      </c>
      <c r="AI434" s="19" t="s">
        <v>63</v>
      </c>
      <c r="AJ434" s="19" t="s">
        <v>63</v>
      </c>
      <c r="AK434" s="19" t="s">
        <v>63</v>
      </c>
      <c r="AL434" s="19" t="s">
        <v>63</v>
      </c>
      <c r="AM434" s="19" t="s">
        <v>63</v>
      </c>
      <c r="AN434" s="19" t="s">
        <v>63</v>
      </c>
      <c r="AO434" s="19" t="s">
        <v>63</v>
      </c>
      <c r="AP434" s="83"/>
      <c r="AQ434" s="83" t="s">
        <v>64</v>
      </c>
    </row>
    <row r="435" spans="1:43">
      <c r="A435" s="15" t="s">
        <v>55</v>
      </c>
      <c r="B435" s="1">
        <v>1638</v>
      </c>
      <c r="C435" s="16">
        <v>50.4</v>
      </c>
      <c r="D435" s="20" t="s">
        <v>1558</v>
      </c>
      <c r="E435" s="17" t="s">
        <v>74</v>
      </c>
      <c r="F435" s="17" t="s">
        <v>71</v>
      </c>
      <c r="G435" s="17" t="s">
        <v>59</v>
      </c>
      <c r="H435" s="18">
        <v>1</v>
      </c>
      <c r="I435" s="17"/>
      <c r="J435" s="17"/>
      <c r="K435" s="17"/>
      <c r="L435" s="19" t="s">
        <v>63</v>
      </c>
      <c r="M435" s="19" t="s">
        <v>62</v>
      </c>
      <c r="N435" s="19" t="s">
        <v>63</v>
      </c>
      <c r="O435" s="19" t="s">
        <v>63</v>
      </c>
      <c r="P435" s="19" t="s">
        <v>63</v>
      </c>
      <c r="Q435" s="19" t="s">
        <v>62</v>
      </c>
      <c r="R435" s="19" t="s">
        <v>63</v>
      </c>
      <c r="S435" s="19" t="s">
        <v>62</v>
      </c>
      <c r="T435" s="19" t="s">
        <v>62</v>
      </c>
      <c r="U435" s="19" t="s">
        <v>62</v>
      </c>
      <c r="V435" s="19" t="s">
        <v>62</v>
      </c>
      <c r="W435" s="19" t="s">
        <v>63</v>
      </c>
      <c r="X435" s="19" t="s">
        <v>63</v>
      </c>
      <c r="Y435" s="19" t="s">
        <v>63</v>
      </c>
      <c r="Z435" s="19" t="s">
        <v>63</v>
      </c>
      <c r="AA435" s="19" t="s">
        <v>63</v>
      </c>
      <c r="AB435" s="19" t="s">
        <v>63</v>
      </c>
      <c r="AC435" s="19" t="s">
        <v>63</v>
      </c>
      <c r="AD435" s="19" t="s">
        <v>63</v>
      </c>
      <c r="AE435" s="19" t="s">
        <v>63</v>
      </c>
      <c r="AF435" s="19" t="s">
        <v>63</v>
      </c>
      <c r="AG435" s="19" t="s">
        <v>63</v>
      </c>
      <c r="AH435" s="19" t="s">
        <v>63</v>
      </c>
      <c r="AI435" s="19" t="s">
        <v>63</v>
      </c>
      <c r="AJ435" s="19" t="s">
        <v>63</v>
      </c>
      <c r="AK435" s="19" t="s">
        <v>63</v>
      </c>
      <c r="AL435" s="19" t="s">
        <v>63</v>
      </c>
      <c r="AM435" s="19" t="s">
        <v>63</v>
      </c>
      <c r="AN435" s="19" t="s">
        <v>63</v>
      </c>
      <c r="AO435" s="19" t="s">
        <v>63</v>
      </c>
      <c r="AP435" s="83"/>
      <c r="AQ435" s="83" t="s">
        <v>64</v>
      </c>
    </row>
    <row r="436" spans="1:43">
      <c r="A436" s="15" t="s">
        <v>55</v>
      </c>
      <c r="B436" s="1">
        <v>1639</v>
      </c>
      <c r="C436" s="16">
        <v>47.7</v>
      </c>
      <c r="D436" s="20" t="s">
        <v>1559</v>
      </c>
      <c r="E436" s="89" t="s">
        <v>1263</v>
      </c>
      <c r="F436" s="17" t="s">
        <v>66</v>
      </c>
      <c r="G436" s="17" t="s">
        <v>59</v>
      </c>
      <c r="H436" s="18">
        <v>1</v>
      </c>
      <c r="I436" s="17"/>
      <c r="J436" s="17"/>
      <c r="K436" s="21"/>
      <c r="L436" s="19" t="s">
        <v>62</v>
      </c>
      <c r="M436" s="19" t="s">
        <v>62</v>
      </c>
      <c r="N436" s="19" t="s">
        <v>63</v>
      </c>
      <c r="O436" s="19" t="s">
        <v>63</v>
      </c>
      <c r="P436" s="19" t="s">
        <v>63</v>
      </c>
      <c r="Q436" s="19" t="s">
        <v>62</v>
      </c>
      <c r="R436" s="19" t="s">
        <v>63</v>
      </c>
      <c r="S436" s="19" t="s">
        <v>62</v>
      </c>
      <c r="T436" s="19" t="s">
        <v>62</v>
      </c>
      <c r="U436" s="19" t="s">
        <v>62</v>
      </c>
      <c r="V436" s="19" t="s">
        <v>62</v>
      </c>
      <c r="W436" s="19" t="s">
        <v>63</v>
      </c>
      <c r="X436" s="19" t="s">
        <v>63</v>
      </c>
      <c r="Y436" s="19" t="s">
        <v>63</v>
      </c>
      <c r="Z436" s="19" t="s">
        <v>63</v>
      </c>
      <c r="AA436" s="19" t="s">
        <v>63</v>
      </c>
      <c r="AB436" s="19" t="s">
        <v>63</v>
      </c>
      <c r="AC436" s="19" t="s">
        <v>63</v>
      </c>
      <c r="AD436" s="19" t="s">
        <v>63</v>
      </c>
      <c r="AE436" s="19" t="s">
        <v>63</v>
      </c>
      <c r="AF436" s="19" t="s">
        <v>63</v>
      </c>
      <c r="AG436" s="19" t="s">
        <v>63</v>
      </c>
      <c r="AH436" s="19" t="s">
        <v>63</v>
      </c>
      <c r="AI436" s="19" t="s">
        <v>63</v>
      </c>
      <c r="AJ436" s="19" t="s">
        <v>63</v>
      </c>
      <c r="AK436" s="19" t="s">
        <v>63</v>
      </c>
      <c r="AL436" s="19" t="s">
        <v>63</v>
      </c>
      <c r="AM436" s="19" t="s">
        <v>63</v>
      </c>
      <c r="AN436" s="19" t="s">
        <v>63</v>
      </c>
      <c r="AO436" s="19" t="s">
        <v>63</v>
      </c>
      <c r="AP436" s="83"/>
      <c r="AQ436" s="83" t="s">
        <v>64</v>
      </c>
    </row>
    <row r="437" spans="1:43">
      <c r="A437" s="15" t="s">
        <v>55</v>
      </c>
      <c r="B437" s="1">
        <v>1642</v>
      </c>
      <c r="C437" s="16">
        <v>33.299999999999997</v>
      </c>
      <c r="D437" s="20" t="s">
        <v>1560</v>
      </c>
      <c r="E437" s="17" t="s">
        <v>57</v>
      </c>
      <c r="F437" s="17" t="s">
        <v>58</v>
      </c>
      <c r="G437" s="17" t="s">
        <v>57</v>
      </c>
      <c r="H437" s="18">
        <v>1</v>
      </c>
      <c r="I437" s="17"/>
      <c r="J437" s="17"/>
      <c r="K437" s="17"/>
      <c r="L437" s="19" t="s">
        <v>62</v>
      </c>
      <c r="M437" s="19" t="s">
        <v>63</v>
      </c>
      <c r="N437" s="19" t="s">
        <v>63</v>
      </c>
      <c r="O437" s="19" t="s">
        <v>63</v>
      </c>
      <c r="P437" s="19" t="s">
        <v>63</v>
      </c>
      <c r="Q437" s="19" t="s">
        <v>62</v>
      </c>
      <c r="R437" s="19" t="s">
        <v>63</v>
      </c>
      <c r="S437" s="19" t="s">
        <v>62</v>
      </c>
      <c r="T437" s="19" t="s">
        <v>62</v>
      </c>
      <c r="U437" s="19" t="s">
        <v>62</v>
      </c>
      <c r="V437" s="19" t="s">
        <v>62</v>
      </c>
      <c r="W437" s="19" t="s">
        <v>63</v>
      </c>
      <c r="X437" s="19" t="s">
        <v>63</v>
      </c>
      <c r="Y437" s="19" t="s">
        <v>63</v>
      </c>
      <c r="Z437" s="19" t="s">
        <v>63</v>
      </c>
      <c r="AA437" s="19" t="s">
        <v>63</v>
      </c>
      <c r="AB437" s="19" t="s">
        <v>63</v>
      </c>
      <c r="AC437" s="19" t="s">
        <v>63</v>
      </c>
      <c r="AD437" s="19" t="s">
        <v>63</v>
      </c>
      <c r="AE437" s="19" t="s">
        <v>63</v>
      </c>
      <c r="AF437" s="19" t="s">
        <v>63</v>
      </c>
      <c r="AG437" s="19" t="s">
        <v>63</v>
      </c>
      <c r="AH437" s="19" t="s">
        <v>63</v>
      </c>
      <c r="AI437" s="19" t="s">
        <v>63</v>
      </c>
      <c r="AJ437" s="19" t="s">
        <v>63</v>
      </c>
      <c r="AK437" s="19" t="s">
        <v>63</v>
      </c>
      <c r="AL437" s="19" t="s">
        <v>63</v>
      </c>
      <c r="AM437" s="19" t="s">
        <v>63</v>
      </c>
      <c r="AN437" s="19" t="s">
        <v>63</v>
      </c>
      <c r="AO437" s="19" t="s">
        <v>63</v>
      </c>
      <c r="AP437" s="83"/>
      <c r="AQ437" s="83" t="s">
        <v>64</v>
      </c>
    </row>
    <row r="438" spans="1:43">
      <c r="A438" s="15" t="s">
        <v>55</v>
      </c>
      <c r="B438" s="1">
        <v>1644</v>
      </c>
      <c r="C438" s="16">
        <v>79.2</v>
      </c>
      <c r="D438" s="20" t="s">
        <v>1561</v>
      </c>
      <c r="E438" s="89" t="s">
        <v>1562</v>
      </c>
      <c r="F438" s="17" t="s">
        <v>66</v>
      </c>
      <c r="G438" s="17" t="s">
        <v>59</v>
      </c>
      <c r="H438" s="18">
        <v>1</v>
      </c>
      <c r="I438" s="17"/>
      <c r="J438" s="17"/>
      <c r="K438" s="21"/>
      <c r="L438" s="19" t="s">
        <v>62</v>
      </c>
      <c r="M438" s="19" t="s">
        <v>62</v>
      </c>
      <c r="N438" s="19" t="s">
        <v>63</v>
      </c>
      <c r="O438" s="19" t="s">
        <v>63</v>
      </c>
      <c r="P438" s="19" t="s">
        <v>63</v>
      </c>
      <c r="Q438" s="19" t="s">
        <v>62</v>
      </c>
      <c r="R438" s="19" t="s">
        <v>63</v>
      </c>
      <c r="S438" s="19" t="s">
        <v>62</v>
      </c>
      <c r="T438" s="19" t="s">
        <v>62</v>
      </c>
      <c r="U438" s="19" t="s">
        <v>62</v>
      </c>
      <c r="V438" s="19" t="s">
        <v>62</v>
      </c>
      <c r="W438" s="19" t="s">
        <v>63</v>
      </c>
      <c r="X438" s="19" t="s">
        <v>63</v>
      </c>
      <c r="Y438" s="19" t="s">
        <v>63</v>
      </c>
      <c r="Z438" s="19" t="s">
        <v>63</v>
      </c>
      <c r="AA438" s="19" t="s">
        <v>63</v>
      </c>
      <c r="AB438" s="19" t="s">
        <v>63</v>
      </c>
      <c r="AC438" s="19" t="s">
        <v>63</v>
      </c>
      <c r="AD438" s="19" t="s">
        <v>63</v>
      </c>
      <c r="AE438" s="19" t="s">
        <v>63</v>
      </c>
      <c r="AF438" s="19" t="s">
        <v>63</v>
      </c>
      <c r="AG438" s="19" t="s">
        <v>63</v>
      </c>
      <c r="AH438" s="19" t="s">
        <v>63</v>
      </c>
      <c r="AI438" s="19" t="s">
        <v>63</v>
      </c>
      <c r="AJ438" s="19" t="s">
        <v>63</v>
      </c>
      <c r="AK438" s="19" t="s">
        <v>63</v>
      </c>
      <c r="AL438" s="19" t="s">
        <v>63</v>
      </c>
      <c r="AM438" s="19" t="s">
        <v>63</v>
      </c>
      <c r="AN438" s="19" t="s">
        <v>63</v>
      </c>
      <c r="AO438" s="19" t="s">
        <v>63</v>
      </c>
      <c r="AP438" s="83"/>
      <c r="AQ438" s="83" t="s">
        <v>64</v>
      </c>
    </row>
    <row r="439" spans="1:43">
      <c r="A439" s="15" t="s">
        <v>55</v>
      </c>
      <c r="B439" s="1">
        <v>1645</v>
      </c>
      <c r="C439" s="16">
        <v>108</v>
      </c>
      <c r="D439" s="20" t="s">
        <v>1563</v>
      </c>
      <c r="E439" s="17" t="s">
        <v>158</v>
      </c>
      <c r="F439" s="17" t="s">
        <v>57</v>
      </c>
      <c r="G439" s="17" t="s">
        <v>57</v>
      </c>
      <c r="H439" s="18">
        <v>1</v>
      </c>
      <c r="I439" s="17"/>
      <c r="J439" s="17"/>
      <c r="K439" s="17"/>
      <c r="L439" s="19" t="s">
        <v>62</v>
      </c>
      <c r="M439" s="19" t="s">
        <v>63</v>
      </c>
      <c r="N439" s="19" t="s">
        <v>63</v>
      </c>
      <c r="O439" s="19" t="s">
        <v>63</v>
      </c>
      <c r="P439" s="19" t="s">
        <v>63</v>
      </c>
      <c r="Q439" s="19" t="s">
        <v>62</v>
      </c>
      <c r="R439" s="19" t="s">
        <v>63</v>
      </c>
      <c r="S439" s="19" t="s">
        <v>62</v>
      </c>
      <c r="T439" s="19" t="s">
        <v>62</v>
      </c>
      <c r="U439" s="19" t="s">
        <v>62</v>
      </c>
      <c r="V439" s="19" t="s">
        <v>62</v>
      </c>
      <c r="W439" s="19" t="s">
        <v>63</v>
      </c>
      <c r="X439" s="19" t="s">
        <v>63</v>
      </c>
      <c r="Y439" s="19" t="s">
        <v>63</v>
      </c>
      <c r="Z439" s="19" t="s">
        <v>63</v>
      </c>
      <c r="AA439" s="19" t="s">
        <v>63</v>
      </c>
      <c r="AB439" s="19" t="s">
        <v>63</v>
      </c>
      <c r="AC439" s="19" t="s">
        <v>63</v>
      </c>
      <c r="AD439" s="19" t="s">
        <v>63</v>
      </c>
      <c r="AE439" s="19" t="s">
        <v>63</v>
      </c>
      <c r="AF439" s="19" t="s">
        <v>63</v>
      </c>
      <c r="AG439" s="19" t="s">
        <v>63</v>
      </c>
      <c r="AH439" s="19" t="s">
        <v>63</v>
      </c>
      <c r="AI439" s="19" t="s">
        <v>63</v>
      </c>
      <c r="AJ439" s="19" t="s">
        <v>63</v>
      </c>
      <c r="AK439" s="19" t="s">
        <v>63</v>
      </c>
      <c r="AL439" s="19" t="s">
        <v>63</v>
      </c>
      <c r="AM439" s="19" t="s">
        <v>63</v>
      </c>
      <c r="AN439" s="19" t="s">
        <v>63</v>
      </c>
      <c r="AO439" s="19" t="s">
        <v>63</v>
      </c>
      <c r="AP439" s="83"/>
      <c r="AQ439" s="83" t="s">
        <v>64</v>
      </c>
    </row>
    <row r="440" spans="1:43">
      <c r="A440" s="15" t="s">
        <v>55</v>
      </c>
      <c r="B440" s="1">
        <v>1646</v>
      </c>
      <c r="C440" s="16">
        <v>61.2</v>
      </c>
      <c r="D440" s="20" t="s">
        <v>1564</v>
      </c>
      <c r="E440" s="17" t="s">
        <v>57</v>
      </c>
      <c r="F440" s="17" t="s">
        <v>58</v>
      </c>
      <c r="G440" s="17" t="s">
        <v>57</v>
      </c>
      <c r="H440" s="18">
        <v>1</v>
      </c>
      <c r="I440" s="17"/>
      <c r="J440" s="17"/>
      <c r="K440" s="17"/>
      <c r="L440" s="19" t="s">
        <v>62</v>
      </c>
      <c r="M440" s="19" t="s">
        <v>63</v>
      </c>
      <c r="N440" s="19" t="s">
        <v>63</v>
      </c>
      <c r="O440" s="19" t="s">
        <v>63</v>
      </c>
      <c r="P440" s="19" t="s">
        <v>63</v>
      </c>
      <c r="Q440" s="19" t="s">
        <v>62</v>
      </c>
      <c r="R440" s="19" t="s">
        <v>63</v>
      </c>
      <c r="S440" s="19" t="s">
        <v>62</v>
      </c>
      <c r="T440" s="19" t="s">
        <v>62</v>
      </c>
      <c r="U440" s="19" t="s">
        <v>62</v>
      </c>
      <c r="V440" s="19" t="s">
        <v>62</v>
      </c>
      <c r="W440" s="19" t="s">
        <v>63</v>
      </c>
      <c r="X440" s="19" t="s">
        <v>63</v>
      </c>
      <c r="Y440" s="19" t="s">
        <v>63</v>
      </c>
      <c r="Z440" s="19" t="s">
        <v>63</v>
      </c>
      <c r="AA440" s="19" t="s">
        <v>63</v>
      </c>
      <c r="AB440" s="19" t="s">
        <v>63</v>
      </c>
      <c r="AC440" s="19" t="s">
        <v>63</v>
      </c>
      <c r="AD440" s="19" t="s">
        <v>63</v>
      </c>
      <c r="AE440" s="19" t="s">
        <v>63</v>
      </c>
      <c r="AF440" s="19" t="s">
        <v>63</v>
      </c>
      <c r="AG440" s="19" t="s">
        <v>63</v>
      </c>
      <c r="AH440" s="19" t="s">
        <v>63</v>
      </c>
      <c r="AI440" s="19" t="s">
        <v>63</v>
      </c>
      <c r="AJ440" s="19" t="s">
        <v>63</v>
      </c>
      <c r="AK440" s="19" t="s">
        <v>63</v>
      </c>
      <c r="AL440" s="19" t="s">
        <v>63</v>
      </c>
      <c r="AM440" s="19" t="s">
        <v>63</v>
      </c>
      <c r="AN440" s="19" t="s">
        <v>63</v>
      </c>
      <c r="AO440" s="19" t="s">
        <v>63</v>
      </c>
      <c r="AP440" s="83"/>
      <c r="AQ440" s="83" t="s">
        <v>64</v>
      </c>
    </row>
    <row r="441" spans="1:43">
      <c r="A441" s="15" t="s">
        <v>55</v>
      </c>
      <c r="B441" s="1">
        <v>1647</v>
      </c>
      <c r="C441" s="16">
        <v>16.7</v>
      </c>
      <c r="D441" s="20" t="s">
        <v>1565</v>
      </c>
      <c r="E441" s="17" t="s">
        <v>163</v>
      </c>
      <c r="F441" s="17" t="s">
        <v>71</v>
      </c>
      <c r="G441" s="17" t="s">
        <v>59</v>
      </c>
      <c r="H441" s="18">
        <v>1</v>
      </c>
      <c r="I441" s="17"/>
      <c r="J441" s="17"/>
      <c r="K441" s="17"/>
      <c r="L441" s="19" t="s">
        <v>63</v>
      </c>
      <c r="M441" s="19" t="s">
        <v>62</v>
      </c>
      <c r="N441" s="19" t="s">
        <v>63</v>
      </c>
      <c r="O441" s="19" t="s">
        <v>63</v>
      </c>
      <c r="P441" s="19" t="s">
        <v>63</v>
      </c>
      <c r="Q441" s="19" t="s">
        <v>62</v>
      </c>
      <c r="R441" s="19" t="s">
        <v>63</v>
      </c>
      <c r="S441" s="19" t="s">
        <v>62</v>
      </c>
      <c r="T441" s="19" t="s">
        <v>62</v>
      </c>
      <c r="U441" s="19" t="s">
        <v>62</v>
      </c>
      <c r="V441" s="19" t="s">
        <v>62</v>
      </c>
      <c r="W441" s="19" t="s">
        <v>63</v>
      </c>
      <c r="X441" s="19" t="s">
        <v>63</v>
      </c>
      <c r="Y441" s="19" t="s">
        <v>63</v>
      </c>
      <c r="Z441" s="19" t="s">
        <v>63</v>
      </c>
      <c r="AA441" s="19" t="s">
        <v>63</v>
      </c>
      <c r="AB441" s="19" t="s">
        <v>63</v>
      </c>
      <c r="AC441" s="19" t="s">
        <v>63</v>
      </c>
      <c r="AD441" s="19" t="s">
        <v>63</v>
      </c>
      <c r="AE441" s="19" t="s">
        <v>63</v>
      </c>
      <c r="AF441" s="19" t="s">
        <v>63</v>
      </c>
      <c r="AG441" s="19" t="s">
        <v>63</v>
      </c>
      <c r="AH441" s="19" t="s">
        <v>63</v>
      </c>
      <c r="AI441" s="19" t="s">
        <v>63</v>
      </c>
      <c r="AJ441" s="19" t="s">
        <v>63</v>
      </c>
      <c r="AK441" s="19" t="s">
        <v>63</v>
      </c>
      <c r="AL441" s="19" t="s">
        <v>63</v>
      </c>
      <c r="AM441" s="19" t="s">
        <v>63</v>
      </c>
      <c r="AN441" s="19" t="s">
        <v>63</v>
      </c>
      <c r="AO441" s="19" t="s">
        <v>63</v>
      </c>
      <c r="AP441" s="83"/>
      <c r="AQ441" s="83" t="s">
        <v>64</v>
      </c>
    </row>
    <row r="442" spans="1:43" ht="25.5">
      <c r="A442" s="15" t="s">
        <v>55</v>
      </c>
      <c r="B442" s="1">
        <v>1648</v>
      </c>
      <c r="C442" s="16">
        <v>30.6</v>
      </c>
      <c r="D442" s="20" t="s">
        <v>1566</v>
      </c>
      <c r="E442" s="17" t="s">
        <v>98</v>
      </c>
      <c r="F442" s="17" t="s">
        <v>66</v>
      </c>
      <c r="G442" s="17" t="s">
        <v>1567</v>
      </c>
      <c r="H442" s="18">
        <v>1</v>
      </c>
      <c r="I442" s="17"/>
      <c r="J442" s="17"/>
      <c r="K442" s="17"/>
      <c r="L442" s="19" t="s">
        <v>63</v>
      </c>
      <c r="M442" s="19" t="s">
        <v>62</v>
      </c>
      <c r="N442" s="19" t="s">
        <v>63</v>
      </c>
      <c r="O442" s="19" t="s">
        <v>63</v>
      </c>
      <c r="P442" s="19" t="s">
        <v>63</v>
      </c>
      <c r="Q442" s="19" t="s">
        <v>63</v>
      </c>
      <c r="R442" s="19" t="s">
        <v>62</v>
      </c>
      <c r="S442" s="19" t="s">
        <v>62</v>
      </c>
      <c r="T442" s="19" t="s">
        <v>62</v>
      </c>
      <c r="U442" s="19" t="s">
        <v>62</v>
      </c>
      <c r="V442" s="19" t="s">
        <v>62</v>
      </c>
      <c r="W442" s="19" t="s">
        <v>63</v>
      </c>
      <c r="X442" s="19" t="s">
        <v>63</v>
      </c>
      <c r="Y442" s="19" t="s">
        <v>63</v>
      </c>
      <c r="Z442" s="19" t="s">
        <v>63</v>
      </c>
      <c r="AA442" s="19" t="s">
        <v>63</v>
      </c>
      <c r="AB442" s="19" t="s">
        <v>63</v>
      </c>
      <c r="AC442" s="19" t="s">
        <v>63</v>
      </c>
      <c r="AD442" s="19" t="s">
        <v>63</v>
      </c>
      <c r="AE442" s="19" t="s">
        <v>63</v>
      </c>
      <c r="AF442" s="19" t="s">
        <v>63</v>
      </c>
      <c r="AG442" s="19" t="s">
        <v>63</v>
      </c>
      <c r="AH442" s="19" t="s">
        <v>62</v>
      </c>
      <c r="AI442" s="19" t="s">
        <v>63</v>
      </c>
      <c r="AJ442" s="19" t="s">
        <v>63</v>
      </c>
      <c r="AK442" s="19" t="s">
        <v>63</v>
      </c>
      <c r="AL442" s="19" t="s">
        <v>63</v>
      </c>
      <c r="AM442" s="19" t="s">
        <v>63</v>
      </c>
      <c r="AN442" s="19" t="s">
        <v>63</v>
      </c>
      <c r="AO442" s="19" t="s">
        <v>63</v>
      </c>
      <c r="AP442" s="83"/>
      <c r="AQ442" s="83" t="s">
        <v>64</v>
      </c>
    </row>
    <row r="443" spans="1:43">
      <c r="A443" s="15" t="s">
        <v>55</v>
      </c>
      <c r="B443" s="1">
        <v>1649</v>
      </c>
      <c r="C443" s="16">
        <v>11.9</v>
      </c>
      <c r="D443" s="20" t="s">
        <v>1568</v>
      </c>
      <c r="E443" s="17" t="s">
        <v>57</v>
      </c>
      <c r="F443" s="17" t="s">
        <v>66</v>
      </c>
      <c r="G443" s="17" t="s">
        <v>59</v>
      </c>
      <c r="H443" s="18">
        <v>1</v>
      </c>
      <c r="I443" s="17"/>
      <c r="J443" s="17"/>
      <c r="K443" s="17"/>
      <c r="L443" s="19" t="s">
        <v>63</v>
      </c>
      <c r="M443" s="19" t="s">
        <v>62</v>
      </c>
      <c r="N443" s="19" t="s">
        <v>63</v>
      </c>
      <c r="O443" s="19" t="s">
        <v>63</v>
      </c>
      <c r="P443" s="19" t="s">
        <v>63</v>
      </c>
      <c r="Q443" s="19" t="s">
        <v>63</v>
      </c>
      <c r="R443" s="19" t="s">
        <v>62</v>
      </c>
      <c r="S443" s="19" t="s">
        <v>62</v>
      </c>
      <c r="T443" s="19" t="s">
        <v>62</v>
      </c>
      <c r="U443" s="19" t="s">
        <v>62</v>
      </c>
      <c r="V443" s="19" t="s">
        <v>62</v>
      </c>
      <c r="W443" s="19" t="s">
        <v>63</v>
      </c>
      <c r="X443" s="19" t="s">
        <v>63</v>
      </c>
      <c r="Y443" s="19" t="s">
        <v>63</v>
      </c>
      <c r="Z443" s="19" t="s">
        <v>63</v>
      </c>
      <c r="AA443" s="19" t="s">
        <v>63</v>
      </c>
      <c r="AB443" s="19" t="s">
        <v>63</v>
      </c>
      <c r="AC443" s="19" t="s">
        <v>63</v>
      </c>
      <c r="AD443" s="19" t="s">
        <v>63</v>
      </c>
      <c r="AE443" s="19" t="s">
        <v>63</v>
      </c>
      <c r="AF443" s="19" t="s">
        <v>63</v>
      </c>
      <c r="AG443" s="19" t="s">
        <v>63</v>
      </c>
      <c r="AH443" s="19" t="s">
        <v>63</v>
      </c>
      <c r="AI443" s="19" t="s">
        <v>63</v>
      </c>
      <c r="AJ443" s="19" t="s">
        <v>63</v>
      </c>
      <c r="AK443" s="19" t="s">
        <v>63</v>
      </c>
      <c r="AL443" s="19" t="s">
        <v>63</v>
      </c>
      <c r="AM443" s="19" t="s">
        <v>63</v>
      </c>
      <c r="AN443" s="19" t="s">
        <v>63</v>
      </c>
      <c r="AO443" s="19" t="s">
        <v>63</v>
      </c>
      <c r="AP443" s="83"/>
      <c r="AQ443" s="83" t="s">
        <v>64</v>
      </c>
    </row>
    <row r="444" spans="1:43">
      <c r="A444" s="15" t="s">
        <v>55</v>
      </c>
      <c r="B444" s="1">
        <v>1650</v>
      </c>
      <c r="C444" s="16">
        <v>41.4</v>
      </c>
      <c r="D444" s="20" t="s">
        <v>1569</v>
      </c>
      <c r="E444" s="17" t="s">
        <v>57</v>
      </c>
      <c r="F444" s="17" t="s">
        <v>58</v>
      </c>
      <c r="G444" s="17" t="s">
        <v>57</v>
      </c>
      <c r="H444" s="18">
        <v>1</v>
      </c>
      <c r="I444" s="17"/>
      <c r="J444" s="17"/>
      <c r="K444" s="17"/>
      <c r="L444" s="19" t="s">
        <v>62</v>
      </c>
      <c r="M444" s="19" t="s">
        <v>63</v>
      </c>
      <c r="N444" s="19" t="s">
        <v>63</v>
      </c>
      <c r="O444" s="19" t="s">
        <v>63</v>
      </c>
      <c r="P444" s="19" t="s">
        <v>63</v>
      </c>
      <c r="Q444" s="19" t="s">
        <v>62</v>
      </c>
      <c r="R444" s="19" t="s">
        <v>63</v>
      </c>
      <c r="S444" s="19" t="s">
        <v>62</v>
      </c>
      <c r="T444" s="19" t="s">
        <v>62</v>
      </c>
      <c r="U444" s="19" t="s">
        <v>62</v>
      </c>
      <c r="V444" s="19" t="s">
        <v>62</v>
      </c>
      <c r="W444" s="19" t="s">
        <v>63</v>
      </c>
      <c r="X444" s="19" t="s">
        <v>63</v>
      </c>
      <c r="Y444" s="19" t="s">
        <v>63</v>
      </c>
      <c r="Z444" s="19" t="s">
        <v>63</v>
      </c>
      <c r="AA444" s="19" t="s">
        <v>63</v>
      </c>
      <c r="AB444" s="19" t="s">
        <v>63</v>
      </c>
      <c r="AC444" s="19" t="s">
        <v>63</v>
      </c>
      <c r="AD444" s="19" t="s">
        <v>63</v>
      </c>
      <c r="AE444" s="19" t="s">
        <v>63</v>
      </c>
      <c r="AF444" s="19" t="s">
        <v>63</v>
      </c>
      <c r="AG444" s="19" t="s">
        <v>63</v>
      </c>
      <c r="AH444" s="19" t="s">
        <v>63</v>
      </c>
      <c r="AI444" s="19" t="s">
        <v>63</v>
      </c>
      <c r="AJ444" s="19" t="s">
        <v>63</v>
      </c>
      <c r="AK444" s="19" t="s">
        <v>63</v>
      </c>
      <c r="AL444" s="19" t="s">
        <v>63</v>
      </c>
      <c r="AM444" s="19" t="s">
        <v>63</v>
      </c>
      <c r="AN444" s="19" t="s">
        <v>63</v>
      </c>
      <c r="AO444" s="19" t="s">
        <v>63</v>
      </c>
      <c r="AP444" s="83"/>
      <c r="AQ444" s="83" t="s">
        <v>64</v>
      </c>
    </row>
    <row r="445" spans="1:43">
      <c r="A445" s="15" t="s">
        <v>55</v>
      </c>
      <c r="B445" s="1">
        <v>1652</v>
      </c>
      <c r="C445" s="16">
        <v>72.900000000000006</v>
      </c>
      <c r="D445" s="20" t="s">
        <v>1570</v>
      </c>
      <c r="E445" s="17" t="s">
        <v>57</v>
      </c>
      <c r="F445" s="17" t="s">
        <v>58</v>
      </c>
      <c r="G445" s="17" t="s">
        <v>57</v>
      </c>
      <c r="H445" s="18">
        <v>1</v>
      </c>
      <c r="I445" s="17"/>
      <c r="J445" s="17"/>
      <c r="K445" s="17"/>
      <c r="L445" s="19" t="s">
        <v>62</v>
      </c>
      <c r="M445" s="19" t="s">
        <v>63</v>
      </c>
      <c r="N445" s="19" t="s">
        <v>63</v>
      </c>
      <c r="O445" s="19" t="s">
        <v>63</v>
      </c>
      <c r="P445" s="19" t="s">
        <v>63</v>
      </c>
      <c r="Q445" s="19" t="s">
        <v>62</v>
      </c>
      <c r="R445" s="19" t="s">
        <v>63</v>
      </c>
      <c r="S445" s="19" t="s">
        <v>62</v>
      </c>
      <c r="T445" s="19" t="s">
        <v>62</v>
      </c>
      <c r="U445" s="19" t="s">
        <v>62</v>
      </c>
      <c r="V445" s="19" t="s">
        <v>62</v>
      </c>
      <c r="W445" s="19" t="s">
        <v>63</v>
      </c>
      <c r="X445" s="19" t="s">
        <v>63</v>
      </c>
      <c r="Y445" s="19" t="s">
        <v>63</v>
      </c>
      <c r="Z445" s="19" t="s">
        <v>63</v>
      </c>
      <c r="AA445" s="19" t="s">
        <v>63</v>
      </c>
      <c r="AB445" s="19" t="s">
        <v>63</v>
      </c>
      <c r="AC445" s="19" t="s">
        <v>63</v>
      </c>
      <c r="AD445" s="19" t="s">
        <v>63</v>
      </c>
      <c r="AE445" s="19" t="s">
        <v>63</v>
      </c>
      <c r="AF445" s="19" t="s">
        <v>63</v>
      </c>
      <c r="AG445" s="19" t="s">
        <v>63</v>
      </c>
      <c r="AH445" s="19" t="s">
        <v>63</v>
      </c>
      <c r="AI445" s="19" t="s">
        <v>63</v>
      </c>
      <c r="AJ445" s="19" t="s">
        <v>63</v>
      </c>
      <c r="AK445" s="19" t="s">
        <v>63</v>
      </c>
      <c r="AL445" s="19" t="s">
        <v>63</v>
      </c>
      <c r="AM445" s="19" t="s">
        <v>63</v>
      </c>
      <c r="AN445" s="19" t="s">
        <v>63</v>
      </c>
      <c r="AO445" s="19" t="s">
        <v>63</v>
      </c>
      <c r="AP445" s="83"/>
      <c r="AQ445" s="83" t="s">
        <v>64</v>
      </c>
    </row>
    <row r="446" spans="1:43" ht="38.25">
      <c r="A446" s="15" t="s">
        <v>55</v>
      </c>
      <c r="B446" s="1">
        <v>1653</v>
      </c>
      <c r="C446" s="16">
        <v>24.3</v>
      </c>
      <c r="D446" s="20" t="s">
        <v>152</v>
      </c>
      <c r="E446" s="17" t="s">
        <v>57</v>
      </c>
      <c r="F446" s="17" t="s">
        <v>66</v>
      </c>
      <c r="G446" s="17" t="s">
        <v>153</v>
      </c>
      <c r="H446" s="18">
        <v>1</v>
      </c>
      <c r="I446" s="17" t="s">
        <v>154</v>
      </c>
      <c r="J446" s="17" t="s">
        <v>1102</v>
      </c>
      <c r="K446" s="17"/>
      <c r="L446" s="19" t="s">
        <v>63</v>
      </c>
      <c r="M446" s="19" t="s">
        <v>62</v>
      </c>
      <c r="N446" s="19" t="s">
        <v>63</v>
      </c>
      <c r="O446" s="19" t="s">
        <v>63</v>
      </c>
      <c r="P446" s="19" t="s">
        <v>63</v>
      </c>
      <c r="Q446" s="19" t="s">
        <v>63</v>
      </c>
      <c r="R446" s="19" t="s">
        <v>62</v>
      </c>
      <c r="S446" s="19" t="s">
        <v>62</v>
      </c>
      <c r="T446" s="19" t="s">
        <v>62</v>
      </c>
      <c r="U446" s="19" t="s">
        <v>62</v>
      </c>
      <c r="V446" s="19" t="s">
        <v>62</v>
      </c>
      <c r="W446" s="19" t="s">
        <v>63</v>
      </c>
      <c r="X446" s="19" t="s">
        <v>63</v>
      </c>
      <c r="Y446" s="19" t="s">
        <v>63</v>
      </c>
      <c r="Z446" s="19" t="s">
        <v>63</v>
      </c>
      <c r="AA446" s="19" t="s">
        <v>63</v>
      </c>
      <c r="AB446" s="19" t="s">
        <v>63</v>
      </c>
      <c r="AC446" s="19" t="s">
        <v>63</v>
      </c>
      <c r="AD446" s="19" t="s">
        <v>63</v>
      </c>
      <c r="AE446" s="19" t="s">
        <v>63</v>
      </c>
      <c r="AF446" s="19" t="s">
        <v>63</v>
      </c>
      <c r="AG446" s="19" t="s">
        <v>63</v>
      </c>
      <c r="AH446" s="19" t="s">
        <v>62</v>
      </c>
      <c r="AI446" s="19" t="s">
        <v>63</v>
      </c>
      <c r="AJ446" s="19" t="s">
        <v>63</v>
      </c>
      <c r="AK446" s="19" t="s">
        <v>63</v>
      </c>
      <c r="AL446" s="19" t="s">
        <v>63</v>
      </c>
      <c r="AM446" s="19" t="s">
        <v>63</v>
      </c>
      <c r="AN446" s="19" t="s">
        <v>63</v>
      </c>
      <c r="AO446" s="19" t="s">
        <v>63</v>
      </c>
      <c r="AP446" s="83"/>
      <c r="AQ446" s="83" t="s">
        <v>64</v>
      </c>
    </row>
    <row r="447" spans="1:43">
      <c r="A447" s="19" t="s">
        <v>55</v>
      </c>
      <c r="B447" s="1">
        <v>1654</v>
      </c>
      <c r="C447" s="16">
        <v>6.7</v>
      </c>
      <c r="D447" s="20" t="s">
        <v>1571</v>
      </c>
      <c r="E447" s="17" t="s">
        <v>1572</v>
      </c>
      <c r="F447" s="17" t="s">
        <v>58</v>
      </c>
      <c r="G447" s="17" t="s">
        <v>1573</v>
      </c>
      <c r="H447" s="18">
        <v>1</v>
      </c>
      <c r="I447" s="17"/>
      <c r="K447" s="17"/>
      <c r="L447" s="19" t="s">
        <v>62</v>
      </c>
      <c r="M447" s="19" t="s">
        <v>63</v>
      </c>
      <c r="N447" s="19" t="s">
        <v>62</v>
      </c>
      <c r="O447" s="19" t="s">
        <v>63</v>
      </c>
      <c r="P447" s="19" t="s">
        <v>63</v>
      </c>
      <c r="Q447" s="19" t="s">
        <v>62</v>
      </c>
      <c r="R447" s="19" t="s">
        <v>63</v>
      </c>
      <c r="S447" s="19" t="s">
        <v>62</v>
      </c>
      <c r="T447" s="19" t="s">
        <v>62</v>
      </c>
      <c r="U447" s="19" t="s">
        <v>62</v>
      </c>
      <c r="V447" s="19" t="s">
        <v>62</v>
      </c>
      <c r="W447" s="19" t="s">
        <v>63</v>
      </c>
      <c r="X447" s="19" t="s">
        <v>63</v>
      </c>
      <c r="Y447" s="19" t="s">
        <v>63</v>
      </c>
      <c r="Z447" s="19" t="s">
        <v>63</v>
      </c>
      <c r="AA447" s="19" t="s">
        <v>63</v>
      </c>
      <c r="AB447" s="19" t="s">
        <v>63</v>
      </c>
      <c r="AC447" s="19" t="s">
        <v>63</v>
      </c>
      <c r="AD447" s="19" t="s">
        <v>63</v>
      </c>
      <c r="AE447" s="19" t="s">
        <v>63</v>
      </c>
      <c r="AF447" s="19" t="s">
        <v>63</v>
      </c>
      <c r="AG447" s="19" t="s">
        <v>63</v>
      </c>
      <c r="AH447" s="19" t="s">
        <v>63</v>
      </c>
      <c r="AI447" s="19" t="s">
        <v>63</v>
      </c>
      <c r="AJ447" s="19" t="s">
        <v>63</v>
      </c>
      <c r="AK447" s="19" t="s">
        <v>63</v>
      </c>
      <c r="AL447" s="19" t="s">
        <v>63</v>
      </c>
      <c r="AM447" s="19" t="s">
        <v>63</v>
      </c>
      <c r="AN447" s="19" t="s">
        <v>63</v>
      </c>
      <c r="AO447" s="19" t="s">
        <v>62</v>
      </c>
      <c r="AP447" s="83"/>
      <c r="AQ447" s="83" t="s">
        <v>64</v>
      </c>
    </row>
    <row r="448" spans="1:43">
      <c r="A448" s="15" t="s">
        <v>55</v>
      </c>
      <c r="B448" s="1">
        <v>1656</v>
      </c>
      <c r="C448" s="16">
        <v>162</v>
      </c>
      <c r="D448" s="20" t="s">
        <v>1574</v>
      </c>
      <c r="E448" s="17" t="s">
        <v>1516</v>
      </c>
      <c r="F448" s="17" t="s">
        <v>66</v>
      </c>
      <c r="G448" s="17" t="s">
        <v>153</v>
      </c>
      <c r="H448" s="18">
        <v>1</v>
      </c>
      <c r="I448" s="17" t="s">
        <v>1575</v>
      </c>
      <c r="J448" s="21"/>
      <c r="K448" s="17"/>
      <c r="L448" s="19" t="s">
        <v>63</v>
      </c>
      <c r="M448" s="19" t="s">
        <v>62</v>
      </c>
      <c r="N448" s="19" t="s">
        <v>63</v>
      </c>
      <c r="O448" s="19" t="s">
        <v>63</v>
      </c>
      <c r="P448" s="19" t="s">
        <v>63</v>
      </c>
      <c r="Q448" s="19" t="s">
        <v>62</v>
      </c>
      <c r="R448" s="19" t="s">
        <v>63</v>
      </c>
      <c r="S448" s="19" t="s">
        <v>62</v>
      </c>
      <c r="T448" s="19" t="s">
        <v>62</v>
      </c>
      <c r="U448" s="19" t="s">
        <v>62</v>
      </c>
      <c r="V448" s="19" t="s">
        <v>62</v>
      </c>
      <c r="W448" s="19" t="s">
        <v>63</v>
      </c>
      <c r="X448" s="19" t="s">
        <v>63</v>
      </c>
      <c r="Y448" s="19" t="s">
        <v>63</v>
      </c>
      <c r="Z448" s="19" t="s">
        <v>63</v>
      </c>
      <c r="AA448" s="19" t="s">
        <v>63</v>
      </c>
      <c r="AB448" s="19" t="s">
        <v>63</v>
      </c>
      <c r="AC448" s="19" t="s">
        <v>63</v>
      </c>
      <c r="AD448" s="19" t="s">
        <v>63</v>
      </c>
      <c r="AE448" s="19" t="s">
        <v>63</v>
      </c>
      <c r="AF448" s="19" t="s">
        <v>63</v>
      </c>
      <c r="AG448" s="19" t="s">
        <v>63</v>
      </c>
      <c r="AH448" s="19" t="s">
        <v>62</v>
      </c>
      <c r="AI448" s="19" t="s">
        <v>63</v>
      </c>
      <c r="AJ448" s="19" t="s">
        <v>63</v>
      </c>
      <c r="AK448" s="19" t="s">
        <v>63</v>
      </c>
      <c r="AL448" s="19" t="s">
        <v>63</v>
      </c>
      <c r="AM448" s="19" t="s">
        <v>63</v>
      </c>
      <c r="AN448" s="19" t="s">
        <v>63</v>
      </c>
      <c r="AO448" s="19" t="s">
        <v>63</v>
      </c>
      <c r="AP448" s="83"/>
      <c r="AQ448" s="83" t="s">
        <v>64</v>
      </c>
    </row>
    <row r="449" spans="1:43">
      <c r="A449" s="15" t="s">
        <v>55</v>
      </c>
      <c r="B449" s="1">
        <v>1659</v>
      </c>
      <c r="C449" s="16">
        <v>10.8</v>
      </c>
      <c r="D449" s="20" t="s">
        <v>1576</v>
      </c>
      <c r="E449" s="17" t="s">
        <v>57</v>
      </c>
      <c r="F449" s="17" t="s">
        <v>156</v>
      </c>
      <c r="G449" s="17" t="s">
        <v>116</v>
      </c>
      <c r="H449" s="18">
        <v>1</v>
      </c>
      <c r="I449" s="17"/>
      <c r="J449" s="17"/>
      <c r="K449" s="17"/>
      <c r="L449" s="19" t="s">
        <v>62</v>
      </c>
      <c r="M449" s="19" t="s">
        <v>63</v>
      </c>
      <c r="N449" s="19" t="s">
        <v>63</v>
      </c>
      <c r="O449" s="19" t="s">
        <v>63</v>
      </c>
      <c r="P449" s="19" t="s">
        <v>63</v>
      </c>
      <c r="Q449" s="19" t="s">
        <v>63</v>
      </c>
      <c r="R449" s="19" t="s">
        <v>62</v>
      </c>
      <c r="S449" s="19" t="s">
        <v>62</v>
      </c>
      <c r="T449" s="19" t="s">
        <v>62</v>
      </c>
      <c r="U449" s="19" t="s">
        <v>62</v>
      </c>
      <c r="V449" s="19" t="s">
        <v>62</v>
      </c>
      <c r="W449" s="19" t="s">
        <v>62</v>
      </c>
      <c r="X449" s="19" t="s">
        <v>62</v>
      </c>
      <c r="Y449" s="19" t="s">
        <v>62</v>
      </c>
      <c r="Z449" s="19" t="s">
        <v>63</v>
      </c>
      <c r="AA449" s="19" t="s">
        <v>63</v>
      </c>
      <c r="AB449" s="19" t="s">
        <v>63</v>
      </c>
      <c r="AC449" s="19" t="s">
        <v>63</v>
      </c>
      <c r="AD449" s="19" t="s">
        <v>63</v>
      </c>
      <c r="AE449" s="19" t="s">
        <v>63</v>
      </c>
      <c r="AF449" s="19" t="s">
        <v>63</v>
      </c>
      <c r="AG449" s="19" t="s">
        <v>63</v>
      </c>
      <c r="AH449" s="19" t="s">
        <v>63</v>
      </c>
      <c r="AI449" s="19" t="s">
        <v>63</v>
      </c>
      <c r="AJ449" s="19" t="s">
        <v>63</v>
      </c>
      <c r="AK449" s="19" t="s">
        <v>63</v>
      </c>
      <c r="AL449" s="19" t="s">
        <v>63</v>
      </c>
      <c r="AM449" s="19" t="s">
        <v>63</v>
      </c>
      <c r="AN449" s="19" t="s">
        <v>63</v>
      </c>
      <c r="AO449" s="19" t="s">
        <v>63</v>
      </c>
      <c r="AP449" s="83"/>
      <c r="AQ449" s="83" t="s">
        <v>64</v>
      </c>
    </row>
    <row r="450" spans="1:43">
      <c r="A450" s="15" t="s">
        <v>55</v>
      </c>
      <c r="B450" s="1">
        <v>1659.01</v>
      </c>
      <c r="C450" s="85">
        <v>16.2</v>
      </c>
      <c r="D450" s="20" t="s">
        <v>1576</v>
      </c>
      <c r="E450" s="17" t="s">
        <v>57</v>
      </c>
      <c r="F450" s="17" t="s">
        <v>156</v>
      </c>
      <c r="G450" s="17" t="s">
        <v>116</v>
      </c>
      <c r="H450" s="18">
        <v>1</v>
      </c>
      <c r="I450" s="17"/>
      <c r="J450" s="17"/>
      <c r="K450" s="17"/>
      <c r="L450" s="19" t="s">
        <v>62</v>
      </c>
      <c r="M450" s="19" t="s">
        <v>63</v>
      </c>
      <c r="N450" s="19" t="s">
        <v>63</v>
      </c>
      <c r="O450" s="19" t="s">
        <v>63</v>
      </c>
      <c r="P450" s="19" t="s">
        <v>63</v>
      </c>
      <c r="Q450" s="19" t="s">
        <v>63</v>
      </c>
      <c r="R450" s="19" t="s">
        <v>62</v>
      </c>
      <c r="S450" s="19" t="s">
        <v>63</v>
      </c>
      <c r="T450" s="19" t="s">
        <v>63</v>
      </c>
      <c r="U450" s="19" t="s">
        <v>63</v>
      </c>
      <c r="V450" s="19" t="s">
        <v>63</v>
      </c>
      <c r="W450" s="19" t="s">
        <v>63</v>
      </c>
      <c r="X450" s="19" t="s">
        <v>63</v>
      </c>
      <c r="Y450" s="19" t="s">
        <v>63</v>
      </c>
      <c r="Z450" s="19" t="s">
        <v>62</v>
      </c>
      <c r="AA450" s="19" t="s">
        <v>63</v>
      </c>
      <c r="AB450" s="19" t="s">
        <v>62</v>
      </c>
      <c r="AC450" s="19" t="s">
        <v>62</v>
      </c>
      <c r="AD450" s="19" t="s">
        <v>62</v>
      </c>
      <c r="AE450" s="19" t="s">
        <v>62</v>
      </c>
      <c r="AF450" s="19" t="s">
        <v>62</v>
      </c>
      <c r="AG450" s="19" t="s">
        <v>62</v>
      </c>
      <c r="AH450" s="19" t="s">
        <v>62</v>
      </c>
      <c r="AI450" s="19" t="s">
        <v>62</v>
      </c>
      <c r="AJ450" s="19" t="s">
        <v>62</v>
      </c>
      <c r="AK450" s="19" t="s">
        <v>62</v>
      </c>
      <c r="AL450" s="19" t="s">
        <v>62</v>
      </c>
      <c r="AM450" s="19" t="s">
        <v>62</v>
      </c>
      <c r="AN450" s="19" t="s">
        <v>63</v>
      </c>
      <c r="AO450" s="19" t="s">
        <v>63</v>
      </c>
      <c r="AP450" s="83"/>
      <c r="AQ450" s="83"/>
    </row>
    <row r="451" spans="1:43" ht="25.5">
      <c r="A451" s="15" t="s">
        <v>55</v>
      </c>
      <c r="B451" s="1">
        <v>1660</v>
      </c>
      <c r="C451" s="16">
        <v>77.400000000000006</v>
      </c>
      <c r="D451" s="20" t="s">
        <v>1577</v>
      </c>
      <c r="E451" s="17" t="s">
        <v>1132</v>
      </c>
      <c r="F451" s="17" t="s">
        <v>58</v>
      </c>
      <c r="G451" s="17" t="s">
        <v>57</v>
      </c>
      <c r="H451" s="18" t="s">
        <v>1578</v>
      </c>
      <c r="I451" s="17"/>
      <c r="J451" s="17"/>
      <c r="K451" s="17"/>
      <c r="L451" s="19" t="s">
        <v>62</v>
      </c>
      <c r="M451" s="19" t="s">
        <v>63</v>
      </c>
      <c r="N451" s="19" t="s">
        <v>63</v>
      </c>
      <c r="O451" s="19" t="s">
        <v>63</v>
      </c>
      <c r="P451" s="19" t="s">
        <v>63</v>
      </c>
      <c r="Q451" s="19" t="s">
        <v>62</v>
      </c>
      <c r="R451" s="19" t="s">
        <v>63</v>
      </c>
      <c r="S451" s="19" t="s">
        <v>62</v>
      </c>
      <c r="T451" s="19" t="s">
        <v>62</v>
      </c>
      <c r="U451" s="19" t="s">
        <v>62</v>
      </c>
      <c r="V451" s="19" t="s">
        <v>62</v>
      </c>
      <c r="W451" s="19" t="s">
        <v>63</v>
      </c>
      <c r="X451" s="19" t="s">
        <v>63</v>
      </c>
      <c r="Y451" s="19" t="s">
        <v>63</v>
      </c>
      <c r="Z451" s="19" t="s">
        <v>63</v>
      </c>
      <c r="AA451" s="19" t="s">
        <v>63</v>
      </c>
      <c r="AB451" s="19" t="s">
        <v>63</v>
      </c>
      <c r="AC451" s="19" t="s">
        <v>63</v>
      </c>
      <c r="AD451" s="19" t="s">
        <v>63</v>
      </c>
      <c r="AE451" s="19" t="s">
        <v>63</v>
      </c>
      <c r="AF451" s="19" t="s">
        <v>63</v>
      </c>
      <c r="AG451" s="19" t="s">
        <v>63</v>
      </c>
      <c r="AH451" s="19" t="s">
        <v>63</v>
      </c>
      <c r="AI451" s="19" t="s">
        <v>63</v>
      </c>
      <c r="AJ451" s="19" t="s">
        <v>63</v>
      </c>
      <c r="AK451" s="19" t="s">
        <v>63</v>
      </c>
      <c r="AL451" s="19" t="s">
        <v>63</v>
      </c>
      <c r="AM451" s="19" t="s">
        <v>63</v>
      </c>
      <c r="AN451" s="19" t="s">
        <v>63</v>
      </c>
      <c r="AO451" s="19" t="s">
        <v>63</v>
      </c>
      <c r="AP451" s="83"/>
      <c r="AQ451" s="83" t="s">
        <v>64</v>
      </c>
    </row>
    <row r="452" spans="1:43" ht="25.5">
      <c r="A452" s="15" t="s">
        <v>55</v>
      </c>
      <c r="B452" s="1">
        <v>1661</v>
      </c>
      <c r="C452" s="16">
        <v>126</v>
      </c>
      <c r="D452" s="20" t="s">
        <v>1577</v>
      </c>
      <c r="E452" s="17" t="s">
        <v>77</v>
      </c>
      <c r="F452" s="17" t="s">
        <v>58</v>
      </c>
      <c r="G452" s="17" t="s">
        <v>57</v>
      </c>
      <c r="H452" s="18" t="s">
        <v>1578</v>
      </c>
      <c r="I452" s="17"/>
      <c r="J452" s="17"/>
      <c r="K452" s="17"/>
      <c r="L452" s="19" t="s">
        <v>62</v>
      </c>
      <c r="M452" s="19" t="s">
        <v>63</v>
      </c>
      <c r="N452" s="19" t="s">
        <v>63</v>
      </c>
      <c r="O452" s="19" t="s">
        <v>63</v>
      </c>
      <c r="P452" s="19" t="s">
        <v>63</v>
      </c>
      <c r="Q452" s="19" t="s">
        <v>62</v>
      </c>
      <c r="R452" s="19" t="s">
        <v>63</v>
      </c>
      <c r="S452" s="19" t="s">
        <v>62</v>
      </c>
      <c r="T452" s="19" t="s">
        <v>62</v>
      </c>
      <c r="U452" s="19" t="s">
        <v>62</v>
      </c>
      <c r="V452" s="19" t="s">
        <v>62</v>
      </c>
      <c r="W452" s="19" t="s">
        <v>63</v>
      </c>
      <c r="X452" s="19" t="s">
        <v>63</v>
      </c>
      <c r="Y452" s="19" t="s">
        <v>63</v>
      </c>
      <c r="Z452" s="19" t="s">
        <v>63</v>
      </c>
      <c r="AA452" s="19" t="s">
        <v>63</v>
      </c>
      <c r="AB452" s="19" t="s">
        <v>63</v>
      </c>
      <c r="AC452" s="19" t="s">
        <v>63</v>
      </c>
      <c r="AD452" s="19" t="s">
        <v>63</v>
      </c>
      <c r="AE452" s="19" t="s">
        <v>63</v>
      </c>
      <c r="AF452" s="19" t="s">
        <v>63</v>
      </c>
      <c r="AG452" s="19" t="s">
        <v>63</v>
      </c>
      <c r="AH452" s="19" t="s">
        <v>63</v>
      </c>
      <c r="AI452" s="19" t="s">
        <v>63</v>
      </c>
      <c r="AJ452" s="19" t="s">
        <v>63</v>
      </c>
      <c r="AK452" s="19" t="s">
        <v>63</v>
      </c>
      <c r="AL452" s="19" t="s">
        <v>63</v>
      </c>
      <c r="AM452" s="19" t="s">
        <v>63</v>
      </c>
      <c r="AN452" s="19" t="s">
        <v>63</v>
      </c>
      <c r="AO452" s="19" t="s">
        <v>63</v>
      </c>
      <c r="AP452" s="83"/>
      <c r="AQ452" s="83" t="s">
        <v>64</v>
      </c>
    </row>
    <row r="453" spans="1:43">
      <c r="A453" s="15" t="s">
        <v>55</v>
      </c>
      <c r="B453" s="1">
        <v>1662</v>
      </c>
      <c r="C453" s="16">
        <v>14.3</v>
      </c>
      <c r="D453" s="20" t="s">
        <v>1579</v>
      </c>
      <c r="E453" s="17" t="s">
        <v>74</v>
      </c>
      <c r="F453" s="17" t="s">
        <v>58</v>
      </c>
      <c r="G453" s="17" t="s">
        <v>57</v>
      </c>
      <c r="H453" s="18">
        <v>1</v>
      </c>
      <c r="I453" s="17"/>
      <c r="J453" s="17"/>
      <c r="K453" s="17"/>
      <c r="L453" s="19" t="s">
        <v>62</v>
      </c>
      <c r="M453" s="19" t="s">
        <v>63</v>
      </c>
      <c r="N453" s="19" t="s">
        <v>63</v>
      </c>
      <c r="O453" s="19" t="s">
        <v>63</v>
      </c>
      <c r="P453" s="19" t="s">
        <v>63</v>
      </c>
      <c r="Q453" s="19" t="s">
        <v>62</v>
      </c>
      <c r="R453" s="19" t="s">
        <v>63</v>
      </c>
      <c r="S453" s="19" t="s">
        <v>62</v>
      </c>
      <c r="T453" s="19" t="s">
        <v>62</v>
      </c>
      <c r="U453" s="19" t="s">
        <v>62</v>
      </c>
      <c r="V453" s="19" t="s">
        <v>62</v>
      </c>
      <c r="W453" s="19" t="s">
        <v>63</v>
      </c>
      <c r="X453" s="19" t="s">
        <v>63</v>
      </c>
      <c r="Y453" s="19" t="s">
        <v>63</v>
      </c>
      <c r="Z453" s="19" t="s">
        <v>63</v>
      </c>
      <c r="AA453" s="19" t="s">
        <v>63</v>
      </c>
      <c r="AB453" s="19" t="s">
        <v>63</v>
      </c>
      <c r="AC453" s="19" t="s">
        <v>63</v>
      </c>
      <c r="AD453" s="19" t="s">
        <v>63</v>
      </c>
      <c r="AE453" s="19" t="s">
        <v>63</v>
      </c>
      <c r="AF453" s="19" t="s">
        <v>63</v>
      </c>
      <c r="AG453" s="19" t="s">
        <v>63</v>
      </c>
      <c r="AH453" s="19" t="s">
        <v>63</v>
      </c>
      <c r="AI453" s="19" t="s">
        <v>63</v>
      </c>
      <c r="AJ453" s="19" t="s">
        <v>63</v>
      </c>
      <c r="AK453" s="19" t="s">
        <v>63</v>
      </c>
      <c r="AL453" s="19" t="s">
        <v>63</v>
      </c>
      <c r="AM453" s="19" t="s">
        <v>63</v>
      </c>
      <c r="AN453" s="19" t="s">
        <v>63</v>
      </c>
      <c r="AO453" s="19" t="s">
        <v>63</v>
      </c>
      <c r="AP453" s="83"/>
      <c r="AQ453" s="83" t="s">
        <v>64</v>
      </c>
    </row>
    <row r="454" spans="1:43">
      <c r="A454" s="15" t="s">
        <v>55</v>
      </c>
      <c r="B454" s="1">
        <v>1663</v>
      </c>
      <c r="C454" s="16">
        <v>62.1</v>
      </c>
      <c r="D454" s="20" t="s">
        <v>1577</v>
      </c>
      <c r="E454" s="17" t="s">
        <v>57</v>
      </c>
      <c r="F454" s="17" t="s">
        <v>156</v>
      </c>
      <c r="G454" s="17" t="s">
        <v>57</v>
      </c>
      <c r="H454" s="18">
        <v>1</v>
      </c>
      <c r="I454" s="17"/>
      <c r="J454" s="17"/>
      <c r="K454" s="17"/>
      <c r="L454" s="19" t="s">
        <v>62</v>
      </c>
      <c r="M454" s="19" t="s">
        <v>63</v>
      </c>
      <c r="N454" s="19" t="s">
        <v>63</v>
      </c>
      <c r="O454" s="19" t="s">
        <v>63</v>
      </c>
      <c r="P454" s="19" t="s">
        <v>63</v>
      </c>
      <c r="Q454" s="19" t="s">
        <v>62</v>
      </c>
      <c r="R454" s="19" t="s">
        <v>63</v>
      </c>
      <c r="S454" s="19" t="s">
        <v>62</v>
      </c>
      <c r="T454" s="19" t="s">
        <v>62</v>
      </c>
      <c r="U454" s="19" t="s">
        <v>62</v>
      </c>
      <c r="V454" s="19" t="s">
        <v>62</v>
      </c>
      <c r="W454" s="19" t="s">
        <v>63</v>
      </c>
      <c r="X454" s="19" t="s">
        <v>63</v>
      </c>
      <c r="Y454" s="19" t="s">
        <v>63</v>
      </c>
      <c r="Z454" s="19" t="s">
        <v>63</v>
      </c>
      <c r="AA454" s="19" t="s">
        <v>63</v>
      </c>
      <c r="AB454" s="19" t="s">
        <v>63</v>
      </c>
      <c r="AC454" s="19" t="s">
        <v>63</v>
      </c>
      <c r="AD454" s="19" t="s">
        <v>63</v>
      </c>
      <c r="AE454" s="19" t="s">
        <v>63</v>
      </c>
      <c r="AF454" s="19" t="s">
        <v>63</v>
      </c>
      <c r="AG454" s="19" t="s">
        <v>63</v>
      </c>
      <c r="AH454" s="19" t="s">
        <v>63</v>
      </c>
      <c r="AI454" s="19" t="s">
        <v>63</v>
      </c>
      <c r="AJ454" s="19" t="s">
        <v>63</v>
      </c>
      <c r="AK454" s="19" t="s">
        <v>63</v>
      </c>
      <c r="AL454" s="19" t="s">
        <v>63</v>
      </c>
      <c r="AM454" s="19" t="s">
        <v>63</v>
      </c>
      <c r="AN454" s="19" t="s">
        <v>63</v>
      </c>
      <c r="AO454" s="19" t="s">
        <v>63</v>
      </c>
      <c r="AP454" s="83"/>
      <c r="AQ454" s="83" t="s">
        <v>64</v>
      </c>
    </row>
    <row r="455" spans="1:43">
      <c r="A455" s="15" t="s">
        <v>55</v>
      </c>
      <c r="B455" s="1">
        <v>1664</v>
      </c>
      <c r="C455" s="16">
        <v>13.1</v>
      </c>
      <c r="D455" s="20" t="s">
        <v>155</v>
      </c>
      <c r="E455" s="17" t="s">
        <v>98</v>
      </c>
      <c r="F455" s="17" t="s">
        <v>156</v>
      </c>
      <c r="G455" s="17" t="s">
        <v>57</v>
      </c>
      <c r="H455" s="18">
        <v>1</v>
      </c>
      <c r="I455" s="17"/>
      <c r="J455" s="17"/>
      <c r="K455" s="17"/>
      <c r="L455" s="19" t="s">
        <v>62</v>
      </c>
      <c r="M455" s="19" t="s">
        <v>63</v>
      </c>
      <c r="N455" s="19" t="s">
        <v>63</v>
      </c>
      <c r="O455" s="19" t="s">
        <v>63</v>
      </c>
      <c r="P455" s="19" t="s">
        <v>63</v>
      </c>
      <c r="Q455" s="19" t="s">
        <v>62</v>
      </c>
      <c r="R455" s="19" t="s">
        <v>63</v>
      </c>
      <c r="S455" s="19" t="s">
        <v>62</v>
      </c>
      <c r="T455" s="19" t="s">
        <v>62</v>
      </c>
      <c r="U455" s="19" t="s">
        <v>62</v>
      </c>
      <c r="V455" s="19" t="s">
        <v>62</v>
      </c>
      <c r="W455" s="19" t="s">
        <v>62</v>
      </c>
      <c r="X455" s="19" t="s">
        <v>62</v>
      </c>
      <c r="Y455" s="19" t="s">
        <v>62</v>
      </c>
      <c r="Z455" s="19" t="s">
        <v>63</v>
      </c>
      <c r="AA455" s="19" t="s">
        <v>63</v>
      </c>
      <c r="AB455" s="19" t="s">
        <v>63</v>
      </c>
      <c r="AC455" s="19" t="s">
        <v>63</v>
      </c>
      <c r="AD455" s="19" t="s">
        <v>63</v>
      </c>
      <c r="AE455" s="19" t="s">
        <v>63</v>
      </c>
      <c r="AF455" s="19" t="s">
        <v>63</v>
      </c>
      <c r="AG455" s="19" t="s">
        <v>63</v>
      </c>
      <c r="AH455" s="19" t="s">
        <v>63</v>
      </c>
      <c r="AI455" s="19" t="s">
        <v>63</v>
      </c>
      <c r="AJ455" s="19" t="s">
        <v>63</v>
      </c>
      <c r="AK455" s="19" t="s">
        <v>63</v>
      </c>
      <c r="AL455" s="19" t="s">
        <v>63</v>
      </c>
      <c r="AM455" s="19" t="s">
        <v>63</v>
      </c>
      <c r="AN455" s="19" t="s">
        <v>63</v>
      </c>
      <c r="AO455" s="19" t="s">
        <v>63</v>
      </c>
      <c r="AP455" s="83"/>
      <c r="AQ455" s="83" t="s">
        <v>64</v>
      </c>
    </row>
    <row r="456" spans="1:43">
      <c r="A456" s="15" t="s">
        <v>55</v>
      </c>
      <c r="B456" s="1">
        <v>1664.01</v>
      </c>
      <c r="C456" s="85">
        <v>18.8</v>
      </c>
      <c r="D456" s="20" t="s">
        <v>155</v>
      </c>
      <c r="E456" s="17" t="s">
        <v>98</v>
      </c>
      <c r="F456" s="17" t="s">
        <v>156</v>
      </c>
      <c r="G456" s="17" t="s">
        <v>57</v>
      </c>
      <c r="H456" s="18">
        <v>1</v>
      </c>
      <c r="I456" s="17"/>
      <c r="J456" s="17"/>
      <c r="K456" s="17"/>
      <c r="L456" s="19" t="s">
        <v>62</v>
      </c>
      <c r="M456" s="19" t="s">
        <v>63</v>
      </c>
      <c r="N456" s="19" t="s">
        <v>63</v>
      </c>
      <c r="O456" s="19" t="s">
        <v>63</v>
      </c>
      <c r="P456" s="19" t="s">
        <v>63</v>
      </c>
      <c r="Q456" s="19" t="s">
        <v>62</v>
      </c>
      <c r="R456" s="19" t="s">
        <v>63</v>
      </c>
      <c r="S456" s="19" t="s">
        <v>63</v>
      </c>
      <c r="T456" s="19" t="s">
        <v>63</v>
      </c>
      <c r="U456" s="19" t="s">
        <v>63</v>
      </c>
      <c r="V456" s="19" t="s">
        <v>63</v>
      </c>
      <c r="W456" s="19" t="s">
        <v>63</v>
      </c>
      <c r="X456" s="19" t="s">
        <v>63</v>
      </c>
      <c r="Y456" s="19" t="s">
        <v>63</v>
      </c>
      <c r="Z456" s="19" t="s">
        <v>62</v>
      </c>
      <c r="AA456" s="19" t="s">
        <v>63</v>
      </c>
      <c r="AB456" s="19" t="s">
        <v>62</v>
      </c>
      <c r="AC456" s="19" t="s">
        <v>62</v>
      </c>
      <c r="AD456" s="19" t="s">
        <v>62</v>
      </c>
      <c r="AE456" s="19" t="s">
        <v>62</v>
      </c>
      <c r="AF456" s="19" t="s">
        <v>62</v>
      </c>
      <c r="AG456" s="19" t="s">
        <v>62</v>
      </c>
      <c r="AH456" s="19" t="s">
        <v>62</v>
      </c>
      <c r="AI456" s="19" t="s">
        <v>62</v>
      </c>
      <c r="AJ456" s="19" t="s">
        <v>62</v>
      </c>
      <c r="AK456" s="19" t="s">
        <v>62</v>
      </c>
      <c r="AL456" s="19" t="s">
        <v>62</v>
      </c>
      <c r="AM456" s="19" t="s">
        <v>62</v>
      </c>
      <c r="AN456" s="19" t="s">
        <v>63</v>
      </c>
      <c r="AO456" s="19" t="s">
        <v>63</v>
      </c>
      <c r="AP456" s="83"/>
      <c r="AQ456" s="83"/>
    </row>
    <row r="457" spans="1:43">
      <c r="A457" s="15" t="s">
        <v>55</v>
      </c>
      <c r="B457" s="1">
        <v>1665</v>
      </c>
      <c r="C457" s="16">
        <v>94.5</v>
      </c>
      <c r="D457" s="20" t="s">
        <v>157</v>
      </c>
      <c r="E457" s="17" t="s">
        <v>158</v>
      </c>
      <c r="F457" s="17" t="s">
        <v>57</v>
      </c>
      <c r="G457" s="17" t="s">
        <v>57</v>
      </c>
      <c r="H457" s="18">
        <v>1</v>
      </c>
      <c r="I457" s="17"/>
      <c r="K457" s="17"/>
      <c r="L457" s="19" t="s">
        <v>62</v>
      </c>
      <c r="M457" s="19" t="s">
        <v>63</v>
      </c>
      <c r="N457" s="19" t="s">
        <v>63</v>
      </c>
      <c r="O457" s="19" t="s">
        <v>63</v>
      </c>
      <c r="P457" s="19" t="s">
        <v>63</v>
      </c>
      <c r="Q457" s="19" t="s">
        <v>62</v>
      </c>
      <c r="R457" s="19" t="s">
        <v>63</v>
      </c>
      <c r="S457" s="19" t="s">
        <v>62</v>
      </c>
      <c r="T457" s="19" t="s">
        <v>62</v>
      </c>
      <c r="U457" s="19" t="s">
        <v>62</v>
      </c>
      <c r="V457" s="19" t="s">
        <v>62</v>
      </c>
      <c r="W457" s="19" t="s">
        <v>63</v>
      </c>
      <c r="X457" s="19" t="s">
        <v>63</v>
      </c>
      <c r="Y457" s="19" t="s">
        <v>63</v>
      </c>
      <c r="Z457" s="19" t="s">
        <v>63</v>
      </c>
      <c r="AA457" s="19" t="s">
        <v>63</v>
      </c>
      <c r="AB457" s="19" t="s">
        <v>63</v>
      </c>
      <c r="AC457" s="19" t="s">
        <v>63</v>
      </c>
      <c r="AD457" s="19" t="s">
        <v>63</v>
      </c>
      <c r="AE457" s="19" t="s">
        <v>63</v>
      </c>
      <c r="AF457" s="19" t="s">
        <v>63</v>
      </c>
      <c r="AG457" s="19" t="s">
        <v>63</v>
      </c>
      <c r="AH457" s="19" t="s">
        <v>63</v>
      </c>
      <c r="AI457" s="19" t="s">
        <v>63</v>
      </c>
      <c r="AJ457" s="19" t="s">
        <v>63</v>
      </c>
      <c r="AK457" s="19" t="s">
        <v>63</v>
      </c>
      <c r="AL457" s="19" t="s">
        <v>63</v>
      </c>
      <c r="AM457" s="19" t="s">
        <v>63</v>
      </c>
      <c r="AN457" s="19" t="s">
        <v>63</v>
      </c>
      <c r="AO457" s="19" t="s">
        <v>63</v>
      </c>
      <c r="AP457" s="83"/>
      <c r="AQ457" s="83" t="s">
        <v>64</v>
      </c>
    </row>
    <row r="458" spans="1:43">
      <c r="A458" s="15" t="s">
        <v>55</v>
      </c>
      <c r="B458" s="1">
        <v>1666</v>
      </c>
      <c r="C458" s="16">
        <v>0.9</v>
      </c>
      <c r="D458" s="20" t="s">
        <v>1580</v>
      </c>
      <c r="E458" s="17" t="s">
        <v>57</v>
      </c>
      <c r="F458" s="17" t="s">
        <v>66</v>
      </c>
      <c r="G458" s="17" t="s">
        <v>59</v>
      </c>
      <c r="H458" s="18">
        <v>1</v>
      </c>
      <c r="I458" s="17" t="s">
        <v>1581</v>
      </c>
      <c r="J458" s="17"/>
      <c r="K458" s="17"/>
      <c r="L458" s="19" t="s">
        <v>62</v>
      </c>
      <c r="M458" s="19" t="s">
        <v>62</v>
      </c>
      <c r="N458" s="19" t="s">
        <v>63</v>
      </c>
      <c r="O458" s="19" t="s">
        <v>63</v>
      </c>
      <c r="P458" s="19" t="s">
        <v>63</v>
      </c>
      <c r="Q458" s="19" t="s">
        <v>63</v>
      </c>
      <c r="R458" s="19" t="s">
        <v>62</v>
      </c>
      <c r="S458" s="19" t="s">
        <v>62</v>
      </c>
      <c r="T458" s="19" t="s">
        <v>62</v>
      </c>
      <c r="U458" s="19" t="s">
        <v>62</v>
      </c>
      <c r="V458" s="19" t="s">
        <v>62</v>
      </c>
      <c r="W458" s="19" t="s">
        <v>62</v>
      </c>
      <c r="X458" s="19" t="s">
        <v>62</v>
      </c>
      <c r="Y458" s="19" t="s">
        <v>62</v>
      </c>
      <c r="Z458" s="19" t="s">
        <v>63</v>
      </c>
      <c r="AA458" s="19" t="s">
        <v>63</v>
      </c>
      <c r="AB458" s="19" t="s">
        <v>63</v>
      </c>
      <c r="AC458" s="19" t="s">
        <v>63</v>
      </c>
      <c r="AD458" s="19" t="s">
        <v>63</v>
      </c>
      <c r="AE458" s="19" t="s">
        <v>63</v>
      </c>
      <c r="AF458" s="19" t="s">
        <v>63</v>
      </c>
      <c r="AG458" s="19" t="s">
        <v>63</v>
      </c>
      <c r="AH458" s="19" t="s">
        <v>63</v>
      </c>
      <c r="AI458" s="19" t="s">
        <v>63</v>
      </c>
      <c r="AJ458" s="19" t="s">
        <v>63</v>
      </c>
      <c r="AK458" s="19" t="s">
        <v>63</v>
      </c>
      <c r="AL458" s="19" t="s">
        <v>63</v>
      </c>
      <c r="AM458" s="19" t="s">
        <v>63</v>
      </c>
      <c r="AN458" s="19" t="s">
        <v>63</v>
      </c>
      <c r="AO458" s="19" t="s">
        <v>62</v>
      </c>
      <c r="AP458" s="83"/>
      <c r="AQ458" s="83" t="s">
        <v>64</v>
      </c>
    </row>
    <row r="459" spans="1:43">
      <c r="A459" s="15" t="s">
        <v>55</v>
      </c>
      <c r="B459" s="1">
        <v>1666.01</v>
      </c>
      <c r="C459" s="85">
        <v>5.2</v>
      </c>
      <c r="D459" s="20" t="s">
        <v>1580</v>
      </c>
      <c r="E459" s="17" t="s">
        <v>57</v>
      </c>
      <c r="F459" s="17" t="s">
        <v>66</v>
      </c>
      <c r="G459" s="17" t="s">
        <v>59</v>
      </c>
      <c r="H459" s="18">
        <v>1</v>
      </c>
      <c r="I459" s="17" t="s">
        <v>1581</v>
      </c>
      <c r="J459" s="17"/>
      <c r="K459" s="17"/>
      <c r="L459" s="19" t="s">
        <v>62</v>
      </c>
      <c r="M459" s="19" t="s">
        <v>62</v>
      </c>
      <c r="N459" s="19" t="s">
        <v>63</v>
      </c>
      <c r="O459" s="19" t="s">
        <v>63</v>
      </c>
      <c r="P459" s="19" t="s">
        <v>63</v>
      </c>
      <c r="Q459" s="19" t="s">
        <v>63</v>
      </c>
      <c r="R459" s="19" t="s">
        <v>62</v>
      </c>
      <c r="S459" s="19" t="s">
        <v>63</v>
      </c>
      <c r="T459" s="19" t="s">
        <v>63</v>
      </c>
      <c r="U459" s="19" t="s">
        <v>63</v>
      </c>
      <c r="V459" s="19" t="s">
        <v>63</v>
      </c>
      <c r="W459" s="19" t="s">
        <v>63</v>
      </c>
      <c r="X459" s="19" t="s">
        <v>63</v>
      </c>
      <c r="Y459" s="19" t="s">
        <v>63</v>
      </c>
      <c r="Z459" s="19" t="s">
        <v>62</v>
      </c>
      <c r="AA459" s="19" t="s">
        <v>63</v>
      </c>
      <c r="AB459" s="19" t="s">
        <v>62</v>
      </c>
      <c r="AC459" s="19" t="s">
        <v>62</v>
      </c>
      <c r="AD459" s="19" t="s">
        <v>62</v>
      </c>
      <c r="AE459" s="19" t="s">
        <v>62</v>
      </c>
      <c r="AF459" s="19" t="s">
        <v>62</v>
      </c>
      <c r="AG459" s="19" t="s">
        <v>62</v>
      </c>
      <c r="AH459" s="19" t="s">
        <v>62</v>
      </c>
      <c r="AI459" s="19" t="s">
        <v>62</v>
      </c>
      <c r="AJ459" s="19" t="s">
        <v>62</v>
      </c>
      <c r="AK459" s="19" t="s">
        <v>62</v>
      </c>
      <c r="AL459" s="19" t="s">
        <v>62</v>
      </c>
      <c r="AM459" s="19" t="s">
        <v>62</v>
      </c>
      <c r="AN459" s="19" t="s">
        <v>63</v>
      </c>
      <c r="AO459" s="19" t="s">
        <v>63</v>
      </c>
      <c r="AP459" s="83"/>
      <c r="AQ459" s="83"/>
    </row>
    <row r="460" spans="1:43">
      <c r="A460" s="15" t="s">
        <v>55</v>
      </c>
      <c r="B460" s="1">
        <v>1667</v>
      </c>
      <c r="C460" s="16">
        <v>64.8</v>
      </c>
      <c r="D460" s="20" t="s">
        <v>1582</v>
      </c>
      <c r="E460" s="17" t="s">
        <v>1583</v>
      </c>
      <c r="F460" s="17" t="s">
        <v>1584</v>
      </c>
      <c r="G460" s="17" t="s">
        <v>59</v>
      </c>
      <c r="H460" s="18">
        <v>1</v>
      </c>
      <c r="I460" s="17"/>
      <c r="J460" s="17"/>
      <c r="K460" s="17"/>
      <c r="L460" s="19" t="s">
        <v>63</v>
      </c>
      <c r="M460" s="19" t="s">
        <v>62</v>
      </c>
      <c r="N460" s="19" t="s">
        <v>63</v>
      </c>
      <c r="O460" s="19" t="s">
        <v>63</v>
      </c>
      <c r="P460" s="19" t="s">
        <v>63</v>
      </c>
      <c r="Q460" s="19" t="s">
        <v>62</v>
      </c>
      <c r="R460" s="19" t="s">
        <v>63</v>
      </c>
      <c r="S460" s="19" t="s">
        <v>62</v>
      </c>
      <c r="T460" s="19" t="s">
        <v>62</v>
      </c>
      <c r="U460" s="19" t="s">
        <v>62</v>
      </c>
      <c r="V460" s="19" t="s">
        <v>62</v>
      </c>
      <c r="W460" s="19" t="s">
        <v>63</v>
      </c>
      <c r="X460" s="19" t="s">
        <v>63</v>
      </c>
      <c r="Y460" s="19" t="s">
        <v>63</v>
      </c>
      <c r="Z460" s="19" t="s">
        <v>63</v>
      </c>
      <c r="AA460" s="19" t="s">
        <v>63</v>
      </c>
      <c r="AB460" s="19" t="s">
        <v>63</v>
      </c>
      <c r="AC460" s="19" t="s">
        <v>63</v>
      </c>
      <c r="AD460" s="19" t="s">
        <v>63</v>
      </c>
      <c r="AE460" s="19" t="s">
        <v>63</v>
      </c>
      <c r="AF460" s="19" t="s">
        <v>63</v>
      </c>
      <c r="AG460" s="19" t="s">
        <v>63</v>
      </c>
      <c r="AH460" s="19" t="s">
        <v>63</v>
      </c>
      <c r="AI460" s="19" t="s">
        <v>63</v>
      </c>
      <c r="AJ460" s="19" t="s">
        <v>63</v>
      </c>
      <c r="AK460" s="19" t="s">
        <v>63</v>
      </c>
      <c r="AL460" s="19" t="s">
        <v>63</v>
      </c>
      <c r="AM460" s="19" t="s">
        <v>63</v>
      </c>
      <c r="AN460" s="19" t="s">
        <v>63</v>
      </c>
      <c r="AO460" s="19" t="s">
        <v>63</v>
      </c>
      <c r="AP460" s="83"/>
      <c r="AQ460" s="83" t="s">
        <v>64</v>
      </c>
    </row>
    <row r="461" spans="1:43">
      <c r="A461" s="15" t="s">
        <v>55</v>
      </c>
      <c r="B461" s="1">
        <v>1668</v>
      </c>
      <c r="C461" s="16">
        <v>27</v>
      </c>
      <c r="D461" s="20" t="s">
        <v>1585</v>
      </c>
      <c r="E461" s="17" t="s">
        <v>57</v>
      </c>
      <c r="F461" s="17" t="s">
        <v>58</v>
      </c>
      <c r="G461" s="17" t="s">
        <v>57</v>
      </c>
      <c r="H461" s="18">
        <v>1</v>
      </c>
      <c r="I461" s="17"/>
      <c r="J461" s="17"/>
      <c r="K461" s="17"/>
      <c r="L461" s="19" t="s">
        <v>62</v>
      </c>
      <c r="M461" s="19" t="s">
        <v>63</v>
      </c>
      <c r="N461" s="19" t="s">
        <v>63</v>
      </c>
      <c r="O461" s="19" t="s">
        <v>63</v>
      </c>
      <c r="P461" s="19" t="s">
        <v>63</v>
      </c>
      <c r="Q461" s="19" t="s">
        <v>62</v>
      </c>
      <c r="R461" s="19" t="s">
        <v>63</v>
      </c>
      <c r="S461" s="19" t="s">
        <v>62</v>
      </c>
      <c r="T461" s="19" t="s">
        <v>62</v>
      </c>
      <c r="U461" s="19" t="s">
        <v>62</v>
      </c>
      <c r="V461" s="19" t="s">
        <v>62</v>
      </c>
      <c r="W461" s="19" t="s">
        <v>63</v>
      </c>
      <c r="X461" s="19" t="s">
        <v>63</v>
      </c>
      <c r="Y461" s="19" t="s">
        <v>63</v>
      </c>
      <c r="Z461" s="19" t="s">
        <v>63</v>
      </c>
      <c r="AA461" s="19" t="s">
        <v>63</v>
      </c>
      <c r="AB461" s="19" t="s">
        <v>63</v>
      </c>
      <c r="AC461" s="19" t="s">
        <v>63</v>
      </c>
      <c r="AD461" s="19" t="s">
        <v>63</v>
      </c>
      <c r="AE461" s="19" t="s">
        <v>63</v>
      </c>
      <c r="AF461" s="19" t="s">
        <v>63</v>
      </c>
      <c r="AG461" s="19" t="s">
        <v>63</v>
      </c>
      <c r="AH461" s="19" t="s">
        <v>63</v>
      </c>
      <c r="AI461" s="19" t="s">
        <v>63</v>
      </c>
      <c r="AJ461" s="19" t="s">
        <v>63</v>
      </c>
      <c r="AK461" s="19" t="s">
        <v>63</v>
      </c>
      <c r="AL461" s="19" t="s">
        <v>63</v>
      </c>
      <c r="AM461" s="19" t="s">
        <v>63</v>
      </c>
      <c r="AN461" s="19" t="s">
        <v>63</v>
      </c>
      <c r="AO461" s="19" t="s">
        <v>63</v>
      </c>
      <c r="AP461" s="83"/>
      <c r="AQ461" s="83" t="s">
        <v>64</v>
      </c>
    </row>
    <row r="462" spans="1:43">
      <c r="A462" s="15" t="s">
        <v>55</v>
      </c>
      <c r="B462" s="1">
        <v>1669</v>
      </c>
      <c r="C462" s="16">
        <v>13.6</v>
      </c>
      <c r="D462" s="20" t="s">
        <v>1586</v>
      </c>
      <c r="E462" s="17" t="s">
        <v>98</v>
      </c>
      <c r="F462" s="17" t="s">
        <v>66</v>
      </c>
      <c r="G462" s="17" t="s">
        <v>59</v>
      </c>
      <c r="H462" s="18">
        <v>1</v>
      </c>
      <c r="I462" s="17"/>
      <c r="J462" s="17"/>
      <c r="K462" s="17"/>
      <c r="L462" s="19" t="s">
        <v>63</v>
      </c>
      <c r="M462" s="19" t="s">
        <v>62</v>
      </c>
      <c r="N462" s="19" t="s">
        <v>63</v>
      </c>
      <c r="O462" s="19" t="s">
        <v>63</v>
      </c>
      <c r="P462" s="19" t="s">
        <v>63</v>
      </c>
      <c r="Q462" s="19" t="s">
        <v>62</v>
      </c>
      <c r="R462" s="19" t="s">
        <v>63</v>
      </c>
      <c r="S462" s="19" t="s">
        <v>62</v>
      </c>
      <c r="T462" s="19" t="s">
        <v>62</v>
      </c>
      <c r="U462" s="19" t="s">
        <v>62</v>
      </c>
      <c r="V462" s="19" t="s">
        <v>62</v>
      </c>
      <c r="W462" s="19" t="s">
        <v>63</v>
      </c>
      <c r="X462" s="19" t="s">
        <v>63</v>
      </c>
      <c r="Y462" s="19" t="s">
        <v>63</v>
      </c>
      <c r="Z462" s="19" t="s">
        <v>63</v>
      </c>
      <c r="AA462" s="19" t="s">
        <v>63</v>
      </c>
      <c r="AB462" s="19" t="s">
        <v>63</v>
      </c>
      <c r="AC462" s="19" t="s">
        <v>63</v>
      </c>
      <c r="AD462" s="19" t="s">
        <v>63</v>
      </c>
      <c r="AE462" s="19" t="s">
        <v>63</v>
      </c>
      <c r="AF462" s="19" t="s">
        <v>63</v>
      </c>
      <c r="AG462" s="19" t="s">
        <v>63</v>
      </c>
      <c r="AH462" s="19" t="s">
        <v>62</v>
      </c>
      <c r="AI462" s="19" t="s">
        <v>63</v>
      </c>
      <c r="AJ462" s="19" t="s">
        <v>63</v>
      </c>
      <c r="AK462" s="19" t="s">
        <v>63</v>
      </c>
      <c r="AL462" s="19" t="s">
        <v>63</v>
      </c>
      <c r="AM462" s="19" t="s">
        <v>63</v>
      </c>
      <c r="AN462" s="19" t="s">
        <v>63</v>
      </c>
      <c r="AO462" s="19" t="s">
        <v>63</v>
      </c>
      <c r="AP462" s="83"/>
      <c r="AQ462" s="83" t="s">
        <v>64</v>
      </c>
    </row>
    <row r="463" spans="1:43">
      <c r="A463" s="15" t="s">
        <v>55</v>
      </c>
      <c r="B463" s="1">
        <v>1671</v>
      </c>
      <c r="C463" s="16">
        <v>47.7</v>
      </c>
      <c r="D463" s="20" t="s">
        <v>1587</v>
      </c>
      <c r="E463" s="17" t="s">
        <v>57</v>
      </c>
      <c r="F463" s="17" t="s">
        <v>58</v>
      </c>
      <c r="G463" s="17" t="s">
        <v>57</v>
      </c>
      <c r="H463" s="18">
        <v>1</v>
      </c>
      <c r="I463" s="17"/>
      <c r="J463" s="17"/>
      <c r="K463" s="17"/>
      <c r="L463" s="19" t="s">
        <v>62</v>
      </c>
      <c r="M463" s="19" t="s">
        <v>63</v>
      </c>
      <c r="N463" s="19" t="s">
        <v>63</v>
      </c>
      <c r="O463" s="19" t="s">
        <v>63</v>
      </c>
      <c r="P463" s="19" t="s">
        <v>63</v>
      </c>
      <c r="Q463" s="19" t="s">
        <v>62</v>
      </c>
      <c r="R463" s="19" t="s">
        <v>63</v>
      </c>
      <c r="S463" s="19" t="s">
        <v>62</v>
      </c>
      <c r="T463" s="19" t="s">
        <v>62</v>
      </c>
      <c r="U463" s="19" t="s">
        <v>62</v>
      </c>
      <c r="V463" s="19" t="s">
        <v>62</v>
      </c>
      <c r="W463" s="19" t="s">
        <v>63</v>
      </c>
      <c r="X463" s="19" t="s">
        <v>63</v>
      </c>
      <c r="Y463" s="19" t="s">
        <v>63</v>
      </c>
      <c r="Z463" s="19" t="s">
        <v>63</v>
      </c>
      <c r="AA463" s="19" t="s">
        <v>63</v>
      </c>
      <c r="AB463" s="19" t="s">
        <v>63</v>
      </c>
      <c r="AC463" s="19" t="s">
        <v>63</v>
      </c>
      <c r="AD463" s="19" t="s">
        <v>63</v>
      </c>
      <c r="AE463" s="19" t="s">
        <v>63</v>
      </c>
      <c r="AF463" s="19" t="s">
        <v>63</v>
      </c>
      <c r="AG463" s="19" t="s">
        <v>63</v>
      </c>
      <c r="AH463" s="19" t="s">
        <v>63</v>
      </c>
      <c r="AI463" s="19" t="s">
        <v>63</v>
      </c>
      <c r="AJ463" s="19" t="s">
        <v>63</v>
      </c>
      <c r="AK463" s="19" t="s">
        <v>63</v>
      </c>
      <c r="AL463" s="19" t="s">
        <v>63</v>
      </c>
      <c r="AM463" s="19" t="s">
        <v>63</v>
      </c>
      <c r="AN463" s="19" t="s">
        <v>63</v>
      </c>
      <c r="AO463" s="19" t="s">
        <v>63</v>
      </c>
      <c r="AP463" s="83"/>
      <c r="AQ463" s="83" t="s">
        <v>64</v>
      </c>
    </row>
    <row r="464" spans="1:43">
      <c r="A464" s="15" t="s">
        <v>55</v>
      </c>
      <c r="B464" s="1">
        <v>1673</v>
      </c>
      <c r="C464" s="16">
        <v>28.8</v>
      </c>
      <c r="D464" s="20" t="s">
        <v>1588</v>
      </c>
      <c r="E464" s="17" t="s">
        <v>57</v>
      </c>
      <c r="F464" s="17" t="s">
        <v>1589</v>
      </c>
      <c r="G464" s="17" t="s">
        <v>57</v>
      </c>
      <c r="H464" s="18">
        <v>1</v>
      </c>
      <c r="I464" s="17"/>
      <c r="J464" s="17"/>
      <c r="K464" s="17"/>
      <c r="L464" s="19" t="s">
        <v>62</v>
      </c>
      <c r="M464" s="19" t="s">
        <v>63</v>
      </c>
      <c r="N464" s="19" t="s">
        <v>63</v>
      </c>
      <c r="O464" s="19" t="s">
        <v>63</v>
      </c>
      <c r="P464" s="19" t="s">
        <v>63</v>
      </c>
      <c r="Q464" s="19" t="s">
        <v>62</v>
      </c>
      <c r="R464" s="19" t="s">
        <v>63</v>
      </c>
      <c r="S464" s="19" t="s">
        <v>62</v>
      </c>
      <c r="T464" s="19" t="s">
        <v>62</v>
      </c>
      <c r="U464" s="19" t="s">
        <v>62</v>
      </c>
      <c r="V464" s="19" t="s">
        <v>62</v>
      </c>
      <c r="W464" s="19" t="s">
        <v>63</v>
      </c>
      <c r="X464" s="19" t="s">
        <v>63</v>
      </c>
      <c r="Y464" s="19" t="s">
        <v>63</v>
      </c>
      <c r="Z464" s="19" t="s">
        <v>63</v>
      </c>
      <c r="AA464" s="19" t="s">
        <v>63</v>
      </c>
      <c r="AB464" s="19" t="s">
        <v>63</v>
      </c>
      <c r="AC464" s="19" t="s">
        <v>63</v>
      </c>
      <c r="AD464" s="19" t="s">
        <v>63</v>
      </c>
      <c r="AE464" s="19" t="s">
        <v>63</v>
      </c>
      <c r="AF464" s="19" t="s">
        <v>63</v>
      </c>
      <c r="AG464" s="19" t="s">
        <v>62</v>
      </c>
      <c r="AH464" s="19" t="s">
        <v>63</v>
      </c>
      <c r="AI464" s="19" t="s">
        <v>63</v>
      </c>
      <c r="AJ464" s="19" t="s">
        <v>63</v>
      </c>
      <c r="AK464" s="19" t="s">
        <v>63</v>
      </c>
      <c r="AL464" s="19" t="s">
        <v>63</v>
      </c>
      <c r="AM464" s="19" t="s">
        <v>63</v>
      </c>
      <c r="AN464" s="19" t="s">
        <v>63</v>
      </c>
      <c r="AO464" s="19" t="s">
        <v>63</v>
      </c>
      <c r="AP464" s="83"/>
      <c r="AQ464" s="83" t="s">
        <v>64</v>
      </c>
    </row>
    <row r="465" spans="1:43" ht="76.5">
      <c r="A465" s="15" t="s">
        <v>55</v>
      </c>
      <c r="B465" s="1">
        <v>1674</v>
      </c>
      <c r="C465" s="16">
        <v>130.5</v>
      </c>
      <c r="D465" s="20" t="s">
        <v>1590</v>
      </c>
      <c r="E465" s="17" t="s">
        <v>57</v>
      </c>
      <c r="F465" s="17" t="s">
        <v>1591</v>
      </c>
      <c r="G465" s="17" t="s">
        <v>57</v>
      </c>
      <c r="H465" s="18">
        <v>1</v>
      </c>
      <c r="I465" s="17" t="s">
        <v>1592</v>
      </c>
      <c r="J465" s="17" t="s">
        <v>1593</v>
      </c>
      <c r="K465" s="17"/>
      <c r="L465" s="19" t="s">
        <v>62</v>
      </c>
      <c r="M465" s="19" t="s">
        <v>63</v>
      </c>
      <c r="N465" s="19" t="s">
        <v>63</v>
      </c>
      <c r="O465" s="19" t="s">
        <v>63</v>
      </c>
      <c r="P465" s="19" t="s">
        <v>63</v>
      </c>
      <c r="Q465" s="19" t="s">
        <v>62</v>
      </c>
      <c r="R465" s="19" t="s">
        <v>63</v>
      </c>
      <c r="S465" s="19" t="s">
        <v>62</v>
      </c>
      <c r="T465" s="19" t="s">
        <v>62</v>
      </c>
      <c r="U465" s="19" t="s">
        <v>62</v>
      </c>
      <c r="V465" s="19" t="s">
        <v>62</v>
      </c>
      <c r="W465" s="19" t="s">
        <v>63</v>
      </c>
      <c r="X465" s="19" t="s">
        <v>63</v>
      </c>
      <c r="Y465" s="19" t="s">
        <v>63</v>
      </c>
      <c r="Z465" s="19" t="s">
        <v>63</v>
      </c>
      <c r="AA465" s="19" t="s">
        <v>63</v>
      </c>
      <c r="AB465" s="19" t="s">
        <v>63</v>
      </c>
      <c r="AC465" s="19" t="s">
        <v>63</v>
      </c>
      <c r="AD465" s="19" t="s">
        <v>62</v>
      </c>
      <c r="AE465" s="19" t="s">
        <v>63</v>
      </c>
      <c r="AF465" s="19" t="s">
        <v>63</v>
      </c>
      <c r="AG465" s="19" t="s">
        <v>62</v>
      </c>
      <c r="AH465" s="19" t="s">
        <v>63</v>
      </c>
      <c r="AI465" s="19" t="s">
        <v>63</v>
      </c>
      <c r="AJ465" s="19" t="s">
        <v>63</v>
      </c>
      <c r="AK465" s="19" t="s">
        <v>63</v>
      </c>
      <c r="AL465" s="19" t="s">
        <v>63</v>
      </c>
      <c r="AM465" s="19" t="s">
        <v>63</v>
      </c>
      <c r="AN465" s="19" t="s">
        <v>63</v>
      </c>
      <c r="AO465" s="19" t="s">
        <v>63</v>
      </c>
      <c r="AP465" s="83"/>
      <c r="AQ465" s="83" t="s">
        <v>64</v>
      </c>
    </row>
    <row r="466" spans="1:43">
      <c r="A466" s="15" t="s">
        <v>55</v>
      </c>
      <c r="B466" s="1">
        <v>1675</v>
      </c>
      <c r="C466" s="16">
        <v>10.5</v>
      </c>
      <c r="D466" s="20" t="s">
        <v>159</v>
      </c>
      <c r="E466" s="17" t="s">
        <v>160</v>
      </c>
      <c r="F466" s="17" t="s">
        <v>161</v>
      </c>
      <c r="G466" s="17" t="s">
        <v>59</v>
      </c>
      <c r="H466" s="18">
        <v>1</v>
      </c>
      <c r="I466" s="17"/>
      <c r="J466" s="21"/>
      <c r="K466" s="17"/>
      <c r="L466" s="19" t="s">
        <v>62</v>
      </c>
      <c r="M466" s="19" t="s">
        <v>62</v>
      </c>
      <c r="N466" s="19" t="s">
        <v>63</v>
      </c>
      <c r="O466" s="19" t="s">
        <v>63</v>
      </c>
      <c r="P466" s="19" t="s">
        <v>62</v>
      </c>
      <c r="Q466" s="19" t="s">
        <v>62</v>
      </c>
      <c r="R466" s="19" t="s">
        <v>63</v>
      </c>
      <c r="S466" s="19" t="s">
        <v>62</v>
      </c>
      <c r="T466" s="19" t="s">
        <v>62</v>
      </c>
      <c r="U466" s="19" t="s">
        <v>62</v>
      </c>
      <c r="V466" s="19" t="s">
        <v>62</v>
      </c>
      <c r="W466" s="19" t="s">
        <v>62</v>
      </c>
      <c r="X466" s="19" t="s">
        <v>62</v>
      </c>
      <c r="Y466" s="19" t="s">
        <v>62</v>
      </c>
      <c r="Z466" s="19" t="s">
        <v>63</v>
      </c>
      <c r="AA466" s="19" t="s">
        <v>63</v>
      </c>
      <c r="AB466" s="19" t="s">
        <v>63</v>
      </c>
      <c r="AC466" s="19" t="s">
        <v>63</v>
      </c>
      <c r="AD466" s="19" t="s">
        <v>63</v>
      </c>
      <c r="AE466" s="19" t="s">
        <v>63</v>
      </c>
      <c r="AF466" s="19" t="s">
        <v>63</v>
      </c>
      <c r="AG466" s="19" t="s">
        <v>63</v>
      </c>
      <c r="AH466" s="19" t="s">
        <v>63</v>
      </c>
      <c r="AI466" s="19" t="s">
        <v>63</v>
      </c>
      <c r="AJ466" s="19" t="s">
        <v>63</v>
      </c>
      <c r="AK466" s="19" t="s">
        <v>63</v>
      </c>
      <c r="AL466" s="19" t="s">
        <v>63</v>
      </c>
      <c r="AM466" s="19" t="s">
        <v>63</v>
      </c>
      <c r="AN466" s="19" t="s">
        <v>63</v>
      </c>
      <c r="AO466" s="19" t="s">
        <v>63</v>
      </c>
      <c r="AP466" s="83"/>
      <c r="AQ466" s="83" t="s">
        <v>64</v>
      </c>
    </row>
    <row r="467" spans="1:43">
      <c r="A467" s="15" t="s">
        <v>55</v>
      </c>
      <c r="B467" s="1">
        <v>1675.01</v>
      </c>
      <c r="C467" s="85">
        <v>15.9</v>
      </c>
      <c r="D467" s="20" t="s">
        <v>159</v>
      </c>
      <c r="E467" s="17" t="s">
        <v>160</v>
      </c>
      <c r="F467" s="17" t="s">
        <v>161</v>
      </c>
      <c r="G467" s="17" t="s">
        <v>59</v>
      </c>
      <c r="H467" s="18">
        <v>1</v>
      </c>
      <c r="I467" s="17"/>
      <c r="J467" s="21"/>
      <c r="K467" s="17"/>
      <c r="L467" s="19" t="s">
        <v>62</v>
      </c>
      <c r="M467" s="19" t="s">
        <v>62</v>
      </c>
      <c r="N467" s="19" t="s">
        <v>63</v>
      </c>
      <c r="O467" s="19" t="s">
        <v>63</v>
      </c>
      <c r="P467" s="19" t="s">
        <v>62</v>
      </c>
      <c r="Q467" s="19" t="s">
        <v>62</v>
      </c>
      <c r="R467" s="19" t="s">
        <v>63</v>
      </c>
      <c r="S467" s="19" t="s">
        <v>63</v>
      </c>
      <c r="T467" s="19" t="s">
        <v>63</v>
      </c>
      <c r="U467" s="19" t="s">
        <v>63</v>
      </c>
      <c r="V467" s="19" t="s">
        <v>63</v>
      </c>
      <c r="W467" s="19" t="s">
        <v>63</v>
      </c>
      <c r="X467" s="19" t="s">
        <v>63</v>
      </c>
      <c r="Y467" s="19" t="s">
        <v>63</v>
      </c>
      <c r="Z467" s="19" t="s">
        <v>62</v>
      </c>
      <c r="AA467" s="19" t="s">
        <v>63</v>
      </c>
      <c r="AB467" s="19" t="s">
        <v>62</v>
      </c>
      <c r="AC467" s="19" t="s">
        <v>62</v>
      </c>
      <c r="AD467" s="19" t="s">
        <v>62</v>
      </c>
      <c r="AE467" s="19" t="s">
        <v>62</v>
      </c>
      <c r="AF467" s="19" t="s">
        <v>62</v>
      </c>
      <c r="AG467" s="19" t="s">
        <v>62</v>
      </c>
      <c r="AH467" s="19" t="s">
        <v>62</v>
      </c>
      <c r="AI467" s="19" t="s">
        <v>62</v>
      </c>
      <c r="AJ467" s="19" t="s">
        <v>62</v>
      </c>
      <c r="AK467" s="19" t="s">
        <v>62</v>
      </c>
      <c r="AL467" s="19" t="s">
        <v>62</v>
      </c>
      <c r="AM467" s="19" t="s">
        <v>62</v>
      </c>
      <c r="AN467" s="19" t="s">
        <v>63</v>
      </c>
      <c r="AO467" s="19" t="s">
        <v>63</v>
      </c>
      <c r="AP467" s="83"/>
      <c r="AQ467" s="83"/>
    </row>
    <row r="468" spans="1:43">
      <c r="A468" s="15" t="s">
        <v>55</v>
      </c>
      <c r="B468" s="1">
        <v>1676</v>
      </c>
      <c r="C468" s="16">
        <v>3.6</v>
      </c>
      <c r="D468" s="20" t="s">
        <v>1594</v>
      </c>
      <c r="E468" s="17" t="s">
        <v>57</v>
      </c>
      <c r="F468" s="17" t="s">
        <v>57</v>
      </c>
      <c r="G468" s="17" t="s">
        <v>57</v>
      </c>
      <c r="H468" s="18">
        <v>1</v>
      </c>
      <c r="I468" s="17"/>
      <c r="J468" s="17"/>
      <c r="K468" s="17"/>
      <c r="L468" s="19" t="s">
        <v>62</v>
      </c>
      <c r="M468" s="19" t="s">
        <v>63</v>
      </c>
      <c r="N468" s="19" t="s">
        <v>63</v>
      </c>
      <c r="O468" s="19" t="s">
        <v>63</v>
      </c>
      <c r="P468" s="19" t="s">
        <v>63</v>
      </c>
      <c r="Q468" s="19" t="s">
        <v>62</v>
      </c>
      <c r="R468" s="19" t="s">
        <v>63</v>
      </c>
      <c r="S468" s="19" t="s">
        <v>62</v>
      </c>
      <c r="T468" s="19" t="s">
        <v>62</v>
      </c>
      <c r="U468" s="19" t="s">
        <v>62</v>
      </c>
      <c r="V468" s="19" t="s">
        <v>62</v>
      </c>
      <c r="W468" s="19" t="s">
        <v>63</v>
      </c>
      <c r="X468" s="19" t="s">
        <v>63</v>
      </c>
      <c r="Y468" s="19" t="s">
        <v>63</v>
      </c>
      <c r="Z468" s="19" t="s">
        <v>63</v>
      </c>
      <c r="AA468" s="19" t="s">
        <v>63</v>
      </c>
      <c r="AB468" s="19" t="s">
        <v>63</v>
      </c>
      <c r="AC468" s="19" t="s">
        <v>63</v>
      </c>
      <c r="AD468" s="19" t="s">
        <v>63</v>
      </c>
      <c r="AE468" s="19" t="s">
        <v>63</v>
      </c>
      <c r="AF468" s="19" t="s">
        <v>63</v>
      </c>
      <c r="AG468" s="19" t="s">
        <v>63</v>
      </c>
      <c r="AH468" s="19" t="s">
        <v>63</v>
      </c>
      <c r="AI468" s="19" t="s">
        <v>63</v>
      </c>
      <c r="AJ468" s="19" t="s">
        <v>63</v>
      </c>
      <c r="AK468" s="19" t="s">
        <v>63</v>
      </c>
      <c r="AL468" s="19" t="s">
        <v>63</v>
      </c>
      <c r="AM468" s="19" t="s">
        <v>63</v>
      </c>
      <c r="AN468" s="19" t="s">
        <v>63</v>
      </c>
      <c r="AO468" s="19" t="s">
        <v>63</v>
      </c>
      <c r="AP468" s="83"/>
      <c r="AQ468" s="83" t="s">
        <v>64</v>
      </c>
    </row>
    <row r="469" spans="1:43">
      <c r="A469" s="15" t="s">
        <v>55</v>
      </c>
      <c r="B469" s="1">
        <v>1677</v>
      </c>
      <c r="C469" s="16">
        <v>27</v>
      </c>
      <c r="D469" s="20" t="s">
        <v>1595</v>
      </c>
      <c r="E469" s="17" t="s">
        <v>57</v>
      </c>
      <c r="F469" s="17" t="s">
        <v>58</v>
      </c>
      <c r="G469" s="17" t="s">
        <v>57</v>
      </c>
      <c r="H469" s="18">
        <v>1</v>
      </c>
      <c r="I469" s="17"/>
      <c r="J469" s="17"/>
      <c r="K469" s="17"/>
      <c r="L469" s="19" t="s">
        <v>62</v>
      </c>
      <c r="M469" s="19" t="s">
        <v>63</v>
      </c>
      <c r="N469" s="19" t="s">
        <v>62</v>
      </c>
      <c r="O469" s="19" t="s">
        <v>63</v>
      </c>
      <c r="P469" s="19" t="s">
        <v>63</v>
      </c>
      <c r="Q469" s="19" t="s">
        <v>62</v>
      </c>
      <c r="R469" s="19" t="s">
        <v>63</v>
      </c>
      <c r="S469" s="19" t="s">
        <v>62</v>
      </c>
      <c r="T469" s="19" t="s">
        <v>62</v>
      </c>
      <c r="U469" s="19" t="s">
        <v>62</v>
      </c>
      <c r="V469" s="19" t="s">
        <v>62</v>
      </c>
      <c r="W469" s="19" t="s">
        <v>63</v>
      </c>
      <c r="X469" s="19" t="s">
        <v>63</v>
      </c>
      <c r="Y469" s="19" t="s">
        <v>63</v>
      </c>
      <c r="Z469" s="19" t="s">
        <v>63</v>
      </c>
      <c r="AA469" s="19" t="s">
        <v>63</v>
      </c>
      <c r="AB469" s="19" t="s">
        <v>63</v>
      </c>
      <c r="AC469" s="19" t="s">
        <v>63</v>
      </c>
      <c r="AD469" s="19" t="s">
        <v>63</v>
      </c>
      <c r="AE469" s="19" t="s">
        <v>63</v>
      </c>
      <c r="AF469" s="19" t="s">
        <v>63</v>
      </c>
      <c r="AG469" s="19" t="s">
        <v>63</v>
      </c>
      <c r="AH469" s="19" t="s">
        <v>63</v>
      </c>
      <c r="AI469" s="19" t="s">
        <v>63</v>
      </c>
      <c r="AJ469" s="19" t="s">
        <v>63</v>
      </c>
      <c r="AK469" s="19" t="s">
        <v>63</v>
      </c>
      <c r="AL469" s="19" t="s">
        <v>63</v>
      </c>
      <c r="AM469" s="19" t="s">
        <v>63</v>
      </c>
      <c r="AN469" s="19" t="s">
        <v>63</v>
      </c>
      <c r="AO469" s="19" t="s">
        <v>63</v>
      </c>
      <c r="AP469" s="83"/>
      <c r="AQ469" s="83" t="s">
        <v>64</v>
      </c>
    </row>
    <row r="470" spans="1:43">
      <c r="A470" s="15" t="s">
        <v>55</v>
      </c>
      <c r="B470" s="1">
        <v>1678</v>
      </c>
      <c r="C470" s="16">
        <v>585</v>
      </c>
      <c r="D470" s="20" t="s">
        <v>1596</v>
      </c>
      <c r="E470" s="17" t="s">
        <v>98</v>
      </c>
      <c r="F470" s="17" t="s">
        <v>1597</v>
      </c>
      <c r="G470" s="17" t="s">
        <v>59</v>
      </c>
      <c r="H470" s="18">
        <v>1</v>
      </c>
      <c r="I470" s="17"/>
      <c r="J470" s="17"/>
      <c r="K470" s="17"/>
      <c r="L470" s="19" t="s">
        <v>63</v>
      </c>
      <c r="M470" s="19" t="s">
        <v>62</v>
      </c>
      <c r="N470" s="19" t="s">
        <v>63</v>
      </c>
      <c r="O470" s="19" t="s">
        <v>63</v>
      </c>
      <c r="P470" s="19" t="s">
        <v>63</v>
      </c>
      <c r="Q470" s="19" t="s">
        <v>62</v>
      </c>
      <c r="R470" s="19" t="s">
        <v>63</v>
      </c>
      <c r="S470" s="19" t="s">
        <v>62</v>
      </c>
      <c r="T470" s="19" t="s">
        <v>62</v>
      </c>
      <c r="U470" s="19" t="s">
        <v>62</v>
      </c>
      <c r="V470" s="19" t="s">
        <v>62</v>
      </c>
      <c r="W470" s="19" t="s">
        <v>63</v>
      </c>
      <c r="X470" s="19" t="s">
        <v>63</v>
      </c>
      <c r="Y470" s="19" t="s">
        <v>63</v>
      </c>
      <c r="Z470" s="19" t="s">
        <v>63</v>
      </c>
      <c r="AA470" s="19" t="s">
        <v>63</v>
      </c>
      <c r="AB470" s="19" t="s">
        <v>63</v>
      </c>
      <c r="AC470" s="19" t="s">
        <v>63</v>
      </c>
      <c r="AD470" s="19" t="s">
        <v>63</v>
      </c>
      <c r="AE470" s="19" t="s">
        <v>63</v>
      </c>
      <c r="AF470" s="19" t="s">
        <v>63</v>
      </c>
      <c r="AG470" s="19" t="s">
        <v>63</v>
      </c>
      <c r="AH470" s="19" t="s">
        <v>63</v>
      </c>
      <c r="AI470" s="19" t="s">
        <v>63</v>
      </c>
      <c r="AJ470" s="19" t="s">
        <v>63</v>
      </c>
      <c r="AK470" s="19" t="s">
        <v>63</v>
      </c>
      <c r="AL470" s="19" t="s">
        <v>63</v>
      </c>
      <c r="AM470" s="19" t="s">
        <v>63</v>
      </c>
      <c r="AN470" s="19" t="s">
        <v>63</v>
      </c>
      <c r="AO470" s="19" t="s">
        <v>63</v>
      </c>
      <c r="AP470" s="83"/>
      <c r="AQ470" s="83" t="s">
        <v>64</v>
      </c>
    </row>
    <row r="471" spans="1:43">
      <c r="A471" s="15" t="s">
        <v>55</v>
      </c>
      <c r="B471" s="1">
        <v>1679</v>
      </c>
      <c r="C471" s="16">
        <v>225</v>
      </c>
      <c r="D471" s="20" t="s">
        <v>1598</v>
      </c>
      <c r="E471" s="17" t="s">
        <v>1599</v>
      </c>
      <c r="F471" s="17" t="s">
        <v>57</v>
      </c>
      <c r="G471" s="17" t="s">
        <v>59</v>
      </c>
      <c r="H471" s="18">
        <v>1</v>
      </c>
      <c r="I471" s="17"/>
      <c r="J471" s="17"/>
      <c r="K471" s="17"/>
      <c r="L471" s="19" t="s">
        <v>62</v>
      </c>
      <c r="M471" s="19" t="s">
        <v>63</v>
      </c>
      <c r="N471" s="19" t="s">
        <v>63</v>
      </c>
      <c r="O471" s="19" t="s">
        <v>63</v>
      </c>
      <c r="P471" s="19" t="s">
        <v>63</v>
      </c>
      <c r="Q471" s="19" t="s">
        <v>62</v>
      </c>
      <c r="R471" s="19" t="s">
        <v>63</v>
      </c>
      <c r="S471" s="19" t="s">
        <v>62</v>
      </c>
      <c r="T471" s="19" t="s">
        <v>62</v>
      </c>
      <c r="U471" s="19" t="s">
        <v>62</v>
      </c>
      <c r="V471" s="19" t="s">
        <v>62</v>
      </c>
      <c r="W471" s="19" t="s">
        <v>63</v>
      </c>
      <c r="X471" s="19" t="s">
        <v>63</v>
      </c>
      <c r="Y471" s="19" t="s">
        <v>63</v>
      </c>
      <c r="Z471" s="19" t="s">
        <v>63</v>
      </c>
      <c r="AA471" s="19" t="s">
        <v>63</v>
      </c>
      <c r="AB471" s="19" t="s">
        <v>63</v>
      </c>
      <c r="AC471" s="19" t="s">
        <v>63</v>
      </c>
      <c r="AD471" s="19" t="s">
        <v>63</v>
      </c>
      <c r="AE471" s="19" t="s">
        <v>63</v>
      </c>
      <c r="AF471" s="19" t="s">
        <v>63</v>
      </c>
      <c r="AG471" s="19" t="s">
        <v>63</v>
      </c>
      <c r="AH471" s="19" t="s">
        <v>63</v>
      </c>
      <c r="AI471" s="19" t="s">
        <v>63</v>
      </c>
      <c r="AJ471" s="19" t="s">
        <v>63</v>
      </c>
      <c r="AK471" s="19" t="s">
        <v>63</v>
      </c>
      <c r="AL471" s="19" t="s">
        <v>63</v>
      </c>
      <c r="AM471" s="19" t="s">
        <v>63</v>
      </c>
      <c r="AN471" s="19" t="s">
        <v>63</v>
      </c>
      <c r="AO471" s="19" t="s">
        <v>63</v>
      </c>
      <c r="AP471" s="83"/>
      <c r="AQ471" s="83" t="s">
        <v>64</v>
      </c>
    </row>
    <row r="472" spans="1:43">
      <c r="A472" s="15" t="s">
        <v>55</v>
      </c>
      <c r="B472" s="1">
        <v>1681</v>
      </c>
      <c r="C472" s="16">
        <v>135</v>
      </c>
      <c r="D472" s="20" t="s">
        <v>1600</v>
      </c>
      <c r="E472" s="17" t="s">
        <v>57</v>
      </c>
      <c r="F472" s="17" t="s">
        <v>93</v>
      </c>
      <c r="G472" s="17" t="s">
        <v>57</v>
      </c>
      <c r="H472" s="18">
        <v>1</v>
      </c>
      <c r="I472" s="17"/>
      <c r="J472" s="17"/>
      <c r="K472" s="17"/>
      <c r="L472" s="19" t="s">
        <v>62</v>
      </c>
      <c r="M472" s="19" t="s">
        <v>63</v>
      </c>
      <c r="N472" s="19" t="s">
        <v>63</v>
      </c>
      <c r="O472" s="19" t="s">
        <v>63</v>
      </c>
      <c r="P472" s="19" t="s">
        <v>63</v>
      </c>
      <c r="Q472" s="19" t="s">
        <v>62</v>
      </c>
      <c r="R472" s="19" t="s">
        <v>63</v>
      </c>
      <c r="S472" s="19" t="s">
        <v>62</v>
      </c>
      <c r="T472" s="19" t="s">
        <v>62</v>
      </c>
      <c r="U472" s="19" t="s">
        <v>62</v>
      </c>
      <c r="V472" s="19" t="s">
        <v>62</v>
      </c>
      <c r="W472" s="19" t="s">
        <v>63</v>
      </c>
      <c r="X472" s="19" t="s">
        <v>63</v>
      </c>
      <c r="Y472" s="19" t="s">
        <v>63</v>
      </c>
      <c r="Z472" s="19" t="s">
        <v>63</v>
      </c>
      <c r="AA472" s="19" t="s">
        <v>63</v>
      </c>
      <c r="AB472" s="19" t="s">
        <v>63</v>
      </c>
      <c r="AC472" s="19" t="s">
        <v>63</v>
      </c>
      <c r="AD472" s="19" t="s">
        <v>63</v>
      </c>
      <c r="AE472" s="19" t="s">
        <v>63</v>
      </c>
      <c r="AF472" s="19" t="s">
        <v>63</v>
      </c>
      <c r="AG472" s="19" t="s">
        <v>63</v>
      </c>
      <c r="AH472" s="19" t="s">
        <v>63</v>
      </c>
      <c r="AI472" s="19" t="s">
        <v>63</v>
      </c>
      <c r="AJ472" s="19" t="s">
        <v>63</v>
      </c>
      <c r="AK472" s="19" t="s">
        <v>63</v>
      </c>
      <c r="AL472" s="19" t="s">
        <v>63</v>
      </c>
      <c r="AM472" s="19" t="s">
        <v>63</v>
      </c>
      <c r="AN472" s="19" t="s">
        <v>63</v>
      </c>
      <c r="AO472" s="19" t="s">
        <v>63</v>
      </c>
      <c r="AP472" s="83"/>
      <c r="AQ472" s="83" t="s">
        <v>64</v>
      </c>
    </row>
    <row r="473" spans="1:43">
      <c r="A473" s="15" t="s">
        <v>55</v>
      </c>
      <c r="B473" s="1">
        <v>1683.1</v>
      </c>
      <c r="C473" s="16">
        <v>99</v>
      </c>
      <c r="D473" s="20" t="s">
        <v>1601</v>
      </c>
      <c r="E473" s="17" t="s">
        <v>1385</v>
      </c>
      <c r="F473" s="17" t="s">
        <v>57</v>
      </c>
      <c r="G473" s="17" t="s">
        <v>116</v>
      </c>
      <c r="H473" s="18">
        <v>1</v>
      </c>
      <c r="I473" s="17"/>
      <c r="J473" s="17"/>
      <c r="K473" s="17"/>
      <c r="L473" s="19" t="s">
        <v>62</v>
      </c>
      <c r="M473" s="19" t="s">
        <v>63</v>
      </c>
      <c r="N473" s="19" t="s">
        <v>63</v>
      </c>
      <c r="O473" s="19" t="s">
        <v>63</v>
      </c>
      <c r="P473" s="19" t="s">
        <v>63</v>
      </c>
      <c r="Q473" s="19" t="s">
        <v>62</v>
      </c>
      <c r="R473" s="19" t="s">
        <v>63</v>
      </c>
      <c r="S473" s="19" t="s">
        <v>62</v>
      </c>
      <c r="T473" s="19" t="s">
        <v>62</v>
      </c>
      <c r="U473" s="19" t="s">
        <v>62</v>
      </c>
      <c r="V473" s="19" t="s">
        <v>62</v>
      </c>
      <c r="W473" s="19" t="s">
        <v>63</v>
      </c>
      <c r="X473" s="19" t="s">
        <v>63</v>
      </c>
      <c r="Y473" s="19" t="s">
        <v>63</v>
      </c>
      <c r="Z473" s="19" t="s">
        <v>63</v>
      </c>
      <c r="AA473" s="19" t="s">
        <v>63</v>
      </c>
      <c r="AB473" s="19" t="s">
        <v>63</v>
      </c>
      <c r="AC473" s="19" t="s">
        <v>63</v>
      </c>
      <c r="AD473" s="19" t="s">
        <v>63</v>
      </c>
      <c r="AE473" s="19" t="s">
        <v>63</v>
      </c>
      <c r="AF473" s="19" t="s">
        <v>63</v>
      </c>
      <c r="AG473" s="19" t="s">
        <v>63</v>
      </c>
      <c r="AH473" s="19" t="s">
        <v>63</v>
      </c>
      <c r="AI473" s="19" t="s">
        <v>63</v>
      </c>
      <c r="AJ473" s="19" t="s">
        <v>63</v>
      </c>
      <c r="AK473" s="19" t="s">
        <v>63</v>
      </c>
      <c r="AL473" s="19" t="s">
        <v>63</v>
      </c>
      <c r="AM473" s="19" t="s">
        <v>63</v>
      </c>
      <c r="AN473" s="19" t="s">
        <v>63</v>
      </c>
      <c r="AO473" s="19" t="s">
        <v>63</v>
      </c>
      <c r="AP473" s="83"/>
      <c r="AQ473" s="83" t="s">
        <v>64</v>
      </c>
    </row>
    <row r="474" spans="1:43" ht="25.5">
      <c r="A474" s="15" t="s">
        <v>55</v>
      </c>
      <c r="B474" s="1">
        <v>1685</v>
      </c>
      <c r="C474" s="16">
        <v>49.5</v>
      </c>
      <c r="D474" s="20" t="s">
        <v>1602</v>
      </c>
      <c r="E474" s="17" t="s">
        <v>1125</v>
      </c>
      <c r="F474" s="17" t="s">
        <v>58</v>
      </c>
      <c r="G474" s="17" t="s">
        <v>57</v>
      </c>
      <c r="H474" s="18">
        <v>1</v>
      </c>
      <c r="I474" s="17"/>
      <c r="J474" s="17"/>
      <c r="K474" s="17"/>
      <c r="L474" s="19" t="s">
        <v>62</v>
      </c>
      <c r="M474" s="19" t="s">
        <v>63</v>
      </c>
      <c r="N474" s="19" t="s">
        <v>63</v>
      </c>
      <c r="O474" s="19" t="s">
        <v>63</v>
      </c>
      <c r="P474" s="19" t="s">
        <v>63</v>
      </c>
      <c r="Q474" s="19" t="s">
        <v>62</v>
      </c>
      <c r="R474" s="19" t="s">
        <v>63</v>
      </c>
      <c r="S474" s="19" t="s">
        <v>62</v>
      </c>
      <c r="T474" s="19" t="s">
        <v>62</v>
      </c>
      <c r="U474" s="19" t="s">
        <v>62</v>
      </c>
      <c r="V474" s="19" t="s">
        <v>62</v>
      </c>
      <c r="W474" s="19" t="s">
        <v>63</v>
      </c>
      <c r="X474" s="19" t="s">
        <v>63</v>
      </c>
      <c r="Y474" s="19" t="s">
        <v>63</v>
      </c>
      <c r="Z474" s="19" t="s">
        <v>63</v>
      </c>
      <c r="AA474" s="19" t="s">
        <v>63</v>
      </c>
      <c r="AB474" s="19" t="s">
        <v>63</v>
      </c>
      <c r="AC474" s="19" t="s">
        <v>63</v>
      </c>
      <c r="AD474" s="19" t="s">
        <v>63</v>
      </c>
      <c r="AE474" s="19" t="s">
        <v>63</v>
      </c>
      <c r="AF474" s="19" t="s">
        <v>63</v>
      </c>
      <c r="AG474" s="19" t="s">
        <v>63</v>
      </c>
      <c r="AH474" s="19" t="s">
        <v>63</v>
      </c>
      <c r="AI474" s="19" t="s">
        <v>63</v>
      </c>
      <c r="AJ474" s="19" t="s">
        <v>63</v>
      </c>
      <c r="AK474" s="19" t="s">
        <v>63</v>
      </c>
      <c r="AL474" s="19" t="s">
        <v>63</v>
      </c>
      <c r="AM474" s="19" t="s">
        <v>63</v>
      </c>
      <c r="AN474" s="19" t="s">
        <v>63</v>
      </c>
      <c r="AO474" s="19" t="s">
        <v>63</v>
      </c>
      <c r="AP474" s="83"/>
      <c r="AQ474" s="83" t="s">
        <v>64</v>
      </c>
    </row>
    <row r="475" spans="1:43" ht="38.25">
      <c r="A475" s="15" t="s">
        <v>55</v>
      </c>
      <c r="B475" s="1">
        <v>1686</v>
      </c>
      <c r="C475" s="16">
        <v>17.5</v>
      </c>
      <c r="D475" s="20" t="s">
        <v>1603</v>
      </c>
      <c r="E475" s="17" t="s">
        <v>57</v>
      </c>
      <c r="F475" s="17" t="s">
        <v>156</v>
      </c>
      <c r="G475" s="17" t="s">
        <v>57</v>
      </c>
      <c r="H475" s="17" t="s">
        <v>126</v>
      </c>
      <c r="I475" s="17" t="s">
        <v>1604</v>
      </c>
      <c r="J475" s="17" t="s">
        <v>1605</v>
      </c>
      <c r="K475" s="17"/>
      <c r="L475" s="19" t="s">
        <v>62</v>
      </c>
      <c r="M475" s="19" t="s">
        <v>63</v>
      </c>
      <c r="N475" s="19" t="s">
        <v>63</v>
      </c>
      <c r="O475" s="19" t="s">
        <v>63</v>
      </c>
      <c r="P475" s="19" t="s">
        <v>63</v>
      </c>
      <c r="Q475" s="19" t="s">
        <v>63</v>
      </c>
      <c r="R475" s="19" t="s">
        <v>62</v>
      </c>
      <c r="S475" s="19" t="s">
        <v>62</v>
      </c>
      <c r="T475" s="19" t="s">
        <v>62</v>
      </c>
      <c r="U475" s="19" t="s">
        <v>62</v>
      </c>
      <c r="V475" s="19" t="s">
        <v>62</v>
      </c>
      <c r="W475" s="19" t="s">
        <v>62</v>
      </c>
      <c r="X475" s="19" t="s">
        <v>62</v>
      </c>
      <c r="Y475" s="19" t="s">
        <v>63</v>
      </c>
      <c r="Z475" s="19" t="s">
        <v>62</v>
      </c>
      <c r="AA475" s="19" t="s">
        <v>63</v>
      </c>
      <c r="AB475" s="19" t="s">
        <v>63</v>
      </c>
      <c r="AC475" s="19" t="s">
        <v>62</v>
      </c>
      <c r="AD475" s="19" t="s">
        <v>62</v>
      </c>
      <c r="AE475" s="19" t="s">
        <v>62</v>
      </c>
      <c r="AF475" s="19" t="s">
        <v>62</v>
      </c>
      <c r="AG475" s="19" t="s">
        <v>62</v>
      </c>
      <c r="AH475" s="19" t="s">
        <v>62</v>
      </c>
      <c r="AI475" s="19" t="s">
        <v>62</v>
      </c>
      <c r="AJ475" s="19" t="s">
        <v>62</v>
      </c>
      <c r="AK475" s="19" t="s">
        <v>62</v>
      </c>
      <c r="AL475" s="19" t="s">
        <v>62</v>
      </c>
      <c r="AM475" s="19" t="s">
        <v>62</v>
      </c>
      <c r="AN475" s="19" t="s">
        <v>63</v>
      </c>
      <c r="AO475" s="19" t="s">
        <v>63</v>
      </c>
      <c r="AP475" s="83"/>
      <c r="AQ475" s="83" t="s">
        <v>64</v>
      </c>
    </row>
    <row r="476" spans="1:43" ht="38.25">
      <c r="A476" s="15" t="s">
        <v>55</v>
      </c>
      <c r="B476" s="1">
        <v>1687</v>
      </c>
      <c r="C476" s="16">
        <v>11.7</v>
      </c>
      <c r="D476" s="20" t="s">
        <v>1603</v>
      </c>
      <c r="E476" s="17" t="s">
        <v>57</v>
      </c>
      <c r="F476" s="17" t="s">
        <v>156</v>
      </c>
      <c r="G476" s="17" t="s">
        <v>57</v>
      </c>
      <c r="H476" s="17" t="s">
        <v>293</v>
      </c>
      <c r="I476" s="17" t="s">
        <v>1604</v>
      </c>
      <c r="J476" s="17" t="s">
        <v>1606</v>
      </c>
      <c r="K476" s="17"/>
      <c r="L476" s="19" t="s">
        <v>62</v>
      </c>
      <c r="M476" s="19" t="s">
        <v>63</v>
      </c>
      <c r="N476" s="19" t="s">
        <v>63</v>
      </c>
      <c r="O476" s="19" t="s">
        <v>63</v>
      </c>
      <c r="P476" s="19" t="s">
        <v>63</v>
      </c>
      <c r="Q476" s="19" t="s">
        <v>63</v>
      </c>
      <c r="R476" s="19" t="s">
        <v>62</v>
      </c>
      <c r="S476" s="19" t="s">
        <v>62</v>
      </c>
      <c r="T476" s="19" t="s">
        <v>62</v>
      </c>
      <c r="U476" s="19" t="s">
        <v>62</v>
      </c>
      <c r="V476" s="19" t="s">
        <v>62</v>
      </c>
      <c r="W476" s="19" t="s">
        <v>62</v>
      </c>
      <c r="X476" s="19" t="s">
        <v>62</v>
      </c>
      <c r="Y476" s="19" t="s">
        <v>63</v>
      </c>
      <c r="Z476" s="19" t="s">
        <v>62</v>
      </c>
      <c r="AA476" s="19" t="s">
        <v>63</v>
      </c>
      <c r="AB476" s="19" t="s">
        <v>63</v>
      </c>
      <c r="AC476" s="19" t="s">
        <v>62</v>
      </c>
      <c r="AD476" s="19" t="s">
        <v>62</v>
      </c>
      <c r="AE476" s="19" t="s">
        <v>62</v>
      </c>
      <c r="AF476" s="19" t="s">
        <v>62</v>
      </c>
      <c r="AG476" s="19" t="s">
        <v>62</v>
      </c>
      <c r="AH476" s="19" t="s">
        <v>62</v>
      </c>
      <c r="AI476" s="19" t="s">
        <v>62</v>
      </c>
      <c r="AJ476" s="19" t="s">
        <v>62</v>
      </c>
      <c r="AK476" s="19" t="s">
        <v>62</v>
      </c>
      <c r="AL476" s="19" t="s">
        <v>62</v>
      </c>
      <c r="AM476" s="19" t="s">
        <v>62</v>
      </c>
      <c r="AN476" s="19" t="s">
        <v>63</v>
      </c>
      <c r="AO476" s="19" t="s">
        <v>63</v>
      </c>
      <c r="AP476" s="83"/>
      <c r="AQ476" s="83" t="s">
        <v>64</v>
      </c>
    </row>
    <row r="477" spans="1:43">
      <c r="A477" s="15" t="s">
        <v>55</v>
      </c>
      <c r="B477" s="1">
        <v>1688</v>
      </c>
      <c r="C477" s="16">
        <v>121.5</v>
      </c>
      <c r="D477" s="20" t="s">
        <v>1607</v>
      </c>
      <c r="E477" s="17" t="s">
        <v>1516</v>
      </c>
      <c r="F477" s="17" t="s">
        <v>66</v>
      </c>
      <c r="G477" s="17" t="s">
        <v>153</v>
      </c>
      <c r="H477" s="18">
        <v>1</v>
      </c>
      <c r="I477" s="17" t="s">
        <v>1575</v>
      </c>
      <c r="J477" s="21"/>
      <c r="K477" s="17"/>
      <c r="L477" s="19" t="s">
        <v>63</v>
      </c>
      <c r="M477" s="19" t="s">
        <v>62</v>
      </c>
      <c r="N477" s="19" t="s">
        <v>63</v>
      </c>
      <c r="O477" s="19" t="s">
        <v>63</v>
      </c>
      <c r="P477" s="19" t="s">
        <v>63</v>
      </c>
      <c r="Q477" s="19" t="s">
        <v>62</v>
      </c>
      <c r="R477" s="19" t="s">
        <v>63</v>
      </c>
      <c r="S477" s="19" t="s">
        <v>62</v>
      </c>
      <c r="T477" s="19" t="s">
        <v>62</v>
      </c>
      <c r="U477" s="19" t="s">
        <v>62</v>
      </c>
      <c r="V477" s="19" t="s">
        <v>62</v>
      </c>
      <c r="W477" s="19" t="s">
        <v>63</v>
      </c>
      <c r="X477" s="19" t="s">
        <v>63</v>
      </c>
      <c r="Y477" s="19" t="s">
        <v>63</v>
      </c>
      <c r="Z477" s="19" t="s">
        <v>63</v>
      </c>
      <c r="AA477" s="19" t="s">
        <v>63</v>
      </c>
      <c r="AB477" s="19" t="s">
        <v>63</v>
      </c>
      <c r="AC477" s="19" t="s">
        <v>63</v>
      </c>
      <c r="AD477" s="19" t="s">
        <v>63</v>
      </c>
      <c r="AE477" s="19" t="s">
        <v>63</v>
      </c>
      <c r="AF477" s="19" t="s">
        <v>63</v>
      </c>
      <c r="AG477" s="19" t="s">
        <v>63</v>
      </c>
      <c r="AH477" s="19" t="s">
        <v>62</v>
      </c>
      <c r="AI477" s="19" t="s">
        <v>63</v>
      </c>
      <c r="AJ477" s="19" t="s">
        <v>63</v>
      </c>
      <c r="AK477" s="19" t="s">
        <v>63</v>
      </c>
      <c r="AL477" s="19" t="s">
        <v>63</v>
      </c>
      <c r="AM477" s="19" t="s">
        <v>63</v>
      </c>
      <c r="AN477" s="19" t="s">
        <v>63</v>
      </c>
      <c r="AO477" s="19" t="s">
        <v>63</v>
      </c>
      <c r="AP477" s="83"/>
      <c r="AQ477" s="83" t="s">
        <v>64</v>
      </c>
    </row>
    <row r="478" spans="1:43">
      <c r="A478" s="15" t="s">
        <v>55</v>
      </c>
      <c r="B478" s="1">
        <v>1689</v>
      </c>
      <c r="C478" s="16">
        <v>33.299999999999997</v>
      </c>
      <c r="D478" s="20" t="s">
        <v>1608</v>
      </c>
      <c r="E478" s="17" t="s">
        <v>57</v>
      </c>
      <c r="F478" s="17" t="s">
        <v>1609</v>
      </c>
      <c r="G478" s="17" t="s">
        <v>57</v>
      </c>
      <c r="H478" s="18">
        <v>1</v>
      </c>
      <c r="I478" s="17"/>
      <c r="J478" s="17"/>
      <c r="K478" s="17"/>
      <c r="L478" s="19" t="s">
        <v>62</v>
      </c>
      <c r="M478" s="19" t="s">
        <v>63</v>
      </c>
      <c r="N478" s="19" t="s">
        <v>63</v>
      </c>
      <c r="O478" s="19" t="s">
        <v>63</v>
      </c>
      <c r="P478" s="19" t="s">
        <v>63</v>
      </c>
      <c r="Q478" s="19" t="s">
        <v>62</v>
      </c>
      <c r="R478" s="19" t="s">
        <v>63</v>
      </c>
      <c r="S478" s="19" t="s">
        <v>62</v>
      </c>
      <c r="T478" s="19" t="s">
        <v>62</v>
      </c>
      <c r="U478" s="19" t="s">
        <v>62</v>
      </c>
      <c r="V478" s="19" t="s">
        <v>62</v>
      </c>
      <c r="W478" s="19" t="s">
        <v>63</v>
      </c>
      <c r="X478" s="19" t="s">
        <v>63</v>
      </c>
      <c r="Y478" s="19" t="s">
        <v>63</v>
      </c>
      <c r="Z478" s="19" t="s">
        <v>63</v>
      </c>
      <c r="AA478" s="19" t="s">
        <v>63</v>
      </c>
      <c r="AB478" s="19" t="s">
        <v>63</v>
      </c>
      <c r="AC478" s="19" t="s">
        <v>63</v>
      </c>
      <c r="AD478" s="19" t="s">
        <v>63</v>
      </c>
      <c r="AE478" s="19" t="s">
        <v>63</v>
      </c>
      <c r="AF478" s="19" t="s">
        <v>63</v>
      </c>
      <c r="AG478" s="19" t="s">
        <v>63</v>
      </c>
      <c r="AH478" s="19" t="s">
        <v>63</v>
      </c>
      <c r="AI478" s="19" t="s">
        <v>63</v>
      </c>
      <c r="AJ478" s="19" t="s">
        <v>63</v>
      </c>
      <c r="AK478" s="19" t="s">
        <v>63</v>
      </c>
      <c r="AL478" s="19" t="s">
        <v>63</v>
      </c>
      <c r="AM478" s="19" t="s">
        <v>63</v>
      </c>
      <c r="AN478" s="19" t="s">
        <v>63</v>
      </c>
      <c r="AO478" s="19" t="s">
        <v>63</v>
      </c>
      <c r="AP478" s="83"/>
      <c r="AQ478" s="83" t="s">
        <v>64</v>
      </c>
    </row>
    <row r="479" spans="1:43">
      <c r="A479" s="15" t="s">
        <v>55</v>
      </c>
      <c r="B479" s="1">
        <v>1690</v>
      </c>
      <c r="C479" s="16">
        <v>27</v>
      </c>
      <c r="D479" s="20" t="s">
        <v>1610</v>
      </c>
      <c r="E479" s="17" t="s">
        <v>1516</v>
      </c>
      <c r="F479" s="17" t="s">
        <v>71</v>
      </c>
      <c r="G479" s="17" t="s">
        <v>59</v>
      </c>
      <c r="H479" s="18">
        <v>1</v>
      </c>
      <c r="I479" s="17" t="s">
        <v>1611</v>
      </c>
      <c r="J479" s="21"/>
      <c r="K479" s="17"/>
      <c r="L479" s="19" t="s">
        <v>62</v>
      </c>
      <c r="M479" s="19" t="s">
        <v>62</v>
      </c>
      <c r="N479" s="19" t="s">
        <v>63</v>
      </c>
      <c r="O479" s="19" t="s">
        <v>63</v>
      </c>
      <c r="P479" s="19" t="s">
        <v>63</v>
      </c>
      <c r="Q479" s="19" t="s">
        <v>62</v>
      </c>
      <c r="R479" s="19" t="s">
        <v>63</v>
      </c>
      <c r="S479" s="19" t="s">
        <v>62</v>
      </c>
      <c r="T479" s="19" t="s">
        <v>62</v>
      </c>
      <c r="U479" s="19" t="s">
        <v>62</v>
      </c>
      <c r="V479" s="19" t="s">
        <v>62</v>
      </c>
      <c r="W479" s="19" t="s">
        <v>63</v>
      </c>
      <c r="X479" s="19" t="s">
        <v>63</v>
      </c>
      <c r="Y479" s="19" t="s">
        <v>63</v>
      </c>
      <c r="Z479" s="19" t="s">
        <v>63</v>
      </c>
      <c r="AA479" s="19" t="s">
        <v>63</v>
      </c>
      <c r="AB479" s="19" t="s">
        <v>63</v>
      </c>
      <c r="AC479" s="19" t="s">
        <v>63</v>
      </c>
      <c r="AD479" s="19" t="s">
        <v>63</v>
      </c>
      <c r="AE479" s="19" t="s">
        <v>63</v>
      </c>
      <c r="AF479" s="19" t="s">
        <v>63</v>
      </c>
      <c r="AG479" s="19" t="s">
        <v>63</v>
      </c>
      <c r="AH479" s="19" t="s">
        <v>63</v>
      </c>
      <c r="AI479" s="19" t="s">
        <v>63</v>
      </c>
      <c r="AJ479" s="19" t="s">
        <v>63</v>
      </c>
      <c r="AK479" s="19" t="s">
        <v>63</v>
      </c>
      <c r="AL479" s="19" t="s">
        <v>63</v>
      </c>
      <c r="AM479" s="19" t="s">
        <v>63</v>
      </c>
      <c r="AN479" s="19" t="s">
        <v>63</v>
      </c>
      <c r="AO479" s="19" t="s">
        <v>63</v>
      </c>
      <c r="AP479" s="83"/>
      <c r="AQ479" s="83" t="s">
        <v>64</v>
      </c>
    </row>
    <row r="480" spans="1:43">
      <c r="A480" s="15" t="s">
        <v>55</v>
      </c>
      <c r="B480" s="1">
        <v>1691</v>
      </c>
      <c r="C480" s="16">
        <v>33.299999999999997</v>
      </c>
      <c r="D480" s="20" t="s">
        <v>1612</v>
      </c>
      <c r="E480" s="17" t="s">
        <v>57</v>
      </c>
      <c r="F480" s="17" t="s">
        <v>57</v>
      </c>
      <c r="G480" s="17" t="s">
        <v>57</v>
      </c>
      <c r="H480" s="18">
        <v>1</v>
      </c>
      <c r="I480" s="17"/>
      <c r="J480" s="17"/>
      <c r="K480" s="17"/>
      <c r="L480" s="19" t="s">
        <v>62</v>
      </c>
      <c r="M480" s="19" t="s">
        <v>63</v>
      </c>
      <c r="N480" s="19" t="s">
        <v>63</v>
      </c>
      <c r="O480" s="19" t="s">
        <v>63</v>
      </c>
      <c r="P480" s="19" t="s">
        <v>63</v>
      </c>
      <c r="Q480" s="19" t="s">
        <v>62</v>
      </c>
      <c r="R480" s="19" t="s">
        <v>63</v>
      </c>
      <c r="S480" s="19" t="s">
        <v>62</v>
      </c>
      <c r="T480" s="19" t="s">
        <v>62</v>
      </c>
      <c r="U480" s="19" t="s">
        <v>62</v>
      </c>
      <c r="V480" s="19" t="s">
        <v>62</v>
      </c>
      <c r="W480" s="19" t="s">
        <v>63</v>
      </c>
      <c r="X480" s="19" t="s">
        <v>63</v>
      </c>
      <c r="Y480" s="19" t="s">
        <v>63</v>
      </c>
      <c r="Z480" s="19" t="s">
        <v>63</v>
      </c>
      <c r="AA480" s="19" t="s">
        <v>63</v>
      </c>
      <c r="AB480" s="19" t="s">
        <v>63</v>
      </c>
      <c r="AC480" s="19" t="s">
        <v>63</v>
      </c>
      <c r="AD480" s="19" t="s">
        <v>63</v>
      </c>
      <c r="AE480" s="19" t="s">
        <v>63</v>
      </c>
      <c r="AF480" s="19" t="s">
        <v>63</v>
      </c>
      <c r="AG480" s="19" t="s">
        <v>63</v>
      </c>
      <c r="AH480" s="19" t="s">
        <v>63</v>
      </c>
      <c r="AI480" s="19" t="s">
        <v>63</v>
      </c>
      <c r="AJ480" s="19" t="s">
        <v>63</v>
      </c>
      <c r="AK480" s="19" t="s">
        <v>63</v>
      </c>
      <c r="AL480" s="19" t="s">
        <v>63</v>
      </c>
      <c r="AM480" s="19" t="s">
        <v>63</v>
      </c>
      <c r="AN480" s="19" t="s">
        <v>63</v>
      </c>
      <c r="AO480" s="19" t="s">
        <v>63</v>
      </c>
      <c r="AP480" s="83"/>
      <c r="AQ480" s="83" t="s">
        <v>64</v>
      </c>
    </row>
    <row r="481" spans="1:43">
      <c r="A481" s="15" t="s">
        <v>55</v>
      </c>
      <c r="B481" s="1">
        <v>1693</v>
      </c>
      <c r="C481" s="16">
        <v>37.799999999999997</v>
      </c>
      <c r="D481" s="20" t="s">
        <v>1613</v>
      </c>
      <c r="E481" s="17" t="s">
        <v>57</v>
      </c>
      <c r="F481" s="17" t="s">
        <v>58</v>
      </c>
      <c r="G481" s="17" t="s">
        <v>57</v>
      </c>
      <c r="H481" s="18">
        <v>1</v>
      </c>
      <c r="I481" s="17"/>
      <c r="J481" s="17"/>
      <c r="K481" s="17"/>
      <c r="L481" s="19" t="s">
        <v>62</v>
      </c>
      <c r="M481" s="19" t="s">
        <v>63</v>
      </c>
      <c r="N481" s="19" t="s">
        <v>63</v>
      </c>
      <c r="O481" s="19" t="s">
        <v>63</v>
      </c>
      <c r="P481" s="19" t="s">
        <v>63</v>
      </c>
      <c r="Q481" s="19" t="s">
        <v>62</v>
      </c>
      <c r="R481" s="19" t="s">
        <v>63</v>
      </c>
      <c r="S481" s="19" t="s">
        <v>62</v>
      </c>
      <c r="T481" s="19" t="s">
        <v>62</v>
      </c>
      <c r="U481" s="19" t="s">
        <v>62</v>
      </c>
      <c r="V481" s="19" t="s">
        <v>62</v>
      </c>
      <c r="W481" s="19" t="s">
        <v>63</v>
      </c>
      <c r="X481" s="19" t="s">
        <v>63</v>
      </c>
      <c r="Y481" s="19" t="s">
        <v>63</v>
      </c>
      <c r="Z481" s="19" t="s">
        <v>63</v>
      </c>
      <c r="AA481" s="19" t="s">
        <v>63</v>
      </c>
      <c r="AB481" s="19" t="s">
        <v>63</v>
      </c>
      <c r="AC481" s="19" t="s">
        <v>63</v>
      </c>
      <c r="AD481" s="19" t="s">
        <v>63</v>
      </c>
      <c r="AE481" s="19" t="s">
        <v>63</v>
      </c>
      <c r="AF481" s="19" t="s">
        <v>63</v>
      </c>
      <c r="AG481" s="19" t="s">
        <v>63</v>
      </c>
      <c r="AH481" s="19" t="s">
        <v>63</v>
      </c>
      <c r="AI481" s="19" t="s">
        <v>63</v>
      </c>
      <c r="AJ481" s="19" t="s">
        <v>63</v>
      </c>
      <c r="AK481" s="19" t="s">
        <v>63</v>
      </c>
      <c r="AL481" s="19" t="s">
        <v>63</v>
      </c>
      <c r="AM481" s="19" t="s">
        <v>63</v>
      </c>
      <c r="AN481" s="19" t="s">
        <v>63</v>
      </c>
      <c r="AO481" s="19" t="s">
        <v>63</v>
      </c>
      <c r="AP481" s="83"/>
      <c r="AQ481" s="83" t="s">
        <v>64</v>
      </c>
    </row>
    <row r="482" spans="1:43">
      <c r="A482" s="15" t="s">
        <v>55</v>
      </c>
      <c r="B482" s="1">
        <v>1694</v>
      </c>
      <c r="C482" s="16">
        <v>17.399999999999999</v>
      </c>
      <c r="D482" s="20" t="s">
        <v>1614</v>
      </c>
      <c r="E482" s="17" t="s">
        <v>57</v>
      </c>
      <c r="F482" s="17" t="s">
        <v>57</v>
      </c>
      <c r="G482" s="17" t="s">
        <v>59</v>
      </c>
      <c r="H482" s="18">
        <v>1</v>
      </c>
      <c r="I482" s="17"/>
      <c r="J482" s="17"/>
      <c r="K482" s="17"/>
      <c r="L482" s="19" t="s">
        <v>62</v>
      </c>
      <c r="M482" s="19" t="s">
        <v>63</v>
      </c>
      <c r="N482" s="19" t="s">
        <v>63</v>
      </c>
      <c r="O482" s="19" t="s">
        <v>63</v>
      </c>
      <c r="P482" s="19" t="s">
        <v>63</v>
      </c>
      <c r="Q482" s="19" t="s">
        <v>62</v>
      </c>
      <c r="R482" s="19" t="s">
        <v>63</v>
      </c>
      <c r="S482" s="19" t="s">
        <v>62</v>
      </c>
      <c r="T482" s="19" t="s">
        <v>62</v>
      </c>
      <c r="U482" s="19" t="s">
        <v>62</v>
      </c>
      <c r="V482" s="19" t="s">
        <v>62</v>
      </c>
      <c r="W482" s="19" t="s">
        <v>63</v>
      </c>
      <c r="X482" s="19" t="s">
        <v>63</v>
      </c>
      <c r="Y482" s="19" t="s">
        <v>63</v>
      </c>
      <c r="Z482" s="19" t="s">
        <v>63</v>
      </c>
      <c r="AA482" s="19" t="s">
        <v>63</v>
      </c>
      <c r="AB482" s="19" t="s">
        <v>63</v>
      </c>
      <c r="AC482" s="19" t="s">
        <v>63</v>
      </c>
      <c r="AD482" s="19" t="s">
        <v>63</v>
      </c>
      <c r="AE482" s="19" t="s">
        <v>63</v>
      </c>
      <c r="AF482" s="19" t="s">
        <v>63</v>
      </c>
      <c r="AG482" s="19" t="s">
        <v>63</v>
      </c>
      <c r="AH482" s="19" t="s">
        <v>63</v>
      </c>
      <c r="AI482" s="19" t="s">
        <v>63</v>
      </c>
      <c r="AJ482" s="19" t="s">
        <v>63</v>
      </c>
      <c r="AK482" s="19" t="s">
        <v>63</v>
      </c>
      <c r="AL482" s="19" t="s">
        <v>63</v>
      </c>
      <c r="AM482" s="19" t="s">
        <v>63</v>
      </c>
      <c r="AN482" s="19" t="s">
        <v>63</v>
      </c>
      <c r="AO482" s="19" t="s">
        <v>63</v>
      </c>
      <c r="AP482" s="83"/>
      <c r="AQ482" s="83" t="s">
        <v>64</v>
      </c>
    </row>
    <row r="483" spans="1:43">
      <c r="A483" s="15" t="s">
        <v>55</v>
      </c>
      <c r="B483" s="1">
        <v>1695</v>
      </c>
      <c r="C483" s="16">
        <v>94.5</v>
      </c>
      <c r="D483" s="20" t="s">
        <v>1615</v>
      </c>
      <c r="E483" s="17" t="s">
        <v>158</v>
      </c>
      <c r="F483" s="17" t="s">
        <v>57</v>
      </c>
      <c r="G483" s="17" t="s">
        <v>57</v>
      </c>
      <c r="H483" s="18">
        <v>1</v>
      </c>
      <c r="I483" s="17"/>
      <c r="J483" s="17"/>
      <c r="K483" s="17"/>
      <c r="L483" s="19" t="s">
        <v>62</v>
      </c>
      <c r="M483" s="19" t="s">
        <v>63</v>
      </c>
      <c r="N483" s="19" t="s">
        <v>63</v>
      </c>
      <c r="O483" s="19" t="s">
        <v>63</v>
      </c>
      <c r="P483" s="19" t="s">
        <v>63</v>
      </c>
      <c r="Q483" s="19" t="s">
        <v>62</v>
      </c>
      <c r="R483" s="19" t="s">
        <v>63</v>
      </c>
      <c r="S483" s="19" t="s">
        <v>62</v>
      </c>
      <c r="T483" s="19" t="s">
        <v>62</v>
      </c>
      <c r="U483" s="19" t="s">
        <v>62</v>
      </c>
      <c r="V483" s="19" t="s">
        <v>62</v>
      </c>
      <c r="W483" s="19" t="s">
        <v>63</v>
      </c>
      <c r="X483" s="19" t="s">
        <v>63</v>
      </c>
      <c r="Y483" s="19" t="s">
        <v>63</v>
      </c>
      <c r="Z483" s="19" t="s">
        <v>63</v>
      </c>
      <c r="AA483" s="19" t="s">
        <v>63</v>
      </c>
      <c r="AB483" s="19" t="s">
        <v>63</v>
      </c>
      <c r="AC483" s="19" t="s">
        <v>63</v>
      </c>
      <c r="AD483" s="19" t="s">
        <v>63</v>
      </c>
      <c r="AE483" s="19" t="s">
        <v>63</v>
      </c>
      <c r="AF483" s="19" t="s">
        <v>63</v>
      </c>
      <c r="AG483" s="19" t="s">
        <v>63</v>
      </c>
      <c r="AH483" s="19" t="s">
        <v>63</v>
      </c>
      <c r="AI483" s="19" t="s">
        <v>63</v>
      </c>
      <c r="AJ483" s="19" t="s">
        <v>63</v>
      </c>
      <c r="AK483" s="19" t="s">
        <v>63</v>
      </c>
      <c r="AL483" s="19" t="s">
        <v>63</v>
      </c>
      <c r="AM483" s="19" t="s">
        <v>63</v>
      </c>
      <c r="AN483" s="19" t="s">
        <v>63</v>
      </c>
      <c r="AO483" s="19" t="s">
        <v>63</v>
      </c>
      <c r="AP483" s="83"/>
      <c r="AQ483" s="83" t="s">
        <v>64</v>
      </c>
    </row>
    <row r="484" spans="1:43">
      <c r="A484" s="15" t="s">
        <v>55</v>
      </c>
      <c r="B484" s="1">
        <v>1696</v>
      </c>
      <c r="C484" s="16">
        <v>14.3</v>
      </c>
      <c r="D484" s="20" t="s">
        <v>1616</v>
      </c>
      <c r="E484" s="17" t="s">
        <v>57</v>
      </c>
      <c r="F484" s="17" t="s">
        <v>58</v>
      </c>
      <c r="G484" s="17" t="s">
        <v>57</v>
      </c>
      <c r="H484" s="18">
        <v>1</v>
      </c>
      <c r="I484" s="17"/>
      <c r="J484" s="17"/>
      <c r="K484" s="17"/>
      <c r="L484" s="19" t="s">
        <v>62</v>
      </c>
      <c r="M484" s="19" t="s">
        <v>63</v>
      </c>
      <c r="N484" s="19" t="s">
        <v>63</v>
      </c>
      <c r="O484" s="19" t="s">
        <v>63</v>
      </c>
      <c r="P484" s="19" t="s">
        <v>63</v>
      </c>
      <c r="Q484" s="19" t="s">
        <v>62</v>
      </c>
      <c r="R484" s="19" t="s">
        <v>63</v>
      </c>
      <c r="S484" s="19" t="s">
        <v>62</v>
      </c>
      <c r="T484" s="19" t="s">
        <v>62</v>
      </c>
      <c r="U484" s="19" t="s">
        <v>62</v>
      </c>
      <c r="V484" s="19" t="s">
        <v>62</v>
      </c>
      <c r="W484" s="19" t="s">
        <v>63</v>
      </c>
      <c r="X484" s="19" t="s">
        <v>63</v>
      </c>
      <c r="Y484" s="19" t="s">
        <v>63</v>
      </c>
      <c r="Z484" s="19" t="s">
        <v>63</v>
      </c>
      <c r="AA484" s="19" t="s">
        <v>63</v>
      </c>
      <c r="AB484" s="19" t="s">
        <v>63</v>
      </c>
      <c r="AC484" s="19" t="s">
        <v>63</v>
      </c>
      <c r="AD484" s="19" t="s">
        <v>63</v>
      </c>
      <c r="AE484" s="19" t="s">
        <v>63</v>
      </c>
      <c r="AF484" s="19" t="s">
        <v>63</v>
      </c>
      <c r="AG484" s="19" t="s">
        <v>63</v>
      </c>
      <c r="AH484" s="19" t="s">
        <v>63</v>
      </c>
      <c r="AI484" s="19" t="s">
        <v>62</v>
      </c>
      <c r="AJ484" s="19" t="s">
        <v>63</v>
      </c>
      <c r="AK484" s="19" t="s">
        <v>63</v>
      </c>
      <c r="AL484" s="19" t="s">
        <v>63</v>
      </c>
      <c r="AM484" s="19" t="s">
        <v>63</v>
      </c>
      <c r="AN484" s="19" t="s">
        <v>63</v>
      </c>
      <c r="AO484" s="19" t="s">
        <v>63</v>
      </c>
      <c r="AP484" s="83"/>
      <c r="AQ484" s="83" t="s">
        <v>64</v>
      </c>
    </row>
    <row r="485" spans="1:43">
      <c r="A485" s="15" t="s">
        <v>55</v>
      </c>
      <c r="B485" s="1">
        <v>1697</v>
      </c>
      <c r="C485" s="16">
        <v>52.2</v>
      </c>
      <c r="D485" s="20" t="s">
        <v>1617</v>
      </c>
      <c r="E485" s="17" t="s">
        <v>57</v>
      </c>
      <c r="F485" s="17" t="s">
        <v>57</v>
      </c>
      <c r="G485" s="17" t="s">
        <v>57</v>
      </c>
      <c r="H485" s="18">
        <v>1</v>
      </c>
      <c r="I485" s="17"/>
      <c r="J485" s="17"/>
      <c r="K485" s="17"/>
      <c r="L485" s="19" t="s">
        <v>62</v>
      </c>
      <c r="M485" s="19" t="s">
        <v>63</v>
      </c>
      <c r="N485" s="19" t="s">
        <v>63</v>
      </c>
      <c r="O485" s="19" t="s">
        <v>63</v>
      </c>
      <c r="P485" s="19" t="s">
        <v>63</v>
      </c>
      <c r="Q485" s="19" t="s">
        <v>62</v>
      </c>
      <c r="R485" s="19" t="s">
        <v>63</v>
      </c>
      <c r="S485" s="19" t="s">
        <v>62</v>
      </c>
      <c r="T485" s="19" t="s">
        <v>62</v>
      </c>
      <c r="U485" s="19" t="s">
        <v>62</v>
      </c>
      <c r="V485" s="19" t="s">
        <v>62</v>
      </c>
      <c r="W485" s="19" t="s">
        <v>63</v>
      </c>
      <c r="X485" s="19" t="s">
        <v>63</v>
      </c>
      <c r="Y485" s="19" t="s">
        <v>63</v>
      </c>
      <c r="Z485" s="19" t="s">
        <v>63</v>
      </c>
      <c r="AA485" s="19" t="s">
        <v>63</v>
      </c>
      <c r="AB485" s="19" t="s">
        <v>63</v>
      </c>
      <c r="AC485" s="19" t="s">
        <v>63</v>
      </c>
      <c r="AD485" s="19" t="s">
        <v>63</v>
      </c>
      <c r="AE485" s="19" t="s">
        <v>63</v>
      </c>
      <c r="AF485" s="19" t="s">
        <v>63</v>
      </c>
      <c r="AG485" s="19" t="s">
        <v>63</v>
      </c>
      <c r="AH485" s="19" t="s">
        <v>63</v>
      </c>
      <c r="AI485" s="19" t="s">
        <v>63</v>
      </c>
      <c r="AJ485" s="19" t="s">
        <v>63</v>
      </c>
      <c r="AK485" s="19" t="s">
        <v>63</v>
      </c>
      <c r="AL485" s="19" t="s">
        <v>63</v>
      </c>
      <c r="AM485" s="19" t="s">
        <v>63</v>
      </c>
      <c r="AN485" s="19" t="s">
        <v>63</v>
      </c>
      <c r="AO485" s="19" t="s">
        <v>63</v>
      </c>
      <c r="AP485" s="83"/>
      <c r="AQ485" s="83" t="s">
        <v>64</v>
      </c>
    </row>
    <row r="486" spans="1:43">
      <c r="A486" s="15" t="s">
        <v>55</v>
      </c>
      <c r="B486" s="1">
        <v>1698</v>
      </c>
      <c r="C486" s="16">
        <v>50.4</v>
      </c>
      <c r="D486" s="20" t="s">
        <v>1618</v>
      </c>
      <c r="E486" s="17" t="s">
        <v>1108</v>
      </c>
      <c r="F486" s="17" t="s">
        <v>71</v>
      </c>
      <c r="G486" s="17" t="s">
        <v>59</v>
      </c>
      <c r="H486" s="18">
        <v>1</v>
      </c>
      <c r="I486" s="17"/>
      <c r="J486" s="17"/>
      <c r="K486" s="17"/>
      <c r="L486" s="19" t="s">
        <v>63</v>
      </c>
      <c r="M486" s="19" t="s">
        <v>62</v>
      </c>
      <c r="N486" s="19" t="s">
        <v>63</v>
      </c>
      <c r="O486" s="19" t="s">
        <v>63</v>
      </c>
      <c r="P486" s="19" t="s">
        <v>63</v>
      </c>
      <c r="Q486" s="19" t="s">
        <v>62</v>
      </c>
      <c r="R486" s="19" t="s">
        <v>63</v>
      </c>
      <c r="S486" s="19" t="s">
        <v>62</v>
      </c>
      <c r="T486" s="19" t="s">
        <v>62</v>
      </c>
      <c r="U486" s="19" t="s">
        <v>62</v>
      </c>
      <c r="V486" s="19" t="s">
        <v>62</v>
      </c>
      <c r="W486" s="19" t="s">
        <v>63</v>
      </c>
      <c r="X486" s="19" t="s">
        <v>63</v>
      </c>
      <c r="Y486" s="19" t="s">
        <v>63</v>
      </c>
      <c r="Z486" s="19" t="s">
        <v>63</v>
      </c>
      <c r="AA486" s="19" t="s">
        <v>63</v>
      </c>
      <c r="AB486" s="19" t="s">
        <v>63</v>
      </c>
      <c r="AC486" s="19" t="s">
        <v>63</v>
      </c>
      <c r="AD486" s="19" t="s">
        <v>63</v>
      </c>
      <c r="AE486" s="19" t="s">
        <v>63</v>
      </c>
      <c r="AF486" s="19" t="s">
        <v>63</v>
      </c>
      <c r="AG486" s="19" t="s">
        <v>63</v>
      </c>
      <c r="AH486" s="19" t="s">
        <v>63</v>
      </c>
      <c r="AI486" s="19" t="s">
        <v>63</v>
      </c>
      <c r="AJ486" s="19" t="s">
        <v>63</v>
      </c>
      <c r="AK486" s="19" t="s">
        <v>63</v>
      </c>
      <c r="AL486" s="19" t="s">
        <v>63</v>
      </c>
      <c r="AM486" s="19" t="s">
        <v>63</v>
      </c>
      <c r="AN486" s="19" t="s">
        <v>63</v>
      </c>
      <c r="AO486" s="19" t="s">
        <v>63</v>
      </c>
      <c r="AP486" s="83"/>
      <c r="AQ486" s="83" t="s">
        <v>64</v>
      </c>
    </row>
    <row r="487" spans="1:43">
      <c r="A487" s="15" t="s">
        <v>55</v>
      </c>
      <c r="B487" s="1">
        <v>1699</v>
      </c>
      <c r="C487" s="16">
        <v>8.3000000000000007</v>
      </c>
      <c r="D487" s="20" t="s">
        <v>1619</v>
      </c>
      <c r="E487" s="17" t="s">
        <v>163</v>
      </c>
      <c r="F487" s="17" t="s">
        <v>71</v>
      </c>
      <c r="G487" s="17" t="s">
        <v>59</v>
      </c>
      <c r="H487" s="17" t="s">
        <v>1620</v>
      </c>
      <c r="I487" s="17"/>
      <c r="J487" s="17"/>
      <c r="K487" s="17"/>
      <c r="L487" s="19" t="s">
        <v>63</v>
      </c>
      <c r="M487" s="19" t="s">
        <v>62</v>
      </c>
      <c r="N487" s="19" t="s">
        <v>63</v>
      </c>
      <c r="O487" s="19" t="s">
        <v>63</v>
      </c>
      <c r="P487" s="19" t="s">
        <v>63</v>
      </c>
      <c r="Q487" s="19" t="s">
        <v>62</v>
      </c>
      <c r="R487" s="19" t="s">
        <v>63</v>
      </c>
      <c r="S487" s="19" t="s">
        <v>62</v>
      </c>
      <c r="T487" s="19" t="s">
        <v>62</v>
      </c>
      <c r="U487" s="19" t="s">
        <v>62</v>
      </c>
      <c r="V487" s="19" t="s">
        <v>62</v>
      </c>
      <c r="W487" s="19" t="s">
        <v>63</v>
      </c>
      <c r="X487" s="19" t="s">
        <v>63</v>
      </c>
      <c r="Y487" s="19" t="s">
        <v>63</v>
      </c>
      <c r="Z487" s="19" t="s">
        <v>63</v>
      </c>
      <c r="AA487" s="19" t="s">
        <v>63</v>
      </c>
      <c r="AB487" s="19" t="s">
        <v>63</v>
      </c>
      <c r="AC487" s="19" t="s">
        <v>63</v>
      </c>
      <c r="AD487" s="19" t="s">
        <v>63</v>
      </c>
      <c r="AE487" s="19" t="s">
        <v>63</v>
      </c>
      <c r="AF487" s="19" t="s">
        <v>63</v>
      </c>
      <c r="AG487" s="19" t="s">
        <v>63</v>
      </c>
      <c r="AH487" s="19" t="s">
        <v>62</v>
      </c>
      <c r="AI487" s="19" t="s">
        <v>63</v>
      </c>
      <c r="AJ487" s="19" t="s">
        <v>63</v>
      </c>
      <c r="AK487" s="19" t="s">
        <v>63</v>
      </c>
      <c r="AL487" s="19" t="s">
        <v>63</v>
      </c>
      <c r="AM487" s="19" t="s">
        <v>63</v>
      </c>
      <c r="AN487" s="19" t="s">
        <v>63</v>
      </c>
      <c r="AO487" s="19" t="s">
        <v>63</v>
      </c>
      <c r="AP487" s="83"/>
      <c r="AQ487" s="83" t="s">
        <v>64</v>
      </c>
    </row>
    <row r="488" spans="1:43">
      <c r="A488" s="15" t="s">
        <v>55</v>
      </c>
      <c r="B488" s="1">
        <v>1700</v>
      </c>
      <c r="C488" s="16">
        <v>5.4</v>
      </c>
      <c r="D488" s="20" t="s">
        <v>162</v>
      </c>
      <c r="E488" s="17" t="s">
        <v>163</v>
      </c>
      <c r="F488" s="17" t="s">
        <v>71</v>
      </c>
      <c r="G488" s="17" t="s">
        <v>59</v>
      </c>
      <c r="H488" s="18">
        <v>1</v>
      </c>
      <c r="I488" s="17"/>
      <c r="J488" s="17"/>
      <c r="K488" s="17"/>
      <c r="L488" s="19" t="s">
        <v>63</v>
      </c>
      <c r="M488" s="19" t="s">
        <v>62</v>
      </c>
      <c r="N488" s="19" t="s">
        <v>63</v>
      </c>
      <c r="O488" s="19" t="s">
        <v>63</v>
      </c>
      <c r="P488" s="19" t="s">
        <v>63</v>
      </c>
      <c r="Q488" s="19" t="s">
        <v>62</v>
      </c>
      <c r="R488" s="19" t="s">
        <v>63</v>
      </c>
      <c r="S488" s="19" t="s">
        <v>62</v>
      </c>
      <c r="T488" s="19" t="s">
        <v>62</v>
      </c>
      <c r="U488" s="19" t="s">
        <v>62</v>
      </c>
      <c r="V488" s="19" t="s">
        <v>62</v>
      </c>
      <c r="W488" s="19" t="s">
        <v>62</v>
      </c>
      <c r="X488" s="19" t="s">
        <v>62</v>
      </c>
      <c r="Y488" s="19" t="s">
        <v>62</v>
      </c>
      <c r="Z488" s="19" t="s">
        <v>63</v>
      </c>
      <c r="AA488" s="19" t="s">
        <v>63</v>
      </c>
      <c r="AB488" s="19" t="s">
        <v>63</v>
      </c>
      <c r="AC488" s="19" t="s">
        <v>63</v>
      </c>
      <c r="AD488" s="19" t="s">
        <v>63</v>
      </c>
      <c r="AE488" s="19" t="s">
        <v>63</v>
      </c>
      <c r="AF488" s="19" t="s">
        <v>63</v>
      </c>
      <c r="AG488" s="19" t="s">
        <v>63</v>
      </c>
      <c r="AH488" s="19" t="s">
        <v>63</v>
      </c>
      <c r="AI488" s="19" t="s">
        <v>63</v>
      </c>
      <c r="AJ488" s="19" t="s">
        <v>63</v>
      </c>
      <c r="AK488" s="19" t="s">
        <v>63</v>
      </c>
      <c r="AL488" s="19" t="s">
        <v>63</v>
      </c>
      <c r="AM488" s="19" t="s">
        <v>63</v>
      </c>
      <c r="AN488" s="19" t="s">
        <v>63</v>
      </c>
      <c r="AO488" s="19" t="s">
        <v>63</v>
      </c>
      <c r="AP488" s="83"/>
      <c r="AQ488" s="83" t="s">
        <v>64</v>
      </c>
    </row>
    <row r="489" spans="1:43">
      <c r="A489" s="15" t="s">
        <v>55</v>
      </c>
      <c r="B489" s="1">
        <v>1700.01</v>
      </c>
      <c r="C489" s="85">
        <v>13.1</v>
      </c>
      <c r="D489" s="20" t="s">
        <v>162</v>
      </c>
      <c r="E489" s="17" t="s">
        <v>163</v>
      </c>
      <c r="F489" s="17" t="s">
        <v>71</v>
      </c>
      <c r="G489" s="17" t="s">
        <v>59</v>
      </c>
      <c r="H489" s="18">
        <v>1</v>
      </c>
      <c r="I489" s="17"/>
      <c r="J489" s="17"/>
      <c r="K489" s="17"/>
      <c r="L489" s="19" t="s">
        <v>63</v>
      </c>
      <c r="M489" s="19" t="s">
        <v>62</v>
      </c>
      <c r="N489" s="19" t="s">
        <v>63</v>
      </c>
      <c r="O489" s="19" t="s">
        <v>63</v>
      </c>
      <c r="P489" s="19" t="s">
        <v>63</v>
      </c>
      <c r="Q489" s="19" t="s">
        <v>62</v>
      </c>
      <c r="R489" s="19" t="s">
        <v>63</v>
      </c>
      <c r="S489" s="19" t="s">
        <v>63</v>
      </c>
      <c r="T489" s="19" t="s">
        <v>63</v>
      </c>
      <c r="U489" s="19" t="s">
        <v>63</v>
      </c>
      <c r="V489" s="19" t="s">
        <v>63</v>
      </c>
      <c r="W489" s="19" t="s">
        <v>63</v>
      </c>
      <c r="X489" s="19" t="s">
        <v>63</v>
      </c>
      <c r="Y489" s="19" t="s">
        <v>63</v>
      </c>
      <c r="Z489" s="19" t="s">
        <v>62</v>
      </c>
      <c r="AA489" s="19" t="s">
        <v>62</v>
      </c>
      <c r="AB489" s="19" t="s">
        <v>62</v>
      </c>
      <c r="AC489" s="19" t="s">
        <v>62</v>
      </c>
      <c r="AD489" s="19" t="s">
        <v>62</v>
      </c>
      <c r="AE489" s="19" t="s">
        <v>62</v>
      </c>
      <c r="AF489" s="19" t="s">
        <v>62</v>
      </c>
      <c r="AG489" s="19" t="s">
        <v>62</v>
      </c>
      <c r="AH489" s="19" t="s">
        <v>62</v>
      </c>
      <c r="AI489" s="19" t="s">
        <v>62</v>
      </c>
      <c r="AJ489" s="19" t="s">
        <v>62</v>
      </c>
      <c r="AK489" s="19" t="s">
        <v>62</v>
      </c>
      <c r="AL489" s="19" t="s">
        <v>62</v>
      </c>
      <c r="AM489" s="19" t="s">
        <v>62</v>
      </c>
      <c r="AN489" s="19" t="s">
        <v>63</v>
      </c>
      <c r="AO489" s="19" t="s">
        <v>63</v>
      </c>
      <c r="AP489" s="83"/>
      <c r="AQ489" s="83"/>
    </row>
    <row r="490" spans="1:43">
      <c r="A490" s="15" t="s">
        <v>55</v>
      </c>
      <c r="B490" s="1">
        <v>1703</v>
      </c>
      <c r="C490" s="16">
        <v>99</v>
      </c>
      <c r="D490" s="20" t="s">
        <v>1621</v>
      </c>
      <c r="E490" s="17" t="s">
        <v>1622</v>
      </c>
      <c r="F490" s="17" t="s">
        <v>1623</v>
      </c>
      <c r="G490" s="17" t="s">
        <v>1275</v>
      </c>
      <c r="H490" s="18">
        <v>1</v>
      </c>
      <c r="I490" s="21"/>
      <c r="J490" s="17" t="s">
        <v>1624</v>
      </c>
      <c r="K490" s="17"/>
      <c r="L490" s="19" t="s">
        <v>63</v>
      </c>
      <c r="M490" s="19" t="s">
        <v>62</v>
      </c>
      <c r="N490" s="19" t="s">
        <v>63</v>
      </c>
      <c r="O490" s="19" t="s">
        <v>63</v>
      </c>
      <c r="P490" s="19" t="s">
        <v>63</v>
      </c>
      <c r="Q490" s="19" t="s">
        <v>62</v>
      </c>
      <c r="R490" s="19" t="s">
        <v>63</v>
      </c>
      <c r="S490" s="19" t="s">
        <v>62</v>
      </c>
      <c r="T490" s="19" t="s">
        <v>62</v>
      </c>
      <c r="U490" s="19" t="s">
        <v>62</v>
      </c>
      <c r="V490" s="19" t="s">
        <v>62</v>
      </c>
      <c r="W490" s="19" t="s">
        <v>63</v>
      </c>
      <c r="X490" s="19" t="s">
        <v>63</v>
      </c>
      <c r="Y490" s="19" t="s">
        <v>63</v>
      </c>
      <c r="Z490" s="19" t="s">
        <v>63</v>
      </c>
      <c r="AA490" s="19" t="s">
        <v>63</v>
      </c>
      <c r="AB490" s="19" t="s">
        <v>63</v>
      </c>
      <c r="AC490" s="19" t="s">
        <v>63</v>
      </c>
      <c r="AD490" s="19" t="s">
        <v>63</v>
      </c>
      <c r="AE490" s="19" t="s">
        <v>63</v>
      </c>
      <c r="AF490" s="19" t="s">
        <v>63</v>
      </c>
      <c r="AG490" s="19" t="s">
        <v>63</v>
      </c>
      <c r="AH490" s="19" t="s">
        <v>63</v>
      </c>
      <c r="AI490" s="19" t="s">
        <v>63</v>
      </c>
      <c r="AJ490" s="19" t="s">
        <v>63</v>
      </c>
      <c r="AK490" s="19" t="s">
        <v>63</v>
      </c>
      <c r="AL490" s="19" t="s">
        <v>63</v>
      </c>
      <c r="AM490" s="19" t="s">
        <v>63</v>
      </c>
      <c r="AN490" s="19" t="s">
        <v>63</v>
      </c>
      <c r="AO490" s="19" t="s">
        <v>63</v>
      </c>
      <c r="AP490" s="83"/>
      <c r="AQ490" s="83" t="s">
        <v>64</v>
      </c>
    </row>
    <row r="491" spans="1:43">
      <c r="A491" s="15" t="s">
        <v>55</v>
      </c>
      <c r="B491" s="1">
        <v>1704</v>
      </c>
      <c r="C491" s="16">
        <v>45</v>
      </c>
      <c r="D491" s="20" t="s">
        <v>1625</v>
      </c>
      <c r="E491" s="17" t="s">
        <v>1622</v>
      </c>
      <c r="F491" s="17" t="s">
        <v>1623</v>
      </c>
      <c r="G491" s="17" t="s">
        <v>1275</v>
      </c>
      <c r="H491" s="17" t="s">
        <v>1626</v>
      </c>
      <c r="I491" s="21"/>
      <c r="J491" s="17"/>
      <c r="K491" s="17"/>
      <c r="L491" s="19" t="s">
        <v>63</v>
      </c>
      <c r="M491" s="19" t="s">
        <v>62</v>
      </c>
      <c r="N491" s="19" t="s">
        <v>63</v>
      </c>
      <c r="O491" s="19" t="s">
        <v>63</v>
      </c>
      <c r="P491" s="19" t="s">
        <v>63</v>
      </c>
      <c r="Q491" s="19" t="s">
        <v>62</v>
      </c>
      <c r="R491" s="19" t="s">
        <v>63</v>
      </c>
      <c r="S491" s="19" t="s">
        <v>62</v>
      </c>
      <c r="T491" s="19" t="s">
        <v>62</v>
      </c>
      <c r="U491" s="19" t="s">
        <v>62</v>
      </c>
      <c r="V491" s="19" t="s">
        <v>62</v>
      </c>
      <c r="W491" s="19" t="s">
        <v>63</v>
      </c>
      <c r="X491" s="19" t="s">
        <v>63</v>
      </c>
      <c r="Y491" s="19" t="s">
        <v>63</v>
      </c>
      <c r="Z491" s="19" t="s">
        <v>63</v>
      </c>
      <c r="AA491" s="19" t="s">
        <v>63</v>
      </c>
      <c r="AB491" s="19" t="s">
        <v>63</v>
      </c>
      <c r="AC491" s="19" t="s">
        <v>63</v>
      </c>
      <c r="AD491" s="19" t="s">
        <v>63</v>
      </c>
      <c r="AE491" s="19" t="s">
        <v>63</v>
      </c>
      <c r="AF491" s="19" t="s">
        <v>63</v>
      </c>
      <c r="AG491" s="19" t="s">
        <v>63</v>
      </c>
      <c r="AH491" s="19" t="s">
        <v>63</v>
      </c>
      <c r="AI491" s="19" t="s">
        <v>63</v>
      </c>
      <c r="AJ491" s="19" t="s">
        <v>63</v>
      </c>
      <c r="AK491" s="19" t="s">
        <v>63</v>
      </c>
      <c r="AL491" s="19" t="s">
        <v>63</v>
      </c>
      <c r="AM491" s="19" t="s">
        <v>63</v>
      </c>
      <c r="AN491" s="19" t="s">
        <v>63</v>
      </c>
      <c r="AO491" s="19" t="s">
        <v>63</v>
      </c>
      <c r="AP491" s="83"/>
      <c r="AQ491" s="83" t="s">
        <v>64</v>
      </c>
    </row>
    <row r="492" spans="1:43" ht="25.5">
      <c r="A492" s="15" t="s">
        <v>55</v>
      </c>
      <c r="B492" s="1">
        <v>1705</v>
      </c>
      <c r="C492" s="16">
        <v>59.4</v>
      </c>
      <c r="D492" s="20" t="s">
        <v>1627</v>
      </c>
      <c r="E492" s="17" t="s">
        <v>1628</v>
      </c>
      <c r="F492" s="17" t="s">
        <v>1629</v>
      </c>
      <c r="G492" s="17" t="s">
        <v>153</v>
      </c>
      <c r="H492" s="18">
        <v>1</v>
      </c>
      <c r="I492" s="17" t="s">
        <v>1630</v>
      </c>
      <c r="J492" s="86"/>
      <c r="K492" s="17"/>
      <c r="L492" s="19" t="s">
        <v>63</v>
      </c>
      <c r="M492" s="19" t="s">
        <v>62</v>
      </c>
      <c r="N492" s="19" t="s">
        <v>62</v>
      </c>
      <c r="O492" s="19" t="s">
        <v>63</v>
      </c>
      <c r="P492" s="19" t="s">
        <v>63</v>
      </c>
      <c r="Q492" s="19" t="s">
        <v>62</v>
      </c>
      <c r="R492" s="19" t="s">
        <v>63</v>
      </c>
      <c r="S492" s="19" t="s">
        <v>62</v>
      </c>
      <c r="T492" s="19" t="s">
        <v>62</v>
      </c>
      <c r="U492" s="19" t="s">
        <v>62</v>
      </c>
      <c r="V492" s="19" t="s">
        <v>62</v>
      </c>
      <c r="W492" s="19" t="s">
        <v>63</v>
      </c>
      <c r="X492" s="19" t="s">
        <v>63</v>
      </c>
      <c r="Y492" s="19" t="s">
        <v>63</v>
      </c>
      <c r="Z492" s="19" t="s">
        <v>63</v>
      </c>
      <c r="AA492" s="19" t="s">
        <v>63</v>
      </c>
      <c r="AB492" s="19" t="s">
        <v>63</v>
      </c>
      <c r="AC492" s="19" t="s">
        <v>63</v>
      </c>
      <c r="AD492" s="19" t="s">
        <v>63</v>
      </c>
      <c r="AE492" s="19" t="s">
        <v>63</v>
      </c>
      <c r="AF492" s="19" t="s">
        <v>63</v>
      </c>
      <c r="AG492" s="19" t="s">
        <v>63</v>
      </c>
      <c r="AH492" s="19" t="s">
        <v>63</v>
      </c>
      <c r="AI492" s="19" t="s">
        <v>63</v>
      </c>
      <c r="AJ492" s="19" t="s">
        <v>63</v>
      </c>
      <c r="AK492" s="19" t="s">
        <v>63</v>
      </c>
      <c r="AL492" s="19" t="s">
        <v>63</v>
      </c>
      <c r="AM492" s="19" t="s">
        <v>63</v>
      </c>
      <c r="AN492" s="19" t="s">
        <v>63</v>
      </c>
      <c r="AO492" s="19" t="s">
        <v>63</v>
      </c>
      <c r="AP492" s="83"/>
      <c r="AQ492" s="83" t="s">
        <v>64</v>
      </c>
    </row>
    <row r="493" spans="1:43">
      <c r="A493" s="15" t="s">
        <v>55</v>
      </c>
      <c r="B493" s="1">
        <v>1706</v>
      </c>
      <c r="C493" s="16">
        <v>234</v>
      </c>
      <c r="D493" s="20" t="s">
        <v>1631</v>
      </c>
      <c r="E493" s="17" t="s">
        <v>1632</v>
      </c>
      <c r="F493" s="17" t="s">
        <v>1170</v>
      </c>
      <c r="G493" s="17" t="s">
        <v>1106</v>
      </c>
      <c r="H493" s="18">
        <v>1</v>
      </c>
      <c r="I493" s="17"/>
      <c r="J493" s="17"/>
      <c r="K493" s="17"/>
      <c r="L493" s="19" t="s">
        <v>63</v>
      </c>
      <c r="M493" s="19" t="s">
        <v>62</v>
      </c>
      <c r="N493" s="19" t="s">
        <v>62</v>
      </c>
      <c r="O493" s="19" t="s">
        <v>63</v>
      </c>
      <c r="P493" s="19" t="s">
        <v>63</v>
      </c>
      <c r="Q493" s="19" t="s">
        <v>62</v>
      </c>
      <c r="R493" s="19" t="s">
        <v>63</v>
      </c>
      <c r="S493" s="19" t="s">
        <v>62</v>
      </c>
      <c r="T493" s="19" t="s">
        <v>62</v>
      </c>
      <c r="U493" s="19" t="s">
        <v>62</v>
      </c>
      <c r="V493" s="19" t="s">
        <v>62</v>
      </c>
      <c r="W493" s="19" t="s">
        <v>63</v>
      </c>
      <c r="X493" s="19" t="s">
        <v>63</v>
      </c>
      <c r="Y493" s="19" t="s">
        <v>63</v>
      </c>
      <c r="Z493" s="19" t="s">
        <v>63</v>
      </c>
      <c r="AA493" s="19" t="s">
        <v>63</v>
      </c>
      <c r="AB493" s="19" t="s">
        <v>63</v>
      </c>
      <c r="AC493" s="19" t="s">
        <v>63</v>
      </c>
      <c r="AD493" s="19" t="s">
        <v>63</v>
      </c>
      <c r="AE493" s="19" t="s">
        <v>63</v>
      </c>
      <c r="AF493" s="19" t="s">
        <v>63</v>
      </c>
      <c r="AG493" s="19" t="s">
        <v>63</v>
      </c>
      <c r="AH493" s="19" t="s">
        <v>63</v>
      </c>
      <c r="AI493" s="19" t="s">
        <v>63</v>
      </c>
      <c r="AJ493" s="19" t="s">
        <v>63</v>
      </c>
      <c r="AK493" s="19" t="s">
        <v>63</v>
      </c>
      <c r="AL493" s="19" t="s">
        <v>63</v>
      </c>
      <c r="AM493" s="19" t="s">
        <v>63</v>
      </c>
      <c r="AN493" s="19" t="s">
        <v>63</v>
      </c>
      <c r="AO493" s="19" t="s">
        <v>63</v>
      </c>
      <c r="AP493" s="83"/>
      <c r="AQ493" s="83" t="s">
        <v>64</v>
      </c>
    </row>
    <row r="494" spans="1:43">
      <c r="A494" s="15" t="s">
        <v>55</v>
      </c>
      <c r="B494" s="1">
        <v>1707</v>
      </c>
      <c r="C494" s="16">
        <v>44.1</v>
      </c>
      <c r="D494" s="20" t="s">
        <v>1633</v>
      </c>
      <c r="E494" s="17" t="s">
        <v>74</v>
      </c>
      <c r="F494" s="17" t="s">
        <v>1170</v>
      </c>
      <c r="G494" s="17" t="s">
        <v>1106</v>
      </c>
      <c r="H494" s="18">
        <v>1</v>
      </c>
      <c r="I494" s="17"/>
      <c r="J494" s="86"/>
      <c r="K494" s="17"/>
      <c r="L494" s="19" t="s">
        <v>63</v>
      </c>
      <c r="M494" s="19" t="s">
        <v>62</v>
      </c>
      <c r="N494" s="19" t="s">
        <v>62</v>
      </c>
      <c r="O494" s="19" t="s">
        <v>63</v>
      </c>
      <c r="P494" s="19" t="s">
        <v>63</v>
      </c>
      <c r="Q494" s="19" t="s">
        <v>62</v>
      </c>
      <c r="R494" s="19" t="s">
        <v>63</v>
      </c>
      <c r="S494" s="19" t="s">
        <v>62</v>
      </c>
      <c r="T494" s="19" t="s">
        <v>62</v>
      </c>
      <c r="U494" s="19" t="s">
        <v>62</v>
      </c>
      <c r="V494" s="19" t="s">
        <v>62</v>
      </c>
      <c r="W494" s="19" t="s">
        <v>63</v>
      </c>
      <c r="X494" s="19" t="s">
        <v>63</v>
      </c>
      <c r="Y494" s="19" t="s">
        <v>63</v>
      </c>
      <c r="Z494" s="19" t="s">
        <v>63</v>
      </c>
      <c r="AA494" s="19" t="s">
        <v>63</v>
      </c>
      <c r="AB494" s="19" t="s">
        <v>63</v>
      </c>
      <c r="AC494" s="19" t="s">
        <v>63</v>
      </c>
      <c r="AD494" s="19" t="s">
        <v>63</v>
      </c>
      <c r="AE494" s="19" t="s">
        <v>63</v>
      </c>
      <c r="AF494" s="19" t="s">
        <v>63</v>
      </c>
      <c r="AG494" s="19" t="s">
        <v>63</v>
      </c>
      <c r="AH494" s="19" t="s">
        <v>63</v>
      </c>
      <c r="AI494" s="19" t="s">
        <v>63</v>
      </c>
      <c r="AJ494" s="19" t="s">
        <v>63</v>
      </c>
      <c r="AK494" s="19" t="s">
        <v>63</v>
      </c>
      <c r="AL494" s="19" t="s">
        <v>63</v>
      </c>
      <c r="AM494" s="19" t="s">
        <v>63</v>
      </c>
      <c r="AN494" s="19" t="s">
        <v>63</v>
      </c>
      <c r="AO494" s="19" t="s">
        <v>63</v>
      </c>
      <c r="AP494" s="83"/>
      <c r="AQ494" s="83" t="s">
        <v>64</v>
      </c>
    </row>
    <row r="495" spans="1:43">
      <c r="A495" s="15" t="s">
        <v>55</v>
      </c>
      <c r="B495" s="1">
        <v>1709</v>
      </c>
      <c r="C495" s="16">
        <v>130.5</v>
      </c>
      <c r="D495" s="20" t="s">
        <v>1634</v>
      </c>
      <c r="E495" s="17" t="s">
        <v>74</v>
      </c>
      <c r="F495" s="17" t="s">
        <v>66</v>
      </c>
      <c r="G495" s="17" t="s">
        <v>1106</v>
      </c>
      <c r="H495" s="18">
        <v>1</v>
      </c>
      <c r="I495" s="17"/>
      <c r="J495" s="21"/>
      <c r="K495" s="17"/>
      <c r="L495" s="19" t="s">
        <v>63</v>
      </c>
      <c r="M495" s="19" t="s">
        <v>62</v>
      </c>
      <c r="N495" s="19" t="s">
        <v>62</v>
      </c>
      <c r="O495" s="19" t="s">
        <v>63</v>
      </c>
      <c r="P495" s="19" t="s">
        <v>63</v>
      </c>
      <c r="Q495" s="19" t="s">
        <v>62</v>
      </c>
      <c r="R495" s="19" t="s">
        <v>63</v>
      </c>
      <c r="S495" s="19" t="s">
        <v>62</v>
      </c>
      <c r="T495" s="19" t="s">
        <v>62</v>
      </c>
      <c r="U495" s="19" t="s">
        <v>62</v>
      </c>
      <c r="V495" s="19" t="s">
        <v>62</v>
      </c>
      <c r="W495" s="19" t="s">
        <v>63</v>
      </c>
      <c r="X495" s="19" t="s">
        <v>63</v>
      </c>
      <c r="Y495" s="19" t="s">
        <v>63</v>
      </c>
      <c r="Z495" s="19" t="s">
        <v>63</v>
      </c>
      <c r="AA495" s="19" t="s">
        <v>63</v>
      </c>
      <c r="AB495" s="19" t="s">
        <v>63</v>
      </c>
      <c r="AC495" s="19" t="s">
        <v>63</v>
      </c>
      <c r="AD495" s="19" t="s">
        <v>63</v>
      </c>
      <c r="AE495" s="19" t="s">
        <v>63</v>
      </c>
      <c r="AF495" s="19" t="s">
        <v>63</v>
      </c>
      <c r="AG495" s="19" t="s">
        <v>63</v>
      </c>
      <c r="AH495" s="19" t="s">
        <v>63</v>
      </c>
      <c r="AI495" s="19" t="s">
        <v>63</v>
      </c>
      <c r="AJ495" s="19" t="s">
        <v>63</v>
      </c>
      <c r="AK495" s="19" t="s">
        <v>63</v>
      </c>
      <c r="AL495" s="19" t="s">
        <v>63</v>
      </c>
      <c r="AM495" s="19" t="s">
        <v>63</v>
      </c>
      <c r="AN495" s="19" t="s">
        <v>63</v>
      </c>
      <c r="AO495" s="19" t="s">
        <v>63</v>
      </c>
      <c r="AP495" s="83"/>
      <c r="AQ495" s="83" t="s">
        <v>64</v>
      </c>
    </row>
    <row r="496" spans="1:43" ht="25.5">
      <c r="A496" s="15" t="s">
        <v>55</v>
      </c>
      <c r="B496" s="1">
        <v>1710</v>
      </c>
      <c r="C496" s="16">
        <v>49.5</v>
      </c>
      <c r="D496" s="20" t="s">
        <v>1635</v>
      </c>
      <c r="E496" s="17" t="s">
        <v>57</v>
      </c>
      <c r="F496" s="17" t="s">
        <v>66</v>
      </c>
      <c r="G496" s="17" t="s">
        <v>59</v>
      </c>
      <c r="H496" s="17" t="s">
        <v>1636</v>
      </c>
      <c r="I496" s="17"/>
      <c r="J496" s="17"/>
      <c r="K496" s="17"/>
      <c r="L496" s="19" t="s">
        <v>63</v>
      </c>
      <c r="M496" s="19" t="s">
        <v>62</v>
      </c>
      <c r="N496" s="19" t="s">
        <v>63</v>
      </c>
      <c r="O496" s="19" t="s">
        <v>63</v>
      </c>
      <c r="P496" s="19" t="s">
        <v>63</v>
      </c>
      <c r="Q496" s="19" t="s">
        <v>62</v>
      </c>
      <c r="R496" s="19" t="s">
        <v>63</v>
      </c>
      <c r="S496" s="19" t="s">
        <v>62</v>
      </c>
      <c r="T496" s="19" t="s">
        <v>62</v>
      </c>
      <c r="U496" s="19" t="s">
        <v>62</v>
      </c>
      <c r="V496" s="19" t="s">
        <v>62</v>
      </c>
      <c r="W496" s="19" t="s">
        <v>63</v>
      </c>
      <c r="X496" s="19" t="s">
        <v>63</v>
      </c>
      <c r="Y496" s="19" t="s">
        <v>63</v>
      </c>
      <c r="Z496" s="19" t="s">
        <v>63</v>
      </c>
      <c r="AA496" s="19" t="s">
        <v>63</v>
      </c>
      <c r="AB496" s="19" t="s">
        <v>63</v>
      </c>
      <c r="AC496" s="19" t="s">
        <v>63</v>
      </c>
      <c r="AD496" s="19" t="s">
        <v>63</v>
      </c>
      <c r="AE496" s="19" t="s">
        <v>63</v>
      </c>
      <c r="AF496" s="19" t="s">
        <v>63</v>
      </c>
      <c r="AG496" s="19" t="s">
        <v>63</v>
      </c>
      <c r="AH496" s="19" t="s">
        <v>63</v>
      </c>
      <c r="AI496" s="19" t="s">
        <v>63</v>
      </c>
      <c r="AJ496" s="19" t="s">
        <v>63</v>
      </c>
      <c r="AK496" s="19" t="s">
        <v>63</v>
      </c>
      <c r="AL496" s="19" t="s">
        <v>63</v>
      </c>
      <c r="AM496" s="19" t="s">
        <v>63</v>
      </c>
      <c r="AN496" s="19" t="s">
        <v>63</v>
      </c>
      <c r="AO496" s="19" t="s">
        <v>63</v>
      </c>
      <c r="AP496" s="83"/>
      <c r="AQ496" s="83" t="s">
        <v>64</v>
      </c>
    </row>
    <row r="497" spans="1:43">
      <c r="A497" s="15" t="s">
        <v>55</v>
      </c>
      <c r="B497" s="1">
        <v>1713</v>
      </c>
      <c r="C497" s="16">
        <v>30.6</v>
      </c>
      <c r="D497" s="20" t="s">
        <v>1637</v>
      </c>
      <c r="E497" s="17" t="s">
        <v>74</v>
      </c>
      <c r="F497" s="17" t="s">
        <v>66</v>
      </c>
      <c r="G497" s="17" t="s">
        <v>1638</v>
      </c>
      <c r="H497" s="17" t="s">
        <v>1294</v>
      </c>
      <c r="I497" s="17"/>
      <c r="J497" s="21"/>
      <c r="K497" s="17"/>
      <c r="L497" s="19" t="s">
        <v>63</v>
      </c>
      <c r="M497" s="19" t="s">
        <v>62</v>
      </c>
      <c r="N497" s="19" t="s">
        <v>62</v>
      </c>
      <c r="O497" s="19" t="s">
        <v>63</v>
      </c>
      <c r="P497" s="19" t="s">
        <v>63</v>
      </c>
      <c r="Q497" s="19" t="s">
        <v>62</v>
      </c>
      <c r="R497" s="19" t="s">
        <v>63</v>
      </c>
      <c r="S497" s="19" t="s">
        <v>62</v>
      </c>
      <c r="T497" s="19" t="s">
        <v>62</v>
      </c>
      <c r="U497" s="19" t="s">
        <v>62</v>
      </c>
      <c r="V497" s="19" t="s">
        <v>62</v>
      </c>
      <c r="W497" s="19" t="s">
        <v>63</v>
      </c>
      <c r="X497" s="19" t="s">
        <v>63</v>
      </c>
      <c r="Y497" s="19" t="s">
        <v>63</v>
      </c>
      <c r="Z497" s="19" t="s">
        <v>63</v>
      </c>
      <c r="AA497" s="19" t="s">
        <v>63</v>
      </c>
      <c r="AB497" s="19" t="s">
        <v>63</v>
      </c>
      <c r="AC497" s="19" t="s">
        <v>63</v>
      </c>
      <c r="AD497" s="19" t="s">
        <v>63</v>
      </c>
      <c r="AE497" s="19" t="s">
        <v>63</v>
      </c>
      <c r="AF497" s="19" t="s">
        <v>63</v>
      </c>
      <c r="AG497" s="19" t="s">
        <v>63</v>
      </c>
      <c r="AH497" s="19" t="s">
        <v>63</v>
      </c>
      <c r="AI497" s="19" t="s">
        <v>63</v>
      </c>
      <c r="AJ497" s="19" t="s">
        <v>63</v>
      </c>
      <c r="AK497" s="19" t="s">
        <v>63</v>
      </c>
      <c r="AL497" s="19" t="s">
        <v>63</v>
      </c>
      <c r="AM497" s="19" t="s">
        <v>63</v>
      </c>
      <c r="AN497" s="19" t="s">
        <v>63</v>
      </c>
      <c r="AO497" s="19" t="s">
        <v>63</v>
      </c>
      <c r="AP497" s="83"/>
      <c r="AQ497" s="83" t="s">
        <v>64</v>
      </c>
    </row>
    <row r="498" spans="1:43">
      <c r="A498" s="15" t="s">
        <v>55</v>
      </c>
      <c r="B498" s="1">
        <v>1714</v>
      </c>
      <c r="C498" s="16">
        <v>32.4</v>
      </c>
      <c r="D498" s="20" t="s">
        <v>1639</v>
      </c>
      <c r="E498" s="17" t="s">
        <v>1640</v>
      </c>
      <c r="F498" s="17" t="s">
        <v>1475</v>
      </c>
      <c r="G498" s="17" t="s">
        <v>153</v>
      </c>
      <c r="H498" s="17" t="s">
        <v>1641</v>
      </c>
      <c r="I498" s="17" t="s">
        <v>1642</v>
      </c>
      <c r="J498" s="17"/>
      <c r="K498" s="17"/>
      <c r="L498" s="19" t="s">
        <v>63</v>
      </c>
      <c r="M498" s="19" t="s">
        <v>62</v>
      </c>
      <c r="N498" s="19" t="s">
        <v>63</v>
      </c>
      <c r="O498" s="19" t="s">
        <v>63</v>
      </c>
      <c r="P498" s="19" t="s">
        <v>63</v>
      </c>
      <c r="Q498" s="19" t="s">
        <v>62</v>
      </c>
      <c r="R498" s="19" t="s">
        <v>63</v>
      </c>
      <c r="S498" s="19" t="s">
        <v>62</v>
      </c>
      <c r="T498" s="19" t="s">
        <v>62</v>
      </c>
      <c r="U498" s="19" t="s">
        <v>62</v>
      </c>
      <c r="V498" s="19" t="s">
        <v>62</v>
      </c>
      <c r="W498" s="19" t="s">
        <v>63</v>
      </c>
      <c r="X498" s="19" t="s">
        <v>63</v>
      </c>
      <c r="Y498" s="19" t="s">
        <v>63</v>
      </c>
      <c r="Z498" s="19" t="s">
        <v>63</v>
      </c>
      <c r="AA498" s="19" t="s">
        <v>63</v>
      </c>
      <c r="AB498" s="19" t="s">
        <v>63</v>
      </c>
      <c r="AC498" s="19" t="s">
        <v>63</v>
      </c>
      <c r="AD498" s="19" t="s">
        <v>63</v>
      </c>
      <c r="AE498" s="19" t="s">
        <v>63</v>
      </c>
      <c r="AF498" s="19" t="s">
        <v>63</v>
      </c>
      <c r="AG498" s="19" t="s">
        <v>63</v>
      </c>
      <c r="AH498" s="19" t="s">
        <v>63</v>
      </c>
      <c r="AI498" s="19" t="s">
        <v>63</v>
      </c>
      <c r="AJ498" s="19" t="s">
        <v>63</v>
      </c>
      <c r="AK498" s="19" t="s">
        <v>63</v>
      </c>
      <c r="AL498" s="19" t="s">
        <v>63</v>
      </c>
      <c r="AM498" s="19" t="s">
        <v>63</v>
      </c>
      <c r="AN498" s="19" t="s">
        <v>63</v>
      </c>
      <c r="AO498" s="19" t="s">
        <v>63</v>
      </c>
      <c r="AP498" s="83"/>
      <c r="AQ498" s="83" t="s">
        <v>64</v>
      </c>
    </row>
    <row r="499" spans="1:43" ht="25.5">
      <c r="A499" s="15" t="s">
        <v>55</v>
      </c>
      <c r="B499" s="1">
        <v>1715</v>
      </c>
      <c r="C499" s="16">
        <v>5.7</v>
      </c>
      <c r="D499" s="20" t="s">
        <v>1643</v>
      </c>
      <c r="E499" s="17" t="s">
        <v>1304</v>
      </c>
      <c r="F499" s="17" t="s">
        <v>66</v>
      </c>
      <c r="G499" s="17" t="s">
        <v>59</v>
      </c>
      <c r="H499" s="18">
        <v>1</v>
      </c>
      <c r="I499" s="17" t="s">
        <v>99</v>
      </c>
      <c r="J499" s="17"/>
      <c r="K499" s="17" t="s">
        <v>1644</v>
      </c>
      <c r="L499" s="19" t="s">
        <v>63</v>
      </c>
      <c r="M499" s="19" t="s">
        <v>62</v>
      </c>
      <c r="N499" s="19" t="s">
        <v>63</v>
      </c>
      <c r="O499" s="19" t="s">
        <v>63</v>
      </c>
      <c r="P499" s="19" t="s">
        <v>63</v>
      </c>
      <c r="Q499" s="19" t="s">
        <v>62</v>
      </c>
      <c r="R499" s="19" t="s">
        <v>63</v>
      </c>
      <c r="S499" s="19" t="s">
        <v>62</v>
      </c>
      <c r="T499" s="19" t="s">
        <v>62</v>
      </c>
      <c r="U499" s="19" t="s">
        <v>62</v>
      </c>
      <c r="V499" s="19" t="s">
        <v>62</v>
      </c>
      <c r="W499" s="19" t="s">
        <v>62</v>
      </c>
      <c r="X499" s="19" t="s">
        <v>62</v>
      </c>
      <c r="Y499" s="19" t="s">
        <v>63</v>
      </c>
      <c r="Z499" s="19" t="s">
        <v>62</v>
      </c>
      <c r="AA499" s="19" t="s">
        <v>63</v>
      </c>
      <c r="AB499" s="19" t="s">
        <v>63</v>
      </c>
      <c r="AC499" s="19" t="s">
        <v>62</v>
      </c>
      <c r="AD499" s="19" t="s">
        <v>62</v>
      </c>
      <c r="AE499" s="19" t="s">
        <v>62</v>
      </c>
      <c r="AF499" s="19" t="s">
        <v>62</v>
      </c>
      <c r="AG499" s="19" t="s">
        <v>62</v>
      </c>
      <c r="AH499" s="19" t="s">
        <v>62</v>
      </c>
      <c r="AI499" s="19" t="s">
        <v>62</v>
      </c>
      <c r="AJ499" s="19" t="s">
        <v>62</v>
      </c>
      <c r="AK499" s="19" t="s">
        <v>62</v>
      </c>
      <c r="AL499" s="19" t="s">
        <v>62</v>
      </c>
      <c r="AM499" s="19" t="s">
        <v>62</v>
      </c>
      <c r="AN499" s="19" t="s">
        <v>63</v>
      </c>
      <c r="AO499" s="19" t="s">
        <v>63</v>
      </c>
      <c r="AP499" s="83"/>
      <c r="AQ499" s="83" t="s">
        <v>64</v>
      </c>
    </row>
    <row r="500" spans="1:43">
      <c r="A500" s="15" t="s">
        <v>55</v>
      </c>
      <c r="B500" s="1">
        <v>1717</v>
      </c>
      <c r="C500" s="16">
        <v>39.6</v>
      </c>
      <c r="D500" s="20" t="s">
        <v>1645</v>
      </c>
      <c r="E500" s="17" t="s">
        <v>57</v>
      </c>
      <c r="F500" s="17" t="s">
        <v>58</v>
      </c>
      <c r="G500" s="17" t="s">
        <v>59</v>
      </c>
      <c r="H500" s="18">
        <v>2</v>
      </c>
      <c r="I500" s="17"/>
      <c r="J500" s="17" t="s">
        <v>1646</v>
      </c>
      <c r="K500" s="17"/>
      <c r="L500" s="19" t="s">
        <v>62</v>
      </c>
      <c r="M500" s="19" t="s">
        <v>63</v>
      </c>
      <c r="N500" s="19" t="s">
        <v>63</v>
      </c>
      <c r="O500" s="19" t="s">
        <v>63</v>
      </c>
      <c r="P500" s="19" t="s">
        <v>63</v>
      </c>
      <c r="Q500" s="19" t="s">
        <v>62</v>
      </c>
      <c r="R500" s="19" t="s">
        <v>63</v>
      </c>
      <c r="S500" s="19" t="s">
        <v>62</v>
      </c>
      <c r="T500" s="19" t="s">
        <v>62</v>
      </c>
      <c r="U500" s="19" t="s">
        <v>62</v>
      </c>
      <c r="V500" s="19" t="s">
        <v>62</v>
      </c>
      <c r="W500" s="19" t="s">
        <v>63</v>
      </c>
      <c r="X500" s="19" t="s">
        <v>63</v>
      </c>
      <c r="Y500" s="19" t="s">
        <v>63</v>
      </c>
      <c r="Z500" s="19" t="s">
        <v>63</v>
      </c>
      <c r="AA500" s="19" t="s">
        <v>63</v>
      </c>
      <c r="AB500" s="19" t="s">
        <v>63</v>
      </c>
      <c r="AC500" s="19" t="s">
        <v>63</v>
      </c>
      <c r="AD500" s="19" t="s">
        <v>63</v>
      </c>
      <c r="AE500" s="19" t="s">
        <v>63</v>
      </c>
      <c r="AF500" s="19" t="s">
        <v>63</v>
      </c>
      <c r="AG500" s="19" t="s">
        <v>63</v>
      </c>
      <c r="AH500" s="19" t="s">
        <v>63</v>
      </c>
      <c r="AI500" s="19" t="s">
        <v>63</v>
      </c>
      <c r="AJ500" s="19" t="s">
        <v>63</v>
      </c>
      <c r="AK500" s="19" t="s">
        <v>63</v>
      </c>
      <c r="AL500" s="19" t="s">
        <v>63</v>
      </c>
      <c r="AM500" s="19" t="s">
        <v>63</v>
      </c>
      <c r="AN500" s="19" t="s">
        <v>63</v>
      </c>
      <c r="AO500" s="19" t="s">
        <v>63</v>
      </c>
      <c r="AP500" s="83"/>
      <c r="AQ500" s="83" t="s">
        <v>64</v>
      </c>
    </row>
    <row r="501" spans="1:43">
      <c r="A501" s="15" t="s">
        <v>55</v>
      </c>
      <c r="B501" s="1">
        <v>1718.1</v>
      </c>
      <c r="C501" s="16">
        <v>8.1</v>
      </c>
      <c r="D501" s="20" t="s">
        <v>164</v>
      </c>
      <c r="E501" s="17" t="s">
        <v>57</v>
      </c>
      <c r="F501" s="17" t="s">
        <v>58</v>
      </c>
      <c r="G501" s="17" t="s">
        <v>57</v>
      </c>
      <c r="H501" s="18">
        <v>1</v>
      </c>
      <c r="I501" s="17"/>
      <c r="J501" s="17" t="s">
        <v>165</v>
      </c>
      <c r="K501" s="17"/>
      <c r="L501" s="19" t="s">
        <v>62</v>
      </c>
      <c r="M501" s="19" t="s">
        <v>63</v>
      </c>
      <c r="N501" s="19" t="s">
        <v>63</v>
      </c>
      <c r="O501" s="19" t="s">
        <v>63</v>
      </c>
      <c r="P501" s="19" t="s">
        <v>63</v>
      </c>
      <c r="Q501" s="19" t="s">
        <v>63</v>
      </c>
      <c r="R501" s="19" t="s">
        <v>62</v>
      </c>
      <c r="S501" s="19" t="s">
        <v>62</v>
      </c>
      <c r="T501" s="19" t="s">
        <v>62</v>
      </c>
      <c r="U501" s="19" t="s">
        <v>62</v>
      </c>
      <c r="V501" s="19" t="s">
        <v>62</v>
      </c>
      <c r="W501" s="19" t="s">
        <v>63</v>
      </c>
      <c r="X501" s="19" t="s">
        <v>63</v>
      </c>
      <c r="Y501" s="19" t="s">
        <v>63</v>
      </c>
      <c r="Z501" s="19" t="s">
        <v>63</v>
      </c>
      <c r="AA501" s="19" t="s">
        <v>63</v>
      </c>
      <c r="AB501" s="19" t="s">
        <v>63</v>
      </c>
      <c r="AC501" s="19" t="s">
        <v>63</v>
      </c>
      <c r="AD501" s="19" t="s">
        <v>63</v>
      </c>
      <c r="AE501" s="19" t="s">
        <v>62</v>
      </c>
      <c r="AF501" s="19" t="s">
        <v>63</v>
      </c>
      <c r="AG501" s="19" t="s">
        <v>63</v>
      </c>
      <c r="AH501" s="19" t="s">
        <v>63</v>
      </c>
      <c r="AI501" s="19" t="s">
        <v>63</v>
      </c>
      <c r="AJ501" s="19" t="s">
        <v>63</v>
      </c>
      <c r="AK501" s="19" t="s">
        <v>63</v>
      </c>
      <c r="AL501" s="19" t="s">
        <v>63</v>
      </c>
      <c r="AM501" s="19" t="s">
        <v>63</v>
      </c>
      <c r="AN501" s="19" t="s">
        <v>63</v>
      </c>
      <c r="AO501" s="19" t="s">
        <v>63</v>
      </c>
      <c r="AP501" s="83"/>
      <c r="AQ501" s="83" t="s">
        <v>64</v>
      </c>
    </row>
    <row r="502" spans="1:43">
      <c r="A502" s="15" t="s">
        <v>55</v>
      </c>
      <c r="B502" s="1">
        <v>1720</v>
      </c>
      <c r="C502" s="16">
        <v>8.1</v>
      </c>
      <c r="D502" s="20" t="s">
        <v>166</v>
      </c>
      <c r="E502" s="17" t="s">
        <v>57</v>
      </c>
      <c r="F502" s="17" t="s">
        <v>58</v>
      </c>
      <c r="G502" s="17" t="s">
        <v>57</v>
      </c>
      <c r="H502" s="18">
        <v>1</v>
      </c>
      <c r="I502" s="17"/>
      <c r="J502" s="17"/>
      <c r="K502" s="17"/>
      <c r="L502" s="19" t="s">
        <v>62</v>
      </c>
      <c r="M502" s="19" t="s">
        <v>63</v>
      </c>
      <c r="N502" s="19" t="s">
        <v>63</v>
      </c>
      <c r="O502" s="19" t="s">
        <v>63</v>
      </c>
      <c r="P502" s="19" t="s">
        <v>63</v>
      </c>
      <c r="Q502" s="19" t="s">
        <v>62</v>
      </c>
      <c r="R502" s="19" t="s">
        <v>63</v>
      </c>
      <c r="S502" s="19" t="s">
        <v>62</v>
      </c>
      <c r="T502" s="19" t="s">
        <v>62</v>
      </c>
      <c r="U502" s="19" t="s">
        <v>62</v>
      </c>
      <c r="V502" s="19" t="s">
        <v>62</v>
      </c>
      <c r="W502" s="19" t="s">
        <v>63</v>
      </c>
      <c r="X502" s="19" t="s">
        <v>63</v>
      </c>
      <c r="Y502" s="19" t="s">
        <v>63</v>
      </c>
      <c r="Z502" s="19" t="s">
        <v>63</v>
      </c>
      <c r="AA502" s="19" t="s">
        <v>63</v>
      </c>
      <c r="AB502" s="19" t="s">
        <v>63</v>
      </c>
      <c r="AC502" s="19" t="s">
        <v>63</v>
      </c>
      <c r="AD502" s="19" t="s">
        <v>63</v>
      </c>
      <c r="AE502" s="19" t="s">
        <v>62</v>
      </c>
      <c r="AF502" s="19" t="s">
        <v>63</v>
      </c>
      <c r="AG502" s="19" t="s">
        <v>63</v>
      </c>
      <c r="AH502" s="19" t="s">
        <v>63</v>
      </c>
      <c r="AI502" s="19" t="s">
        <v>63</v>
      </c>
      <c r="AJ502" s="19" t="s">
        <v>63</v>
      </c>
      <c r="AK502" s="19" t="s">
        <v>63</v>
      </c>
      <c r="AL502" s="19" t="s">
        <v>63</v>
      </c>
      <c r="AM502" s="19" t="s">
        <v>63</v>
      </c>
      <c r="AN502" s="19" t="s">
        <v>63</v>
      </c>
      <c r="AO502" s="19" t="s">
        <v>63</v>
      </c>
      <c r="AP502" s="83"/>
      <c r="AQ502" s="83" t="s">
        <v>64</v>
      </c>
    </row>
    <row r="503" spans="1:43">
      <c r="A503" s="15" t="s">
        <v>55</v>
      </c>
      <c r="B503" s="1">
        <v>1721</v>
      </c>
      <c r="C503" s="16">
        <v>8.1</v>
      </c>
      <c r="D503" s="20" t="s">
        <v>1647</v>
      </c>
      <c r="E503" s="17" t="s">
        <v>57</v>
      </c>
      <c r="F503" s="17" t="s">
        <v>58</v>
      </c>
      <c r="G503" s="17" t="s">
        <v>57</v>
      </c>
      <c r="H503" s="18">
        <v>1</v>
      </c>
      <c r="I503" s="17"/>
      <c r="J503" s="17"/>
      <c r="K503" s="17"/>
      <c r="L503" s="19" t="s">
        <v>62</v>
      </c>
      <c r="M503" s="19" t="s">
        <v>63</v>
      </c>
      <c r="N503" s="19" t="s">
        <v>63</v>
      </c>
      <c r="O503" s="19" t="s">
        <v>63</v>
      </c>
      <c r="P503" s="19" t="s">
        <v>63</v>
      </c>
      <c r="Q503" s="19" t="s">
        <v>62</v>
      </c>
      <c r="R503" s="19" t="s">
        <v>63</v>
      </c>
      <c r="S503" s="19" t="s">
        <v>62</v>
      </c>
      <c r="T503" s="19" t="s">
        <v>62</v>
      </c>
      <c r="U503" s="19" t="s">
        <v>62</v>
      </c>
      <c r="V503" s="19" t="s">
        <v>62</v>
      </c>
      <c r="W503" s="19" t="s">
        <v>63</v>
      </c>
      <c r="X503" s="19" t="s">
        <v>63</v>
      </c>
      <c r="Y503" s="19" t="s">
        <v>63</v>
      </c>
      <c r="Z503" s="19" t="s">
        <v>63</v>
      </c>
      <c r="AA503" s="19" t="s">
        <v>63</v>
      </c>
      <c r="AB503" s="19" t="s">
        <v>63</v>
      </c>
      <c r="AC503" s="19" t="s">
        <v>63</v>
      </c>
      <c r="AD503" s="19" t="s">
        <v>63</v>
      </c>
      <c r="AE503" s="19" t="s">
        <v>62</v>
      </c>
      <c r="AF503" s="19" t="s">
        <v>63</v>
      </c>
      <c r="AG503" s="19" t="s">
        <v>63</v>
      </c>
      <c r="AH503" s="19" t="s">
        <v>63</v>
      </c>
      <c r="AI503" s="19" t="s">
        <v>63</v>
      </c>
      <c r="AJ503" s="19" t="s">
        <v>63</v>
      </c>
      <c r="AK503" s="19" t="s">
        <v>63</v>
      </c>
      <c r="AL503" s="19" t="s">
        <v>63</v>
      </c>
      <c r="AM503" s="19" t="s">
        <v>63</v>
      </c>
      <c r="AN503" s="19" t="s">
        <v>63</v>
      </c>
      <c r="AO503" s="19" t="s">
        <v>63</v>
      </c>
      <c r="AP503" s="83"/>
      <c r="AQ503" s="83" t="s">
        <v>64</v>
      </c>
    </row>
    <row r="504" spans="1:43">
      <c r="A504" s="15" t="s">
        <v>55</v>
      </c>
      <c r="B504" s="1">
        <v>1722</v>
      </c>
      <c r="C504" s="16">
        <v>17.399999999999999</v>
      </c>
      <c r="D504" s="20" t="s">
        <v>1648</v>
      </c>
      <c r="E504" s="17" t="s">
        <v>57</v>
      </c>
      <c r="F504" s="17" t="s">
        <v>58</v>
      </c>
      <c r="G504" s="17" t="s">
        <v>57</v>
      </c>
      <c r="H504" s="18">
        <v>1</v>
      </c>
      <c r="I504" s="17"/>
      <c r="J504" s="17"/>
      <c r="K504" s="17"/>
      <c r="L504" s="19" t="s">
        <v>62</v>
      </c>
      <c r="M504" s="19" t="s">
        <v>63</v>
      </c>
      <c r="N504" s="19" t="s">
        <v>63</v>
      </c>
      <c r="O504" s="19" t="s">
        <v>63</v>
      </c>
      <c r="P504" s="19" t="s">
        <v>63</v>
      </c>
      <c r="Q504" s="19" t="s">
        <v>62</v>
      </c>
      <c r="R504" s="19" t="s">
        <v>63</v>
      </c>
      <c r="S504" s="19" t="s">
        <v>62</v>
      </c>
      <c r="T504" s="19" t="s">
        <v>62</v>
      </c>
      <c r="U504" s="19" t="s">
        <v>62</v>
      </c>
      <c r="V504" s="19" t="s">
        <v>62</v>
      </c>
      <c r="W504" s="19" t="s">
        <v>63</v>
      </c>
      <c r="X504" s="19" t="s">
        <v>63</v>
      </c>
      <c r="Y504" s="19" t="s">
        <v>63</v>
      </c>
      <c r="Z504" s="19" t="s">
        <v>63</v>
      </c>
      <c r="AA504" s="19" t="s">
        <v>63</v>
      </c>
      <c r="AB504" s="19" t="s">
        <v>63</v>
      </c>
      <c r="AC504" s="19" t="s">
        <v>63</v>
      </c>
      <c r="AD504" s="19" t="s">
        <v>63</v>
      </c>
      <c r="AE504" s="19" t="s">
        <v>63</v>
      </c>
      <c r="AF504" s="19" t="s">
        <v>63</v>
      </c>
      <c r="AG504" s="19" t="s">
        <v>63</v>
      </c>
      <c r="AH504" s="19" t="s">
        <v>63</v>
      </c>
      <c r="AI504" s="19" t="s">
        <v>63</v>
      </c>
      <c r="AJ504" s="19" t="s">
        <v>63</v>
      </c>
      <c r="AK504" s="19" t="s">
        <v>63</v>
      </c>
      <c r="AL504" s="19" t="s">
        <v>63</v>
      </c>
      <c r="AM504" s="19" t="s">
        <v>63</v>
      </c>
      <c r="AN504" s="19" t="s">
        <v>63</v>
      </c>
      <c r="AO504" s="19" t="s">
        <v>63</v>
      </c>
      <c r="AP504" s="83"/>
      <c r="AQ504" s="83" t="s">
        <v>64</v>
      </c>
    </row>
    <row r="505" spans="1:43">
      <c r="A505" s="15" t="s">
        <v>55</v>
      </c>
      <c r="B505" s="1">
        <v>1723</v>
      </c>
      <c r="C505" s="16">
        <v>42.3</v>
      </c>
      <c r="D505" s="20" t="s">
        <v>1649</v>
      </c>
      <c r="E505" s="17" t="s">
        <v>57</v>
      </c>
      <c r="F505" s="17" t="s">
        <v>58</v>
      </c>
      <c r="G505" s="17" t="s">
        <v>57</v>
      </c>
      <c r="H505" s="18">
        <v>1</v>
      </c>
      <c r="I505" s="17"/>
      <c r="J505" s="17"/>
      <c r="K505" s="17"/>
      <c r="L505" s="19" t="s">
        <v>62</v>
      </c>
      <c r="M505" s="19" t="s">
        <v>63</v>
      </c>
      <c r="N505" s="19" t="s">
        <v>62</v>
      </c>
      <c r="O505" s="19" t="s">
        <v>63</v>
      </c>
      <c r="P505" s="19" t="s">
        <v>63</v>
      </c>
      <c r="Q505" s="19" t="s">
        <v>62</v>
      </c>
      <c r="R505" s="19" t="s">
        <v>63</v>
      </c>
      <c r="S505" s="19" t="s">
        <v>62</v>
      </c>
      <c r="T505" s="19" t="s">
        <v>62</v>
      </c>
      <c r="U505" s="19" t="s">
        <v>62</v>
      </c>
      <c r="V505" s="19" t="s">
        <v>62</v>
      </c>
      <c r="W505" s="19" t="s">
        <v>63</v>
      </c>
      <c r="X505" s="19" t="s">
        <v>63</v>
      </c>
      <c r="Y505" s="19" t="s">
        <v>63</v>
      </c>
      <c r="Z505" s="19" t="s">
        <v>63</v>
      </c>
      <c r="AA505" s="19" t="s">
        <v>63</v>
      </c>
      <c r="AB505" s="19" t="s">
        <v>63</v>
      </c>
      <c r="AC505" s="19" t="s">
        <v>63</v>
      </c>
      <c r="AD505" s="19" t="s">
        <v>63</v>
      </c>
      <c r="AE505" s="19" t="s">
        <v>63</v>
      </c>
      <c r="AF505" s="19" t="s">
        <v>63</v>
      </c>
      <c r="AG505" s="19" t="s">
        <v>63</v>
      </c>
      <c r="AH505" s="19" t="s">
        <v>63</v>
      </c>
      <c r="AI505" s="19" t="s">
        <v>63</v>
      </c>
      <c r="AJ505" s="19" t="s">
        <v>63</v>
      </c>
      <c r="AK505" s="19" t="s">
        <v>63</v>
      </c>
      <c r="AL505" s="19" t="s">
        <v>63</v>
      </c>
      <c r="AM505" s="19" t="s">
        <v>63</v>
      </c>
      <c r="AN505" s="19" t="s">
        <v>63</v>
      </c>
      <c r="AO505" s="19" t="s">
        <v>63</v>
      </c>
      <c r="AP505" s="83"/>
      <c r="AQ505" s="83" t="s">
        <v>64</v>
      </c>
    </row>
    <row r="506" spans="1:43">
      <c r="A506" s="15" t="s">
        <v>55</v>
      </c>
      <c r="B506" s="1">
        <v>1724</v>
      </c>
      <c r="C506" s="16">
        <v>52.2</v>
      </c>
      <c r="D506" s="20" t="s">
        <v>1650</v>
      </c>
      <c r="E506" s="17" t="s">
        <v>1651</v>
      </c>
      <c r="F506" s="17" t="s">
        <v>71</v>
      </c>
      <c r="G506" s="17" t="s">
        <v>59</v>
      </c>
      <c r="H506" s="18">
        <v>1</v>
      </c>
      <c r="I506" s="17"/>
      <c r="J506" s="17"/>
      <c r="K506" s="17"/>
      <c r="L506" s="19" t="s">
        <v>63</v>
      </c>
      <c r="M506" s="19" t="s">
        <v>62</v>
      </c>
      <c r="N506" s="19" t="s">
        <v>63</v>
      </c>
      <c r="O506" s="19" t="s">
        <v>63</v>
      </c>
      <c r="P506" s="19" t="s">
        <v>63</v>
      </c>
      <c r="Q506" s="19" t="s">
        <v>62</v>
      </c>
      <c r="R506" s="19" t="s">
        <v>63</v>
      </c>
      <c r="S506" s="19" t="s">
        <v>62</v>
      </c>
      <c r="T506" s="19" t="s">
        <v>62</v>
      </c>
      <c r="U506" s="19" t="s">
        <v>62</v>
      </c>
      <c r="V506" s="19" t="s">
        <v>62</v>
      </c>
      <c r="W506" s="19" t="s">
        <v>63</v>
      </c>
      <c r="X506" s="19" t="s">
        <v>63</v>
      </c>
      <c r="Y506" s="19" t="s">
        <v>63</v>
      </c>
      <c r="Z506" s="19" t="s">
        <v>63</v>
      </c>
      <c r="AA506" s="19" t="s">
        <v>63</v>
      </c>
      <c r="AB506" s="19" t="s">
        <v>63</v>
      </c>
      <c r="AC506" s="19" t="s">
        <v>63</v>
      </c>
      <c r="AD506" s="19" t="s">
        <v>63</v>
      </c>
      <c r="AE506" s="19" t="s">
        <v>63</v>
      </c>
      <c r="AF506" s="19" t="s">
        <v>63</v>
      </c>
      <c r="AG506" s="19" t="s">
        <v>63</v>
      </c>
      <c r="AH506" s="19" t="s">
        <v>63</v>
      </c>
      <c r="AI506" s="19" t="s">
        <v>63</v>
      </c>
      <c r="AJ506" s="19" t="s">
        <v>63</v>
      </c>
      <c r="AK506" s="19" t="s">
        <v>63</v>
      </c>
      <c r="AL506" s="19" t="s">
        <v>63</v>
      </c>
      <c r="AM506" s="19" t="s">
        <v>63</v>
      </c>
      <c r="AN506" s="19" t="s">
        <v>63</v>
      </c>
      <c r="AO506" s="19" t="s">
        <v>63</v>
      </c>
      <c r="AP506" s="83"/>
      <c r="AQ506" s="83" t="s">
        <v>64</v>
      </c>
    </row>
    <row r="507" spans="1:43">
      <c r="A507" s="15" t="s">
        <v>55</v>
      </c>
      <c r="B507" s="1">
        <v>1725</v>
      </c>
      <c r="C507" s="16">
        <v>50.4</v>
      </c>
      <c r="D507" s="20" t="s">
        <v>1652</v>
      </c>
      <c r="E507" s="17" t="s">
        <v>74</v>
      </c>
      <c r="F507" s="17" t="s">
        <v>71</v>
      </c>
      <c r="G507" s="17" t="s">
        <v>59</v>
      </c>
      <c r="H507" s="18">
        <v>1</v>
      </c>
      <c r="I507" s="17"/>
      <c r="J507" s="17"/>
      <c r="K507" s="17"/>
      <c r="L507" s="19" t="s">
        <v>63</v>
      </c>
      <c r="M507" s="19" t="s">
        <v>62</v>
      </c>
      <c r="N507" s="19" t="s">
        <v>63</v>
      </c>
      <c r="O507" s="19" t="s">
        <v>63</v>
      </c>
      <c r="P507" s="19" t="s">
        <v>63</v>
      </c>
      <c r="Q507" s="19" t="s">
        <v>62</v>
      </c>
      <c r="R507" s="19" t="s">
        <v>63</v>
      </c>
      <c r="S507" s="19" t="s">
        <v>62</v>
      </c>
      <c r="T507" s="19" t="s">
        <v>62</v>
      </c>
      <c r="U507" s="19" t="s">
        <v>62</v>
      </c>
      <c r="V507" s="19" t="s">
        <v>62</v>
      </c>
      <c r="W507" s="19" t="s">
        <v>63</v>
      </c>
      <c r="X507" s="19" t="s">
        <v>63</v>
      </c>
      <c r="Y507" s="19" t="s">
        <v>63</v>
      </c>
      <c r="Z507" s="19" t="s">
        <v>63</v>
      </c>
      <c r="AA507" s="19" t="s">
        <v>63</v>
      </c>
      <c r="AB507" s="19" t="s">
        <v>63</v>
      </c>
      <c r="AC507" s="19" t="s">
        <v>63</v>
      </c>
      <c r="AD507" s="19" t="s">
        <v>63</v>
      </c>
      <c r="AE507" s="19" t="s">
        <v>63</v>
      </c>
      <c r="AF507" s="19" t="s">
        <v>63</v>
      </c>
      <c r="AG507" s="19" t="s">
        <v>63</v>
      </c>
      <c r="AH507" s="19" t="s">
        <v>63</v>
      </c>
      <c r="AI507" s="19" t="s">
        <v>63</v>
      </c>
      <c r="AJ507" s="19" t="s">
        <v>63</v>
      </c>
      <c r="AK507" s="19" t="s">
        <v>63</v>
      </c>
      <c r="AL507" s="19" t="s">
        <v>63</v>
      </c>
      <c r="AM507" s="19" t="s">
        <v>63</v>
      </c>
      <c r="AN507" s="19" t="s">
        <v>63</v>
      </c>
      <c r="AO507" s="19" t="s">
        <v>63</v>
      </c>
      <c r="AP507" s="83"/>
      <c r="AQ507" s="83" t="s">
        <v>64</v>
      </c>
    </row>
    <row r="508" spans="1:43" ht="25.5">
      <c r="A508" s="15" t="s">
        <v>55</v>
      </c>
      <c r="B508" s="1">
        <v>1726</v>
      </c>
      <c r="C508" s="16">
        <v>9.1</v>
      </c>
      <c r="D508" s="20" t="s">
        <v>1653</v>
      </c>
      <c r="E508" s="17" t="s">
        <v>1654</v>
      </c>
      <c r="F508" s="17" t="s">
        <v>58</v>
      </c>
      <c r="G508" s="17" t="s">
        <v>1182</v>
      </c>
      <c r="H508" s="17" t="s">
        <v>1655</v>
      </c>
      <c r="I508" s="17" t="s">
        <v>1656</v>
      </c>
      <c r="J508" s="21"/>
      <c r="K508" s="17"/>
      <c r="L508" s="19" t="s">
        <v>63</v>
      </c>
      <c r="M508" s="19" t="s">
        <v>62</v>
      </c>
      <c r="N508" s="19" t="s">
        <v>62</v>
      </c>
      <c r="O508" s="19" t="s">
        <v>63</v>
      </c>
      <c r="P508" s="19" t="s">
        <v>63</v>
      </c>
      <c r="Q508" s="19" t="s">
        <v>62</v>
      </c>
      <c r="R508" s="19" t="s">
        <v>63</v>
      </c>
      <c r="S508" s="19" t="s">
        <v>62</v>
      </c>
      <c r="T508" s="19" t="s">
        <v>62</v>
      </c>
      <c r="U508" s="19" t="s">
        <v>62</v>
      </c>
      <c r="V508" s="19" t="s">
        <v>62</v>
      </c>
      <c r="W508" s="19" t="s">
        <v>63</v>
      </c>
      <c r="X508" s="19" t="s">
        <v>63</v>
      </c>
      <c r="Y508" s="19" t="s">
        <v>63</v>
      </c>
      <c r="Z508" s="19" t="s">
        <v>63</v>
      </c>
      <c r="AA508" s="19" t="s">
        <v>63</v>
      </c>
      <c r="AB508" s="19" t="s">
        <v>63</v>
      </c>
      <c r="AC508" s="19" t="s">
        <v>63</v>
      </c>
      <c r="AD508" s="19" t="s">
        <v>63</v>
      </c>
      <c r="AE508" s="19" t="s">
        <v>63</v>
      </c>
      <c r="AF508" s="19" t="s">
        <v>63</v>
      </c>
      <c r="AG508" s="19" t="s">
        <v>63</v>
      </c>
      <c r="AH508" s="19" t="s">
        <v>63</v>
      </c>
      <c r="AI508" s="19" t="s">
        <v>63</v>
      </c>
      <c r="AJ508" s="19" t="s">
        <v>63</v>
      </c>
      <c r="AK508" s="19" t="s">
        <v>63</v>
      </c>
      <c r="AL508" s="19" t="s">
        <v>63</v>
      </c>
      <c r="AM508" s="19" t="s">
        <v>63</v>
      </c>
      <c r="AN508" s="19" t="s">
        <v>63</v>
      </c>
      <c r="AO508" s="19" t="s">
        <v>63</v>
      </c>
      <c r="AP508" s="83"/>
      <c r="AQ508" s="83" t="s">
        <v>64</v>
      </c>
    </row>
    <row r="509" spans="1:43">
      <c r="A509" s="15" t="s">
        <v>55</v>
      </c>
      <c r="B509" s="1">
        <v>1727.1</v>
      </c>
      <c r="C509" s="16">
        <v>54.9</v>
      </c>
      <c r="D509" s="20" t="s">
        <v>1657</v>
      </c>
      <c r="E509" s="17" t="s">
        <v>74</v>
      </c>
      <c r="F509" s="17" t="s">
        <v>58</v>
      </c>
      <c r="G509" s="17" t="s">
        <v>59</v>
      </c>
      <c r="H509" s="18">
        <v>1</v>
      </c>
      <c r="I509" s="17"/>
      <c r="J509" s="21"/>
      <c r="K509" s="17"/>
      <c r="L509" s="19" t="s">
        <v>62</v>
      </c>
      <c r="M509" s="19" t="s">
        <v>62</v>
      </c>
      <c r="N509" s="19" t="s">
        <v>63</v>
      </c>
      <c r="O509" s="19" t="s">
        <v>63</v>
      </c>
      <c r="P509" s="19" t="s">
        <v>63</v>
      </c>
      <c r="Q509" s="19" t="s">
        <v>62</v>
      </c>
      <c r="R509" s="19" t="s">
        <v>63</v>
      </c>
      <c r="S509" s="19" t="s">
        <v>62</v>
      </c>
      <c r="T509" s="19" t="s">
        <v>62</v>
      </c>
      <c r="U509" s="19" t="s">
        <v>62</v>
      </c>
      <c r="V509" s="19" t="s">
        <v>62</v>
      </c>
      <c r="W509" s="19" t="s">
        <v>63</v>
      </c>
      <c r="X509" s="19" t="s">
        <v>63</v>
      </c>
      <c r="Y509" s="19" t="s">
        <v>63</v>
      </c>
      <c r="Z509" s="19" t="s">
        <v>63</v>
      </c>
      <c r="AA509" s="19" t="s">
        <v>63</v>
      </c>
      <c r="AB509" s="19" t="s">
        <v>63</v>
      </c>
      <c r="AC509" s="19" t="s">
        <v>63</v>
      </c>
      <c r="AD509" s="19" t="s">
        <v>63</v>
      </c>
      <c r="AE509" s="19" t="s">
        <v>63</v>
      </c>
      <c r="AF509" s="19" t="s">
        <v>63</v>
      </c>
      <c r="AG509" s="19" t="s">
        <v>63</v>
      </c>
      <c r="AH509" s="19" t="s">
        <v>63</v>
      </c>
      <c r="AI509" s="19" t="s">
        <v>63</v>
      </c>
      <c r="AJ509" s="19" t="s">
        <v>63</v>
      </c>
      <c r="AK509" s="19" t="s">
        <v>63</v>
      </c>
      <c r="AL509" s="19" t="s">
        <v>63</v>
      </c>
      <c r="AM509" s="19" t="s">
        <v>63</v>
      </c>
      <c r="AN509" s="19" t="s">
        <v>63</v>
      </c>
      <c r="AO509" s="19" t="s">
        <v>63</v>
      </c>
      <c r="AP509" s="83"/>
      <c r="AQ509" s="83" t="s">
        <v>64</v>
      </c>
    </row>
    <row r="510" spans="1:43">
      <c r="A510" s="15" t="s">
        <v>55</v>
      </c>
      <c r="B510" s="1">
        <v>1729</v>
      </c>
      <c r="C510" s="16">
        <v>5.6</v>
      </c>
      <c r="D510" s="20" t="s">
        <v>1658</v>
      </c>
      <c r="E510" s="17" t="s">
        <v>74</v>
      </c>
      <c r="F510" s="17" t="s">
        <v>57</v>
      </c>
      <c r="G510" s="17" t="s">
        <v>59</v>
      </c>
      <c r="H510" s="18">
        <v>1</v>
      </c>
      <c r="I510" s="17"/>
      <c r="J510" s="21"/>
      <c r="K510" s="17"/>
      <c r="L510" s="19" t="s">
        <v>62</v>
      </c>
      <c r="M510" s="19" t="s">
        <v>62</v>
      </c>
      <c r="N510" s="19" t="s">
        <v>63</v>
      </c>
      <c r="O510" s="19" t="s">
        <v>63</v>
      </c>
      <c r="P510" s="19" t="s">
        <v>63</v>
      </c>
      <c r="Q510" s="19" t="s">
        <v>62</v>
      </c>
      <c r="R510" s="19" t="s">
        <v>63</v>
      </c>
      <c r="S510" s="19" t="s">
        <v>62</v>
      </c>
      <c r="T510" s="19" t="s">
        <v>62</v>
      </c>
      <c r="U510" s="19" t="s">
        <v>62</v>
      </c>
      <c r="V510" s="19" t="s">
        <v>62</v>
      </c>
      <c r="W510" s="19" t="s">
        <v>63</v>
      </c>
      <c r="X510" s="19" t="s">
        <v>63</v>
      </c>
      <c r="Y510" s="19" t="s">
        <v>63</v>
      </c>
      <c r="Z510" s="19" t="s">
        <v>63</v>
      </c>
      <c r="AA510" s="19" t="s">
        <v>63</v>
      </c>
      <c r="AB510" s="19" t="s">
        <v>63</v>
      </c>
      <c r="AC510" s="19" t="s">
        <v>63</v>
      </c>
      <c r="AD510" s="19" t="s">
        <v>63</v>
      </c>
      <c r="AE510" s="19" t="s">
        <v>63</v>
      </c>
      <c r="AF510" s="19" t="s">
        <v>63</v>
      </c>
      <c r="AG510" s="19" t="s">
        <v>63</v>
      </c>
      <c r="AH510" s="19" t="s">
        <v>63</v>
      </c>
      <c r="AI510" s="19" t="s">
        <v>63</v>
      </c>
      <c r="AJ510" s="19" t="s">
        <v>63</v>
      </c>
      <c r="AK510" s="19" t="s">
        <v>63</v>
      </c>
      <c r="AL510" s="19" t="s">
        <v>63</v>
      </c>
      <c r="AM510" s="19" t="s">
        <v>63</v>
      </c>
      <c r="AN510" s="19" t="s">
        <v>63</v>
      </c>
      <c r="AO510" s="19" t="s">
        <v>63</v>
      </c>
      <c r="AP510" s="83"/>
      <c r="AQ510" s="83" t="s">
        <v>64</v>
      </c>
    </row>
    <row r="511" spans="1:43">
      <c r="A511" s="15" t="s">
        <v>55</v>
      </c>
      <c r="B511" s="1">
        <v>1730</v>
      </c>
      <c r="C511" s="16">
        <v>75.599999999999994</v>
      </c>
      <c r="D511" s="20" t="s">
        <v>1659</v>
      </c>
      <c r="E511" s="17" t="s">
        <v>57</v>
      </c>
      <c r="F511" s="17" t="s">
        <v>1609</v>
      </c>
      <c r="G511" s="17" t="s">
        <v>116</v>
      </c>
      <c r="H511" s="18" t="s">
        <v>1660</v>
      </c>
      <c r="I511" s="17"/>
      <c r="J511" s="17"/>
      <c r="K511" s="17"/>
      <c r="L511" s="19" t="s">
        <v>62</v>
      </c>
      <c r="M511" s="19" t="s">
        <v>63</v>
      </c>
      <c r="N511" s="19" t="s">
        <v>63</v>
      </c>
      <c r="O511" s="19" t="s">
        <v>63</v>
      </c>
      <c r="P511" s="19" t="s">
        <v>63</v>
      </c>
      <c r="Q511" s="19" t="s">
        <v>62</v>
      </c>
      <c r="R511" s="19" t="s">
        <v>63</v>
      </c>
      <c r="S511" s="19" t="s">
        <v>62</v>
      </c>
      <c r="T511" s="19" t="s">
        <v>62</v>
      </c>
      <c r="U511" s="19" t="s">
        <v>62</v>
      </c>
      <c r="V511" s="19" t="s">
        <v>62</v>
      </c>
      <c r="W511" s="19" t="s">
        <v>63</v>
      </c>
      <c r="X511" s="19" t="s">
        <v>63</v>
      </c>
      <c r="Y511" s="19" t="s">
        <v>63</v>
      </c>
      <c r="Z511" s="19" t="s">
        <v>63</v>
      </c>
      <c r="AA511" s="19" t="s">
        <v>63</v>
      </c>
      <c r="AB511" s="19" t="s">
        <v>63</v>
      </c>
      <c r="AC511" s="19" t="s">
        <v>63</v>
      </c>
      <c r="AD511" s="19" t="s">
        <v>63</v>
      </c>
      <c r="AE511" s="19" t="s">
        <v>63</v>
      </c>
      <c r="AF511" s="19" t="s">
        <v>63</v>
      </c>
      <c r="AG511" s="19" t="s">
        <v>63</v>
      </c>
      <c r="AH511" s="19" t="s">
        <v>63</v>
      </c>
      <c r="AI511" s="19" t="s">
        <v>63</v>
      </c>
      <c r="AJ511" s="19" t="s">
        <v>63</v>
      </c>
      <c r="AK511" s="19" t="s">
        <v>63</v>
      </c>
      <c r="AL511" s="19" t="s">
        <v>63</v>
      </c>
      <c r="AM511" s="19" t="s">
        <v>63</v>
      </c>
      <c r="AN511" s="19" t="s">
        <v>63</v>
      </c>
      <c r="AO511" s="19" t="s">
        <v>63</v>
      </c>
      <c r="AP511" s="83"/>
      <c r="AQ511" s="83" t="s">
        <v>64</v>
      </c>
    </row>
    <row r="512" spans="1:43">
      <c r="A512" s="15" t="s">
        <v>55</v>
      </c>
      <c r="B512" s="1">
        <v>1731</v>
      </c>
      <c r="C512" s="16">
        <v>2.5</v>
      </c>
      <c r="D512" s="20" t="s">
        <v>168</v>
      </c>
      <c r="E512" s="17" t="s">
        <v>57</v>
      </c>
      <c r="F512" s="17" t="s">
        <v>57</v>
      </c>
      <c r="G512" s="17" t="s">
        <v>57</v>
      </c>
      <c r="H512" s="18">
        <v>1</v>
      </c>
      <c r="I512" s="17"/>
      <c r="J512" s="17"/>
      <c r="K512" s="17"/>
      <c r="L512" s="19" t="s">
        <v>62</v>
      </c>
      <c r="M512" s="19" t="s">
        <v>63</v>
      </c>
      <c r="N512" s="19" t="s">
        <v>63</v>
      </c>
      <c r="O512" s="19" t="s">
        <v>63</v>
      </c>
      <c r="P512" s="19" t="s">
        <v>63</v>
      </c>
      <c r="Q512" s="19" t="s">
        <v>63</v>
      </c>
      <c r="R512" s="19" t="s">
        <v>62</v>
      </c>
      <c r="S512" s="19" t="s">
        <v>62</v>
      </c>
      <c r="T512" s="19" t="s">
        <v>62</v>
      </c>
      <c r="U512" s="19" t="s">
        <v>62</v>
      </c>
      <c r="V512" s="19" t="s">
        <v>62</v>
      </c>
      <c r="W512" s="19" t="s">
        <v>62</v>
      </c>
      <c r="X512" s="19" t="s">
        <v>62</v>
      </c>
      <c r="Y512" s="19" t="s">
        <v>62</v>
      </c>
      <c r="Z512" s="19" t="s">
        <v>63</v>
      </c>
      <c r="AA512" s="19" t="s">
        <v>63</v>
      </c>
      <c r="AB512" s="19" t="s">
        <v>63</v>
      </c>
      <c r="AC512" s="19" t="s">
        <v>63</v>
      </c>
      <c r="AD512" s="19" t="s">
        <v>63</v>
      </c>
      <c r="AE512" s="19" t="s">
        <v>63</v>
      </c>
      <c r="AF512" s="19" t="s">
        <v>63</v>
      </c>
      <c r="AG512" s="19" t="s">
        <v>63</v>
      </c>
      <c r="AH512" s="19" t="s">
        <v>63</v>
      </c>
      <c r="AI512" s="19" t="s">
        <v>63</v>
      </c>
      <c r="AJ512" s="19" t="s">
        <v>63</v>
      </c>
      <c r="AK512" s="19" t="s">
        <v>63</v>
      </c>
      <c r="AL512" s="19" t="s">
        <v>63</v>
      </c>
      <c r="AM512" s="19" t="s">
        <v>63</v>
      </c>
      <c r="AN512" s="19" t="s">
        <v>63</v>
      </c>
      <c r="AO512" s="19" t="s">
        <v>63</v>
      </c>
      <c r="AP512" s="83"/>
      <c r="AQ512" s="83" t="s">
        <v>64</v>
      </c>
    </row>
    <row r="513" spans="1:43">
      <c r="A513" s="15" t="s">
        <v>55</v>
      </c>
      <c r="B513" s="1">
        <v>1731.01</v>
      </c>
      <c r="C513" s="85">
        <v>7.9</v>
      </c>
      <c r="D513" s="20" t="s">
        <v>168</v>
      </c>
      <c r="E513" s="17" t="s">
        <v>57</v>
      </c>
      <c r="F513" s="17" t="s">
        <v>58</v>
      </c>
      <c r="G513" s="17" t="s">
        <v>57</v>
      </c>
      <c r="H513" s="18">
        <v>1</v>
      </c>
      <c r="I513" s="17"/>
      <c r="J513" s="17"/>
      <c r="K513" s="17"/>
      <c r="L513" s="19" t="s">
        <v>62</v>
      </c>
      <c r="M513" s="19" t="s">
        <v>63</v>
      </c>
      <c r="N513" s="19" t="s">
        <v>63</v>
      </c>
      <c r="O513" s="19" t="s">
        <v>63</v>
      </c>
      <c r="P513" s="19" t="s">
        <v>63</v>
      </c>
      <c r="Q513" s="19" t="s">
        <v>63</v>
      </c>
      <c r="R513" s="19" t="s">
        <v>62</v>
      </c>
      <c r="S513" s="19" t="s">
        <v>63</v>
      </c>
      <c r="T513" s="19" t="s">
        <v>63</v>
      </c>
      <c r="U513" s="19" t="s">
        <v>63</v>
      </c>
      <c r="V513" s="19" t="s">
        <v>63</v>
      </c>
      <c r="W513" s="19" t="s">
        <v>63</v>
      </c>
      <c r="X513" s="19" t="s">
        <v>63</v>
      </c>
      <c r="Y513" s="19" t="s">
        <v>63</v>
      </c>
      <c r="Z513" s="19" t="s">
        <v>62</v>
      </c>
      <c r="AA513" s="19" t="s">
        <v>63</v>
      </c>
      <c r="AB513" s="19" t="s">
        <v>62</v>
      </c>
      <c r="AC513" s="19" t="s">
        <v>62</v>
      </c>
      <c r="AD513" s="19" t="s">
        <v>62</v>
      </c>
      <c r="AE513" s="19" t="s">
        <v>62</v>
      </c>
      <c r="AF513" s="19" t="s">
        <v>62</v>
      </c>
      <c r="AG513" s="19" t="s">
        <v>62</v>
      </c>
      <c r="AH513" s="19" t="s">
        <v>62</v>
      </c>
      <c r="AI513" s="19" t="s">
        <v>62</v>
      </c>
      <c r="AJ513" s="19" t="s">
        <v>62</v>
      </c>
      <c r="AK513" s="19" t="s">
        <v>62</v>
      </c>
      <c r="AL513" s="19" t="s">
        <v>62</v>
      </c>
      <c r="AM513" s="19" t="s">
        <v>62</v>
      </c>
      <c r="AN513" s="19" t="s">
        <v>63</v>
      </c>
      <c r="AO513" s="19" t="s">
        <v>63</v>
      </c>
      <c r="AP513" s="83"/>
      <c r="AQ513" s="83"/>
    </row>
    <row r="514" spans="1:43">
      <c r="A514" s="15" t="s">
        <v>55</v>
      </c>
      <c r="B514" s="1">
        <v>1732</v>
      </c>
      <c r="C514" s="16">
        <v>9.4</v>
      </c>
      <c r="D514" s="20" t="s">
        <v>169</v>
      </c>
      <c r="E514" s="17" t="s">
        <v>57</v>
      </c>
      <c r="F514" s="17" t="s">
        <v>58</v>
      </c>
      <c r="G514" s="17" t="s">
        <v>57</v>
      </c>
      <c r="H514" s="18">
        <v>1</v>
      </c>
      <c r="I514" s="17"/>
      <c r="J514" s="17"/>
      <c r="K514" s="17"/>
      <c r="L514" s="19" t="s">
        <v>62</v>
      </c>
      <c r="M514" s="19" t="s">
        <v>63</v>
      </c>
      <c r="N514" s="19" t="s">
        <v>63</v>
      </c>
      <c r="O514" s="19" t="s">
        <v>63</v>
      </c>
      <c r="P514" s="19" t="s">
        <v>63</v>
      </c>
      <c r="Q514" s="19" t="s">
        <v>62</v>
      </c>
      <c r="R514" s="19" t="s">
        <v>63</v>
      </c>
      <c r="S514" s="19" t="s">
        <v>62</v>
      </c>
      <c r="T514" s="19" t="s">
        <v>62</v>
      </c>
      <c r="U514" s="19" t="s">
        <v>62</v>
      </c>
      <c r="V514" s="19" t="s">
        <v>62</v>
      </c>
      <c r="W514" s="19" t="s">
        <v>63</v>
      </c>
      <c r="X514" s="19" t="s">
        <v>63</v>
      </c>
      <c r="Y514" s="19" t="s">
        <v>63</v>
      </c>
      <c r="Z514" s="19" t="s">
        <v>63</v>
      </c>
      <c r="AA514" s="19" t="s">
        <v>63</v>
      </c>
      <c r="AB514" s="19" t="s">
        <v>63</v>
      </c>
      <c r="AC514" s="19" t="s">
        <v>63</v>
      </c>
      <c r="AD514" s="19" t="s">
        <v>63</v>
      </c>
      <c r="AE514" s="19" t="s">
        <v>62</v>
      </c>
      <c r="AF514" s="19" t="s">
        <v>63</v>
      </c>
      <c r="AG514" s="19" t="s">
        <v>63</v>
      </c>
      <c r="AH514" s="19" t="s">
        <v>63</v>
      </c>
      <c r="AI514" s="19" t="s">
        <v>63</v>
      </c>
      <c r="AJ514" s="19" t="s">
        <v>63</v>
      </c>
      <c r="AK514" s="19" t="s">
        <v>63</v>
      </c>
      <c r="AL514" s="19" t="s">
        <v>63</v>
      </c>
      <c r="AM514" s="19" t="s">
        <v>63</v>
      </c>
      <c r="AN514" s="19" t="s">
        <v>63</v>
      </c>
      <c r="AO514" s="19" t="s">
        <v>63</v>
      </c>
      <c r="AP514" s="83"/>
      <c r="AQ514" s="83" t="s">
        <v>64</v>
      </c>
    </row>
    <row r="515" spans="1:43">
      <c r="A515" s="15" t="s">
        <v>55</v>
      </c>
      <c r="B515" s="1">
        <v>1733</v>
      </c>
      <c r="C515" s="16">
        <v>9.4</v>
      </c>
      <c r="D515" s="20" t="s">
        <v>1661</v>
      </c>
      <c r="E515" s="17" t="s">
        <v>57</v>
      </c>
      <c r="F515" s="17" t="s">
        <v>58</v>
      </c>
      <c r="G515" s="17" t="s">
        <v>57</v>
      </c>
      <c r="H515" s="18">
        <v>1</v>
      </c>
      <c r="I515" s="17"/>
      <c r="J515" s="17"/>
      <c r="K515" s="17"/>
      <c r="L515" s="19" t="s">
        <v>62</v>
      </c>
      <c r="M515" s="19" t="s">
        <v>63</v>
      </c>
      <c r="N515" s="19" t="s">
        <v>63</v>
      </c>
      <c r="O515" s="19" t="s">
        <v>63</v>
      </c>
      <c r="P515" s="19" t="s">
        <v>63</v>
      </c>
      <c r="Q515" s="19" t="s">
        <v>62</v>
      </c>
      <c r="R515" s="19" t="s">
        <v>63</v>
      </c>
      <c r="S515" s="19" t="s">
        <v>62</v>
      </c>
      <c r="T515" s="19" t="s">
        <v>62</v>
      </c>
      <c r="U515" s="19" t="s">
        <v>62</v>
      </c>
      <c r="V515" s="19" t="s">
        <v>62</v>
      </c>
      <c r="W515" s="19" t="s">
        <v>63</v>
      </c>
      <c r="X515" s="19" t="s">
        <v>63</v>
      </c>
      <c r="Y515" s="19" t="s">
        <v>63</v>
      </c>
      <c r="Z515" s="19" t="s">
        <v>63</v>
      </c>
      <c r="AA515" s="19" t="s">
        <v>63</v>
      </c>
      <c r="AB515" s="19" t="s">
        <v>63</v>
      </c>
      <c r="AC515" s="19" t="s">
        <v>63</v>
      </c>
      <c r="AD515" s="19" t="s">
        <v>63</v>
      </c>
      <c r="AE515" s="19" t="s">
        <v>62</v>
      </c>
      <c r="AF515" s="19" t="s">
        <v>63</v>
      </c>
      <c r="AG515" s="19" t="s">
        <v>63</v>
      </c>
      <c r="AH515" s="19" t="s">
        <v>63</v>
      </c>
      <c r="AI515" s="19" t="s">
        <v>63</v>
      </c>
      <c r="AJ515" s="19" t="s">
        <v>63</v>
      </c>
      <c r="AK515" s="19" t="s">
        <v>63</v>
      </c>
      <c r="AL515" s="19" t="s">
        <v>63</v>
      </c>
      <c r="AM515" s="19" t="s">
        <v>63</v>
      </c>
      <c r="AN515" s="19" t="s">
        <v>63</v>
      </c>
      <c r="AO515" s="19" t="s">
        <v>63</v>
      </c>
      <c r="AP515" s="83"/>
      <c r="AQ515" s="83" t="s">
        <v>64</v>
      </c>
    </row>
    <row r="516" spans="1:43" ht="127.5">
      <c r="A516" s="15" t="s">
        <v>55</v>
      </c>
      <c r="B516" s="1">
        <v>1734</v>
      </c>
      <c r="C516" s="16">
        <v>20.7</v>
      </c>
      <c r="D516" s="20" t="s">
        <v>170</v>
      </c>
      <c r="E516" s="17" t="s">
        <v>171</v>
      </c>
      <c r="F516" s="17" t="s">
        <v>58</v>
      </c>
      <c r="G516" s="17" t="s">
        <v>59</v>
      </c>
      <c r="H516" s="18">
        <v>1</v>
      </c>
      <c r="I516" s="18" t="s">
        <v>172</v>
      </c>
      <c r="J516" s="17"/>
      <c r="K516" s="17" t="s">
        <v>173</v>
      </c>
      <c r="L516" s="19" t="s">
        <v>62</v>
      </c>
      <c r="M516" s="19" t="s">
        <v>63</v>
      </c>
      <c r="N516" s="19" t="s">
        <v>63</v>
      </c>
      <c r="O516" s="19" t="s">
        <v>63</v>
      </c>
      <c r="P516" s="19" t="s">
        <v>63</v>
      </c>
      <c r="Q516" s="19" t="s">
        <v>63</v>
      </c>
      <c r="R516" s="19" t="s">
        <v>62</v>
      </c>
      <c r="S516" s="19" t="s">
        <v>62</v>
      </c>
      <c r="T516" s="19" t="s">
        <v>62</v>
      </c>
      <c r="U516" s="19" t="s">
        <v>62</v>
      </c>
      <c r="V516" s="19" t="s">
        <v>62</v>
      </c>
      <c r="W516" s="19" t="s">
        <v>62</v>
      </c>
      <c r="X516" s="19" t="s">
        <v>62</v>
      </c>
      <c r="Y516" s="19" t="s">
        <v>62</v>
      </c>
      <c r="Z516" s="19" t="s">
        <v>63</v>
      </c>
      <c r="AA516" s="19" t="s">
        <v>63</v>
      </c>
      <c r="AB516" s="19" t="s">
        <v>63</v>
      </c>
      <c r="AC516" s="19" t="s">
        <v>63</v>
      </c>
      <c r="AD516" s="19" t="s">
        <v>63</v>
      </c>
      <c r="AE516" s="19" t="s">
        <v>63</v>
      </c>
      <c r="AF516" s="19" t="s">
        <v>63</v>
      </c>
      <c r="AG516" s="19" t="s">
        <v>63</v>
      </c>
      <c r="AH516" s="19" t="s">
        <v>63</v>
      </c>
      <c r="AI516" s="19" t="s">
        <v>63</v>
      </c>
      <c r="AJ516" s="19" t="s">
        <v>63</v>
      </c>
      <c r="AK516" s="19" t="s">
        <v>63</v>
      </c>
      <c r="AL516" s="19" t="s">
        <v>63</v>
      </c>
      <c r="AM516" s="19" t="s">
        <v>63</v>
      </c>
      <c r="AN516" s="19" t="s">
        <v>63</v>
      </c>
      <c r="AO516" s="19" t="s">
        <v>63</v>
      </c>
      <c r="AP516" s="83"/>
      <c r="AQ516" s="83" t="s">
        <v>64</v>
      </c>
    </row>
    <row r="517" spans="1:43" ht="165.75">
      <c r="A517" s="15" t="s">
        <v>55</v>
      </c>
      <c r="B517" s="1">
        <v>1734.01</v>
      </c>
      <c r="C517" s="85">
        <v>43.7</v>
      </c>
      <c r="D517" s="20" t="s">
        <v>170</v>
      </c>
      <c r="E517" s="17" t="s">
        <v>171</v>
      </c>
      <c r="F517" s="17" t="s">
        <v>58</v>
      </c>
      <c r="G517" s="17" t="s">
        <v>59</v>
      </c>
      <c r="H517" s="18">
        <v>1</v>
      </c>
      <c r="I517" s="18" t="s">
        <v>2733</v>
      </c>
      <c r="J517" s="17"/>
      <c r="K517" s="17" t="s">
        <v>2734</v>
      </c>
      <c r="L517" s="19" t="s">
        <v>62</v>
      </c>
      <c r="M517" s="19" t="s">
        <v>63</v>
      </c>
      <c r="N517" s="19" t="s">
        <v>63</v>
      </c>
      <c r="O517" s="19" t="s">
        <v>63</v>
      </c>
      <c r="P517" s="19" t="s">
        <v>63</v>
      </c>
      <c r="Q517" s="19" t="s">
        <v>63</v>
      </c>
      <c r="R517" s="19" t="s">
        <v>62</v>
      </c>
      <c r="S517" s="19" t="s">
        <v>63</v>
      </c>
      <c r="T517" s="19" t="s">
        <v>63</v>
      </c>
      <c r="U517" s="19" t="s">
        <v>63</v>
      </c>
      <c r="V517" s="19" t="s">
        <v>63</v>
      </c>
      <c r="W517" s="19" t="s">
        <v>63</v>
      </c>
      <c r="X517" s="19" t="s">
        <v>63</v>
      </c>
      <c r="Y517" s="19" t="s">
        <v>63</v>
      </c>
      <c r="Z517" s="19" t="s">
        <v>62</v>
      </c>
      <c r="AA517" s="19" t="s">
        <v>62</v>
      </c>
      <c r="AB517" s="19" t="s">
        <v>62</v>
      </c>
      <c r="AC517" s="19" t="s">
        <v>62</v>
      </c>
      <c r="AD517" s="19" t="s">
        <v>62</v>
      </c>
      <c r="AE517" s="19" t="s">
        <v>62</v>
      </c>
      <c r="AF517" s="19" t="s">
        <v>62</v>
      </c>
      <c r="AG517" s="19" t="s">
        <v>62</v>
      </c>
      <c r="AH517" s="19" t="s">
        <v>62</v>
      </c>
      <c r="AI517" s="19" t="s">
        <v>62</v>
      </c>
      <c r="AJ517" s="19" t="s">
        <v>62</v>
      </c>
      <c r="AK517" s="19" t="s">
        <v>62</v>
      </c>
      <c r="AL517" s="19" t="s">
        <v>62</v>
      </c>
      <c r="AM517" s="19" t="s">
        <v>62</v>
      </c>
      <c r="AN517" s="19" t="s">
        <v>63</v>
      </c>
      <c r="AO517" s="19" t="s">
        <v>63</v>
      </c>
      <c r="AP517" s="83"/>
      <c r="AQ517" s="83" t="s">
        <v>1899</v>
      </c>
    </row>
    <row r="518" spans="1:43">
      <c r="A518" s="15" t="s">
        <v>55</v>
      </c>
      <c r="B518" s="1">
        <v>1737</v>
      </c>
      <c r="C518" s="16">
        <v>25.2</v>
      </c>
      <c r="D518" s="20" t="s">
        <v>1662</v>
      </c>
      <c r="E518" s="17" t="s">
        <v>57</v>
      </c>
      <c r="F518" s="17" t="s">
        <v>58</v>
      </c>
      <c r="G518" s="17" t="s">
        <v>59</v>
      </c>
      <c r="H518" s="18">
        <v>1</v>
      </c>
      <c r="I518" s="17"/>
      <c r="J518" s="17"/>
      <c r="K518" s="17"/>
      <c r="L518" s="19" t="s">
        <v>63</v>
      </c>
      <c r="M518" s="19" t="s">
        <v>63</v>
      </c>
      <c r="N518" s="19" t="s">
        <v>62</v>
      </c>
      <c r="O518" s="19" t="s">
        <v>63</v>
      </c>
      <c r="P518" s="19" t="s">
        <v>63</v>
      </c>
      <c r="Q518" s="19" t="s">
        <v>62</v>
      </c>
      <c r="R518" s="19" t="s">
        <v>63</v>
      </c>
      <c r="S518" s="19" t="s">
        <v>62</v>
      </c>
      <c r="T518" s="19" t="s">
        <v>62</v>
      </c>
      <c r="U518" s="19" t="s">
        <v>62</v>
      </c>
      <c r="V518" s="19" t="s">
        <v>62</v>
      </c>
      <c r="W518" s="19" t="s">
        <v>63</v>
      </c>
      <c r="X518" s="19" t="s">
        <v>63</v>
      </c>
      <c r="Y518" s="19" t="s">
        <v>63</v>
      </c>
      <c r="Z518" s="19" t="s">
        <v>63</v>
      </c>
      <c r="AA518" s="19" t="s">
        <v>63</v>
      </c>
      <c r="AB518" s="19" t="s">
        <v>63</v>
      </c>
      <c r="AC518" s="19" t="s">
        <v>63</v>
      </c>
      <c r="AD518" s="19" t="s">
        <v>63</v>
      </c>
      <c r="AE518" s="19" t="s">
        <v>63</v>
      </c>
      <c r="AF518" s="19" t="s">
        <v>63</v>
      </c>
      <c r="AG518" s="19" t="s">
        <v>63</v>
      </c>
      <c r="AH518" s="19" t="s">
        <v>63</v>
      </c>
      <c r="AI518" s="19" t="s">
        <v>63</v>
      </c>
      <c r="AJ518" s="19" t="s">
        <v>63</v>
      </c>
      <c r="AK518" s="19" t="s">
        <v>63</v>
      </c>
      <c r="AL518" s="19" t="s">
        <v>63</v>
      </c>
      <c r="AM518" s="19" t="s">
        <v>63</v>
      </c>
      <c r="AN518" s="19" t="s">
        <v>63</v>
      </c>
      <c r="AO518" s="19" t="s">
        <v>63</v>
      </c>
      <c r="AP518" s="83"/>
      <c r="AQ518" s="83" t="s">
        <v>64</v>
      </c>
    </row>
    <row r="519" spans="1:43">
      <c r="A519" s="15" t="s">
        <v>55</v>
      </c>
      <c r="B519" s="1">
        <v>1738</v>
      </c>
      <c r="C519" s="16">
        <v>2.5</v>
      </c>
      <c r="D519" s="22" t="s">
        <v>174</v>
      </c>
      <c r="E519" s="17" t="s">
        <v>57</v>
      </c>
      <c r="F519" s="17" t="s">
        <v>57</v>
      </c>
      <c r="G519" s="17" t="s">
        <v>57</v>
      </c>
      <c r="H519" s="18">
        <v>1</v>
      </c>
      <c r="I519" s="17"/>
      <c r="J519" s="17"/>
      <c r="K519" s="17"/>
      <c r="L519" s="19" t="s">
        <v>62</v>
      </c>
      <c r="M519" s="19" t="s">
        <v>63</v>
      </c>
      <c r="N519" s="19" t="s">
        <v>63</v>
      </c>
      <c r="O519" s="19" t="s">
        <v>63</v>
      </c>
      <c r="P519" s="19" t="s">
        <v>63</v>
      </c>
      <c r="Q519" s="19" t="s">
        <v>63</v>
      </c>
      <c r="R519" s="19" t="s">
        <v>62</v>
      </c>
      <c r="S519" s="19" t="s">
        <v>62</v>
      </c>
      <c r="T519" s="19" t="s">
        <v>62</v>
      </c>
      <c r="U519" s="19" t="s">
        <v>62</v>
      </c>
      <c r="V519" s="19" t="s">
        <v>62</v>
      </c>
      <c r="W519" s="19" t="s">
        <v>62</v>
      </c>
      <c r="X519" s="19" t="s">
        <v>62</v>
      </c>
      <c r="Y519" s="19" t="s">
        <v>62</v>
      </c>
      <c r="Z519" s="19" t="s">
        <v>63</v>
      </c>
      <c r="AA519" s="19" t="s">
        <v>63</v>
      </c>
      <c r="AB519" s="19" t="s">
        <v>63</v>
      </c>
      <c r="AC519" s="19" t="s">
        <v>63</v>
      </c>
      <c r="AD519" s="19" t="s">
        <v>63</v>
      </c>
      <c r="AE519" s="19" t="s">
        <v>63</v>
      </c>
      <c r="AF519" s="19" t="s">
        <v>63</v>
      </c>
      <c r="AG519" s="19" t="s">
        <v>63</v>
      </c>
      <c r="AH519" s="19" t="s">
        <v>63</v>
      </c>
      <c r="AI519" s="19" t="s">
        <v>63</v>
      </c>
      <c r="AJ519" s="19" t="s">
        <v>63</v>
      </c>
      <c r="AK519" s="19" t="s">
        <v>63</v>
      </c>
      <c r="AL519" s="19" t="s">
        <v>63</v>
      </c>
      <c r="AM519" s="19" t="s">
        <v>63</v>
      </c>
      <c r="AN519" s="19" t="s">
        <v>63</v>
      </c>
      <c r="AO519" s="19" t="s">
        <v>62</v>
      </c>
      <c r="AP519" s="83"/>
      <c r="AQ519" s="83" t="s">
        <v>64</v>
      </c>
    </row>
    <row r="520" spans="1:43">
      <c r="A520" s="15" t="s">
        <v>55</v>
      </c>
      <c r="B520" s="1">
        <v>1738.01</v>
      </c>
      <c r="C520" s="85">
        <v>7.9</v>
      </c>
      <c r="D520" s="20" t="s">
        <v>174</v>
      </c>
      <c r="E520" s="17" t="s">
        <v>57</v>
      </c>
      <c r="F520" s="17" t="s">
        <v>58</v>
      </c>
      <c r="G520" s="17" t="s">
        <v>57</v>
      </c>
      <c r="H520" s="18">
        <v>1</v>
      </c>
      <c r="I520" s="17"/>
      <c r="J520" s="17"/>
      <c r="K520" s="17"/>
      <c r="L520" s="19" t="s">
        <v>62</v>
      </c>
      <c r="M520" s="19" t="s">
        <v>63</v>
      </c>
      <c r="N520" s="19" t="s">
        <v>63</v>
      </c>
      <c r="O520" s="19" t="s">
        <v>63</v>
      </c>
      <c r="P520" s="19" t="s">
        <v>63</v>
      </c>
      <c r="Q520" s="19" t="s">
        <v>63</v>
      </c>
      <c r="R520" s="19" t="s">
        <v>62</v>
      </c>
      <c r="S520" s="19" t="s">
        <v>63</v>
      </c>
      <c r="T520" s="19" t="s">
        <v>63</v>
      </c>
      <c r="U520" s="19" t="s">
        <v>63</v>
      </c>
      <c r="V520" s="19" t="s">
        <v>63</v>
      </c>
      <c r="W520" s="19" t="s">
        <v>63</v>
      </c>
      <c r="X520" s="19" t="s">
        <v>63</v>
      </c>
      <c r="Y520" s="19" t="s">
        <v>63</v>
      </c>
      <c r="Z520" s="19" t="s">
        <v>62</v>
      </c>
      <c r="AA520" s="19" t="s">
        <v>63</v>
      </c>
      <c r="AB520" s="19" t="s">
        <v>62</v>
      </c>
      <c r="AC520" s="19" t="s">
        <v>62</v>
      </c>
      <c r="AD520" s="19" t="s">
        <v>62</v>
      </c>
      <c r="AE520" s="19" t="s">
        <v>62</v>
      </c>
      <c r="AF520" s="19" t="s">
        <v>62</v>
      </c>
      <c r="AG520" s="19" t="s">
        <v>62</v>
      </c>
      <c r="AH520" s="19" t="s">
        <v>62</v>
      </c>
      <c r="AI520" s="19" t="s">
        <v>62</v>
      </c>
      <c r="AJ520" s="19" t="s">
        <v>62</v>
      </c>
      <c r="AK520" s="19" t="s">
        <v>62</v>
      </c>
      <c r="AL520" s="19" t="s">
        <v>62</v>
      </c>
      <c r="AM520" s="19" t="s">
        <v>62</v>
      </c>
      <c r="AN520" s="19" t="s">
        <v>63</v>
      </c>
      <c r="AO520" s="19" t="s">
        <v>63</v>
      </c>
      <c r="AP520" s="83"/>
      <c r="AQ520" s="83"/>
    </row>
    <row r="521" spans="1:43">
      <c r="A521" s="15" t="s">
        <v>55</v>
      </c>
      <c r="B521" s="1">
        <v>1739</v>
      </c>
      <c r="C521" s="16">
        <v>18</v>
      </c>
      <c r="D521" s="20" t="s">
        <v>175</v>
      </c>
      <c r="E521" s="17" t="s">
        <v>176</v>
      </c>
      <c r="F521" s="17" t="s">
        <v>156</v>
      </c>
      <c r="G521" s="17" t="s">
        <v>57</v>
      </c>
      <c r="H521" s="18">
        <v>1</v>
      </c>
      <c r="I521" s="17"/>
      <c r="J521" s="17"/>
      <c r="K521" s="17"/>
      <c r="L521" s="19" t="s">
        <v>62</v>
      </c>
      <c r="M521" s="19" t="s">
        <v>63</v>
      </c>
      <c r="N521" s="19" t="s">
        <v>63</v>
      </c>
      <c r="O521" s="19" t="s">
        <v>63</v>
      </c>
      <c r="P521" s="19" t="s">
        <v>63</v>
      </c>
      <c r="Q521" s="19" t="s">
        <v>63</v>
      </c>
      <c r="R521" s="19" t="s">
        <v>62</v>
      </c>
      <c r="S521" s="19" t="s">
        <v>62</v>
      </c>
      <c r="T521" s="19" t="s">
        <v>62</v>
      </c>
      <c r="U521" s="19" t="s">
        <v>62</v>
      </c>
      <c r="V521" s="19" t="s">
        <v>62</v>
      </c>
      <c r="W521" s="19" t="s">
        <v>62</v>
      </c>
      <c r="X521" s="19" t="s">
        <v>62</v>
      </c>
      <c r="Y521" s="19" t="s">
        <v>63</v>
      </c>
      <c r="Z521" s="19" t="s">
        <v>62</v>
      </c>
      <c r="AA521" s="19" t="s">
        <v>63</v>
      </c>
      <c r="AB521" s="19" t="s">
        <v>63</v>
      </c>
      <c r="AC521" s="19" t="s">
        <v>62</v>
      </c>
      <c r="AD521" s="19" t="s">
        <v>62</v>
      </c>
      <c r="AE521" s="19" t="s">
        <v>62</v>
      </c>
      <c r="AF521" s="19" t="s">
        <v>62</v>
      </c>
      <c r="AG521" s="19" t="s">
        <v>62</v>
      </c>
      <c r="AH521" s="19" t="s">
        <v>62</v>
      </c>
      <c r="AI521" s="19" t="s">
        <v>62</v>
      </c>
      <c r="AJ521" s="19" t="s">
        <v>62</v>
      </c>
      <c r="AK521" s="19" t="s">
        <v>62</v>
      </c>
      <c r="AL521" s="19" t="s">
        <v>62</v>
      </c>
      <c r="AM521" s="19" t="s">
        <v>62</v>
      </c>
      <c r="AN521" s="19" t="s">
        <v>63</v>
      </c>
      <c r="AO521" s="19" t="s">
        <v>62</v>
      </c>
      <c r="AP521" s="83"/>
      <c r="AQ521" s="83" t="s">
        <v>64</v>
      </c>
    </row>
    <row r="522" spans="1:43">
      <c r="A522" s="15" t="s">
        <v>55</v>
      </c>
      <c r="B522" s="1">
        <v>1740</v>
      </c>
      <c r="C522" s="16">
        <v>0.9</v>
      </c>
      <c r="D522" s="20" t="s">
        <v>177</v>
      </c>
      <c r="E522" s="17" t="s">
        <v>57</v>
      </c>
      <c r="F522" s="17" t="s">
        <v>156</v>
      </c>
      <c r="G522" s="17" t="s">
        <v>57</v>
      </c>
      <c r="H522" s="18">
        <v>1</v>
      </c>
      <c r="I522" s="17"/>
      <c r="J522" s="17"/>
      <c r="K522" s="17"/>
      <c r="L522" s="19" t="s">
        <v>62</v>
      </c>
      <c r="M522" s="19" t="s">
        <v>63</v>
      </c>
      <c r="N522" s="19" t="s">
        <v>63</v>
      </c>
      <c r="O522" s="19" t="s">
        <v>63</v>
      </c>
      <c r="P522" s="19" t="s">
        <v>63</v>
      </c>
      <c r="Q522" s="19" t="s">
        <v>63</v>
      </c>
      <c r="R522" s="19" t="s">
        <v>62</v>
      </c>
      <c r="S522" s="19" t="s">
        <v>62</v>
      </c>
      <c r="T522" s="19" t="s">
        <v>62</v>
      </c>
      <c r="U522" s="19" t="s">
        <v>62</v>
      </c>
      <c r="V522" s="19" t="s">
        <v>62</v>
      </c>
      <c r="W522" s="19" t="s">
        <v>62</v>
      </c>
      <c r="X522" s="19" t="s">
        <v>62</v>
      </c>
      <c r="Y522" s="19" t="s">
        <v>62</v>
      </c>
      <c r="Z522" s="19" t="s">
        <v>63</v>
      </c>
      <c r="AA522" s="19" t="s">
        <v>63</v>
      </c>
      <c r="AB522" s="19" t="s">
        <v>63</v>
      </c>
      <c r="AC522" s="19" t="s">
        <v>63</v>
      </c>
      <c r="AD522" s="19" t="s">
        <v>63</v>
      </c>
      <c r="AE522" s="19" t="s">
        <v>63</v>
      </c>
      <c r="AF522" s="19" t="s">
        <v>63</v>
      </c>
      <c r="AG522" s="19" t="s">
        <v>63</v>
      </c>
      <c r="AH522" s="19" t="s">
        <v>63</v>
      </c>
      <c r="AI522" s="19" t="s">
        <v>63</v>
      </c>
      <c r="AJ522" s="19" t="s">
        <v>63</v>
      </c>
      <c r="AK522" s="19" t="s">
        <v>63</v>
      </c>
      <c r="AL522" s="19" t="s">
        <v>63</v>
      </c>
      <c r="AM522" s="19" t="s">
        <v>63</v>
      </c>
      <c r="AN522" s="19" t="s">
        <v>62</v>
      </c>
      <c r="AO522" s="19" t="s">
        <v>63</v>
      </c>
      <c r="AP522" s="83"/>
      <c r="AQ522" s="83" t="s">
        <v>64</v>
      </c>
    </row>
    <row r="523" spans="1:43">
      <c r="A523" s="15" t="s">
        <v>55</v>
      </c>
      <c r="B523" s="1">
        <v>1740.01</v>
      </c>
      <c r="C523" s="85">
        <v>5.2</v>
      </c>
      <c r="D523" s="20" t="s">
        <v>177</v>
      </c>
      <c r="E523" s="17" t="s">
        <v>57</v>
      </c>
      <c r="F523" s="17" t="s">
        <v>156</v>
      </c>
      <c r="G523" s="17" t="s">
        <v>57</v>
      </c>
      <c r="H523" s="18">
        <v>1</v>
      </c>
      <c r="I523" s="17"/>
      <c r="J523" s="17"/>
      <c r="K523" s="17"/>
      <c r="L523" s="19" t="s">
        <v>62</v>
      </c>
      <c r="M523" s="19" t="s">
        <v>63</v>
      </c>
      <c r="N523" s="19" t="s">
        <v>63</v>
      </c>
      <c r="O523" s="19" t="s">
        <v>63</v>
      </c>
      <c r="P523" s="19" t="s">
        <v>63</v>
      </c>
      <c r="Q523" s="19" t="s">
        <v>63</v>
      </c>
      <c r="R523" s="19" t="s">
        <v>62</v>
      </c>
      <c r="S523" s="19" t="s">
        <v>63</v>
      </c>
      <c r="T523" s="19" t="s">
        <v>63</v>
      </c>
      <c r="U523" s="19" t="s">
        <v>63</v>
      </c>
      <c r="V523" s="19" t="s">
        <v>63</v>
      </c>
      <c r="W523" s="19" t="s">
        <v>63</v>
      </c>
      <c r="X523" s="19" t="s">
        <v>63</v>
      </c>
      <c r="Y523" s="19" t="s">
        <v>63</v>
      </c>
      <c r="Z523" s="19" t="s">
        <v>62</v>
      </c>
      <c r="AA523" s="19" t="s">
        <v>62</v>
      </c>
      <c r="AB523" s="19" t="s">
        <v>62</v>
      </c>
      <c r="AC523" s="19" t="s">
        <v>62</v>
      </c>
      <c r="AD523" s="19" t="s">
        <v>62</v>
      </c>
      <c r="AE523" s="19" t="s">
        <v>62</v>
      </c>
      <c r="AF523" s="19" t="s">
        <v>62</v>
      </c>
      <c r="AG523" s="19" t="s">
        <v>62</v>
      </c>
      <c r="AH523" s="19" t="s">
        <v>62</v>
      </c>
      <c r="AI523" s="19" t="s">
        <v>62</v>
      </c>
      <c r="AJ523" s="19" t="s">
        <v>62</v>
      </c>
      <c r="AK523" s="19" t="s">
        <v>62</v>
      </c>
      <c r="AL523" s="19" t="s">
        <v>62</v>
      </c>
      <c r="AM523" s="19" t="s">
        <v>62</v>
      </c>
      <c r="AN523" s="19" t="s">
        <v>63</v>
      </c>
      <c r="AO523" s="19" t="s">
        <v>63</v>
      </c>
      <c r="AP523" s="83"/>
      <c r="AQ523" s="83"/>
    </row>
    <row r="524" spans="1:43">
      <c r="A524" s="15" t="s">
        <v>55</v>
      </c>
      <c r="B524" s="1">
        <v>1742</v>
      </c>
      <c r="C524" s="16">
        <v>68.400000000000006</v>
      </c>
      <c r="D524" s="20" t="s">
        <v>1663</v>
      </c>
      <c r="E524" s="84" t="s">
        <v>1097</v>
      </c>
      <c r="F524" s="17" t="s">
        <v>156</v>
      </c>
      <c r="G524" s="17" t="s">
        <v>59</v>
      </c>
      <c r="H524" s="18">
        <v>1</v>
      </c>
      <c r="I524" s="17" t="s">
        <v>1378</v>
      </c>
      <c r="J524" s="17" t="s">
        <v>1379</v>
      </c>
      <c r="K524" s="17"/>
      <c r="L524" s="19" t="s">
        <v>62</v>
      </c>
      <c r="M524" s="19" t="s">
        <v>63</v>
      </c>
      <c r="N524" s="19" t="s">
        <v>63</v>
      </c>
      <c r="O524" s="19" t="s">
        <v>63</v>
      </c>
      <c r="P524" s="19" t="s">
        <v>63</v>
      </c>
      <c r="Q524" s="19" t="s">
        <v>62</v>
      </c>
      <c r="R524" s="19" t="s">
        <v>63</v>
      </c>
      <c r="S524" s="19" t="s">
        <v>62</v>
      </c>
      <c r="T524" s="19" t="s">
        <v>62</v>
      </c>
      <c r="U524" s="19" t="s">
        <v>62</v>
      </c>
      <c r="V524" s="19" t="s">
        <v>63</v>
      </c>
      <c r="W524" s="19" t="s">
        <v>63</v>
      </c>
      <c r="X524" s="19" t="s">
        <v>63</v>
      </c>
      <c r="Y524" s="19" t="s">
        <v>63</v>
      </c>
      <c r="Z524" s="19" t="s">
        <v>63</v>
      </c>
      <c r="AA524" s="19" t="s">
        <v>63</v>
      </c>
      <c r="AB524" s="19" t="s">
        <v>63</v>
      </c>
      <c r="AC524" s="19" t="s">
        <v>63</v>
      </c>
      <c r="AD524" s="19" t="s">
        <v>63</v>
      </c>
      <c r="AE524" s="19" t="s">
        <v>63</v>
      </c>
      <c r="AF524" s="19" t="s">
        <v>63</v>
      </c>
      <c r="AG524" s="19" t="s">
        <v>63</v>
      </c>
      <c r="AH524" s="19" t="s">
        <v>63</v>
      </c>
      <c r="AI524" s="19" t="s">
        <v>63</v>
      </c>
      <c r="AJ524" s="19" t="s">
        <v>63</v>
      </c>
      <c r="AK524" s="19" t="s">
        <v>63</v>
      </c>
      <c r="AL524" s="19" t="s">
        <v>63</v>
      </c>
      <c r="AM524" s="19" t="s">
        <v>63</v>
      </c>
      <c r="AN524" s="19" t="s">
        <v>63</v>
      </c>
      <c r="AO524" s="19" t="s">
        <v>63</v>
      </c>
      <c r="AP524" s="83"/>
      <c r="AQ524" s="83" t="s">
        <v>64</v>
      </c>
    </row>
    <row r="525" spans="1:43">
      <c r="A525" s="15" t="s">
        <v>55</v>
      </c>
      <c r="B525" s="1">
        <v>1743</v>
      </c>
      <c r="C525" s="16">
        <v>76.5</v>
      </c>
      <c r="D525" s="20" t="s">
        <v>1664</v>
      </c>
      <c r="E525" s="17" t="s">
        <v>57</v>
      </c>
      <c r="F525" s="17" t="s">
        <v>58</v>
      </c>
      <c r="G525" s="17" t="s">
        <v>57</v>
      </c>
      <c r="H525" s="18">
        <v>1</v>
      </c>
      <c r="I525" s="17"/>
      <c r="J525" s="17"/>
      <c r="K525" s="17"/>
      <c r="L525" s="19" t="s">
        <v>62</v>
      </c>
      <c r="M525" s="19" t="s">
        <v>63</v>
      </c>
      <c r="N525" s="19" t="s">
        <v>63</v>
      </c>
      <c r="O525" s="19" t="s">
        <v>63</v>
      </c>
      <c r="P525" s="19" t="s">
        <v>63</v>
      </c>
      <c r="Q525" s="19" t="s">
        <v>62</v>
      </c>
      <c r="R525" s="19" t="s">
        <v>63</v>
      </c>
      <c r="S525" s="19" t="s">
        <v>62</v>
      </c>
      <c r="T525" s="19" t="s">
        <v>62</v>
      </c>
      <c r="U525" s="19" t="s">
        <v>62</v>
      </c>
      <c r="V525" s="19" t="s">
        <v>62</v>
      </c>
      <c r="W525" s="19" t="s">
        <v>63</v>
      </c>
      <c r="X525" s="19" t="s">
        <v>63</v>
      </c>
      <c r="Y525" s="19" t="s">
        <v>63</v>
      </c>
      <c r="Z525" s="19" t="s">
        <v>63</v>
      </c>
      <c r="AA525" s="19" t="s">
        <v>63</v>
      </c>
      <c r="AB525" s="19" t="s">
        <v>63</v>
      </c>
      <c r="AC525" s="19" t="s">
        <v>63</v>
      </c>
      <c r="AD525" s="19" t="s">
        <v>63</v>
      </c>
      <c r="AE525" s="19" t="s">
        <v>63</v>
      </c>
      <c r="AF525" s="19" t="s">
        <v>63</v>
      </c>
      <c r="AG525" s="19" t="s">
        <v>63</v>
      </c>
      <c r="AH525" s="19" t="s">
        <v>63</v>
      </c>
      <c r="AI525" s="19" t="s">
        <v>63</v>
      </c>
      <c r="AJ525" s="19" t="s">
        <v>63</v>
      </c>
      <c r="AK525" s="19" t="s">
        <v>63</v>
      </c>
      <c r="AL525" s="19" t="s">
        <v>63</v>
      </c>
      <c r="AM525" s="19" t="s">
        <v>63</v>
      </c>
      <c r="AN525" s="19" t="s">
        <v>63</v>
      </c>
      <c r="AO525" s="19" t="s">
        <v>63</v>
      </c>
      <c r="AP525" s="83"/>
      <c r="AQ525" s="83" t="s">
        <v>64</v>
      </c>
    </row>
    <row r="526" spans="1:43" ht="38.25">
      <c r="A526" s="15" t="s">
        <v>55</v>
      </c>
      <c r="B526" s="1">
        <v>1744</v>
      </c>
      <c r="C526" s="16">
        <v>24.3</v>
      </c>
      <c r="D526" s="20" t="s">
        <v>1665</v>
      </c>
      <c r="E526" s="17" t="s">
        <v>1666</v>
      </c>
      <c r="F526" s="17" t="s">
        <v>58</v>
      </c>
      <c r="G526" s="17" t="s">
        <v>57</v>
      </c>
      <c r="H526" s="17" t="s">
        <v>1667</v>
      </c>
      <c r="I526" s="17"/>
      <c r="J526" s="17" t="s">
        <v>1103</v>
      </c>
      <c r="K526" s="17"/>
      <c r="L526" s="19" t="s">
        <v>63</v>
      </c>
      <c r="M526" s="19" t="s">
        <v>62</v>
      </c>
      <c r="N526" s="19" t="s">
        <v>63</v>
      </c>
      <c r="O526" s="19" t="s">
        <v>63</v>
      </c>
      <c r="P526" s="19" t="s">
        <v>63</v>
      </c>
      <c r="Q526" s="19" t="s">
        <v>63</v>
      </c>
      <c r="R526" s="19" t="s">
        <v>62</v>
      </c>
      <c r="S526" s="19" t="s">
        <v>62</v>
      </c>
      <c r="T526" s="19" t="s">
        <v>62</v>
      </c>
      <c r="U526" s="19" t="s">
        <v>62</v>
      </c>
      <c r="V526" s="19" t="s">
        <v>62</v>
      </c>
      <c r="W526" s="19" t="s">
        <v>62</v>
      </c>
      <c r="X526" s="19" t="s">
        <v>62</v>
      </c>
      <c r="Y526" s="19" t="s">
        <v>63</v>
      </c>
      <c r="Z526" s="19" t="s">
        <v>63</v>
      </c>
      <c r="AA526" s="19" t="s">
        <v>63</v>
      </c>
      <c r="AB526" s="19" t="s">
        <v>63</v>
      </c>
      <c r="AC526" s="19" t="s">
        <v>63</v>
      </c>
      <c r="AD526" s="19" t="s">
        <v>63</v>
      </c>
      <c r="AE526" s="19" t="s">
        <v>63</v>
      </c>
      <c r="AF526" s="19" t="s">
        <v>63</v>
      </c>
      <c r="AG526" s="19" t="s">
        <v>63</v>
      </c>
      <c r="AH526" s="19" t="s">
        <v>63</v>
      </c>
      <c r="AI526" s="19" t="s">
        <v>63</v>
      </c>
      <c r="AJ526" s="19" t="s">
        <v>63</v>
      </c>
      <c r="AK526" s="19" t="s">
        <v>63</v>
      </c>
      <c r="AL526" s="19" t="s">
        <v>63</v>
      </c>
      <c r="AM526" s="19" t="s">
        <v>63</v>
      </c>
      <c r="AN526" s="19" t="s">
        <v>63</v>
      </c>
      <c r="AO526" s="19" t="s">
        <v>63</v>
      </c>
      <c r="AP526" s="83"/>
      <c r="AQ526" s="83" t="s">
        <v>64</v>
      </c>
    </row>
    <row r="527" spans="1:43" ht="38.25">
      <c r="A527" s="15" t="s">
        <v>55</v>
      </c>
      <c r="B527" s="1">
        <v>1745</v>
      </c>
      <c r="C527" s="16">
        <v>6.5</v>
      </c>
      <c r="D527" s="20" t="s">
        <v>1668</v>
      </c>
      <c r="E527" s="17" t="s">
        <v>57</v>
      </c>
      <c r="F527" s="17" t="s">
        <v>58</v>
      </c>
      <c r="G527" s="17" t="s">
        <v>57</v>
      </c>
      <c r="H527" s="17" t="s">
        <v>1667</v>
      </c>
      <c r="I527" s="17"/>
      <c r="J527" s="17" t="s">
        <v>1103</v>
      </c>
      <c r="K527" s="17"/>
      <c r="L527" s="19" t="s">
        <v>63</v>
      </c>
      <c r="M527" s="19" t="s">
        <v>62</v>
      </c>
      <c r="N527" s="19" t="s">
        <v>63</v>
      </c>
      <c r="O527" s="19" t="s">
        <v>63</v>
      </c>
      <c r="P527" s="19" t="s">
        <v>63</v>
      </c>
      <c r="Q527" s="19" t="s">
        <v>62</v>
      </c>
      <c r="R527" s="19" t="s">
        <v>63</v>
      </c>
      <c r="S527" s="19" t="s">
        <v>62</v>
      </c>
      <c r="T527" s="19" t="s">
        <v>62</v>
      </c>
      <c r="U527" s="19" t="s">
        <v>62</v>
      </c>
      <c r="V527" s="19" t="s">
        <v>62</v>
      </c>
      <c r="W527" s="19" t="s">
        <v>63</v>
      </c>
      <c r="X527" s="19" t="s">
        <v>63</v>
      </c>
      <c r="Y527" s="19" t="s">
        <v>63</v>
      </c>
      <c r="Z527" s="19" t="s">
        <v>63</v>
      </c>
      <c r="AA527" s="19" t="s">
        <v>63</v>
      </c>
      <c r="AB527" s="19" t="s">
        <v>63</v>
      </c>
      <c r="AC527" s="19" t="s">
        <v>63</v>
      </c>
      <c r="AD527" s="19" t="s">
        <v>63</v>
      </c>
      <c r="AE527" s="19" t="s">
        <v>63</v>
      </c>
      <c r="AF527" s="19" t="s">
        <v>63</v>
      </c>
      <c r="AG527" s="19" t="s">
        <v>63</v>
      </c>
      <c r="AH527" s="19" t="s">
        <v>63</v>
      </c>
      <c r="AI527" s="19" t="s">
        <v>63</v>
      </c>
      <c r="AJ527" s="19" t="s">
        <v>63</v>
      </c>
      <c r="AK527" s="19" t="s">
        <v>63</v>
      </c>
      <c r="AL527" s="19" t="s">
        <v>63</v>
      </c>
      <c r="AM527" s="19" t="s">
        <v>63</v>
      </c>
      <c r="AN527" s="19" t="s">
        <v>63</v>
      </c>
      <c r="AO527" s="19" t="s">
        <v>63</v>
      </c>
      <c r="AP527" s="83"/>
      <c r="AQ527" s="83" t="s">
        <v>64</v>
      </c>
    </row>
    <row r="528" spans="1:43">
      <c r="A528" s="15" t="s">
        <v>55</v>
      </c>
      <c r="B528" s="1">
        <v>1746</v>
      </c>
      <c r="C528" s="16">
        <v>22.5</v>
      </c>
      <c r="D528" s="20" t="s">
        <v>1669</v>
      </c>
      <c r="E528" s="17" t="s">
        <v>1670</v>
      </c>
      <c r="F528" s="17" t="s">
        <v>57</v>
      </c>
      <c r="G528" s="17" t="s">
        <v>59</v>
      </c>
      <c r="H528" s="18">
        <v>1</v>
      </c>
      <c r="I528" s="17" t="s">
        <v>1671</v>
      </c>
      <c r="J528" s="21"/>
      <c r="K528" s="17"/>
      <c r="L528" s="19" t="s">
        <v>62</v>
      </c>
      <c r="M528" s="19" t="s">
        <v>62</v>
      </c>
      <c r="N528" s="19" t="s">
        <v>63</v>
      </c>
      <c r="O528" s="19" t="s">
        <v>63</v>
      </c>
      <c r="P528" s="19" t="s">
        <v>62</v>
      </c>
      <c r="Q528" s="19" t="s">
        <v>62</v>
      </c>
      <c r="R528" s="19" t="s">
        <v>63</v>
      </c>
      <c r="S528" s="19" t="s">
        <v>62</v>
      </c>
      <c r="T528" s="19" t="s">
        <v>62</v>
      </c>
      <c r="U528" s="19" t="s">
        <v>62</v>
      </c>
      <c r="V528" s="19" t="s">
        <v>62</v>
      </c>
      <c r="W528" s="19" t="s">
        <v>63</v>
      </c>
      <c r="X528" s="19" t="s">
        <v>63</v>
      </c>
      <c r="Y528" s="19" t="s">
        <v>63</v>
      </c>
      <c r="Z528" s="19" t="s">
        <v>63</v>
      </c>
      <c r="AA528" s="19" t="s">
        <v>63</v>
      </c>
      <c r="AB528" s="19" t="s">
        <v>63</v>
      </c>
      <c r="AC528" s="19" t="s">
        <v>63</v>
      </c>
      <c r="AD528" s="19" t="s">
        <v>63</v>
      </c>
      <c r="AE528" s="19" t="s">
        <v>63</v>
      </c>
      <c r="AF528" s="19" t="s">
        <v>63</v>
      </c>
      <c r="AG528" s="19" t="s">
        <v>63</v>
      </c>
      <c r="AH528" s="19" t="s">
        <v>63</v>
      </c>
      <c r="AI528" s="19" t="s">
        <v>63</v>
      </c>
      <c r="AJ528" s="19" t="s">
        <v>63</v>
      </c>
      <c r="AK528" s="19" t="s">
        <v>63</v>
      </c>
      <c r="AL528" s="19" t="s">
        <v>63</v>
      </c>
      <c r="AM528" s="19" t="s">
        <v>63</v>
      </c>
      <c r="AN528" s="19" t="s">
        <v>63</v>
      </c>
      <c r="AO528" s="19" t="s">
        <v>63</v>
      </c>
      <c r="AP528" s="83"/>
      <c r="AQ528" s="83" t="s">
        <v>64</v>
      </c>
    </row>
    <row r="529" spans="1:43">
      <c r="A529" s="15" t="s">
        <v>55</v>
      </c>
      <c r="B529" s="1">
        <v>1747</v>
      </c>
      <c r="C529" s="16">
        <v>61.2</v>
      </c>
      <c r="D529" s="20" t="s">
        <v>1672</v>
      </c>
      <c r="E529" s="17" t="s">
        <v>57</v>
      </c>
      <c r="F529" s="17" t="s">
        <v>58</v>
      </c>
      <c r="G529" s="17" t="s">
        <v>57</v>
      </c>
      <c r="H529" s="18">
        <v>1</v>
      </c>
      <c r="I529" s="17"/>
      <c r="J529" s="17"/>
      <c r="K529" s="17"/>
      <c r="L529" s="19" t="s">
        <v>62</v>
      </c>
      <c r="M529" s="19" t="s">
        <v>63</v>
      </c>
      <c r="N529" s="19" t="s">
        <v>63</v>
      </c>
      <c r="O529" s="19" t="s">
        <v>63</v>
      </c>
      <c r="P529" s="19" t="s">
        <v>63</v>
      </c>
      <c r="Q529" s="19" t="s">
        <v>62</v>
      </c>
      <c r="R529" s="19" t="s">
        <v>63</v>
      </c>
      <c r="S529" s="19" t="s">
        <v>62</v>
      </c>
      <c r="T529" s="19" t="s">
        <v>62</v>
      </c>
      <c r="U529" s="19" t="s">
        <v>62</v>
      </c>
      <c r="V529" s="19" t="s">
        <v>62</v>
      </c>
      <c r="W529" s="19" t="s">
        <v>63</v>
      </c>
      <c r="X529" s="19" t="s">
        <v>63</v>
      </c>
      <c r="Y529" s="19" t="s">
        <v>63</v>
      </c>
      <c r="Z529" s="19" t="s">
        <v>63</v>
      </c>
      <c r="AA529" s="19" t="s">
        <v>63</v>
      </c>
      <c r="AB529" s="19" t="s">
        <v>63</v>
      </c>
      <c r="AC529" s="19" t="s">
        <v>63</v>
      </c>
      <c r="AD529" s="19" t="s">
        <v>63</v>
      </c>
      <c r="AE529" s="19" t="s">
        <v>63</v>
      </c>
      <c r="AF529" s="19" t="s">
        <v>63</v>
      </c>
      <c r="AG529" s="19" t="s">
        <v>63</v>
      </c>
      <c r="AH529" s="19" t="s">
        <v>63</v>
      </c>
      <c r="AI529" s="19" t="s">
        <v>63</v>
      </c>
      <c r="AJ529" s="19" t="s">
        <v>63</v>
      </c>
      <c r="AK529" s="19" t="s">
        <v>63</v>
      </c>
      <c r="AL529" s="19" t="s">
        <v>63</v>
      </c>
      <c r="AM529" s="19" t="s">
        <v>63</v>
      </c>
      <c r="AN529" s="19" t="s">
        <v>63</v>
      </c>
      <c r="AO529" s="19" t="s">
        <v>63</v>
      </c>
      <c r="AP529" s="83"/>
      <c r="AQ529" s="83" t="s">
        <v>64</v>
      </c>
    </row>
    <row r="530" spans="1:43">
      <c r="A530" s="15" t="s">
        <v>55</v>
      </c>
      <c r="B530" s="1">
        <v>1748</v>
      </c>
      <c r="C530" s="16">
        <v>68.400000000000006</v>
      </c>
      <c r="D530" s="20" t="s">
        <v>178</v>
      </c>
      <c r="E530" s="17" t="s">
        <v>57</v>
      </c>
      <c r="F530" s="17" t="s">
        <v>58</v>
      </c>
      <c r="G530" s="17" t="s">
        <v>57</v>
      </c>
      <c r="H530" s="18">
        <v>1</v>
      </c>
      <c r="I530" s="17"/>
      <c r="J530" s="17"/>
      <c r="K530" s="17"/>
      <c r="L530" s="19" t="s">
        <v>62</v>
      </c>
      <c r="M530" s="19" t="s">
        <v>63</v>
      </c>
      <c r="N530" s="19" t="s">
        <v>63</v>
      </c>
      <c r="O530" s="19" t="s">
        <v>63</v>
      </c>
      <c r="P530" s="19" t="s">
        <v>63</v>
      </c>
      <c r="Q530" s="19" t="s">
        <v>62</v>
      </c>
      <c r="R530" s="19" t="s">
        <v>63</v>
      </c>
      <c r="S530" s="19" t="s">
        <v>62</v>
      </c>
      <c r="T530" s="19" t="s">
        <v>62</v>
      </c>
      <c r="U530" s="19" t="s">
        <v>62</v>
      </c>
      <c r="V530" s="19" t="s">
        <v>62</v>
      </c>
      <c r="W530" s="19" t="s">
        <v>63</v>
      </c>
      <c r="X530" s="19" t="s">
        <v>63</v>
      </c>
      <c r="Y530" s="19" t="s">
        <v>63</v>
      </c>
      <c r="Z530" s="19" t="s">
        <v>63</v>
      </c>
      <c r="AA530" s="19" t="s">
        <v>63</v>
      </c>
      <c r="AB530" s="19" t="s">
        <v>63</v>
      </c>
      <c r="AC530" s="19" t="s">
        <v>63</v>
      </c>
      <c r="AD530" s="19" t="s">
        <v>63</v>
      </c>
      <c r="AE530" s="19" t="s">
        <v>63</v>
      </c>
      <c r="AF530" s="19" t="s">
        <v>63</v>
      </c>
      <c r="AG530" s="19" t="s">
        <v>63</v>
      </c>
      <c r="AH530" s="19" t="s">
        <v>63</v>
      </c>
      <c r="AI530" s="19" t="s">
        <v>63</v>
      </c>
      <c r="AJ530" s="19" t="s">
        <v>63</v>
      </c>
      <c r="AK530" s="19" t="s">
        <v>63</v>
      </c>
      <c r="AL530" s="19" t="s">
        <v>63</v>
      </c>
      <c r="AM530" s="19" t="s">
        <v>63</v>
      </c>
      <c r="AN530" s="19" t="s">
        <v>63</v>
      </c>
      <c r="AO530" s="19" t="s">
        <v>63</v>
      </c>
      <c r="AP530" s="83"/>
      <c r="AQ530" s="83" t="s">
        <v>64</v>
      </c>
    </row>
    <row r="531" spans="1:43">
      <c r="A531" s="15" t="s">
        <v>55</v>
      </c>
      <c r="B531" s="1">
        <v>1749</v>
      </c>
      <c r="C531" s="16">
        <v>22.5</v>
      </c>
      <c r="D531" s="20" t="s">
        <v>179</v>
      </c>
      <c r="E531" s="17" t="s">
        <v>74</v>
      </c>
      <c r="F531" s="17" t="s">
        <v>58</v>
      </c>
      <c r="G531" s="17" t="s">
        <v>59</v>
      </c>
      <c r="H531" s="18">
        <v>1</v>
      </c>
      <c r="I531" s="17"/>
      <c r="J531" s="21"/>
      <c r="K531" s="17"/>
      <c r="L531" s="19" t="s">
        <v>62</v>
      </c>
      <c r="M531" s="19" t="s">
        <v>62</v>
      </c>
      <c r="N531" s="19" t="s">
        <v>63</v>
      </c>
      <c r="O531" s="19" t="s">
        <v>63</v>
      </c>
      <c r="P531" s="19" t="s">
        <v>63</v>
      </c>
      <c r="Q531" s="19" t="s">
        <v>62</v>
      </c>
      <c r="R531" s="19" t="s">
        <v>63</v>
      </c>
      <c r="S531" s="19" t="s">
        <v>62</v>
      </c>
      <c r="T531" s="19" t="s">
        <v>62</v>
      </c>
      <c r="U531" s="19" t="s">
        <v>62</v>
      </c>
      <c r="V531" s="19" t="s">
        <v>62</v>
      </c>
      <c r="W531" s="19" t="s">
        <v>63</v>
      </c>
      <c r="X531" s="19" t="s">
        <v>63</v>
      </c>
      <c r="Y531" s="19" t="s">
        <v>63</v>
      </c>
      <c r="Z531" s="19" t="s">
        <v>63</v>
      </c>
      <c r="AA531" s="19" t="s">
        <v>63</v>
      </c>
      <c r="AB531" s="19" t="s">
        <v>63</v>
      </c>
      <c r="AC531" s="19" t="s">
        <v>63</v>
      </c>
      <c r="AD531" s="19" t="s">
        <v>63</v>
      </c>
      <c r="AE531" s="19" t="s">
        <v>63</v>
      </c>
      <c r="AF531" s="19" t="s">
        <v>63</v>
      </c>
      <c r="AG531" s="19" t="s">
        <v>63</v>
      </c>
      <c r="AH531" s="19" t="s">
        <v>63</v>
      </c>
      <c r="AI531" s="19" t="s">
        <v>63</v>
      </c>
      <c r="AJ531" s="19" t="s">
        <v>63</v>
      </c>
      <c r="AK531" s="19" t="s">
        <v>63</v>
      </c>
      <c r="AL531" s="19" t="s">
        <v>63</v>
      </c>
      <c r="AM531" s="19" t="s">
        <v>63</v>
      </c>
      <c r="AN531" s="19" t="s">
        <v>63</v>
      </c>
      <c r="AO531" s="19" t="s">
        <v>63</v>
      </c>
      <c r="AP531" s="83"/>
      <c r="AQ531" s="83" t="s">
        <v>64</v>
      </c>
    </row>
    <row r="532" spans="1:43">
      <c r="A532" s="15" t="s">
        <v>55</v>
      </c>
      <c r="B532" s="1">
        <v>1750</v>
      </c>
      <c r="C532" s="16">
        <v>68.400000000000006</v>
      </c>
      <c r="D532" s="20" t="s">
        <v>1673</v>
      </c>
      <c r="E532" s="17" t="s">
        <v>57</v>
      </c>
      <c r="F532" s="17" t="s">
        <v>58</v>
      </c>
      <c r="G532" s="17" t="s">
        <v>57</v>
      </c>
      <c r="H532" s="18">
        <v>1</v>
      </c>
      <c r="I532" s="17"/>
      <c r="J532" s="17"/>
      <c r="K532" s="17"/>
      <c r="L532" s="19" t="s">
        <v>62</v>
      </c>
      <c r="M532" s="19" t="s">
        <v>63</v>
      </c>
      <c r="N532" s="19" t="s">
        <v>63</v>
      </c>
      <c r="O532" s="19" t="s">
        <v>63</v>
      </c>
      <c r="P532" s="19" t="s">
        <v>63</v>
      </c>
      <c r="Q532" s="19" t="s">
        <v>62</v>
      </c>
      <c r="R532" s="19" t="s">
        <v>63</v>
      </c>
      <c r="S532" s="19" t="s">
        <v>62</v>
      </c>
      <c r="T532" s="19" t="s">
        <v>62</v>
      </c>
      <c r="U532" s="19" t="s">
        <v>62</v>
      </c>
      <c r="V532" s="19" t="s">
        <v>62</v>
      </c>
      <c r="W532" s="19" t="s">
        <v>63</v>
      </c>
      <c r="X532" s="19" t="s">
        <v>63</v>
      </c>
      <c r="Y532" s="19" t="s">
        <v>63</v>
      </c>
      <c r="Z532" s="19" t="s">
        <v>63</v>
      </c>
      <c r="AA532" s="19" t="s">
        <v>63</v>
      </c>
      <c r="AB532" s="19" t="s">
        <v>63</v>
      </c>
      <c r="AC532" s="19" t="s">
        <v>63</v>
      </c>
      <c r="AD532" s="19" t="s">
        <v>63</v>
      </c>
      <c r="AE532" s="19" t="s">
        <v>63</v>
      </c>
      <c r="AF532" s="19" t="s">
        <v>63</v>
      </c>
      <c r="AG532" s="19" t="s">
        <v>63</v>
      </c>
      <c r="AH532" s="19" t="s">
        <v>63</v>
      </c>
      <c r="AI532" s="19" t="s">
        <v>63</v>
      </c>
      <c r="AJ532" s="19" t="s">
        <v>63</v>
      </c>
      <c r="AK532" s="19" t="s">
        <v>63</v>
      </c>
      <c r="AL532" s="19" t="s">
        <v>63</v>
      </c>
      <c r="AM532" s="19" t="s">
        <v>63</v>
      </c>
      <c r="AN532" s="19" t="s">
        <v>63</v>
      </c>
      <c r="AO532" s="19" t="s">
        <v>63</v>
      </c>
      <c r="AP532" s="83"/>
      <c r="AQ532" s="83" t="s">
        <v>64</v>
      </c>
    </row>
    <row r="533" spans="1:43">
      <c r="A533" s="15" t="s">
        <v>55</v>
      </c>
      <c r="B533" s="1">
        <v>1751</v>
      </c>
      <c r="C533" s="16">
        <v>61.2</v>
      </c>
      <c r="D533" s="20" t="s">
        <v>180</v>
      </c>
      <c r="E533" s="17" t="s">
        <v>181</v>
      </c>
      <c r="F533" s="17" t="s">
        <v>58</v>
      </c>
      <c r="G533" s="17" t="s">
        <v>57</v>
      </c>
      <c r="H533" s="18">
        <v>1</v>
      </c>
      <c r="I533" s="17"/>
      <c r="J533" s="17"/>
      <c r="K533" s="17"/>
      <c r="L533" s="19" t="s">
        <v>62</v>
      </c>
      <c r="M533" s="19" t="s">
        <v>63</v>
      </c>
      <c r="N533" s="19" t="s">
        <v>63</v>
      </c>
      <c r="O533" s="19" t="s">
        <v>63</v>
      </c>
      <c r="P533" s="19" t="s">
        <v>63</v>
      </c>
      <c r="Q533" s="19" t="s">
        <v>62</v>
      </c>
      <c r="R533" s="19" t="s">
        <v>63</v>
      </c>
      <c r="S533" s="19" t="s">
        <v>62</v>
      </c>
      <c r="T533" s="19" t="s">
        <v>62</v>
      </c>
      <c r="U533" s="19" t="s">
        <v>62</v>
      </c>
      <c r="V533" s="19" t="s">
        <v>62</v>
      </c>
      <c r="W533" s="19" t="s">
        <v>63</v>
      </c>
      <c r="X533" s="19" t="s">
        <v>63</v>
      </c>
      <c r="Y533" s="19" t="s">
        <v>63</v>
      </c>
      <c r="Z533" s="19" t="s">
        <v>63</v>
      </c>
      <c r="AA533" s="19" t="s">
        <v>63</v>
      </c>
      <c r="AB533" s="19" t="s">
        <v>63</v>
      </c>
      <c r="AC533" s="19" t="s">
        <v>63</v>
      </c>
      <c r="AD533" s="19" t="s">
        <v>63</v>
      </c>
      <c r="AE533" s="19" t="s">
        <v>63</v>
      </c>
      <c r="AF533" s="19" t="s">
        <v>63</v>
      </c>
      <c r="AG533" s="19" t="s">
        <v>63</v>
      </c>
      <c r="AH533" s="19" t="s">
        <v>63</v>
      </c>
      <c r="AI533" s="19" t="s">
        <v>63</v>
      </c>
      <c r="AJ533" s="19" t="s">
        <v>63</v>
      </c>
      <c r="AK533" s="19" t="s">
        <v>63</v>
      </c>
      <c r="AL533" s="19" t="s">
        <v>63</v>
      </c>
      <c r="AM533" s="19" t="s">
        <v>63</v>
      </c>
      <c r="AN533" s="19" t="s">
        <v>63</v>
      </c>
      <c r="AO533" s="19" t="s">
        <v>63</v>
      </c>
      <c r="AP533" s="83"/>
      <c r="AQ533" s="83" t="s">
        <v>64</v>
      </c>
    </row>
    <row r="534" spans="1:43">
      <c r="A534" s="15" t="s">
        <v>55</v>
      </c>
      <c r="B534" s="1">
        <v>1752</v>
      </c>
      <c r="C534" s="16">
        <v>36.9</v>
      </c>
      <c r="D534" s="20" t="s">
        <v>1674</v>
      </c>
      <c r="E534" s="17" t="s">
        <v>57</v>
      </c>
      <c r="F534" s="17" t="s">
        <v>58</v>
      </c>
      <c r="G534" s="17" t="s">
        <v>57</v>
      </c>
      <c r="H534" s="18">
        <v>1</v>
      </c>
      <c r="I534" s="17"/>
      <c r="J534" s="17"/>
      <c r="K534" s="17"/>
      <c r="L534" s="19" t="s">
        <v>62</v>
      </c>
      <c r="M534" s="19" t="s">
        <v>63</v>
      </c>
      <c r="N534" s="19" t="s">
        <v>63</v>
      </c>
      <c r="O534" s="19" t="s">
        <v>63</v>
      </c>
      <c r="P534" s="19" t="s">
        <v>63</v>
      </c>
      <c r="Q534" s="19" t="s">
        <v>62</v>
      </c>
      <c r="R534" s="19" t="s">
        <v>63</v>
      </c>
      <c r="S534" s="19" t="s">
        <v>62</v>
      </c>
      <c r="T534" s="19" t="s">
        <v>62</v>
      </c>
      <c r="U534" s="19" t="s">
        <v>62</v>
      </c>
      <c r="V534" s="19" t="s">
        <v>62</v>
      </c>
      <c r="W534" s="19" t="s">
        <v>63</v>
      </c>
      <c r="X534" s="19" t="s">
        <v>63</v>
      </c>
      <c r="Y534" s="19" t="s">
        <v>63</v>
      </c>
      <c r="Z534" s="19" t="s">
        <v>63</v>
      </c>
      <c r="AA534" s="19" t="s">
        <v>63</v>
      </c>
      <c r="AB534" s="19" t="s">
        <v>63</v>
      </c>
      <c r="AC534" s="19" t="s">
        <v>63</v>
      </c>
      <c r="AD534" s="19" t="s">
        <v>63</v>
      </c>
      <c r="AE534" s="19" t="s">
        <v>63</v>
      </c>
      <c r="AF534" s="19" t="s">
        <v>63</v>
      </c>
      <c r="AG534" s="19" t="s">
        <v>63</v>
      </c>
      <c r="AH534" s="19" t="s">
        <v>63</v>
      </c>
      <c r="AI534" s="19" t="s">
        <v>63</v>
      </c>
      <c r="AJ534" s="19" t="s">
        <v>63</v>
      </c>
      <c r="AK534" s="19" t="s">
        <v>63</v>
      </c>
      <c r="AL534" s="19" t="s">
        <v>63</v>
      </c>
      <c r="AM534" s="19" t="s">
        <v>63</v>
      </c>
      <c r="AN534" s="19" t="s">
        <v>63</v>
      </c>
      <c r="AO534" s="19" t="s">
        <v>63</v>
      </c>
      <c r="AP534" s="83"/>
      <c r="AQ534" s="83" t="s">
        <v>64</v>
      </c>
    </row>
    <row r="535" spans="1:43">
      <c r="A535" s="15" t="s">
        <v>55</v>
      </c>
      <c r="B535" s="1">
        <v>1755</v>
      </c>
      <c r="C535" s="16">
        <v>61.2</v>
      </c>
      <c r="D535" s="20" t="s">
        <v>1675</v>
      </c>
      <c r="E535" s="17" t="s">
        <v>57</v>
      </c>
      <c r="F535" s="17" t="s">
        <v>58</v>
      </c>
      <c r="G535" s="17" t="s">
        <v>57</v>
      </c>
      <c r="H535" s="18">
        <v>1</v>
      </c>
      <c r="I535" s="17"/>
      <c r="J535" s="17"/>
      <c r="K535" s="17"/>
      <c r="L535" s="19" t="s">
        <v>62</v>
      </c>
      <c r="M535" s="19" t="s">
        <v>63</v>
      </c>
      <c r="N535" s="19" t="s">
        <v>63</v>
      </c>
      <c r="O535" s="19" t="s">
        <v>63</v>
      </c>
      <c r="P535" s="19" t="s">
        <v>63</v>
      </c>
      <c r="Q535" s="19" t="s">
        <v>62</v>
      </c>
      <c r="R535" s="19" t="s">
        <v>63</v>
      </c>
      <c r="S535" s="19" t="s">
        <v>62</v>
      </c>
      <c r="T535" s="19" t="s">
        <v>62</v>
      </c>
      <c r="U535" s="19" t="s">
        <v>62</v>
      </c>
      <c r="V535" s="19" t="s">
        <v>62</v>
      </c>
      <c r="W535" s="19" t="s">
        <v>63</v>
      </c>
      <c r="X535" s="19" t="s">
        <v>63</v>
      </c>
      <c r="Y535" s="19" t="s">
        <v>63</v>
      </c>
      <c r="Z535" s="19" t="s">
        <v>63</v>
      </c>
      <c r="AA535" s="19" t="s">
        <v>63</v>
      </c>
      <c r="AB535" s="19" t="s">
        <v>63</v>
      </c>
      <c r="AC535" s="19" t="s">
        <v>63</v>
      </c>
      <c r="AD535" s="19" t="s">
        <v>63</v>
      </c>
      <c r="AE535" s="19" t="s">
        <v>63</v>
      </c>
      <c r="AF535" s="19" t="s">
        <v>63</v>
      </c>
      <c r="AG535" s="19" t="s">
        <v>63</v>
      </c>
      <c r="AH535" s="19" t="s">
        <v>63</v>
      </c>
      <c r="AI535" s="19" t="s">
        <v>63</v>
      </c>
      <c r="AJ535" s="19" t="s">
        <v>63</v>
      </c>
      <c r="AK535" s="19" t="s">
        <v>63</v>
      </c>
      <c r="AL535" s="19" t="s">
        <v>63</v>
      </c>
      <c r="AM535" s="19" t="s">
        <v>63</v>
      </c>
      <c r="AN535" s="19" t="s">
        <v>63</v>
      </c>
      <c r="AO535" s="19" t="s">
        <v>63</v>
      </c>
      <c r="AP535" s="83"/>
      <c r="AQ535" s="83" t="s">
        <v>64</v>
      </c>
    </row>
    <row r="536" spans="1:43">
      <c r="A536" s="15" t="s">
        <v>55</v>
      </c>
      <c r="B536" s="1">
        <v>1756</v>
      </c>
      <c r="C536" s="16">
        <v>144</v>
      </c>
      <c r="D536" s="20" t="s">
        <v>1676</v>
      </c>
      <c r="E536" s="17" t="s">
        <v>57</v>
      </c>
      <c r="F536" s="17" t="s">
        <v>58</v>
      </c>
      <c r="G536" s="17" t="s">
        <v>57</v>
      </c>
      <c r="H536" s="18">
        <v>1</v>
      </c>
      <c r="I536" s="17"/>
      <c r="J536" s="17"/>
      <c r="K536" s="17"/>
      <c r="L536" s="19" t="s">
        <v>62</v>
      </c>
      <c r="M536" s="19" t="s">
        <v>63</v>
      </c>
      <c r="N536" s="19" t="s">
        <v>63</v>
      </c>
      <c r="O536" s="19" t="s">
        <v>63</v>
      </c>
      <c r="P536" s="19" t="s">
        <v>63</v>
      </c>
      <c r="Q536" s="19" t="s">
        <v>62</v>
      </c>
      <c r="R536" s="19" t="s">
        <v>63</v>
      </c>
      <c r="S536" s="19" t="s">
        <v>62</v>
      </c>
      <c r="T536" s="19" t="s">
        <v>62</v>
      </c>
      <c r="U536" s="19" t="s">
        <v>62</v>
      </c>
      <c r="V536" s="19" t="s">
        <v>62</v>
      </c>
      <c r="W536" s="19" t="s">
        <v>63</v>
      </c>
      <c r="X536" s="19" t="s">
        <v>63</v>
      </c>
      <c r="Y536" s="19" t="s">
        <v>63</v>
      </c>
      <c r="Z536" s="19" t="s">
        <v>63</v>
      </c>
      <c r="AA536" s="19" t="s">
        <v>63</v>
      </c>
      <c r="AB536" s="19" t="s">
        <v>63</v>
      </c>
      <c r="AC536" s="19" t="s">
        <v>63</v>
      </c>
      <c r="AD536" s="19" t="s">
        <v>63</v>
      </c>
      <c r="AE536" s="19" t="s">
        <v>63</v>
      </c>
      <c r="AF536" s="19" t="s">
        <v>63</v>
      </c>
      <c r="AG536" s="19" t="s">
        <v>63</v>
      </c>
      <c r="AH536" s="19" t="s">
        <v>63</v>
      </c>
      <c r="AI536" s="19" t="s">
        <v>63</v>
      </c>
      <c r="AJ536" s="19" t="s">
        <v>63</v>
      </c>
      <c r="AK536" s="19" t="s">
        <v>63</v>
      </c>
      <c r="AL536" s="19" t="s">
        <v>63</v>
      </c>
      <c r="AM536" s="19" t="s">
        <v>63</v>
      </c>
      <c r="AN536" s="19" t="s">
        <v>63</v>
      </c>
      <c r="AO536" s="19" t="s">
        <v>63</v>
      </c>
      <c r="AP536" s="83"/>
      <c r="AQ536" s="83" t="s">
        <v>64</v>
      </c>
    </row>
    <row r="537" spans="1:43">
      <c r="A537" s="15" t="s">
        <v>55</v>
      </c>
      <c r="B537" s="1">
        <v>1757</v>
      </c>
      <c r="C537" s="16">
        <v>52.2</v>
      </c>
      <c r="D537" s="20" t="s">
        <v>1677</v>
      </c>
      <c r="E537" s="17" t="s">
        <v>57</v>
      </c>
      <c r="F537" s="17" t="s">
        <v>58</v>
      </c>
      <c r="G537" s="17" t="s">
        <v>57</v>
      </c>
      <c r="H537" s="18">
        <v>1</v>
      </c>
      <c r="I537" s="17"/>
      <c r="J537" s="17"/>
      <c r="K537" s="17"/>
      <c r="L537" s="19" t="s">
        <v>62</v>
      </c>
      <c r="M537" s="19" t="s">
        <v>63</v>
      </c>
      <c r="N537" s="19" t="s">
        <v>63</v>
      </c>
      <c r="O537" s="19" t="s">
        <v>63</v>
      </c>
      <c r="P537" s="19" t="s">
        <v>63</v>
      </c>
      <c r="Q537" s="19" t="s">
        <v>62</v>
      </c>
      <c r="R537" s="19" t="s">
        <v>63</v>
      </c>
      <c r="S537" s="19" t="s">
        <v>62</v>
      </c>
      <c r="T537" s="19" t="s">
        <v>62</v>
      </c>
      <c r="U537" s="19" t="s">
        <v>62</v>
      </c>
      <c r="V537" s="19" t="s">
        <v>62</v>
      </c>
      <c r="W537" s="19" t="s">
        <v>63</v>
      </c>
      <c r="X537" s="19" t="s">
        <v>63</v>
      </c>
      <c r="Y537" s="19" t="s">
        <v>63</v>
      </c>
      <c r="Z537" s="19" t="s">
        <v>63</v>
      </c>
      <c r="AA537" s="19" t="s">
        <v>63</v>
      </c>
      <c r="AB537" s="19" t="s">
        <v>63</v>
      </c>
      <c r="AC537" s="19" t="s">
        <v>63</v>
      </c>
      <c r="AD537" s="19" t="s">
        <v>63</v>
      </c>
      <c r="AE537" s="19" t="s">
        <v>63</v>
      </c>
      <c r="AF537" s="19" t="s">
        <v>63</v>
      </c>
      <c r="AG537" s="19" t="s">
        <v>63</v>
      </c>
      <c r="AH537" s="19" t="s">
        <v>63</v>
      </c>
      <c r="AI537" s="19" t="s">
        <v>63</v>
      </c>
      <c r="AJ537" s="19" t="s">
        <v>63</v>
      </c>
      <c r="AK537" s="19" t="s">
        <v>63</v>
      </c>
      <c r="AL537" s="19" t="s">
        <v>63</v>
      </c>
      <c r="AM537" s="19" t="s">
        <v>63</v>
      </c>
      <c r="AN537" s="19" t="s">
        <v>63</v>
      </c>
      <c r="AO537" s="19" t="s">
        <v>63</v>
      </c>
      <c r="AP537" s="83"/>
      <c r="AQ537" s="83" t="s">
        <v>64</v>
      </c>
    </row>
    <row r="538" spans="1:43">
      <c r="A538" s="15" t="s">
        <v>55</v>
      </c>
      <c r="B538" s="1">
        <v>1758</v>
      </c>
      <c r="C538" s="16">
        <v>40.5</v>
      </c>
      <c r="D538" s="20" t="s">
        <v>1678</v>
      </c>
      <c r="E538" s="17" t="s">
        <v>1679</v>
      </c>
      <c r="F538" s="17" t="s">
        <v>71</v>
      </c>
      <c r="G538" s="17" t="s">
        <v>59</v>
      </c>
      <c r="H538" s="18">
        <v>1</v>
      </c>
      <c r="I538" s="17"/>
      <c r="J538" s="17"/>
      <c r="K538" s="17"/>
      <c r="L538" s="19" t="s">
        <v>63</v>
      </c>
      <c r="M538" s="19" t="s">
        <v>62</v>
      </c>
      <c r="N538" s="19" t="s">
        <v>63</v>
      </c>
      <c r="O538" s="19" t="s">
        <v>63</v>
      </c>
      <c r="P538" s="19" t="s">
        <v>63</v>
      </c>
      <c r="Q538" s="19" t="s">
        <v>62</v>
      </c>
      <c r="R538" s="19" t="s">
        <v>63</v>
      </c>
      <c r="S538" s="19" t="s">
        <v>62</v>
      </c>
      <c r="T538" s="19" t="s">
        <v>62</v>
      </c>
      <c r="U538" s="19" t="s">
        <v>62</v>
      </c>
      <c r="V538" s="19" t="s">
        <v>62</v>
      </c>
      <c r="W538" s="19" t="s">
        <v>63</v>
      </c>
      <c r="X538" s="19" t="s">
        <v>63</v>
      </c>
      <c r="Y538" s="19" t="s">
        <v>63</v>
      </c>
      <c r="Z538" s="19" t="s">
        <v>63</v>
      </c>
      <c r="AA538" s="19" t="s">
        <v>63</v>
      </c>
      <c r="AB538" s="19" t="s">
        <v>63</v>
      </c>
      <c r="AC538" s="19" t="s">
        <v>63</v>
      </c>
      <c r="AD538" s="19" t="s">
        <v>63</v>
      </c>
      <c r="AE538" s="19" t="s">
        <v>63</v>
      </c>
      <c r="AF538" s="19" t="s">
        <v>63</v>
      </c>
      <c r="AG538" s="19" t="s">
        <v>63</v>
      </c>
      <c r="AH538" s="19" t="s">
        <v>63</v>
      </c>
      <c r="AI538" s="19" t="s">
        <v>63</v>
      </c>
      <c r="AJ538" s="19" t="s">
        <v>63</v>
      </c>
      <c r="AK538" s="19" t="s">
        <v>63</v>
      </c>
      <c r="AL538" s="19" t="s">
        <v>63</v>
      </c>
      <c r="AM538" s="19" t="s">
        <v>63</v>
      </c>
      <c r="AN538" s="19" t="s">
        <v>63</v>
      </c>
      <c r="AO538" s="19" t="s">
        <v>63</v>
      </c>
      <c r="AP538" s="83"/>
      <c r="AQ538" s="83" t="s">
        <v>64</v>
      </c>
    </row>
    <row r="539" spans="1:43">
      <c r="A539" s="15" t="s">
        <v>55</v>
      </c>
      <c r="B539" s="1">
        <v>1759</v>
      </c>
      <c r="C539" s="16">
        <v>40.5</v>
      </c>
      <c r="D539" s="20" t="s">
        <v>1680</v>
      </c>
      <c r="E539" s="17" t="s">
        <v>74</v>
      </c>
      <c r="F539" s="17" t="s">
        <v>71</v>
      </c>
      <c r="G539" s="17" t="s">
        <v>59</v>
      </c>
      <c r="H539" s="18">
        <v>1</v>
      </c>
      <c r="I539" s="17"/>
      <c r="J539" s="17"/>
      <c r="K539" s="17"/>
      <c r="L539" s="19" t="s">
        <v>63</v>
      </c>
      <c r="M539" s="19" t="s">
        <v>62</v>
      </c>
      <c r="N539" s="19" t="s">
        <v>63</v>
      </c>
      <c r="O539" s="19" t="s">
        <v>63</v>
      </c>
      <c r="P539" s="19" t="s">
        <v>63</v>
      </c>
      <c r="Q539" s="19" t="s">
        <v>62</v>
      </c>
      <c r="R539" s="19" t="s">
        <v>63</v>
      </c>
      <c r="S539" s="19" t="s">
        <v>62</v>
      </c>
      <c r="T539" s="19" t="s">
        <v>62</v>
      </c>
      <c r="U539" s="19" t="s">
        <v>62</v>
      </c>
      <c r="V539" s="19" t="s">
        <v>62</v>
      </c>
      <c r="W539" s="19" t="s">
        <v>63</v>
      </c>
      <c r="X539" s="19" t="s">
        <v>63</v>
      </c>
      <c r="Y539" s="19" t="s">
        <v>63</v>
      </c>
      <c r="Z539" s="19" t="s">
        <v>63</v>
      </c>
      <c r="AA539" s="19" t="s">
        <v>63</v>
      </c>
      <c r="AB539" s="19" t="s">
        <v>63</v>
      </c>
      <c r="AC539" s="19" t="s">
        <v>63</v>
      </c>
      <c r="AD539" s="19" t="s">
        <v>63</v>
      </c>
      <c r="AE539" s="19" t="s">
        <v>63</v>
      </c>
      <c r="AF539" s="19" t="s">
        <v>63</v>
      </c>
      <c r="AG539" s="19" t="s">
        <v>63</v>
      </c>
      <c r="AH539" s="19" t="s">
        <v>63</v>
      </c>
      <c r="AI539" s="19" t="s">
        <v>63</v>
      </c>
      <c r="AJ539" s="19" t="s">
        <v>63</v>
      </c>
      <c r="AK539" s="19" t="s">
        <v>63</v>
      </c>
      <c r="AL539" s="19" t="s">
        <v>63</v>
      </c>
      <c r="AM539" s="19" t="s">
        <v>63</v>
      </c>
      <c r="AN539" s="19" t="s">
        <v>63</v>
      </c>
      <c r="AO539" s="19" t="s">
        <v>63</v>
      </c>
      <c r="AP539" s="83"/>
      <c r="AQ539" s="83" t="s">
        <v>64</v>
      </c>
    </row>
    <row r="540" spans="1:43" ht="25.5">
      <c r="A540" s="15" t="s">
        <v>55</v>
      </c>
      <c r="B540" s="1">
        <v>1760</v>
      </c>
      <c r="C540" s="16">
        <v>198</v>
      </c>
      <c r="D540" s="20" t="s">
        <v>1681</v>
      </c>
      <c r="E540" s="17" t="s">
        <v>1682</v>
      </c>
      <c r="F540" s="17" t="s">
        <v>71</v>
      </c>
      <c r="G540" s="17" t="s">
        <v>59</v>
      </c>
      <c r="H540" s="18">
        <v>1</v>
      </c>
      <c r="I540" s="17"/>
      <c r="J540" s="17"/>
      <c r="K540" s="17"/>
      <c r="L540" s="19" t="s">
        <v>63</v>
      </c>
      <c r="M540" s="19" t="s">
        <v>62</v>
      </c>
      <c r="N540" s="19" t="s">
        <v>63</v>
      </c>
      <c r="O540" s="19" t="s">
        <v>63</v>
      </c>
      <c r="P540" s="19" t="s">
        <v>63</v>
      </c>
      <c r="Q540" s="19" t="s">
        <v>62</v>
      </c>
      <c r="R540" s="19" t="s">
        <v>63</v>
      </c>
      <c r="S540" s="19" t="s">
        <v>62</v>
      </c>
      <c r="T540" s="19" t="s">
        <v>62</v>
      </c>
      <c r="U540" s="19" t="s">
        <v>62</v>
      </c>
      <c r="V540" s="19" t="s">
        <v>62</v>
      </c>
      <c r="W540" s="19" t="s">
        <v>63</v>
      </c>
      <c r="X540" s="19" t="s">
        <v>63</v>
      </c>
      <c r="Y540" s="19" t="s">
        <v>63</v>
      </c>
      <c r="Z540" s="19" t="s">
        <v>63</v>
      </c>
      <c r="AA540" s="19" t="s">
        <v>63</v>
      </c>
      <c r="AB540" s="19" t="s">
        <v>63</v>
      </c>
      <c r="AC540" s="19" t="s">
        <v>63</v>
      </c>
      <c r="AD540" s="19" t="s">
        <v>63</v>
      </c>
      <c r="AE540" s="19" t="s">
        <v>63</v>
      </c>
      <c r="AF540" s="19" t="s">
        <v>63</v>
      </c>
      <c r="AG540" s="19" t="s">
        <v>63</v>
      </c>
      <c r="AH540" s="19" t="s">
        <v>63</v>
      </c>
      <c r="AI540" s="19" t="s">
        <v>63</v>
      </c>
      <c r="AJ540" s="19" t="s">
        <v>63</v>
      </c>
      <c r="AK540" s="19" t="s">
        <v>63</v>
      </c>
      <c r="AL540" s="19" t="s">
        <v>63</v>
      </c>
      <c r="AM540" s="19" t="s">
        <v>63</v>
      </c>
      <c r="AN540" s="19" t="s">
        <v>63</v>
      </c>
      <c r="AO540" s="19" t="s">
        <v>63</v>
      </c>
      <c r="AP540" s="83"/>
      <c r="AQ540" s="83" t="s">
        <v>64</v>
      </c>
    </row>
    <row r="541" spans="1:43">
      <c r="A541" s="15" t="s">
        <v>55</v>
      </c>
      <c r="B541" s="1">
        <v>1761</v>
      </c>
      <c r="C541" s="16">
        <v>61.2</v>
      </c>
      <c r="D541" s="20" t="s">
        <v>1683</v>
      </c>
      <c r="E541" s="17" t="s">
        <v>57</v>
      </c>
      <c r="F541" s="17" t="s">
        <v>58</v>
      </c>
      <c r="G541" s="17" t="s">
        <v>57</v>
      </c>
      <c r="H541" s="18">
        <v>1</v>
      </c>
      <c r="I541" s="17"/>
      <c r="J541" s="17"/>
      <c r="K541" s="17"/>
      <c r="L541" s="19" t="s">
        <v>62</v>
      </c>
      <c r="M541" s="19" t="s">
        <v>63</v>
      </c>
      <c r="N541" s="19" t="s">
        <v>63</v>
      </c>
      <c r="O541" s="19" t="s">
        <v>63</v>
      </c>
      <c r="P541" s="19" t="s">
        <v>63</v>
      </c>
      <c r="Q541" s="19" t="s">
        <v>62</v>
      </c>
      <c r="R541" s="19" t="s">
        <v>63</v>
      </c>
      <c r="S541" s="19" t="s">
        <v>62</v>
      </c>
      <c r="T541" s="19" t="s">
        <v>62</v>
      </c>
      <c r="U541" s="19" t="s">
        <v>62</v>
      </c>
      <c r="V541" s="19" t="s">
        <v>62</v>
      </c>
      <c r="W541" s="19" t="s">
        <v>63</v>
      </c>
      <c r="X541" s="19" t="s">
        <v>63</v>
      </c>
      <c r="Y541" s="19" t="s">
        <v>63</v>
      </c>
      <c r="Z541" s="19" t="s">
        <v>63</v>
      </c>
      <c r="AA541" s="19" t="s">
        <v>63</v>
      </c>
      <c r="AB541" s="19" t="s">
        <v>63</v>
      </c>
      <c r="AC541" s="19" t="s">
        <v>63</v>
      </c>
      <c r="AD541" s="19" t="s">
        <v>63</v>
      </c>
      <c r="AE541" s="19" t="s">
        <v>63</v>
      </c>
      <c r="AF541" s="19" t="s">
        <v>63</v>
      </c>
      <c r="AG541" s="19" t="s">
        <v>63</v>
      </c>
      <c r="AH541" s="19" t="s">
        <v>63</v>
      </c>
      <c r="AI541" s="19" t="s">
        <v>63</v>
      </c>
      <c r="AJ541" s="19" t="s">
        <v>63</v>
      </c>
      <c r="AK541" s="19" t="s">
        <v>63</v>
      </c>
      <c r="AL541" s="19" t="s">
        <v>63</v>
      </c>
      <c r="AM541" s="19" t="s">
        <v>63</v>
      </c>
      <c r="AN541" s="19" t="s">
        <v>63</v>
      </c>
      <c r="AO541" s="19" t="s">
        <v>63</v>
      </c>
      <c r="AP541" s="83"/>
      <c r="AQ541" s="83" t="s">
        <v>64</v>
      </c>
    </row>
    <row r="542" spans="1:43" ht="114.75">
      <c r="A542" s="15" t="s">
        <v>55</v>
      </c>
      <c r="B542" s="1">
        <v>1762</v>
      </c>
      <c r="C542" s="16">
        <v>60.3</v>
      </c>
      <c r="D542" s="20" t="s">
        <v>1684</v>
      </c>
      <c r="E542" s="17" t="s">
        <v>1685</v>
      </c>
      <c r="F542" s="17" t="s">
        <v>57</v>
      </c>
      <c r="G542" s="17" t="s">
        <v>59</v>
      </c>
      <c r="H542" s="18">
        <v>1</v>
      </c>
      <c r="I542" s="17" t="s">
        <v>1686</v>
      </c>
      <c r="J542" s="17"/>
      <c r="K542" s="21"/>
      <c r="L542" s="19" t="s">
        <v>62</v>
      </c>
      <c r="M542" s="19" t="s">
        <v>62</v>
      </c>
      <c r="N542" s="19" t="s">
        <v>63</v>
      </c>
      <c r="O542" s="19" t="s">
        <v>63</v>
      </c>
      <c r="P542" s="19" t="s">
        <v>63</v>
      </c>
      <c r="Q542" s="19" t="s">
        <v>62</v>
      </c>
      <c r="R542" s="19" t="s">
        <v>63</v>
      </c>
      <c r="S542" s="19" t="s">
        <v>62</v>
      </c>
      <c r="T542" s="19" t="s">
        <v>62</v>
      </c>
      <c r="U542" s="19" t="s">
        <v>62</v>
      </c>
      <c r="V542" s="19" t="s">
        <v>62</v>
      </c>
      <c r="W542" s="19" t="s">
        <v>63</v>
      </c>
      <c r="X542" s="19" t="s">
        <v>63</v>
      </c>
      <c r="Y542" s="19" t="s">
        <v>63</v>
      </c>
      <c r="Z542" s="19" t="s">
        <v>63</v>
      </c>
      <c r="AA542" s="19" t="s">
        <v>63</v>
      </c>
      <c r="AB542" s="19" t="s">
        <v>63</v>
      </c>
      <c r="AC542" s="19" t="s">
        <v>63</v>
      </c>
      <c r="AD542" s="19" t="s">
        <v>63</v>
      </c>
      <c r="AE542" s="19" t="s">
        <v>63</v>
      </c>
      <c r="AF542" s="19" t="s">
        <v>63</v>
      </c>
      <c r="AG542" s="19" t="s">
        <v>1687</v>
      </c>
      <c r="AH542" s="19" t="s">
        <v>63</v>
      </c>
      <c r="AI542" s="19" t="s">
        <v>63</v>
      </c>
      <c r="AJ542" s="19" t="s">
        <v>63</v>
      </c>
      <c r="AK542" s="19" t="s">
        <v>63</v>
      </c>
      <c r="AL542" s="19" t="s">
        <v>63</v>
      </c>
      <c r="AM542" s="19" t="s">
        <v>63</v>
      </c>
      <c r="AN542" s="19" t="s">
        <v>63</v>
      </c>
      <c r="AO542" s="19" t="s">
        <v>63</v>
      </c>
      <c r="AP542" s="83"/>
      <c r="AQ542" s="83" t="s">
        <v>64</v>
      </c>
    </row>
    <row r="543" spans="1:43">
      <c r="A543" s="15" t="s">
        <v>55</v>
      </c>
      <c r="B543" s="1">
        <v>1763</v>
      </c>
      <c r="C543" s="16">
        <v>27.9</v>
      </c>
      <c r="D543" s="20" t="s">
        <v>1688</v>
      </c>
      <c r="E543" s="17" t="s">
        <v>57</v>
      </c>
      <c r="F543" s="17" t="s">
        <v>58</v>
      </c>
      <c r="G543" s="17" t="s">
        <v>57</v>
      </c>
      <c r="H543" s="18">
        <v>1</v>
      </c>
      <c r="I543" s="17"/>
      <c r="J543" s="17"/>
      <c r="K543" s="17"/>
      <c r="L543" s="19" t="s">
        <v>62</v>
      </c>
      <c r="M543" s="19" t="s">
        <v>63</v>
      </c>
      <c r="N543" s="19" t="s">
        <v>63</v>
      </c>
      <c r="O543" s="19" t="s">
        <v>63</v>
      </c>
      <c r="P543" s="19" t="s">
        <v>63</v>
      </c>
      <c r="Q543" s="19" t="s">
        <v>62</v>
      </c>
      <c r="R543" s="19" t="s">
        <v>63</v>
      </c>
      <c r="S543" s="19" t="s">
        <v>62</v>
      </c>
      <c r="T543" s="19" t="s">
        <v>62</v>
      </c>
      <c r="U543" s="19" t="s">
        <v>62</v>
      </c>
      <c r="V543" s="19" t="s">
        <v>62</v>
      </c>
      <c r="W543" s="19" t="s">
        <v>63</v>
      </c>
      <c r="X543" s="19" t="s">
        <v>63</v>
      </c>
      <c r="Y543" s="19" t="s">
        <v>63</v>
      </c>
      <c r="Z543" s="19" t="s">
        <v>63</v>
      </c>
      <c r="AA543" s="19" t="s">
        <v>63</v>
      </c>
      <c r="AB543" s="19" t="s">
        <v>63</v>
      </c>
      <c r="AC543" s="19" t="s">
        <v>63</v>
      </c>
      <c r="AD543" s="19" t="s">
        <v>63</v>
      </c>
      <c r="AE543" s="19" t="s">
        <v>63</v>
      </c>
      <c r="AF543" s="19" t="s">
        <v>63</v>
      </c>
      <c r="AG543" s="19" t="s">
        <v>63</v>
      </c>
      <c r="AH543" s="19" t="s">
        <v>63</v>
      </c>
      <c r="AI543" s="19" t="s">
        <v>63</v>
      </c>
      <c r="AJ543" s="19" t="s">
        <v>63</v>
      </c>
      <c r="AK543" s="19" t="s">
        <v>63</v>
      </c>
      <c r="AL543" s="19" t="s">
        <v>63</v>
      </c>
      <c r="AM543" s="19" t="s">
        <v>63</v>
      </c>
      <c r="AN543" s="19" t="s">
        <v>63</v>
      </c>
      <c r="AO543" s="19" t="s">
        <v>63</v>
      </c>
      <c r="AP543" s="83"/>
      <c r="AQ543" s="83" t="s">
        <v>64</v>
      </c>
    </row>
    <row r="544" spans="1:43">
      <c r="A544" s="15" t="s">
        <v>55</v>
      </c>
      <c r="B544" s="1">
        <v>1766</v>
      </c>
      <c r="C544" s="16">
        <v>26.1</v>
      </c>
      <c r="D544" s="20" t="s">
        <v>1689</v>
      </c>
      <c r="E544" s="17" t="s">
        <v>98</v>
      </c>
      <c r="F544" s="17" t="s">
        <v>57</v>
      </c>
      <c r="G544" s="17" t="s">
        <v>59</v>
      </c>
      <c r="H544" s="18">
        <v>1</v>
      </c>
      <c r="I544" s="17"/>
      <c r="J544" s="17"/>
      <c r="K544" s="17"/>
      <c r="L544" s="19" t="s">
        <v>63</v>
      </c>
      <c r="M544" s="19" t="s">
        <v>62</v>
      </c>
      <c r="N544" s="19" t="s">
        <v>63</v>
      </c>
      <c r="O544" s="19" t="s">
        <v>63</v>
      </c>
      <c r="P544" s="19" t="s">
        <v>63</v>
      </c>
      <c r="Q544" s="19" t="s">
        <v>63</v>
      </c>
      <c r="R544" s="19" t="s">
        <v>62</v>
      </c>
      <c r="S544" s="19" t="s">
        <v>62</v>
      </c>
      <c r="T544" s="19" t="s">
        <v>62</v>
      </c>
      <c r="U544" s="19" t="s">
        <v>62</v>
      </c>
      <c r="V544" s="19" t="s">
        <v>62</v>
      </c>
      <c r="W544" s="19" t="s">
        <v>63</v>
      </c>
      <c r="X544" s="19" t="s">
        <v>63</v>
      </c>
      <c r="Y544" s="19" t="s">
        <v>63</v>
      </c>
      <c r="Z544" s="19" t="s">
        <v>63</v>
      </c>
      <c r="AA544" s="19" t="s">
        <v>63</v>
      </c>
      <c r="AB544" s="19" t="s">
        <v>63</v>
      </c>
      <c r="AC544" s="19" t="s">
        <v>63</v>
      </c>
      <c r="AD544" s="19" t="s">
        <v>62</v>
      </c>
      <c r="AE544" s="19" t="s">
        <v>63</v>
      </c>
      <c r="AF544" s="19" t="s">
        <v>63</v>
      </c>
      <c r="AG544" s="19" t="s">
        <v>63</v>
      </c>
      <c r="AH544" s="19" t="s">
        <v>62</v>
      </c>
      <c r="AI544" s="19" t="s">
        <v>63</v>
      </c>
      <c r="AJ544" s="19" t="s">
        <v>62</v>
      </c>
      <c r="AK544" s="19" t="s">
        <v>63</v>
      </c>
      <c r="AL544" s="19" t="s">
        <v>62</v>
      </c>
      <c r="AM544" s="19" t="s">
        <v>63</v>
      </c>
      <c r="AN544" s="19" t="s">
        <v>63</v>
      </c>
      <c r="AO544" s="19" t="s">
        <v>63</v>
      </c>
      <c r="AP544" s="83"/>
      <c r="AQ544" s="83" t="s">
        <v>64</v>
      </c>
    </row>
    <row r="545" spans="1:43">
      <c r="A545" s="15" t="s">
        <v>55</v>
      </c>
      <c r="B545" s="1">
        <v>1767</v>
      </c>
      <c r="C545" s="16">
        <v>39.6</v>
      </c>
      <c r="D545" s="20" t="s">
        <v>182</v>
      </c>
      <c r="E545" s="17" t="s">
        <v>158</v>
      </c>
      <c r="F545" s="17" t="s">
        <v>57</v>
      </c>
      <c r="G545" s="17" t="s">
        <v>57</v>
      </c>
      <c r="H545" s="18">
        <v>1</v>
      </c>
      <c r="I545" s="17"/>
      <c r="J545" s="17"/>
      <c r="K545" s="17"/>
      <c r="L545" s="19" t="s">
        <v>62</v>
      </c>
      <c r="M545" s="19" t="s">
        <v>63</v>
      </c>
      <c r="N545" s="19" t="s">
        <v>63</v>
      </c>
      <c r="O545" s="19" t="s">
        <v>63</v>
      </c>
      <c r="P545" s="19" t="s">
        <v>63</v>
      </c>
      <c r="Q545" s="19" t="s">
        <v>62</v>
      </c>
      <c r="R545" s="19" t="s">
        <v>63</v>
      </c>
      <c r="S545" s="19" t="s">
        <v>62</v>
      </c>
      <c r="T545" s="19" t="s">
        <v>62</v>
      </c>
      <c r="U545" s="19" t="s">
        <v>62</v>
      </c>
      <c r="V545" s="19" t="s">
        <v>62</v>
      </c>
      <c r="W545" s="19" t="s">
        <v>63</v>
      </c>
      <c r="X545" s="19" t="s">
        <v>63</v>
      </c>
      <c r="Y545" s="19" t="s">
        <v>63</v>
      </c>
      <c r="Z545" s="19" t="s">
        <v>63</v>
      </c>
      <c r="AA545" s="19" t="s">
        <v>63</v>
      </c>
      <c r="AB545" s="19" t="s">
        <v>63</v>
      </c>
      <c r="AC545" s="19" t="s">
        <v>63</v>
      </c>
      <c r="AD545" s="19" t="s">
        <v>63</v>
      </c>
      <c r="AE545" s="19" t="s">
        <v>63</v>
      </c>
      <c r="AF545" s="19" t="s">
        <v>63</v>
      </c>
      <c r="AG545" s="19" t="s">
        <v>63</v>
      </c>
      <c r="AH545" s="19" t="s">
        <v>63</v>
      </c>
      <c r="AI545" s="19" t="s">
        <v>63</v>
      </c>
      <c r="AJ545" s="19" t="s">
        <v>63</v>
      </c>
      <c r="AK545" s="19" t="s">
        <v>63</v>
      </c>
      <c r="AL545" s="19" t="s">
        <v>63</v>
      </c>
      <c r="AM545" s="19" t="s">
        <v>63</v>
      </c>
      <c r="AN545" s="19" t="s">
        <v>63</v>
      </c>
      <c r="AO545" s="19" t="s">
        <v>63</v>
      </c>
      <c r="AP545" s="83"/>
      <c r="AQ545" s="83" t="s">
        <v>64</v>
      </c>
    </row>
    <row r="546" spans="1:43">
      <c r="A546" s="15" t="s">
        <v>55</v>
      </c>
      <c r="B546" s="1">
        <v>1769</v>
      </c>
      <c r="C546" s="16">
        <v>33.299999999999997</v>
      </c>
      <c r="D546" s="20" t="s">
        <v>1690</v>
      </c>
      <c r="E546" s="17" t="s">
        <v>57</v>
      </c>
      <c r="F546" s="17" t="s">
        <v>57</v>
      </c>
      <c r="G546" s="17" t="s">
        <v>57</v>
      </c>
      <c r="H546" s="18">
        <v>1</v>
      </c>
      <c r="I546" s="17"/>
      <c r="J546" s="17"/>
      <c r="K546" s="17"/>
      <c r="L546" s="19" t="s">
        <v>62</v>
      </c>
      <c r="M546" s="19" t="s">
        <v>63</v>
      </c>
      <c r="N546" s="19" t="s">
        <v>63</v>
      </c>
      <c r="O546" s="19" t="s">
        <v>63</v>
      </c>
      <c r="P546" s="19" t="s">
        <v>63</v>
      </c>
      <c r="Q546" s="19" t="s">
        <v>62</v>
      </c>
      <c r="R546" s="19" t="s">
        <v>63</v>
      </c>
      <c r="S546" s="19" t="s">
        <v>62</v>
      </c>
      <c r="T546" s="19" t="s">
        <v>62</v>
      </c>
      <c r="U546" s="19" t="s">
        <v>62</v>
      </c>
      <c r="V546" s="19" t="s">
        <v>62</v>
      </c>
      <c r="W546" s="19" t="s">
        <v>63</v>
      </c>
      <c r="X546" s="19" t="s">
        <v>63</v>
      </c>
      <c r="Y546" s="19" t="s">
        <v>63</v>
      </c>
      <c r="Z546" s="19" t="s">
        <v>63</v>
      </c>
      <c r="AA546" s="19" t="s">
        <v>63</v>
      </c>
      <c r="AB546" s="19" t="s">
        <v>63</v>
      </c>
      <c r="AC546" s="19" t="s">
        <v>63</v>
      </c>
      <c r="AD546" s="19" t="s">
        <v>63</v>
      </c>
      <c r="AE546" s="19" t="s">
        <v>63</v>
      </c>
      <c r="AF546" s="19" t="s">
        <v>63</v>
      </c>
      <c r="AG546" s="19" t="s">
        <v>63</v>
      </c>
      <c r="AH546" s="19" t="s">
        <v>63</v>
      </c>
      <c r="AI546" s="19" t="s">
        <v>63</v>
      </c>
      <c r="AJ546" s="19" t="s">
        <v>63</v>
      </c>
      <c r="AK546" s="19" t="s">
        <v>63</v>
      </c>
      <c r="AL546" s="19" t="s">
        <v>63</v>
      </c>
      <c r="AM546" s="19" t="s">
        <v>63</v>
      </c>
      <c r="AN546" s="19" t="s">
        <v>63</v>
      </c>
      <c r="AO546" s="19" t="s">
        <v>63</v>
      </c>
      <c r="AP546" s="83"/>
      <c r="AQ546" s="83" t="s">
        <v>64</v>
      </c>
    </row>
    <row r="547" spans="1:43">
      <c r="A547" s="15" t="s">
        <v>55</v>
      </c>
      <c r="B547" s="1">
        <v>1770</v>
      </c>
      <c r="C547" s="16">
        <v>28.8</v>
      </c>
      <c r="D547" s="20" t="s">
        <v>1691</v>
      </c>
      <c r="E547" s="17" t="s">
        <v>1692</v>
      </c>
      <c r="F547" s="17" t="s">
        <v>57</v>
      </c>
      <c r="G547" s="17" t="s">
        <v>59</v>
      </c>
      <c r="H547" s="17" t="s">
        <v>1693</v>
      </c>
      <c r="I547" s="17"/>
      <c r="J547" s="17"/>
      <c r="K547" s="17"/>
      <c r="L547" s="19" t="s">
        <v>62</v>
      </c>
      <c r="M547" s="19" t="s">
        <v>62</v>
      </c>
      <c r="N547" s="19" t="s">
        <v>62</v>
      </c>
      <c r="O547" s="19" t="s">
        <v>63</v>
      </c>
      <c r="P547" s="19" t="s">
        <v>63</v>
      </c>
      <c r="Q547" s="19" t="s">
        <v>62</v>
      </c>
      <c r="R547" s="19" t="s">
        <v>63</v>
      </c>
      <c r="S547" s="19" t="s">
        <v>62</v>
      </c>
      <c r="T547" s="19" t="s">
        <v>62</v>
      </c>
      <c r="U547" s="19" t="s">
        <v>62</v>
      </c>
      <c r="V547" s="19" t="s">
        <v>62</v>
      </c>
      <c r="W547" s="19" t="s">
        <v>63</v>
      </c>
      <c r="X547" s="19" t="s">
        <v>63</v>
      </c>
      <c r="Y547" s="19" t="s">
        <v>63</v>
      </c>
      <c r="Z547" s="19" t="s">
        <v>63</v>
      </c>
      <c r="AA547" s="19" t="s">
        <v>63</v>
      </c>
      <c r="AB547" s="19" t="s">
        <v>63</v>
      </c>
      <c r="AC547" s="19" t="s">
        <v>63</v>
      </c>
      <c r="AD547" s="19" t="s">
        <v>63</v>
      </c>
      <c r="AE547" s="19" t="s">
        <v>63</v>
      </c>
      <c r="AF547" s="19" t="s">
        <v>63</v>
      </c>
      <c r="AG547" s="19" t="s">
        <v>63</v>
      </c>
      <c r="AH547" s="19" t="s">
        <v>62</v>
      </c>
      <c r="AI547" s="19" t="s">
        <v>63</v>
      </c>
      <c r="AJ547" s="19" t="s">
        <v>63</v>
      </c>
      <c r="AK547" s="19" t="s">
        <v>63</v>
      </c>
      <c r="AL547" s="19" t="s">
        <v>63</v>
      </c>
      <c r="AM547" s="19" t="s">
        <v>63</v>
      </c>
      <c r="AN547" s="19" t="s">
        <v>63</v>
      </c>
      <c r="AO547" s="19" t="s">
        <v>63</v>
      </c>
      <c r="AP547" s="83"/>
      <c r="AQ547" s="83" t="s">
        <v>64</v>
      </c>
    </row>
    <row r="548" spans="1:43">
      <c r="A548" s="15" t="s">
        <v>55</v>
      </c>
      <c r="B548" s="1">
        <v>1771</v>
      </c>
      <c r="C548" s="16">
        <v>89.1</v>
      </c>
      <c r="D548" s="20" t="s">
        <v>1694</v>
      </c>
      <c r="E548" s="17" t="s">
        <v>1132</v>
      </c>
      <c r="F548" s="17" t="s">
        <v>58</v>
      </c>
      <c r="G548" s="17" t="s">
        <v>57</v>
      </c>
      <c r="H548" s="18" t="s">
        <v>1695</v>
      </c>
      <c r="I548" s="17"/>
      <c r="J548" s="17"/>
      <c r="K548" s="17"/>
      <c r="L548" s="19" t="s">
        <v>62</v>
      </c>
      <c r="M548" s="19" t="s">
        <v>63</v>
      </c>
      <c r="N548" s="19" t="s">
        <v>63</v>
      </c>
      <c r="O548" s="19" t="s">
        <v>63</v>
      </c>
      <c r="P548" s="19" t="s">
        <v>63</v>
      </c>
      <c r="Q548" s="19" t="s">
        <v>62</v>
      </c>
      <c r="R548" s="19" t="s">
        <v>63</v>
      </c>
      <c r="S548" s="19" t="s">
        <v>62</v>
      </c>
      <c r="T548" s="19" t="s">
        <v>62</v>
      </c>
      <c r="U548" s="19" t="s">
        <v>62</v>
      </c>
      <c r="V548" s="19" t="s">
        <v>62</v>
      </c>
      <c r="W548" s="19" t="s">
        <v>63</v>
      </c>
      <c r="X548" s="19" t="s">
        <v>63</v>
      </c>
      <c r="Y548" s="19" t="s">
        <v>63</v>
      </c>
      <c r="Z548" s="19" t="s">
        <v>63</v>
      </c>
      <c r="AA548" s="19" t="s">
        <v>63</v>
      </c>
      <c r="AB548" s="19" t="s">
        <v>63</v>
      </c>
      <c r="AC548" s="19" t="s">
        <v>63</v>
      </c>
      <c r="AD548" s="19" t="s">
        <v>63</v>
      </c>
      <c r="AE548" s="19" t="s">
        <v>63</v>
      </c>
      <c r="AF548" s="19" t="s">
        <v>63</v>
      </c>
      <c r="AG548" s="19" t="s">
        <v>63</v>
      </c>
      <c r="AH548" s="19" t="s">
        <v>63</v>
      </c>
      <c r="AI548" s="19" t="s">
        <v>63</v>
      </c>
      <c r="AJ548" s="19" t="s">
        <v>63</v>
      </c>
      <c r="AK548" s="19" t="s">
        <v>63</v>
      </c>
      <c r="AL548" s="19" t="s">
        <v>63</v>
      </c>
      <c r="AM548" s="19" t="s">
        <v>63</v>
      </c>
      <c r="AN548" s="19" t="s">
        <v>63</v>
      </c>
      <c r="AO548" s="19" t="s">
        <v>63</v>
      </c>
      <c r="AP548" s="83"/>
      <c r="AQ548" s="83" t="s">
        <v>64</v>
      </c>
    </row>
    <row r="549" spans="1:43">
      <c r="A549" s="15" t="s">
        <v>55</v>
      </c>
      <c r="B549" s="1">
        <v>1772</v>
      </c>
      <c r="C549" s="16">
        <v>126</v>
      </c>
      <c r="D549" s="20" t="s">
        <v>1694</v>
      </c>
      <c r="E549" s="17" t="s">
        <v>77</v>
      </c>
      <c r="F549" s="17" t="s">
        <v>58</v>
      </c>
      <c r="G549" s="17" t="s">
        <v>57</v>
      </c>
      <c r="H549" s="18" t="s">
        <v>1695</v>
      </c>
      <c r="I549" s="17"/>
      <c r="J549" s="17"/>
      <c r="K549" s="17"/>
      <c r="L549" s="19" t="s">
        <v>62</v>
      </c>
      <c r="M549" s="19" t="s">
        <v>63</v>
      </c>
      <c r="N549" s="19" t="s">
        <v>63</v>
      </c>
      <c r="O549" s="19" t="s">
        <v>63</v>
      </c>
      <c r="P549" s="19" t="s">
        <v>63</v>
      </c>
      <c r="Q549" s="19" t="s">
        <v>62</v>
      </c>
      <c r="R549" s="19" t="s">
        <v>63</v>
      </c>
      <c r="S549" s="19" t="s">
        <v>62</v>
      </c>
      <c r="T549" s="19" t="s">
        <v>62</v>
      </c>
      <c r="U549" s="19" t="s">
        <v>62</v>
      </c>
      <c r="V549" s="19" t="s">
        <v>62</v>
      </c>
      <c r="W549" s="19" t="s">
        <v>63</v>
      </c>
      <c r="X549" s="19" t="s">
        <v>63</v>
      </c>
      <c r="Y549" s="19" t="s">
        <v>63</v>
      </c>
      <c r="Z549" s="19" t="s">
        <v>63</v>
      </c>
      <c r="AA549" s="19" t="s">
        <v>63</v>
      </c>
      <c r="AB549" s="19" t="s">
        <v>63</v>
      </c>
      <c r="AC549" s="19" t="s">
        <v>63</v>
      </c>
      <c r="AD549" s="19" t="s">
        <v>63</v>
      </c>
      <c r="AE549" s="19" t="s">
        <v>63</v>
      </c>
      <c r="AF549" s="19" t="s">
        <v>63</v>
      </c>
      <c r="AG549" s="19" t="s">
        <v>63</v>
      </c>
      <c r="AH549" s="19" t="s">
        <v>63</v>
      </c>
      <c r="AI549" s="19" t="s">
        <v>63</v>
      </c>
      <c r="AJ549" s="19" t="s">
        <v>63</v>
      </c>
      <c r="AK549" s="19" t="s">
        <v>63</v>
      </c>
      <c r="AL549" s="19" t="s">
        <v>63</v>
      </c>
      <c r="AM549" s="19" t="s">
        <v>63</v>
      </c>
      <c r="AN549" s="19" t="s">
        <v>63</v>
      </c>
      <c r="AO549" s="19" t="s">
        <v>63</v>
      </c>
      <c r="AP549" s="83"/>
      <c r="AQ549" s="83" t="s">
        <v>64</v>
      </c>
    </row>
    <row r="550" spans="1:43">
      <c r="A550" s="15" t="s">
        <v>55</v>
      </c>
      <c r="B550" s="1">
        <v>1773</v>
      </c>
      <c r="C550" s="16">
        <v>39.6</v>
      </c>
      <c r="D550" s="20" t="s">
        <v>1694</v>
      </c>
      <c r="E550" s="17" t="s">
        <v>74</v>
      </c>
      <c r="F550" s="17" t="s">
        <v>58</v>
      </c>
      <c r="G550" s="17" t="s">
        <v>57</v>
      </c>
      <c r="H550" s="18">
        <v>1</v>
      </c>
      <c r="I550" s="17"/>
      <c r="J550" s="17"/>
      <c r="K550" s="17"/>
      <c r="L550" s="19" t="s">
        <v>62</v>
      </c>
      <c r="M550" s="19" t="s">
        <v>63</v>
      </c>
      <c r="N550" s="19" t="s">
        <v>63</v>
      </c>
      <c r="O550" s="19" t="s">
        <v>63</v>
      </c>
      <c r="P550" s="19" t="s">
        <v>63</v>
      </c>
      <c r="Q550" s="19" t="s">
        <v>62</v>
      </c>
      <c r="R550" s="19" t="s">
        <v>63</v>
      </c>
      <c r="S550" s="19" t="s">
        <v>62</v>
      </c>
      <c r="T550" s="19" t="s">
        <v>62</v>
      </c>
      <c r="U550" s="19" t="s">
        <v>62</v>
      </c>
      <c r="V550" s="19" t="s">
        <v>62</v>
      </c>
      <c r="W550" s="19" t="s">
        <v>63</v>
      </c>
      <c r="X550" s="19" t="s">
        <v>63</v>
      </c>
      <c r="Y550" s="19" t="s">
        <v>63</v>
      </c>
      <c r="Z550" s="19" t="s">
        <v>63</v>
      </c>
      <c r="AA550" s="19" t="s">
        <v>63</v>
      </c>
      <c r="AB550" s="19" t="s">
        <v>63</v>
      </c>
      <c r="AC550" s="19" t="s">
        <v>63</v>
      </c>
      <c r="AD550" s="19" t="s">
        <v>63</v>
      </c>
      <c r="AE550" s="19" t="s">
        <v>63</v>
      </c>
      <c r="AF550" s="19" t="s">
        <v>63</v>
      </c>
      <c r="AG550" s="19" t="s">
        <v>63</v>
      </c>
      <c r="AH550" s="19" t="s">
        <v>63</v>
      </c>
      <c r="AI550" s="19" t="s">
        <v>63</v>
      </c>
      <c r="AJ550" s="19" t="s">
        <v>63</v>
      </c>
      <c r="AK550" s="19" t="s">
        <v>63</v>
      </c>
      <c r="AL550" s="19" t="s">
        <v>63</v>
      </c>
      <c r="AM550" s="19" t="s">
        <v>63</v>
      </c>
      <c r="AN550" s="19" t="s">
        <v>63</v>
      </c>
      <c r="AO550" s="19" t="s">
        <v>63</v>
      </c>
      <c r="AP550" s="83"/>
      <c r="AQ550" s="83" t="s">
        <v>64</v>
      </c>
    </row>
    <row r="551" spans="1:43" ht="165.75">
      <c r="A551" s="15" t="s">
        <v>55</v>
      </c>
      <c r="B551" s="1">
        <v>1774</v>
      </c>
      <c r="C551" s="16">
        <v>48.6</v>
      </c>
      <c r="D551" s="20" t="s">
        <v>1696</v>
      </c>
      <c r="E551" s="17" t="s">
        <v>171</v>
      </c>
      <c r="F551" s="17" t="s">
        <v>1109</v>
      </c>
      <c r="G551" s="17" t="s">
        <v>59</v>
      </c>
      <c r="H551" s="18">
        <v>1</v>
      </c>
      <c r="I551" s="17" t="s">
        <v>1697</v>
      </c>
      <c r="J551" s="17"/>
      <c r="K551" s="17"/>
      <c r="L551" s="19" t="s">
        <v>62</v>
      </c>
      <c r="M551" s="19" t="s">
        <v>63</v>
      </c>
      <c r="N551" s="19" t="s">
        <v>63</v>
      </c>
      <c r="O551" s="19" t="s">
        <v>63</v>
      </c>
      <c r="P551" s="19" t="s">
        <v>63</v>
      </c>
      <c r="Q551" s="19" t="s">
        <v>62</v>
      </c>
      <c r="R551" s="19" t="s">
        <v>63</v>
      </c>
      <c r="S551" s="19" t="s">
        <v>62</v>
      </c>
      <c r="T551" s="19" t="s">
        <v>62</v>
      </c>
      <c r="U551" s="19" t="s">
        <v>62</v>
      </c>
      <c r="V551" s="19" t="s">
        <v>62</v>
      </c>
      <c r="W551" s="19" t="s">
        <v>63</v>
      </c>
      <c r="X551" s="19" t="s">
        <v>63</v>
      </c>
      <c r="Y551" s="19" t="s">
        <v>63</v>
      </c>
      <c r="Z551" s="19" t="s">
        <v>63</v>
      </c>
      <c r="AA551" s="19" t="s">
        <v>63</v>
      </c>
      <c r="AB551" s="19" t="s">
        <v>63</v>
      </c>
      <c r="AC551" s="19" t="s">
        <v>63</v>
      </c>
      <c r="AD551" s="19" t="s">
        <v>63</v>
      </c>
      <c r="AE551" s="19" t="s">
        <v>63</v>
      </c>
      <c r="AF551" s="19" t="s">
        <v>63</v>
      </c>
      <c r="AG551" s="19" t="s">
        <v>63</v>
      </c>
      <c r="AH551" s="19" t="s">
        <v>63</v>
      </c>
      <c r="AI551" s="19" t="s">
        <v>63</v>
      </c>
      <c r="AJ551" s="19" t="s">
        <v>63</v>
      </c>
      <c r="AK551" s="19" t="s">
        <v>63</v>
      </c>
      <c r="AL551" s="19" t="s">
        <v>63</v>
      </c>
      <c r="AM551" s="19" t="s">
        <v>63</v>
      </c>
      <c r="AN551" s="19" t="s">
        <v>63</v>
      </c>
      <c r="AO551" s="19" t="s">
        <v>63</v>
      </c>
      <c r="AP551" s="83"/>
      <c r="AQ551" s="83" t="s">
        <v>64</v>
      </c>
    </row>
    <row r="552" spans="1:43" ht="178.5">
      <c r="A552" s="15" t="s">
        <v>55</v>
      </c>
      <c r="B552" s="1">
        <v>1775</v>
      </c>
      <c r="C552" s="16">
        <v>48.6</v>
      </c>
      <c r="D552" s="20" t="s">
        <v>1698</v>
      </c>
      <c r="E552" s="17" t="s">
        <v>171</v>
      </c>
      <c r="F552" s="17" t="s">
        <v>1109</v>
      </c>
      <c r="G552" s="17" t="s">
        <v>59</v>
      </c>
      <c r="H552" s="18">
        <v>1</v>
      </c>
      <c r="I552" s="17" t="s">
        <v>1699</v>
      </c>
      <c r="J552" s="17"/>
      <c r="K552" s="17"/>
      <c r="L552" s="19" t="s">
        <v>62</v>
      </c>
      <c r="M552" s="19" t="s">
        <v>63</v>
      </c>
      <c r="N552" s="19" t="s">
        <v>63</v>
      </c>
      <c r="O552" s="19" t="s">
        <v>63</v>
      </c>
      <c r="P552" s="19" t="s">
        <v>63</v>
      </c>
      <c r="Q552" s="19" t="s">
        <v>62</v>
      </c>
      <c r="R552" s="19" t="s">
        <v>63</v>
      </c>
      <c r="S552" s="19" t="s">
        <v>62</v>
      </c>
      <c r="T552" s="19" t="s">
        <v>62</v>
      </c>
      <c r="U552" s="19" t="s">
        <v>62</v>
      </c>
      <c r="V552" s="19" t="s">
        <v>62</v>
      </c>
      <c r="W552" s="19" t="s">
        <v>63</v>
      </c>
      <c r="X552" s="19" t="s">
        <v>63</v>
      </c>
      <c r="Y552" s="19" t="s">
        <v>63</v>
      </c>
      <c r="Z552" s="19" t="s">
        <v>63</v>
      </c>
      <c r="AA552" s="19" t="s">
        <v>63</v>
      </c>
      <c r="AB552" s="19" t="s">
        <v>63</v>
      </c>
      <c r="AC552" s="19" t="s">
        <v>63</v>
      </c>
      <c r="AD552" s="19" t="s">
        <v>63</v>
      </c>
      <c r="AE552" s="19" t="s">
        <v>63</v>
      </c>
      <c r="AF552" s="19" t="s">
        <v>63</v>
      </c>
      <c r="AG552" s="19" t="s">
        <v>63</v>
      </c>
      <c r="AH552" s="19" t="s">
        <v>63</v>
      </c>
      <c r="AI552" s="19" t="s">
        <v>63</v>
      </c>
      <c r="AJ552" s="19" t="s">
        <v>63</v>
      </c>
      <c r="AK552" s="19" t="s">
        <v>63</v>
      </c>
      <c r="AL552" s="19" t="s">
        <v>63</v>
      </c>
      <c r="AM552" s="19" t="s">
        <v>63</v>
      </c>
      <c r="AN552" s="19" t="s">
        <v>63</v>
      </c>
      <c r="AO552" s="19" t="s">
        <v>63</v>
      </c>
      <c r="AP552" s="83"/>
      <c r="AQ552" s="83" t="s">
        <v>64</v>
      </c>
    </row>
    <row r="553" spans="1:43" ht="178.5">
      <c r="A553" s="15" t="s">
        <v>55</v>
      </c>
      <c r="B553" s="1">
        <v>1776</v>
      </c>
      <c r="C553" s="16">
        <v>48.6</v>
      </c>
      <c r="D553" s="20" t="s">
        <v>1700</v>
      </c>
      <c r="E553" s="17" t="s">
        <v>171</v>
      </c>
      <c r="F553" s="17" t="s">
        <v>1109</v>
      </c>
      <c r="G553" s="17" t="s">
        <v>59</v>
      </c>
      <c r="H553" s="18">
        <v>1</v>
      </c>
      <c r="I553" s="17" t="s">
        <v>1701</v>
      </c>
      <c r="J553" s="17"/>
      <c r="K553" s="17"/>
      <c r="L553" s="19" t="s">
        <v>62</v>
      </c>
      <c r="M553" s="19" t="s">
        <v>63</v>
      </c>
      <c r="N553" s="19" t="s">
        <v>63</v>
      </c>
      <c r="O553" s="19" t="s">
        <v>63</v>
      </c>
      <c r="P553" s="19" t="s">
        <v>63</v>
      </c>
      <c r="Q553" s="19" t="s">
        <v>62</v>
      </c>
      <c r="R553" s="19" t="s">
        <v>63</v>
      </c>
      <c r="S553" s="19" t="s">
        <v>62</v>
      </c>
      <c r="T553" s="19" t="s">
        <v>62</v>
      </c>
      <c r="U553" s="19" t="s">
        <v>62</v>
      </c>
      <c r="V553" s="19" t="s">
        <v>62</v>
      </c>
      <c r="W553" s="19" t="s">
        <v>63</v>
      </c>
      <c r="X553" s="19" t="s">
        <v>63</v>
      </c>
      <c r="Y553" s="19" t="s">
        <v>63</v>
      </c>
      <c r="Z553" s="19" t="s">
        <v>63</v>
      </c>
      <c r="AA553" s="19" t="s">
        <v>63</v>
      </c>
      <c r="AB553" s="19" t="s">
        <v>63</v>
      </c>
      <c r="AC553" s="19" t="s">
        <v>63</v>
      </c>
      <c r="AD553" s="19" t="s">
        <v>63</v>
      </c>
      <c r="AE553" s="19" t="s">
        <v>63</v>
      </c>
      <c r="AF553" s="19" t="s">
        <v>63</v>
      </c>
      <c r="AG553" s="19" t="s">
        <v>63</v>
      </c>
      <c r="AH553" s="19" t="s">
        <v>63</v>
      </c>
      <c r="AI553" s="19" t="s">
        <v>63</v>
      </c>
      <c r="AJ553" s="19" t="s">
        <v>63</v>
      </c>
      <c r="AK553" s="19" t="s">
        <v>63</v>
      </c>
      <c r="AL553" s="19" t="s">
        <v>63</v>
      </c>
      <c r="AM553" s="19" t="s">
        <v>63</v>
      </c>
      <c r="AN553" s="19" t="s">
        <v>63</v>
      </c>
      <c r="AO553" s="19" t="s">
        <v>63</v>
      </c>
      <c r="AP553" s="83"/>
      <c r="AQ553" s="83" t="s">
        <v>64</v>
      </c>
    </row>
    <row r="554" spans="1:43" ht="89.25">
      <c r="A554" s="15" t="s">
        <v>55</v>
      </c>
      <c r="B554" s="1">
        <v>1777</v>
      </c>
      <c r="C554" s="16">
        <v>144</v>
      </c>
      <c r="D554" s="20" t="s">
        <v>1702</v>
      </c>
      <c r="E554" s="17" t="s">
        <v>171</v>
      </c>
      <c r="F554" s="17" t="s">
        <v>313</v>
      </c>
      <c r="G554" s="17" t="s">
        <v>59</v>
      </c>
      <c r="H554" s="18">
        <v>1</v>
      </c>
      <c r="I554" s="17" t="s">
        <v>1703</v>
      </c>
      <c r="J554" s="17"/>
      <c r="K554" s="17"/>
      <c r="L554" s="19" t="s">
        <v>62</v>
      </c>
      <c r="M554" s="19" t="s">
        <v>63</v>
      </c>
      <c r="N554" s="19" t="s">
        <v>63</v>
      </c>
      <c r="O554" s="19" t="s">
        <v>63</v>
      </c>
      <c r="P554" s="19" t="s">
        <v>63</v>
      </c>
      <c r="Q554" s="19" t="s">
        <v>62</v>
      </c>
      <c r="R554" s="19" t="s">
        <v>63</v>
      </c>
      <c r="S554" s="19" t="s">
        <v>62</v>
      </c>
      <c r="T554" s="19" t="s">
        <v>62</v>
      </c>
      <c r="U554" s="19" t="s">
        <v>62</v>
      </c>
      <c r="V554" s="19" t="s">
        <v>62</v>
      </c>
      <c r="W554" s="19" t="s">
        <v>63</v>
      </c>
      <c r="X554" s="19" t="s">
        <v>63</v>
      </c>
      <c r="Y554" s="19" t="s">
        <v>63</v>
      </c>
      <c r="Z554" s="19" t="s">
        <v>63</v>
      </c>
      <c r="AA554" s="19" t="s">
        <v>63</v>
      </c>
      <c r="AB554" s="19" t="s">
        <v>63</v>
      </c>
      <c r="AC554" s="19" t="s">
        <v>63</v>
      </c>
      <c r="AD554" s="19" t="s">
        <v>63</v>
      </c>
      <c r="AE554" s="19" t="s">
        <v>63</v>
      </c>
      <c r="AF554" s="19" t="s">
        <v>63</v>
      </c>
      <c r="AG554" s="19" t="s">
        <v>63</v>
      </c>
      <c r="AH554" s="19" t="s">
        <v>63</v>
      </c>
      <c r="AI554" s="19" t="s">
        <v>63</v>
      </c>
      <c r="AJ554" s="19" t="s">
        <v>63</v>
      </c>
      <c r="AK554" s="19" t="s">
        <v>63</v>
      </c>
      <c r="AL554" s="19" t="s">
        <v>63</v>
      </c>
      <c r="AM554" s="19" t="s">
        <v>63</v>
      </c>
      <c r="AN554" s="19" t="s">
        <v>63</v>
      </c>
      <c r="AO554" s="19" t="s">
        <v>63</v>
      </c>
      <c r="AP554" s="83"/>
      <c r="AQ554" s="83" t="s">
        <v>64</v>
      </c>
    </row>
    <row r="555" spans="1:43" ht="140.25">
      <c r="A555" s="15" t="s">
        <v>55</v>
      </c>
      <c r="B555" s="1">
        <v>1900</v>
      </c>
      <c r="C555" s="16">
        <v>54</v>
      </c>
      <c r="D555" s="20" t="s">
        <v>1705</v>
      </c>
      <c r="E555" s="17" t="s">
        <v>1706</v>
      </c>
      <c r="F555" s="19" t="s">
        <v>1707</v>
      </c>
      <c r="G555" s="17" t="s">
        <v>59</v>
      </c>
      <c r="H555" s="18" t="s">
        <v>1708</v>
      </c>
      <c r="I555" s="17"/>
      <c r="J555" s="17" t="s">
        <v>1709</v>
      </c>
      <c r="K555" s="17"/>
      <c r="L555" s="19" t="s">
        <v>62</v>
      </c>
      <c r="M555" s="19" t="s">
        <v>63</v>
      </c>
      <c r="N555" s="19" t="s">
        <v>63</v>
      </c>
      <c r="O555" s="19" t="s">
        <v>63</v>
      </c>
      <c r="P555" s="19" t="s">
        <v>63</v>
      </c>
      <c r="Q555" s="19" t="s">
        <v>62</v>
      </c>
      <c r="R555" s="19" t="s">
        <v>63</v>
      </c>
      <c r="S555" s="19" t="s">
        <v>62</v>
      </c>
      <c r="T555" s="19" t="s">
        <v>62</v>
      </c>
      <c r="U555" s="19" t="s">
        <v>62</v>
      </c>
      <c r="V555" s="19" t="s">
        <v>63</v>
      </c>
      <c r="W555" s="19" t="s">
        <v>63</v>
      </c>
      <c r="X555" s="19" t="s">
        <v>63</v>
      </c>
      <c r="Y555" s="19" t="s">
        <v>63</v>
      </c>
      <c r="Z555" s="19" t="s">
        <v>63</v>
      </c>
      <c r="AA555" s="19" t="s">
        <v>63</v>
      </c>
      <c r="AB555" s="19" t="s">
        <v>63</v>
      </c>
      <c r="AC555" s="19" t="s">
        <v>63</v>
      </c>
      <c r="AD555" s="19" t="s">
        <v>63</v>
      </c>
      <c r="AE555" s="19" t="s">
        <v>63</v>
      </c>
      <c r="AF555" s="19" t="s">
        <v>63</v>
      </c>
      <c r="AG555" s="19" t="s">
        <v>63</v>
      </c>
      <c r="AH555" s="19" t="s">
        <v>63</v>
      </c>
      <c r="AI555" s="19" t="s">
        <v>63</v>
      </c>
      <c r="AJ555" s="19" t="s">
        <v>63</v>
      </c>
      <c r="AK555" s="19" t="s">
        <v>63</v>
      </c>
      <c r="AL555" s="19" t="s">
        <v>63</v>
      </c>
      <c r="AM555" s="19" t="s">
        <v>63</v>
      </c>
      <c r="AN555" s="19" t="s">
        <v>63</v>
      </c>
      <c r="AO555" s="19" t="s">
        <v>63</v>
      </c>
      <c r="AP555" s="83"/>
      <c r="AQ555" s="83" t="s">
        <v>64</v>
      </c>
    </row>
    <row r="556" spans="1:43" ht="140.25">
      <c r="A556" s="15" t="s">
        <v>55</v>
      </c>
      <c r="B556" s="1">
        <v>1900.1</v>
      </c>
      <c r="C556" s="16">
        <v>73.8</v>
      </c>
      <c r="D556" s="20" t="s">
        <v>1705</v>
      </c>
      <c r="E556" s="19" t="s">
        <v>1710</v>
      </c>
      <c r="F556" s="19" t="s">
        <v>1707</v>
      </c>
      <c r="G556" s="17" t="s">
        <v>59</v>
      </c>
      <c r="H556" s="18" t="s">
        <v>1708</v>
      </c>
      <c r="I556" s="17"/>
      <c r="J556" s="17" t="s">
        <v>1709</v>
      </c>
      <c r="K556" s="17"/>
      <c r="L556" s="19" t="s">
        <v>62</v>
      </c>
      <c r="M556" s="19" t="s">
        <v>63</v>
      </c>
      <c r="N556" s="19" t="s">
        <v>63</v>
      </c>
      <c r="O556" s="19" t="s">
        <v>63</v>
      </c>
      <c r="P556" s="19" t="s">
        <v>63</v>
      </c>
      <c r="Q556" s="19" t="s">
        <v>62</v>
      </c>
      <c r="R556" s="19" t="s">
        <v>63</v>
      </c>
      <c r="S556" s="19" t="s">
        <v>62</v>
      </c>
      <c r="T556" s="19" t="s">
        <v>62</v>
      </c>
      <c r="U556" s="19" t="s">
        <v>62</v>
      </c>
      <c r="V556" s="19" t="s">
        <v>63</v>
      </c>
      <c r="W556" s="19" t="s">
        <v>63</v>
      </c>
      <c r="X556" s="19" t="s">
        <v>63</v>
      </c>
      <c r="Y556" s="19" t="s">
        <v>63</v>
      </c>
      <c r="Z556" s="19" t="s">
        <v>63</v>
      </c>
      <c r="AA556" s="19" t="s">
        <v>63</v>
      </c>
      <c r="AB556" s="19" t="s">
        <v>63</v>
      </c>
      <c r="AC556" s="19" t="s">
        <v>63</v>
      </c>
      <c r="AD556" s="19" t="s">
        <v>63</v>
      </c>
      <c r="AE556" s="19" t="s">
        <v>63</v>
      </c>
      <c r="AF556" s="19" t="s">
        <v>63</v>
      </c>
      <c r="AG556" s="19" t="s">
        <v>63</v>
      </c>
      <c r="AH556" s="19" t="s">
        <v>63</v>
      </c>
      <c r="AI556" s="19" t="s">
        <v>63</v>
      </c>
      <c r="AJ556" s="19" t="s">
        <v>63</v>
      </c>
      <c r="AK556" s="19" t="s">
        <v>63</v>
      </c>
      <c r="AL556" s="19" t="s">
        <v>63</v>
      </c>
      <c r="AM556" s="19" t="s">
        <v>63</v>
      </c>
      <c r="AN556" s="19" t="s">
        <v>63</v>
      </c>
      <c r="AO556" s="19" t="s">
        <v>63</v>
      </c>
      <c r="AP556" s="83"/>
      <c r="AQ556" s="83" t="s">
        <v>64</v>
      </c>
    </row>
    <row r="557" spans="1:43" ht="140.25">
      <c r="A557" s="15" t="s">
        <v>55</v>
      </c>
      <c r="B557" s="1">
        <v>1900.2</v>
      </c>
      <c r="C557" s="16">
        <v>73.8</v>
      </c>
      <c r="D557" s="20" t="s">
        <v>1705</v>
      </c>
      <c r="E557" s="19" t="s">
        <v>1711</v>
      </c>
      <c r="F557" s="19" t="s">
        <v>1707</v>
      </c>
      <c r="G557" s="17" t="s">
        <v>59</v>
      </c>
      <c r="H557" s="18" t="s">
        <v>1712</v>
      </c>
      <c r="I557" s="17"/>
      <c r="J557" s="17" t="s">
        <v>1709</v>
      </c>
      <c r="K557" s="17"/>
      <c r="L557" s="19" t="s">
        <v>62</v>
      </c>
      <c r="M557" s="19" t="s">
        <v>63</v>
      </c>
      <c r="N557" s="19" t="s">
        <v>63</v>
      </c>
      <c r="O557" s="19" t="s">
        <v>63</v>
      </c>
      <c r="P557" s="19" t="s">
        <v>63</v>
      </c>
      <c r="Q557" s="19" t="s">
        <v>62</v>
      </c>
      <c r="R557" s="19" t="s">
        <v>63</v>
      </c>
      <c r="S557" s="19" t="s">
        <v>62</v>
      </c>
      <c r="T557" s="19" t="s">
        <v>62</v>
      </c>
      <c r="U557" s="19" t="s">
        <v>62</v>
      </c>
      <c r="V557" s="19" t="s">
        <v>63</v>
      </c>
      <c r="W557" s="19" t="s">
        <v>63</v>
      </c>
      <c r="X557" s="19" t="s">
        <v>63</v>
      </c>
      <c r="Y557" s="19" t="s">
        <v>63</v>
      </c>
      <c r="Z557" s="19" t="s">
        <v>63</v>
      </c>
      <c r="AA557" s="19" t="s">
        <v>63</v>
      </c>
      <c r="AB557" s="19" t="s">
        <v>63</v>
      </c>
      <c r="AC557" s="19" t="s">
        <v>63</v>
      </c>
      <c r="AD557" s="19" t="s">
        <v>63</v>
      </c>
      <c r="AE557" s="19" t="s">
        <v>63</v>
      </c>
      <c r="AF557" s="19" t="s">
        <v>63</v>
      </c>
      <c r="AG557" s="19" t="s">
        <v>63</v>
      </c>
      <c r="AH557" s="19" t="s">
        <v>63</v>
      </c>
      <c r="AI557" s="19" t="s">
        <v>63</v>
      </c>
      <c r="AJ557" s="19" t="s">
        <v>63</v>
      </c>
      <c r="AK557" s="19" t="s">
        <v>63</v>
      </c>
      <c r="AL557" s="19" t="s">
        <v>63</v>
      </c>
      <c r="AM557" s="19" t="s">
        <v>63</v>
      </c>
      <c r="AN557" s="19" t="s">
        <v>63</v>
      </c>
      <c r="AO557" s="19" t="s">
        <v>63</v>
      </c>
      <c r="AP557" s="83"/>
      <c r="AQ557" s="83" t="s">
        <v>64</v>
      </c>
    </row>
    <row r="558" spans="1:43" ht="140.25">
      <c r="A558" s="15" t="s">
        <v>55</v>
      </c>
      <c r="B558" s="1">
        <v>1900.3</v>
      </c>
      <c r="C558" s="16">
        <v>130.5</v>
      </c>
      <c r="D558" s="20" t="s">
        <v>1705</v>
      </c>
      <c r="E558" s="19" t="s">
        <v>1713</v>
      </c>
      <c r="F558" s="19" t="s">
        <v>1707</v>
      </c>
      <c r="G558" s="17" t="s">
        <v>59</v>
      </c>
      <c r="H558" s="18" t="s">
        <v>1708</v>
      </c>
      <c r="I558" s="17"/>
      <c r="J558" s="17" t="s">
        <v>1709</v>
      </c>
      <c r="K558" s="17"/>
      <c r="L558" s="19" t="s">
        <v>62</v>
      </c>
      <c r="M558" s="19" t="s">
        <v>63</v>
      </c>
      <c r="N558" s="19" t="s">
        <v>63</v>
      </c>
      <c r="O558" s="19" t="s">
        <v>63</v>
      </c>
      <c r="P558" s="19" t="s">
        <v>63</v>
      </c>
      <c r="Q558" s="19" t="s">
        <v>62</v>
      </c>
      <c r="R558" s="19" t="s">
        <v>63</v>
      </c>
      <c r="S558" s="19" t="s">
        <v>62</v>
      </c>
      <c r="T558" s="19" t="s">
        <v>62</v>
      </c>
      <c r="U558" s="19" t="s">
        <v>62</v>
      </c>
      <c r="V558" s="19" t="s">
        <v>63</v>
      </c>
      <c r="W558" s="19" t="s">
        <v>63</v>
      </c>
      <c r="X558" s="19" t="s">
        <v>63</v>
      </c>
      <c r="Y558" s="19" t="s">
        <v>63</v>
      </c>
      <c r="Z558" s="19" t="s">
        <v>63</v>
      </c>
      <c r="AA558" s="19" t="s">
        <v>63</v>
      </c>
      <c r="AB558" s="19" t="s">
        <v>63</v>
      </c>
      <c r="AC558" s="19" t="s">
        <v>63</v>
      </c>
      <c r="AD558" s="19" t="s">
        <v>63</v>
      </c>
      <c r="AE558" s="19" t="s">
        <v>63</v>
      </c>
      <c r="AF558" s="19" t="s">
        <v>63</v>
      </c>
      <c r="AG558" s="19" t="s">
        <v>63</v>
      </c>
      <c r="AH558" s="19" t="s">
        <v>63</v>
      </c>
      <c r="AI558" s="19" t="s">
        <v>63</v>
      </c>
      <c r="AJ558" s="19" t="s">
        <v>63</v>
      </c>
      <c r="AK558" s="19" t="s">
        <v>63</v>
      </c>
      <c r="AL558" s="19" t="s">
        <v>63</v>
      </c>
      <c r="AM558" s="19" t="s">
        <v>63</v>
      </c>
      <c r="AN558" s="19" t="s">
        <v>63</v>
      </c>
      <c r="AO558" s="19" t="s">
        <v>63</v>
      </c>
      <c r="AP558" s="83"/>
      <c r="AQ558" s="83" t="s">
        <v>64</v>
      </c>
    </row>
    <row r="559" spans="1:43" ht="140.25">
      <c r="A559" s="15" t="s">
        <v>55</v>
      </c>
      <c r="B559" s="1">
        <v>1900.4</v>
      </c>
      <c r="C559" s="16">
        <v>130.5</v>
      </c>
      <c r="D559" s="20" t="s">
        <v>1705</v>
      </c>
      <c r="E559" s="19" t="s">
        <v>1714</v>
      </c>
      <c r="F559" s="19" t="s">
        <v>1707</v>
      </c>
      <c r="G559" s="17" t="s">
        <v>59</v>
      </c>
      <c r="H559" s="18" t="s">
        <v>1708</v>
      </c>
      <c r="I559" s="17"/>
      <c r="J559" s="17" t="s">
        <v>1709</v>
      </c>
      <c r="K559" s="17"/>
      <c r="L559" s="19" t="s">
        <v>62</v>
      </c>
      <c r="M559" s="19" t="s">
        <v>63</v>
      </c>
      <c r="N559" s="19" t="s">
        <v>63</v>
      </c>
      <c r="O559" s="19" t="s">
        <v>63</v>
      </c>
      <c r="P559" s="19" t="s">
        <v>63</v>
      </c>
      <c r="Q559" s="19" t="s">
        <v>62</v>
      </c>
      <c r="R559" s="19" t="s">
        <v>63</v>
      </c>
      <c r="S559" s="19" t="s">
        <v>62</v>
      </c>
      <c r="T559" s="19" t="s">
        <v>62</v>
      </c>
      <c r="U559" s="19" t="s">
        <v>62</v>
      </c>
      <c r="V559" s="19" t="s">
        <v>63</v>
      </c>
      <c r="W559" s="19" t="s">
        <v>63</v>
      </c>
      <c r="X559" s="19" t="s">
        <v>63</v>
      </c>
      <c r="Y559" s="19" t="s">
        <v>63</v>
      </c>
      <c r="Z559" s="19" t="s">
        <v>63</v>
      </c>
      <c r="AA559" s="19" t="s">
        <v>63</v>
      </c>
      <c r="AB559" s="19" t="s">
        <v>63</v>
      </c>
      <c r="AC559" s="19" t="s">
        <v>63</v>
      </c>
      <c r="AD559" s="19" t="s">
        <v>63</v>
      </c>
      <c r="AE559" s="19" t="s">
        <v>63</v>
      </c>
      <c r="AF559" s="19" t="s">
        <v>63</v>
      </c>
      <c r="AG559" s="19" t="s">
        <v>63</v>
      </c>
      <c r="AH559" s="19" t="s">
        <v>63</v>
      </c>
      <c r="AI559" s="19" t="s">
        <v>63</v>
      </c>
      <c r="AJ559" s="19" t="s">
        <v>63</v>
      </c>
      <c r="AK559" s="19" t="s">
        <v>63</v>
      </c>
      <c r="AL559" s="19" t="s">
        <v>63</v>
      </c>
      <c r="AM559" s="19" t="s">
        <v>63</v>
      </c>
      <c r="AN559" s="19" t="s">
        <v>63</v>
      </c>
      <c r="AO559" s="19" t="s">
        <v>63</v>
      </c>
      <c r="AP559" s="83"/>
      <c r="AQ559" s="83" t="s">
        <v>64</v>
      </c>
    </row>
    <row r="560" spans="1:43" ht="140.25">
      <c r="A560" s="15" t="s">
        <v>55</v>
      </c>
      <c r="B560" s="1">
        <v>1900.5</v>
      </c>
      <c r="C560" s="16">
        <v>184.5</v>
      </c>
      <c r="D560" s="20" t="s">
        <v>1705</v>
      </c>
      <c r="E560" s="19" t="s">
        <v>1715</v>
      </c>
      <c r="F560" s="19" t="s">
        <v>1707</v>
      </c>
      <c r="G560" s="17" t="s">
        <v>59</v>
      </c>
      <c r="H560" s="18" t="s">
        <v>1712</v>
      </c>
      <c r="I560" s="17"/>
      <c r="J560" s="17" t="s">
        <v>1709</v>
      </c>
      <c r="K560" s="17"/>
      <c r="L560" s="19" t="s">
        <v>62</v>
      </c>
      <c r="M560" s="19" t="s">
        <v>63</v>
      </c>
      <c r="N560" s="19" t="s">
        <v>63</v>
      </c>
      <c r="O560" s="19" t="s">
        <v>63</v>
      </c>
      <c r="P560" s="19" t="s">
        <v>63</v>
      </c>
      <c r="Q560" s="19" t="s">
        <v>62</v>
      </c>
      <c r="R560" s="19" t="s">
        <v>63</v>
      </c>
      <c r="S560" s="19" t="s">
        <v>62</v>
      </c>
      <c r="T560" s="19" t="s">
        <v>62</v>
      </c>
      <c r="U560" s="19" t="s">
        <v>62</v>
      </c>
      <c r="V560" s="19" t="s">
        <v>63</v>
      </c>
      <c r="W560" s="19" t="s">
        <v>63</v>
      </c>
      <c r="X560" s="19" t="s">
        <v>63</v>
      </c>
      <c r="Y560" s="19" t="s">
        <v>63</v>
      </c>
      <c r="Z560" s="19" t="s">
        <v>63</v>
      </c>
      <c r="AA560" s="19" t="s">
        <v>63</v>
      </c>
      <c r="AB560" s="19" t="s">
        <v>63</v>
      </c>
      <c r="AC560" s="19" t="s">
        <v>63</v>
      </c>
      <c r="AD560" s="19" t="s">
        <v>63</v>
      </c>
      <c r="AE560" s="19" t="s">
        <v>63</v>
      </c>
      <c r="AF560" s="19" t="s">
        <v>63</v>
      </c>
      <c r="AG560" s="19" t="s">
        <v>63</v>
      </c>
      <c r="AH560" s="19" t="s">
        <v>63</v>
      </c>
      <c r="AI560" s="19" t="s">
        <v>63</v>
      </c>
      <c r="AJ560" s="19" t="s">
        <v>63</v>
      </c>
      <c r="AK560" s="19" t="s">
        <v>63</v>
      </c>
      <c r="AL560" s="19" t="s">
        <v>63</v>
      </c>
      <c r="AM560" s="19" t="s">
        <v>63</v>
      </c>
      <c r="AN560" s="19" t="s">
        <v>63</v>
      </c>
      <c r="AO560" s="19" t="s">
        <v>63</v>
      </c>
      <c r="AP560" s="83"/>
      <c r="AQ560" s="83" t="s">
        <v>64</v>
      </c>
    </row>
    <row r="561" spans="1:43" ht="140.25">
      <c r="A561" s="15" t="s">
        <v>55</v>
      </c>
      <c r="B561" s="1">
        <v>1900.6</v>
      </c>
      <c r="C561" s="16">
        <v>225</v>
      </c>
      <c r="D561" s="20" t="s">
        <v>1705</v>
      </c>
      <c r="E561" s="19" t="s">
        <v>1715</v>
      </c>
      <c r="F561" s="19" t="s">
        <v>1707</v>
      </c>
      <c r="G561" s="17" t="s">
        <v>59</v>
      </c>
      <c r="H561" s="18" t="s">
        <v>1712</v>
      </c>
      <c r="I561" s="17"/>
      <c r="J561" s="17" t="s">
        <v>1709</v>
      </c>
      <c r="K561" s="17"/>
      <c r="L561" s="19" t="s">
        <v>62</v>
      </c>
      <c r="M561" s="19" t="s">
        <v>63</v>
      </c>
      <c r="N561" s="19" t="s">
        <v>63</v>
      </c>
      <c r="O561" s="19" t="s">
        <v>63</v>
      </c>
      <c r="P561" s="19" t="s">
        <v>63</v>
      </c>
      <c r="Q561" s="19" t="s">
        <v>62</v>
      </c>
      <c r="R561" s="19" t="s">
        <v>63</v>
      </c>
      <c r="S561" s="19" t="s">
        <v>62</v>
      </c>
      <c r="T561" s="19" t="s">
        <v>62</v>
      </c>
      <c r="U561" s="19" t="s">
        <v>62</v>
      </c>
      <c r="V561" s="19" t="s">
        <v>63</v>
      </c>
      <c r="W561" s="19" t="s">
        <v>63</v>
      </c>
      <c r="X561" s="19" t="s">
        <v>63</v>
      </c>
      <c r="Y561" s="19" t="s">
        <v>63</v>
      </c>
      <c r="Z561" s="19" t="s">
        <v>63</v>
      </c>
      <c r="AA561" s="19" t="s">
        <v>63</v>
      </c>
      <c r="AB561" s="19" t="s">
        <v>63</v>
      </c>
      <c r="AC561" s="19" t="s">
        <v>63</v>
      </c>
      <c r="AD561" s="19" t="s">
        <v>63</v>
      </c>
      <c r="AE561" s="19" t="s">
        <v>63</v>
      </c>
      <c r="AF561" s="19" t="s">
        <v>63</v>
      </c>
      <c r="AG561" s="19" t="s">
        <v>63</v>
      </c>
      <c r="AH561" s="19" t="s">
        <v>63</v>
      </c>
      <c r="AI561" s="19" t="s">
        <v>63</v>
      </c>
      <c r="AJ561" s="19" t="s">
        <v>63</v>
      </c>
      <c r="AK561" s="19" t="s">
        <v>63</v>
      </c>
      <c r="AL561" s="19" t="s">
        <v>63</v>
      </c>
      <c r="AM561" s="19" t="s">
        <v>63</v>
      </c>
      <c r="AN561" s="19" t="s">
        <v>63</v>
      </c>
      <c r="AO561" s="19" t="s">
        <v>63</v>
      </c>
      <c r="AP561" s="83"/>
      <c r="AQ561" s="83" t="s">
        <v>64</v>
      </c>
    </row>
    <row r="562" spans="1:43" ht="140.25">
      <c r="A562" s="15" t="s">
        <v>55</v>
      </c>
      <c r="B562" s="1">
        <v>1901</v>
      </c>
      <c r="C562" s="16">
        <v>103.5</v>
      </c>
      <c r="D562" s="28" t="s">
        <v>1716</v>
      </c>
      <c r="E562" s="19" t="s">
        <v>1717</v>
      </c>
      <c r="F562" s="91" t="s">
        <v>57</v>
      </c>
      <c r="G562" s="17" t="s">
        <v>59</v>
      </c>
      <c r="H562" s="18" t="s">
        <v>1708</v>
      </c>
      <c r="I562" s="19"/>
      <c r="J562" s="17" t="s">
        <v>1718</v>
      </c>
      <c r="K562" s="17"/>
      <c r="L562" s="19" t="s">
        <v>62</v>
      </c>
      <c r="M562" s="19" t="s">
        <v>63</v>
      </c>
      <c r="N562" s="19" t="s">
        <v>63</v>
      </c>
      <c r="O562" s="19" t="s">
        <v>63</v>
      </c>
      <c r="P562" s="19" t="s">
        <v>63</v>
      </c>
      <c r="Q562" s="19" t="s">
        <v>62</v>
      </c>
      <c r="R562" s="19" t="s">
        <v>63</v>
      </c>
      <c r="S562" s="19" t="s">
        <v>62</v>
      </c>
      <c r="T562" s="19" t="s">
        <v>62</v>
      </c>
      <c r="U562" s="19" t="s">
        <v>62</v>
      </c>
      <c r="V562" s="19" t="s">
        <v>63</v>
      </c>
      <c r="W562" s="19" t="s">
        <v>63</v>
      </c>
      <c r="X562" s="19" t="s">
        <v>63</v>
      </c>
      <c r="Y562" s="19" t="s">
        <v>63</v>
      </c>
      <c r="Z562" s="19" t="s">
        <v>63</v>
      </c>
      <c r="AA562" s="19" t="s">
        <v>63</v>
      </c>
      <c r="AB562" s="19" t="s">
        <v>63</v>
      </c>
      <c r="AC562" s="19" t="s">
        <v>63</v>
      </c>
      <c r="AD562" s="19" t="s">
        <v>63</v>
      </c>
      <c r="AE562" s="19" t="s">
        <v>63</v>
      </c>
      <c r="AF562" s="19" t="s">
        <v>63</v>
      </c>
      <c r="AG562" s="19" t="s">
        <v>63</v>
      </c>
      <c r="AH562" s="19" t="s">
        <v>63</v>
      </c>
      <c r="AI562" s="19" t="s">
        <v>63</v>
      </c>
      <c r="AJ562" s="19" t="s">
        <v>63</v>
      </c>
      <c r="AK562" s="19" t="s">
        <v>63</v>
      </c>
      <c r="AL562" s="19" t="s">
        <v>63</v>
      </c>
      <c r="AM562" s="19" t="s">
        <v>63</v>
      </c>
      <c r="AN562" s="19" t="s">
        <v>63</v>
      </c>
      <c r="AO562" s="19" t="s">
        <v>63</v>
      </c>
      <c r="AP562" s="83"/>
      <c r="AQ562" s="83" t="s">
        <v>64</v>
      </c>
    </row>
    <row r="563" spans="1:43" ht="140.25">
      <c r="A563" s="15" t="s">
        <v>55</v>
      </c>
      <c r="B563" s="1">
        <v>1901.1</v>
      </c>
      <c r="C563" s="16">
        <v>121.5</v>
      </c>
      <c r="D563" s="28" t="s">
        <v>1716</v>
      </c>
      <c r="E563" s="19" t="s">
        <v>1719</v>
      </c>
      <c r="F563" s="91" t="s">
        <v>57</v>
      </c>
      <c r="G563" s="17" t="s">
        <v>59</v>
      </c>
      <c r="H563" s="18" t="s">
        <v>1712</v>
      </c>
      <c r="I563" s="17"/>
      <c r="J563" s="17" t="s">
        <v>1718</v>
      </c>
      <c r="K563" s="17"/>
      <c r="L563" s="19" t="s">
        <v>62</v>
      </c>
      <c r="M563" s="19" t="s">
        <v>63</v>
      </c>
      <c r="N563" s="19" t="s">
        <v>63</v>
      </c>
      <c r="O563" s="19" t="s">
        <v>63</v>
      </c>
      <c r="P563" s="19" t="s">
        <v>63</v>
      </c>
      <c r="Q563" s="19" t="s">
        <v>62</v>
      </c>
      <c r="R563" s="19" t="s">
        <v>63</v>
      </c>
      <c r="S563" s="19" t="s">
        <v>62</v>
      </c>
      <c r="T563" s="19" t="s">
        <v>62</v>
      </c>
      <c r="U563" s="19" t="s">
        <v>62</v>
      </c>
      <c r="V563" s="19" t="s">
        <v>63</v>
      </c>
      <c r="W563" s="19" t="s">
        <v>63</v>
      </c>
      <c r="X563" s="19" t="s">
        <v>63</v>
      </c>
      <c r="Y563" s="19" t="s">
        <v>63</v>
      </c>
      <c r="Z563" s="19" t="s">
        <v>63</v>
      </c>
      <c r="AA563" s="19" t="s">
        <v>63</v>
      </c>
      <c r="AB563" s="19" t="s">
        <v>63</v>
      </c>
      <c r="AC563" s="19" t="s">
        <v>63</v>
      </c>
      <c r="AD563" s="19" t="s">
        <v>63</v>
      </c>
      <c r="AE563" s="19" t="s">
        <v>63</v>
      </c>
      <c r="AF563" s="19" t="s">
        <v>63</v>
      </c>
      <c r="AG563" s="19" t="s">
        <v>63</v>
      </c>
      <c r="AH563" s="19" t="s">
        <v>63</v>
      </c>
      <c r="AI563" s="19" t="s">
        <v>63</v>
      </c>
      <c r="AJ563" s="19" t="s">
        <v>63</v>
      </c>
      <c r="AK563" s="19" t="s">
        <v>63</v>
      </c>
      <c r="AL563" s="19" t="s">
        <v>63</v>
      </c>
      <c r="AM563" s="19" t="s">
        <v>63</v>
      </c>
      <c r="AN563" s="19" t="s">
        <v>63</v>
      </c>
      <c r="AO563" s="19" t="s">
        <v>63</v>
      </c>
      <c r="AP563" s="83"/>
      <c r="AQ563" s="83" t="s">
        <v>64</v>
      </c>
    </row>
    <row r="564" spans="1:43" ht="140.25">
      <c r="A564" s="15" t="s">
        <v>55</v>
      </c>
      <c r="B564" s="1">
        <v>1901.2</v>
      </c>
      <c r="C564" s="16">
        <v>256.5</v>
      </c>
      <c r="D564" s="28" t="s">
        <v>1716</v>
      </c>
      <c r="E564" s="19" t="s">
        <v>1720</v>
      </c>
      <c r="F564" s="91" t="s">
        <v>57</v>
      </c>
      <c r="G564" s="17" t="s">
        <v>59</v>
      </c>
      <c r="H564" s="18" t="s">
        <v>1708</v>
      </c>
      <c r="I564" s="17"/>
      <c r="J564" s="17" t="s">
        <v>1721</v>
      </c>
      <c r="K564" s="17"/>
      <c r="L564" s="19" t="s">
        <v>62</v>
      </c>
      <c r="M564" s="19" t="s">
        <v>63</v>
      </c>
      <c r="N564" s="19" t="s">
        <v>63</v>
      </c>
      <c r="O564" s="19" t="s">
        <v>63</v>
      </c>
      <c r="P564" s="19" t="s">
        <v>63</v>
      </c>
      <c r="Q564" s="19" t="s">
        <v>62</v>
      </c>
      <c r="R564" s="19" t="s">
        <v>63</v>
      </c>
      <c r="S564" s="19" t="s">
        <v>62</v>
      </c>
      <c r="T564" s="19" t="s">
        <v>62</v>
      </c>
      <c r="U564" s="19" t="s">
        <v>62</v>
      </c>
      <c r="V564" s="19" t="s">
        <v>63</v>
      </c>
      <c r="W564" s="19" t="s">
        <v>63</v>
      </c>
      <c r="X564" s="19" t="s">
        <v>63</v>
      </c>
      <c r="Y564" s="19" t="s">
        <v>63</v>
      </c>
      <c r="Z564" s="19" t="s">
        <v>63</v>
      </c>
      <c r="AA564" s="19" t="s">
        <v>63</v>
      </c>
      <c r="AB564" s="19" t="s">
        <v>63</v>
      </c>
      <c r="AC564" s="19" t="s">
        <v>63</v>
      </c>
      <c r="AD564" s="19" t="s">
        <v>63</v>
      </c>
      <c r="AE564" s="19" t="s">
        <v>63</v>
      </c>
      <c r="AF564" s="19" t="s">
        <v>63</v>
      </c>
      <c r="AG564" s="19" t="s">
        <v>63</v>
      </c>
      <c r="AH564" s="19" t="s">
        <v>63</v>
      </c>
      <c r="AI564" s="19" t="s">
        <v>63</v>
      </c>
      <c r="AJ564" s="19" t="s">
        <v>63</v>
      </c>
      <c r="AK564" s="19" t="s">
        <v>63</v>
      </c>
      <c r="AL564" s="19" t="s">
        <v>63</v>
      </c>
      <c r="AM564" s="19" t="s">
        <v>63</v>
      </c>
      <c r="AN564" s="19" t="s">
        <v>63</v>
      </c>
      <c r="AO564" s="19" t="s">
        <v>63</v>
      </c>
      <c r="AP564" s="83"/>
      <c r="AQ564" s="83" t="s">
        <v>64</v>
      </c>
    </row>
    <row r="565" spans="1:43" ht="140.25">
      <c r="A565" s="15" t="s">
        <v>55</v>
      </c>
      <c r="B565" s="1">
        <v>1901.3</v>
      </c>
      <c r="C565" s="16">
        <v>288</v>
      </c>
      <c r="D565" s="28" t="s">
        <v>1716</v>
      </c>
      <c r="E565" s="19" t="s">
        <v>1722</v>
      </c>
      <c r="F565" s="91" t="s">
        <v>57</v>
      </c>
      <c r="G565" s="17" t="s">
        <v>59</v>
      </c>
      <c r="H565" s="18" t="s">
        <v>1708</v>
      </c>
      <c r="I565" s="17"/>
      <c r="J565" s="17" t="s">
        <v>1718</v>
      </c>
      <c r="K565" s="17"/>
      <c r="L565" s="19" t="s">
        <v>62</v>
      </c>
      <c r="M565" s="19" t="s">
        <v>63</v>
      </c>
      <c r="N565" s="19" t="s">
        <v>63</v>
      </c>
      <c r="O565" s="19" t="s">
        <v>63</v>
      </c>
      <c r="P565" s="19" t="s">
        <v>63</v>
      </c>
      <c r="Q565" s="19" t="s">
        <v>62</v>
      </c>
      <c r="R565" s="19" t="s">
        <v>63</v>
      </c>
      <c r="S565" s="19" t="s">
        <v>62</v>
      </c>
      <c r="T565" s="19" t="s">
        <v>62</v>
      </c>
      <c r="U565" s="19" t="s">
        <v>62</v>
      </c>
      <c r="V565" s="19" t="s">
        <v>63</v>
      </c>
      <c r="W565" s="19" t="s">
        <v>63</v>
      </c>
      <c r="X565" s="19" t="s">
        <v>63</v>
      </c>
      <c r="Y565" s="19" t="s">
        <v>63</v>
      </c>
      <c r="Z565" s="19" t="s">
        <v>63</v>
      </c>
      <c r="AA565" s="19" t="s">
        <v>63</v>
      </c>
      <c r="AB565" s="19" t="s">
        <v>63</v>
      </c>
      <c r="AC565" s="19" t="s">
        <v>63</v>
      </c>
      <c r="AD565" s="19" t="s">
        <v>63</v>
      </c>
      <c r="AE565" s="19" t="s">
        <v>63</v>
      </c>
      <c r="AF565" s="19" t="s">
        <v>63</v>
      </c>
      <c r="AG565" s="19" t="s">
        <v>63</v>
      </c>
      <c r="AH565" s="19" t="s">
        <v>63</v>
      </c>
      <c r="AI565" s="19" t="s">
        <v>63</v>
      </c>
      <c r="AJ565" s="19" t="s">
        <v>63</v>
      </c>
      <c r="AK565" s="19" t="s">
        <v>63</v>
      </c>
      <c r="AL565" s="19" t="s">
        <v>63</v>
      </c>
      <c r="AM565" s="19" t="s">
        <v>63</v>
      </c>
      <c r="AN565" s="19" t="s">
        <v>63</v>
      </c>
      <c r="AO565" s="19" t="s">
        <v>63</v>
      </c>
      <c r="AP565" s="83"/>
      <c r="AQ565" s="83" t="s">
        <v>64</v>
      </c>
    </row>
    <row r="566" spans="1:43" ht="153">
      <c r="A566" s="15" t="s">
        <v>55</v>
      </c>
      <c r="B566" s="1">
        <v>1901.4</v>
      </c>
      <c r="C566" s="16">
        <v>468</v>
      </c>
      <c r="D566" s="28" t="s">
        <v>1716</v>
      </c>
      <c r="E566" s="19" t="s">
        <v>1723</v>
      </c>
      <c r="F566" s="91" t="s">
        <v>57</v>
      </c>
      <c r="G566" s="17" t="s">
        <v>59</v>
      </c>
      <c r="H566" s="18" t="s">
        <v>1708</v>
      </c>
      <c r="I566" s="17"/>
      <c r="J566" s="17" t="s">
        <v>1718</v>
      </c>
      <c r="K566" s="17"/>
      <c r="L566" s="19" t="s">
        <v>62</v>
      </c>
      <c r="M566" s="19" t="s">
        <v>63</v>
      </c>
      <c r="N566" s="19" t="s">
        <v>63</v>
      </c>
      <c r="O566" s="19" t="s">
        <v>63</v>
      </c>
      <c r="P566" s="19" t="s">
        <v>63</v>
      </c>
      <c r="Q566" s="19" t="s">
        <v>62</v>
      </c>
      <c r="R566" s="19" t="s">
        <v>63</v>
      </c>
      <c r="S566" s="19" t="s">
        <v>62</v>
      </c>
      <c r="T566" s="19" t="s">
        <v>62</v>
      </c>
      <c r="U566" s="19" t="s">
        <v>62</v>
      </c>
      <c r="V566" s="19" t="s">
        <v>63</v>
      </c>
      <c r="W566" s="19" t="s">
        <v>63</v>
      </c>
      <c r="X566" s="19" t="s">
        <v>63</v>
      </c>
      <c r="Y566" s="19" t="s">
        <v>63</v>
      </c>
      <c r="Z566" s="19" t="s">
        <v>63</v>
      </c>
      <c r="AA566" s="19" t="s">
        <v>63</v>
      </c>
      <c r="AB566" s="19" t="s">
        <v>63</v>
      </c>
      <c r="AC566" s="19" t="s">
        <v>63</v>
      </c>
      <c r="AD566" s="19" t="s">
        <v>63</v>
      </c>
      <c r="AE566" s="19" t="s">
        <v>63</v>
      </c>
      <c r="AF566" s="19" t="s">
        <v>63</v>
      </c>
      <c r="AG566" s="19" t="s">
        <v>63</v>
      </c>
      <c r="AH566" s="19" t="s">
        <v>63</v>
      </c>
      <c r="AI566" s="19" t="s">
        <v>63</v>
      </c>
      <c r="AJ566" s="19" t="s">
        <v>63</v>
      </c>
      <c r="AK566" s="19" t="s">
        <v>63</v>
      </c>
      <c r="AL566" s="19" t="s">
        <v>63</v>
      </c>
      <c r="AM566" s="19" t="s">
        <v>63</v>
      </c>
      <c r="AN566" s="19" t="s">
        <v>63</v>
      </c>
      <c r="AO566" s="19" t="s">
        <v>63</v>
      </c>
      <c r="AP566" s="83"/>
      <c r="AQ566" s="83" t="s">
        <v>64</v>
      </c>
    </row>
    <row r="567" spans="1:43">
      <c r="A567" s="15" t="s">
        <v>183</v>
      </c>
      <c r="B567" s="1">
        <v>3000</v>
      </c>
      <c r="C567" s="16">
        <v>66.599999999999994</v>
      </c>
      <c r="D567" s="23" t="s">
        <v>1724</v>
      </c>
      <c r="E567" s="19" t="s">
        <v>1725</v>
      </c>
      <c r="F567" s="17" t="s">
        <v>57</v>
      </c>
      <c r="G567" s="17" t="s">
        <v>57</v>
      </c>
      <c r="H567" s="18">
        <v>1</v>
      </c>
      <c r="I567" s="92"/>
      <c r="J567" s="19"/>
      <c r="K567" s="19"/>
      <c r="L567" s="19" t="s">
        <v>63</v>
      </c>
      <c r="M567" s="19" t="s">
        <v>63</v>
      </c>
      <c r="N567" s="19" t="s">
        <v>63</v>
      </c>
      <c r="O567" s="19" t="s">
        <v>63</v>
      </c>
      <c r="P567" s="19" t="s">
        <v>62</v>
      </c>
      <c r="Q567" s="19" t="s">
        <v>62</v>
      </c>
      <c r="R567" s="19" t="s">
        <v>63</v>
      </c>
      <c r="S567" s="19" t="s">
        <v>62</v>
      </c>
      <c r="T567" s="19" t="s">
        <v>62</v>
      </c>
      <c r="U567" s="19" t="s">
        <v>62</v>
      </c>
      <c r="V567" s="19" t="s">
        <v>62</v>
      </c>
      <c r="W567" s="19" t="s">
        <v>63</v>
      </c>
      <c r="X567" s="19" t="s">
        <v>63</v>
      </c>
      <c r="Y567" s="19" t="s">
        <v>63</v>
      </c>
      <c r="Z567" s="19" t="s">
        <v>63</v>
      </c>
      <c r="AA567" s="19" t="s">
        <v>63</v>
      </c>
      <c r="AB567" s="19" t="s">
        <v>63</v>
      </c>
      <c r="AC567" s="19" t="s">
        <v>63</v>
      </c>
      <c r="AD567" s="19" t="s">
        <v>63</v>
      </c>
      <c r="AE567" s="19" t="s">
        <v>63</v>
      </c>
      <c r="AF567" s="19" t="s">
        <v>63</v>
      </c>
      <c r="AG567" s="19" t="s">
        <v>63</v>
      </c>
      <c r="AH567" s="19" t="s">
        <v>63</v>
      </c>
      <c r="AI567" s="19" t="s">
        <v>63</v>
      </c>
      <c r="AJ567" s="19" t="s">
        <v>63</v>
      </c>
      <c r="AK567" s="19" t="s">
        <v>63</v>
      </c>
      <c r="AL567" s="19" t="s">
        <v>63</v>
      </c>
      <c r="AM567" s="19" t="s">
        <v>63</v>
      </c>
      <c r="AN567" s="19" t="s">
        <v>63</v>
      </c>
      <c r="AO567" s="19" t="s">
        <v>63</v>
      </c>
      <c r="AP567" s="83"/>
      <c r="AQ567" s="83" t="s">
        <v>64</v>
      </c>
    </row>
    <row r="568" spans="1:43">
      <c r="A568" s="15" t="s">
        <v>183</v>
      </c>
      <c r="B568" s="1">
        <v>3001</v>
      </c>
      <c r="C568" s="16">
        <v>25.2</v>
      </c>
      <c r="D568" s="23" t="s">
        <v>1726</v>
      </c>
      <c r="E568" s="17" t="s">
        <v>57</v>
      </c>
      <c r="F568" s="17" t="s">
        <v>57</v>
      </c>
      <c r="G568" s="19" t="s">
        <v>59</v>
      </c>
      <c r="H568" s="18">
        <v>1</v>
      </c>
      <c r="I568" s="19"/>
      <c r="J568" s="19"/>
      <c r="K568" s="19"/>
      <c r="L568" s="19" t="s">
        <v>63</v>
      </c>
      <c r="M568" s="19" t="s">
        <v>63</v>
      </c>
      <c r="N568" s="19" t="s">
        <v>63</v>
      </c>
      <c r="O568" s="19" t="s">
        <v>63</v>
      </c>
      <c r="P568" s="19" t="s">
        <v>62</v>
      </c>
      <c r="Q568" s="19" t="s">
        <v>62</v>
      </c>
      <c r="R568" s="19" t="s">
        <v>63</v>
      </c>
      <c r="S568" s="19" t="s">
        <v>62</v>
      </c>
      <c r="T568" s="19" t="s">
        <v>62</v>
      </c>
      <c r="U568" s="19" t="s">
        <v>62</v>
      </c>
      <c r="V568" s="19" t="s">
        <v>62</v>
      </c>
      <c r="W568" s="19" t="s">
        <v>63</v>
      </c>
      <c r="X568" s="19" t="s">
        <v>63</v>
      </c>
      <c r="Y568" s="19" t="s">
        <v>63</v>
      </c>
      <c r="Z568" s="19" t="s">
        <v>63</v>
      </c>
      <c r="AA568" s="19" t="s">
        <v>63</v>
      </c>
      <c r="AB568" s="19" t="s">
        <v>63</v>
      </c>
      <c r="AC568" s="19" t="s">
        <v>63</v>
      </c>
      <c r="AD568" s="19" t="s">
        <v>63</v>
      </c>
      <c r="AE568" s="19" t="s">
        <v>63</v>
      </c>
      <c r="AF568" s="19" t="s">
        <v>63</v>
      </c>
      <c r="AG568" s="19" t="s">
        <v>63</v>
      </c>
      <c r="AH568" s="19" t="s">
        <v>63</v>
      </c>
      <c r="AI568" s="19" t="s">
        <v>63</v>
      </c>
      <c r="AJ568" s="19" t="s">
        <v>63</v>
      </c>
      <c r="AK568" s="19" t="s">
        <v>63</v>
      </c>
      <c r="AL568" s="19" t="s">
        <v>63</v>
      </c>
      <c r="AM568" s="19" t="s">
        <v>63</v>
      </c>
      <c r="AN568" s="19" t="s">
        <v>63</v>
      </c>
      <c r="AO568" s="19" t="s">
        <v>63</v>
      </c>
      <c r="AP568" s="83"/>
      <c r="AQ568" s="83" t="s">
        <v>64</v>
      </c>
    </row>
    <row r="569" spans="1:43">
      <c r="A569" s="15" t="s">
        <v>183</v>
      </c>
      <c r="B569" s="1">
        <v>3002</v>
      </c>
      <c r="C569" s="16">
        <v>29.7</v>
      </c>
      <c r="D569" s="23" t="s">
        <v>1727</v>
      </c>
      <c r="E569" s="17" t="s">
        <v>57</v>
      </c>
      <c r="F569" s="17" t="s">
        <v>57</v>
      </c>
      <c r="G569" s="19" t="s">
        <v>116</v>
      </c>
      <c r="H569" s="18">
        <v>1</v>
      </c>
      <c r="I569" s="19"/>
      <c r="J569" s="19"/>
      <c r="K569" s="19"/>
      <c r="L569" s="19" t="s">
        <v>63</v>
      </c>
      <c r="M569" s="19" t="s">
        <v>63</v>
      </c>
      <c r="N569" s="19" t="s">
        <v>63</v>
      </c>
      <c r="O569" s="19" t="s">
        <v>63</v>
      </c>
      <c r="P569" s="19" t="s">
        <v>62</v>
      </c>
      <c r="Q569" s="19" t="s">
        <v>62</v>
      </c>
      <c r="R569" s="19" t="s">
        <v>63</v>
      </c>
      <c r="S569" s="19" t="s">
        <v>62</v>
      </c>
      <c r="T569" s="19" t="s">
        <v>62</v>
      </c>
      <c r="U569" s="19" t="s">
        <v>62</v>
      </c>
      <c r="V569" s="19" t="s">
        <v>62</v>
      </c>
      <c r="W569" s="19" t="s">
        <v>63</v>
      </c>
      <c r="X569" s="19" t="s">
        <v>63</v>
      </c>
      <c r="Y569" s="19" t="s">
        <v>63</v>
      </c>
      <c r="Z569" s="19" t="s">
        <v>63</v>
      </c>
      <c r="AA569" s="19" t="s">
        <v>63</v>
      </c>
      <c r="AB569" s="19" t="s">
        <v>63</v>
      </c>
      <c r="AC569" s="19" t="s">
        <v>63</v>
      </c>
      <c r="AD569" s="19" t="s">
        <v>63</v>
      </c>
      <c r="AE569" s="19" t="s">
        <v>63</v>
      </c>
      <c r="AF569" s="19" t="s">
        <v>63</v>
      </c>
      <c r="AG569" s="19" t="s">
        <v>63</v>
      </c>
      <c r="AH569" s="19" t="s">
        <v>63</v>
      </c>
      <c r="AI569" s="19" t="s">
        <v>63</v>
      </c>
      <c r="AJ569" s="19" t="s">
        <v>63</v>
      </c>
      <c r="AK569" s="19" t="s">
        <v>63</v>
      </c>
      <c r="AL569" s="19" t="s">
        <v>63</v>
      </c>
      <c r="AM569" s="19" t="s">
        <v>63</v>
      </c>
      <c r="AN569" s="19" t="s">
        <v>63</v>
      </c>
      <c r="AO569" s="19" t="s">
        <v>63</v>
      </c>
      <c r="AP569" s="83"/>
      <c r="AQ569" s="83" t="s">
        <v>64</v>
      </c>
    </row>
    <row r="570" spans="1:43">
      <c r="A570" s="15" t="s">
        <v>183</v>
      </c>
      <c r="B570" s="1">
        <v>3004</v>
      </c>
      <c r="C570" s="16">
        <v>26.1</v>
      </c>
      <c r="D570" s="23" t="s">
        <v>1728</v>
      </c>
      <c r="E570" s="17" t="s">
        <v>57</v>
      </c>
      <c r="F570" s="17" t="s">
        <v>57</v>
      </c>
      <c r="G570" s="17" t="s">
        <v>57</v>
      </c>
      <c r="H570" s="18">
        <v>1</v>
      </c>
      <c r="I570" s="19"/>
      <c r="J570" s="19"/>
      <c r="K570" s="19"/>
      <c r="L570" s="19" t="s">
        <v>63</v>
      </c>
      <c r="M570" s="19" t="s">
        <v>63</v>
      </c>
      <c r="N570" s="19" t="s">
        <v>63</v>
      </c>
      <c r="O570" s="19" t="s">
        <v>63</v>
      </c>
      <c r="P570" s="19" t="s">
        <v>62</v>
      </c>
      <c r="Q570" s="19" t="s">
        <v>63</v>
      </c>
      <c r="R570" s="19" t="s">
        <v>62</v>
      </c>
      <c r="S570" s="19" t="s">
        <v>62</v>
      </c>
      <c r="T570" s="19" t="s">
        <v>62</v>
      </c>
      <c r="U570" s="19" t="s">
        <v>62</v>
      </c>
      <c r="V570" s="19" t="s">
        <v>62</v>
      </c>
      <c r="W570" s="19" t="s">
        <v>63</v>
      </c>
      <c r="X570" s="19" t="s">
        <v>63</v>
      </c>
      <c r="Y570" s="19" t="s">
        <v>63</v>
      </c>
      <c r="Z570" s="19" t="s">
        <v>63</v>
      </c>
      <c r="AA570" s="19" t="s">
        <v>63</v>
      </c>
      <c r="AB570" s="19" t="s">
        <v>63</v>
      </c>
      <c r="AC570" s="19" t="s">
        <v>63</v>
      </c>
      <c r="AD570" s="19" t="s">
        <v>63</v>
      </c>
      <c r="AE570" s="19" t="s">
        <v>63</v>
      </c>
      <c r="AF570" s="19" t="s">
        <v>63</v>
      </c>
      <c r="AG570" s="19" t="s">
        <v>63</v>
      </c>
      <c r="AH570" s="19" t="s">
        <v>63</v>
      </c>
      <c r="AI570" s="19" t="s">
        <v>63</v>
      </c>
      <c r="AJ570" s="19" t="s">
        <v>63</v>
      </c>
      <c r="AK570" s="19" t="s">
        <v>63</v>
      </c>
      <c r="AL570" s="19" t="s">
        <v>63</v>
      </c>
      <c r="AM570" s="19" t="s">
        <v>63</v>
      </c>
      <c r="AN570" s="19" t="s">
        <v>63</v>
      </c>
      <c r="AO570" s="19" t="s">
        <v>63</v>
      </c>
      <c r="AP570" s="83"/>
      <c r="AQ570" s="83" t="s">
        <v>64</v>
      </c>
    </row>
    <row r="571" spans="1:43">
      <c r="A571" s="15" t="s">
        <v>183</v>
      </c>
      <c r="B571" s="1">
        <v>3005</v>
      </c>
      <c r="C571" s="16">
        <v>21.6</v>
      </c>
      <c r="D571" s="23" t="s">
        <v>1729</v>
      </c>
      <c r="E571" s="19" t="s">
        <v>1730</v>
      </c>
      <c r="F571" s="17" t="s">
        <v>57</v>
      </c>
      <c r="G571" s="17" t="s">
        <v>57</v>
      </c>
      <c r="H571" s="18">
        <v>1</v>
      </c>
      <c r="I571" s="19"/>
      <c r="J571" s="19"/>
      <c r="K571" s="19"/>
      <c r="L571" s="19" t="s">
        <v>63</v>
      </c>
      <c r="M571" s="19" t="s">
        <v>63</v>
      </c>
      <c r="N571" s="19" t="s">
        <v>63</v>
      </c>
      <c r="O571" s="19" t="s">
        <v>63</v>
      </c>
      <c r="P571" s="19" t="s">
        <v>62</v>
      </c>
      <c r="Q571" s="19" t="s">
        <v>62</v>
      </c>
      <c r="R571" s="19" t="s">
        <v>63</v>
      </c>
      <c r="S571" s="19" t="s">
        <v>62</v>
      </c>
      <c r="T571" s="19" t="s">
        <v>62</v>
      </c>
      <c r="U571" s="19" t="s">
        <v>62</v>
      </c>
      <c r="V571" s="19" t="s">
        <v>62</v>
      </c>
      <c r="W571" s="19" t="s">
        <v>63</v>
      </c>
      <c r="X571" s="19" t="s">
        <v>63</v>
      </c>
      <c r="Y571" s="19" t="s">
        <v>63</v>
      </c>
      <c r="Z571" s="19" t="s">
        <v>63</v>
      </c>
      <c r="AA571" s="19" t="s">
        <v>63</v>
      </c>
      <c r="AB571" s="19" t="s">
        <v>63</v>
      </c>
      <c r="AC571" s="19" t="s">
        <v>63</v>
      </c>
      <c r="AD571" s="19" t="s">
        <v>63</v>
      </c>
      <c r="AE571" s="19" t="s">
        <v>63</v>
      </c>
      <c r="AF571" s="19" t="s">
        <v>63</v>
      </c>
      <c r="AG571" s="19" t="s">
        <v>63</v>
      </c>
      <c r="AH571" s="19" t="s">
        <v>63</v>
      </c>
      <c r="AI571" s="19" t="s">
        <v>63</v>
      </c>
      <c r="AJ571" s="19" t="s">
        <v>63</v>
      </c>
      <c r="AK571" s="19" t="s">
        <v>63</v>
      </c>
      <c r="AL571" s="19" t="s">
        <v>63</v>
      </c>
      <c r="AM571" s="19" t="s">
        <v>63</v>
      </c>
      <c r="AN571" s="19" t="s">
        <v>63</v>
      </c>
      <c r="AO571" s="19" t="s">
        <v>63</v>
      </c>
      <c r="AP571" s="83"/>
      <c r="AQ571" s="83" t="s">
        <v>64</v>
      </c>
    </row>
    <row r="572" spans="1:43">
      <c r="A572" s="15" t="s">
        <v>183</v>
      </c>
      <c r="B572" s="1">
        <v>3006</v>
      </c>
      <c r="C572" s="16">
        <v>135</v>
      </c>
      <c r="D572" s="23" t="s">
        <v>1731</v>
      </c>
      <c r="E572" s="17" t="s">
        <v>57</v>
      </c>
      <c r="F572" s="17" t="s">
        <v>57</v>
      </c>
      <c r="G572" s="17" t="s">
        <v>57</v>
      </c>
      <c r="H572" s="18">
        <v>1</v>
      </c>
      <c r="I572" s="19"/>
      <c r="J572" s="19"/>
      <c r="K572" s="19"/>
      <c r="L572" s="19" t="s">
        <v>63</v>
      </c>
      <c r="M572" s="19" t="s">
        <v>63</v>
      </c>
      <c r="N572" s="19" t="s">
        <v>63</v>
      </c>
      <c r="O572" s="19" t="s">
        <v>63</v>
      </c>
      <c r="P572" s="19" t="s">
        <v>62</v>
      </c>
      <c r="Q572" s="19" t="s">
        <v>62</v>
      </c>
      <c r="R572" s="19" t="s">
        <v>63</v>
      </c>
      <c r="S572" s="19" t="s">
        <v>62</v>
      </c>
      <c r="T572" s="19" t="s">
        <v>62</v>
      </c>
      <c r="U572" s="19" t="s">
        <v>62</v>
      </c>
      <c r="V572" s="19" t="s">
        <v>62</v>
      </c>
      <c r="W572" s="19" t="s">
        <v>63</v>
      </c>
      <c r="X572" s="19" t="s">
        <v>63</v>
      </c>
      <c r="Y572" s="19" t="s">
        <v>63</v>
      </c>
      <c r="Z572" s="19" t="s">
        <v>63</v>
      </c>
      <c r="AA572" s="19" t="s">
        <v>63</v>
      </c>
      <c r="AB572" s="19" t="s">
        <v>63</v>
      </c>
      <c r="AC572" s="19" t="s">
        <v>63</v>
      </c>
      <c r="AD572" s="19" t="s">
        <v>63</v>
      </c>
      <c r="AE572" s="19" t="s">
        <v>63</v>
      </c>
      <c r="AF572" s="19" t="s">
        <v>63</v>
      </c>
      <c r="AG572" s="19" t="s">
        <v>63</v>
      </c>
      <c r="AH572" s="19" t="s">
        <v>63</v>
      </c>
      <c r="AI572" s="19" t="s">
        <v>63</v>
      </c>
      <c r="AJ572" s="19" t="s">
        <v>63</v>
      </c>
      <c r="AK572" s="19" t="s">
        <v>63</v>
      </c>
      <c r="AL572" s="19" t="s">
        <v>63</v>
      </c>
      <c r="AM572" s="19" t="s">
        <v>63</v>
      </c>
      <c r="AN572" s="19" t="s">
        <v>63</v>
      </c>
      <c r="AO572" s="19" t="s">
        <v>63</v>
      </c>
      <c r="AP572" s="83"/>
      <c r="AQ572" s="83" t="s">
        <v>64</v>
      </c>
    </row>
    <row r="573" spans="1:43" ht="76.5">
      <c r="A573" s="15" t="s">
        <v>183</v>
      </c>
      <c r="B573" s="1">
        <v>3007</v>
      </c>
      <c r="C573" s="16">
        <v>119.7</v>
      </c>
      <c r="D573" s="23" t="s">
        <v>1732</v>
      </c>
      <c r="E573" s="19" t="s">
        <v>185</v>
      </c>
      <c r="F573" s="17" t="s">
        <v>57</v>
      </c>
      <c r="G573" s="19" t="s">
        <v>116</v>
      </c>
      <c r="H573" s="18">
        <v>1</v>
      </c>
      <c r="I573" s="19" t="s">
        <v>194</v>
      </c>
      <c r="J573" s="19"/>
      <c r="K573" s="19" t="s">
        <v>1733</v>
      </c>
      <c r="L573" s="19" t="s">
        <v>63</v>
      </c>
      <c r="M573" s="19" t="s">
        <v>63</v>
      </c>
      <c r="N573" s="19" t="s">
        <v>63</v>
      </c>
      <c r="O573" s="19" t="s">
        <v>63</v>
      </c>
      <c r="P573" s="19" t="s">
        <v>62</v>
      </c>
      <c r="Q573" s="19" t="s">
        <v>62</v>
      </c>
      <c r="R573" s="19" t="s">
        <v>63</v>
      </c>
      <c r="S573" s="19" t="s">
        <v>62</v>
      </c>
      <c r="T573" s="19" t="s">
        <v>62</v>
      </c>
      <c r="U573" s="19" t="s">
        <v>62</v>
      </c>
      <c r="V573" s="19" t="s">
        <v>62</v>
      </c>
      <c r="W573" s="19" t="s">
        <v>63</v>
      </c>
      <c r="X573" s="19" t="s">
        <v>63</v>
      </c>
      <c r="Y573" s="19" t="s">
        <v>63</v>
      </c>
      <c r="Z573" s="19" t="s">
        <v>63</v>
      </c>
      <c r="AA573" s="19" t="s">
        <v>63</v>
      </c>
      <c r="AB573" s="19" t="s">
        <v>63</v>
      </c>
      <c r="AC573" s="19" t="s">
        <v>63</v>
      </c>
      <c r="AD573" s="19" t="s">
        <v>63</v>
      </c>
      <c r="AE573" s="19" t="s">
        <v>63</v>
      </c>
      <c r="AF573" s="19" t="s">
        <v>63</v>
      </c>
      <c r="AG573" s="19" t="s">
        <v>63</v>
      </c>
      <c r="AH573" s="19" t="s">
        <v>63</v>
      </c>
      <c r="AI573" s="19" t="s">
        <v>63</v>
      </c>
      <c r="AJ573" s="19" t="s">
        <v>63</v>
      </c>
      <c r="AK573" s="19" t="s">
        <v>63</v>
      </c>
      <c r="AL573" s="19" t="s">
        <v>63</v>
      </c>
      <c r="AM573" s="19" t="s">
        <v>63</v>
      </c>
      <c r="AN573" s="19" t="s">
        <v>63</v>
      </c>
      <c r="AO573" s="19" t="s">
        <v>63</v>
      </c>
      <c r="AP573" s="83"/>
      <c r="AQ573" s="83" t="s">
        <v>64</v>
      </c>
    </row>
    <row r="574" spans="1:43" ht="63.75">
      <c r="A574" s="15" t="s">
        <v>183</v>
      </c>
      <c r="B574" s="1">
        <v>3007.1</v>
      </c>
      <c r="C574" s="16">
        <v>47.7</v>
      </c>
      <c r="D574" s="23" t="s">
        <v>1734</v>
      </c>
      <c r="E574" s="19" t="s">
        <v>185</v>
      </c>
      <c r="F574" s="17" t="s">
        <v>57</v>
      </c>
      <c r="G574" s="19" t="s">
        <v>116</v>
      </c>
      <c r="H574" s="18">
        <v>1</v>
      </c>
      <c r="I574" s="19" t="s">
        <v>189</v>
      </c>
      <c r="J574" s="19"/>
      <c r="K574" s="19" t="s">
        <v>1735</v>
      </c>
      <c r="L574" s="19" t="s">
        <v>63</v>
      </c>
      <c r="M574" s="19" t="s">
        <v>63</v>
      </c>
      <c r="N574" s="19" t="s">
        <v>63</v>
      </c>
      <c r="O574" s="19" t="s">
        <v>63</v>
      </c>
      <c r="P574" s="19" t="s">
        <v>62</v>
      </c>
      <c r="Q574" s="19" t="s">
        <v>62</v>
      </c>
      <c r="R574" s="19" t="s">
        <v>63</v>
      </c>
      <c r="S574" s="19" t="s">
        <v>62</v>
      </c>
      <c r="T574" s="19" t="s">
        <v>62</v>
      </c>
      <c r="U574" s="19" t="s">
        <v>62</v>
      </c>
      <c r="V574" s="19" t="s">
        <v>62</v>
      </c>
      <c r="W574" s="19" t="s">
        <v>63</v>
      </c>
      <c r="X574" s="19" t="s">
        <v>63</v>
      </c>
      <c r="Y574" s="19" t="s">
        <v>63</v>
      </c>
      <c r="Z574" s="19" t="s">
        <v>63</v>
      </c>
      <c r="AA574" s="19" t="s">
        <v>63</v>
      </c>
      <c r="AB574" s="19" t="s">
        <v>63</v>
      </c>
      <c r="AC574" s="19" t="s">
        <v>63</v>
      </c>
      <c r="AD574" s="19" t="s">
        <v>63</v>
      </c>
      <c r="AE574" s="19" t="s">
        <v>63</v>
      </c>
      <c r="AF574" s="19" t="s">
        <v>63</v>
      </c>
      <c r="AG574" s="19" t="s">
        <v>63</v>
      </c>
      <c r="AH574" s="19" t="s">
        <v>63</v>
      </c>
      <c r="AI574" s="19" t="s">
        <v>63</v>
      </c>
      <c r="AJ574" s="19" t="s">
        <v>63</v>
      </c>
      <c r="AK574" s="19" t="s">
        <v>63</v>
      </c>
      <c r="AL574" s="19" t="s">
        <v>63</v>
      </c>
      <c r="AM574" s="19" t="s">
        <v>63</v>
      </c>
      <c r="AN574" s="19" t="s">
        <v>63</v>
      </c>
      <c r="AO574" s="19" t="s">
        <v>63</v>
      </c>
      <c r="AP574" s="83" t="s">
        <v>191</v>
      </c>
      <c r="AQ574" s="83" t="s">
        <v>64</v>
      </c>
    </row>
    <row r="575" spans="1:43">
      <c r="A575" s="15" t="s">
        <v>183</v>
      </c>
      <c r="B575" s="1">
        <v>3008</v>
      </c>
      <c r="C575" s="16">
        <v>13.7</v>
      </c>
      <c r="D575" s="23" t="s">
        <v>1736</v>
      </c>
      <c r="E575" s="17" t="s">
        <v>57</v>
      </c>
      <c r="F575" s="17" t="s">
        <v>57</v>
      </c>
      <c r="G575" s="19" t="s">
        <v>116</v>
      </c>
      <c r="H575" s="18">
        <v>1</v>
      </c>
      <c r="I575" s="19"/>
      <c r="J575" s="19"/>
      <c r="K575" s="19"/>
      <c r="L575" s="19" t="s">
        <v>63</v>
      </c>
      <c r="M575" s="19" t="s">
        <v>63</v>
      </c>
      <c r="N575" s="19" t="s">
        <v>63</v>
      </c>
      <c r="O575" s="19" t="s">
        <v>63</v>
      </c>
      <c r="P575" s="19" t="s">
        <v>62</v>
      </c>
      <c r="Q575" s="19" t="s">
        <v>63</v>
      </c>
      <c r="R575" s="19" t="s">
        <v>62</v>
      </c>
      <c r="S575" s="19" t="s">
        <v>62</v>
      </c>
      <c r="T575" s="19" t="s">
        <v>62</v>
      </c>
      <c r="U575" s="19" t="s">
        <v>62</v>
      </c>
      <c r="V575" s="19" t="s">
        <v>62</v>
      </c>
      <c r="W575" s="19" t="s">
        <v>63</v>
      </c>
      <c r="X575" s="19" t="s">
        <v>63</v>
      </c>
      <c r="Y575" s="19" t="s">
        <v>63</v>
      </c>
      <c r="Z575" s="19" t="s">
        <v>63</v>
      </c>
      <c r="AA575" s="19" t="s">
        <v>63</v>
      </c>
      <c r="AB575" s="19" t="s">
        <v>63</v>
      </c>
      <c r="AC575" s="19" t="s">
        <v>63</v>
      </c>
      <c r="AD575" s="19" t="s">
        <v>63</v>
      </c>
      <c r="AE575" s="19" t="s">
        <v>63</v>
      </c>
      <c r="AF575" s="19" t="s">
        <v>63</v>
      </c>
      <c r="AG575" s="19" t="s">
        <v>63</v>
      </c>
      <c r="AH575" s="19" t="s">
        <v>63</v>
      </c>
      <c r="AI575" s="19" t="s">
        <v>63</v>
      </c>
      <c r="AJ575" s="19" t="s">
        <v>63</v>
      </c>
      <c r="AK575" s="19" t="s">
        <v>63</v>
      </c>
      <c r="AL575" s="19" t="s">
        <v>63</v>
      </c>
      <c r="AM575" s="19" t="s">
        <v>63</v>
      </c>
      <c r="AN575" s="19" t="s">
        <v>63</v>
      </c>
      <c r="AO575" s="19" t="s">
        <v>63</v>
      </c>
      <c r="AP575" s="83"/>
      <c r="AQ575" s="83" t="s">
        <v>64</v>
      </c>
    </row>
    <row r="576" spans="1:43">
      <c r="A576" s="15" t="s">
        <v>183</v>
      </c>
      <c r="B576" s="1">
        <v>3009</v>
      </c>
      <c r="C576" s="16">
        <v>22.5</v>
      </c>
      <c r="D576" s="23" t="s">
        <v>1736</v>
      </c>
      <c r="E576" s="17" t="s">
        <v>57</v>
      </c>
      <c r="F576" s="17" t="s">
        <v>57</v>
      </c>
      <c r="G576" s="19" t="s">
        <v>59</v>
      </c>
      <c r="H576" s="18">
        <v>1</v>
      </c>
      <c r="I576" s="19"/>
      <c r="J576" s="19"/>
      <c r="K576" s="19"/>
      <c r="L576" s="19" t="s">
        <v>63</v>
      </c>
      <c r="M576" s="19" t="s">
        <v>63</v>
      </c>
      <c r="N576" s="19" t="s">
        <v>63</v>
      </c>
      <c r="O576" s="19" t="s">
        <v>63</v>
      </c>
      <c r="P576" s="19" t="s">
        <v>62</v>
      </c>
      <c r="Q576" s="19" t="s">
        <v>63</v>
      </c>
      <c r="R576" s="19" t="s">
        <v>62</v>
      </c>
      <c r="S576" s="19" t="s">
        <v>62</v>
      </c>
      <c r="T576" s="19" t="s">
        <v>62</v>
      </c>
      <c r="U576" s="19" t="s">
        <v>62</v>
      </c>
      <c r="V576" s="19" t="s">
        <v>62</v>
      </c>
      <c r="W576" s="19" t="s">
        <v>63</v>
      </c>
      <c r="X576" s="19" t="s">
        <v>63</v>
      </c>
      <c r="Y576" s="19" t="s">
        <v>63</v>
      </c>
      <c r="Z576" s="19" t="s">
        <v>63</v>
      </c>
      <c r="AA576" s="19" t="s">
        <v>63</v>
      </c>
      <c r="AB576" s="19" t="s">
        <v>63</v>
      </c>
      <c r="AC576" s="19" t="s">
        <v>63</v>
      </c>
      <c r="AD576" s="19" t="s">
        <v>63</v>
      </c>
      <c r="AE576" s="19" t="s">
        <v>63</v>
      </c>
      <c r="AF576" s="19" t="s">
        <v>63</v>
      </c>
      <c r="AG576" s="19" t="s">
        <v>63</v>
      </c>
      <c r="AH576" s="19" t="s">
        <v>63</v>
      </c>
      <c r="AI576" s="19" t="s">
        <v>63</v>
      </c>
      <c r="AJ576" s="19" t="s">
        <v>63</v>
      </c>
      <c r="AK576" s="19" t="s">
        <v>63</v>
      </c>
      <c r="AL576" s="19" t="s">
        <v>63</v>
      </c>
      <c r="AM576" s="19" t="s">
        <v>63</v>
      </c>
      <c r="AN576" s="19" t="s">
        <v>63</v>
      </c>
      <c r="AO576" s="19" t="s">
        <v>63</v>
      </c>
      <c r="AP576" s="83"/>
      <c r="AQ576" s="83" t="s">
        <v>64</v>
      </c>
    </row>
    <row r="577" spans="1:43">
      <c r="A577" s="15" t="s">
        <v>183</v>
      </c>
      <c r="B577" s="1">
        <v>3010</v>
      </c>
      <c r="C577" s="16">
        <v>22.5</v>
      </c>
      <c r="D577" s="23" t="s">
        <v>1737</v>
      </c>
      <c r="E577" s="17" t="s">
        <v>57</v>
      </c>
      <c r="F577" s="17" t="s">
        <v>57</v>
      </c>
      <c r="G577" s="19" t="s">
        <v>116</v>
      </c>
      <c r="H577" s="18">
        <v>1</v>
      </c>
      <c r="I577" s="19"/>
      <c r="J577" s="19"/>
      <c r="K577" s="19"/>
      <c r="L577" s="19" t="s">
        <v>63</v>
      </c>
      <c r="M577" s="19" t="s">
        <v>63</v>
      </c>
      <c r="N577" s="19" t="s">
        <v>63</v>
      </c>
      <c r="O577" s="19" t="s">
        <v>63</v>
      </c>
      <c r="P577" s="19" t="s">
        <v>62</v>
      </c>
      <c r="Q577" s="19" t="s">
        <v>63</v>
      </c>
      <c r="R577" s="19" t="s">
        <v>62</v>
      </c>
      <c r="S577" s="19" t="s">
        <v>62</v>
      </c>
      <c r="T577" s="19" t="s">
        <v>62</v>
      </c>
      <c r="U577" s="19" t="s">
        <v>62</v>
      </c>
      <c r="V577" s="19" t="s">
        <v>62</v>
      </c>
      <c r="W577" s="19" t="s">
        <v>63</v>
      </c>
      <c r="X577" s="19" t="s">
        <v>63</v>
      </c>
      <c r="Y577" s="19" t="s">
        <v>63</v>
      </c>
      <c r="Z577" s="19" t="s">
        <v>63</v>
      </c>
      <c r="AA577" s="19" t="s">
        <v>63</v>
      </c>
      <c r="AB577" s="19" t="s">
        <v>63</v>
      </c>
      <c r="AC577" s="19" t="s">
        <v>63</v>
      </c>
      <c r="AD577" s="19" t="s">
        <v>63</v>
      </c>
      <c r="AE577" s="19" t="s">
        <v>63</v>
      </c>
      <c r="AF577" s="19" t="s">
        <v>63</v>
      </c>
      <c r="AG577" s="19" t="s">
        <v>63</v>
      </c>
      <c r="AH577" s="19" t="s">
        <v>63</v>
      </c>
      <c r="AI577" s="19" t="s">
        <v>63</v>
      </c>
      <c r="AJ577" s="19" t="s">
        <v>63</v>
      </c>
      <c r="AK577" s="19" t="s">
        <v>63</v>
      </c>
      <c r="AL577" s="19" t="s">
        <v>63</v>
      </c>
      <c r="AM577" s="19" t="s">
        <v>63</v>
      </c>
      <c r="AN577" s="19" t="s">
        <v>63</v>
      </c>
      <c r="AO577" s="19" t="s">
        <v>63</v>
      </c>
      <c r="AP577" s="83"/>
      <c r="AQ577" s="83" t="s">
        <v>64</v>
      </c>
    </row>
    <row r="578" spans="1:43">
      <c r="A578" s="15" t="s">
        <v>183</v>
      </c>
      <c r="B578" s="1">
        <v>3012</v>
      </c>
      <c r="C578" s="16">
        <v>29.7</v>
      </c>
      <c r="D578" s="23" t="s">
        <v>1738</v>
      </c>
      <c r="E578" s="17" t="s">
        <v>57</v>
      </c>
      <c r="F578" s="17" t="s">
        <v>57</v>
      </c>
      <c r="G578" s="17" t="s">
        <v>57</v>
      </c>
      <c r="H578" s="18">
        <v>1</v>
      </c>
      <c r="I578" s="19"/>
      <c r="J578" s="19"/>
      <c r="K578" s="19"/>
      <c r="L578" s="19" t="s">
        <v>63</v>
      </c>
      <c r="M578" s="19" t="s">
        <v>63</v>
      </c>
      <c r="N578" s="19" t="s">
        <v>63</v>
      </c>
      <c r="O578" s="19" t="s">
        <v>63</v>
      </c>
      <c r="P578" s="19" t="s">
        <v>62</v>
      </c>
      <c r="Q578" s="19" t="s">
        <v>62</v>
      </c>
      <c r="R578" s="19" t="s">
        <v>63</v>
      </c>
      <c r="S578" s="19" t="s">
        <v>62</v>
      </c>
      <c r="T578" s="19" t="s">
        <v>62</v>
      </c>
      <c r="U578" s="19" t="s">
        <v>62</v>
      </c>
      <c r="V578" s="19" t="s">
        <v>62</v>
      </c>
      <c r="W578" s="19" t="s">
        <v>63</v>
      </c>
      <c r="X578" s="19" t="s">
        <v>63</v>
      </c>
      <c r="Y578" s="19" t="s">
        <v>63</v>
      </c>
      <c r="Z578" s="19" t="s">
        <v>63</v>
      </c>
      <c r="AA578" s="19" t="s">
        <v>63</v>
      </c>
      <c r="AB578" s="19" t="s">
        <v>63</v>
      </c>
      <c r="AC578" s="19" t="s">
        <v>63</v>
      </c>
      <c r="AD578" s="19" t="s">
        <v>63</v>
      </c>
      <c r="AE578" s="19" t="s">
        <v>63</v>
      </c>
      <c r="AF578" s="19" t="s">
        <v>63</v>
      </c>
      <c r="AG578" s="19" t="s">
        <v>63</v>
      </c>
      <c r="AH578" s="19" t="s">
        <v>63</v>
      </c>
      <c r="AI578" s="19" t="s">
        <v>63</v>
      </c>
      <c r="AJ578" s="19" t="s">
        <v>63</v>
      </c>
      <c r="AK578" s="19" t="s">
        <v>63</v>
      </c>
      <c r="AL578" s="19" t="s">
        <v>63</v>
      </c>
      <c r="AM578" s="19" t="s">
        <v>63</v>
      </c>
      <c r="AN578" s="19" t="s">
        <v>63</v>
      </c>
      <c r="AO578" s="19" t="s">
        <v>63</v>
      </c>
      <c r="AP578" s="83"/>
      <c r="AQ578" s="83" t="s">
        <v>64</v>
      </c>
    </row>
    <row r="579" spans="1:43">
      <c r="A579" s="15" t="s">
        <v>183</v>
      </c>
      <c r="B579" s="1">
        <v>3014</v>
      </c>
      <c r="C579" s="16">
        <v>26.1</v>
      </c>
      <c r="D579" s="23" t="s">
        <v>1739</v>
      </c>
      <c r="E579" s="17" t="s">
        <v>57</v>
      </c>
      <c r="F579" s="17" t="s">
        <v>57</v>
      </c>
      <c r="G579" s="17" t="s">
        <v>57</v>
      </c>
      <c r="H579" s="18">
        <v>1</v>
      </c>
      <c r="I579" s="19"/>
      <c r="J579" s="19"/>
      <c r="K579" s="19"/>
      <c r="L579" s="19" t="s">
        <v>63</v>
      </c>
      <c r="M579" s="19" t="s">
        <v>63</v>
      </c>
      <c r="N579" s="19" t="s">
        <v>63</v>
      </c>
      <c r="O579" s="19" t="s">
        <v>63</v>
      </c>
      <c r="P579" s="19" t="s">
        <v>62</v>
      </c>
      <c r="Q579" s="19" t="s">
        <v>62</v>
      </c>
      <c r="R579" s="19" t="s">
        <v>63</v>
      </c>
      <c r="S579" s="19" t="s">
        <v>62</v>
      </c>
      <c r="T579" s="19" t="s">
        <v>62</v>
      </c>
      <c r="U579" s="19" t="s">
        <v>62</v>
      </c>
      <c r="V579" s="19" t="s">
        <v>62</v>
      </c>
      <c r="W579" s="19" t="s">
        <v>63</v>
      </c>
      <c r="X579" s="19" t="s">
        <v>63</v>
      </c>
      <c r="Y579" s="19" t="s">
        <v>63</v>
      </c>
      <c r="Z579" s="19" t="s">
        <v>63</v>
      </c>
      <c r="AA579" s="19" t="s">
        <v>63</v>
      </c>
      <c r="AB579" s="19" t="s">
        <v>63</v>
      </c>
      <c r="AC579" s="19" t="s">
        <v>63</v>
      </c>
      <c r="AD579" s="19" t="s">
        <v>63</v>
      </c>
      <c r="AE579" s="19" t="s">
        <v>63</v>
      </c>
      <c r="AF579" s="19" t="s">
        <v>63</v>
      </c>
      <c r="AG579" s="19" t="s">
        <v>63</v>
      </c>
      <c r="AH579" s="19" t="s">
        <v>63</v>
      </c>
      <c r="AI579" s="19" t="s">
        <v>63</v>
      </c>
      <c r="AJ579" s="19" t="s">
        <v>63</v>
      </c>
      <c r="AK579" s="19" t="s">
        <v>63</v>
      </c>
      <c r="AL579" s="19" t="s">
        <v>63</v>
      </c>
      <c r="AM579" s="19" t="s">
        <v>63</v>
      </c>
      <c r="AN579" s="19" t="s">
        <v>63</v>
      </c>
      <c r="AO579" s="19" t="s">
        <v>63</v>
      </c>
      <c r="AP579" s="83"/>
      <c r="AQ579" s="83" t="s">
        <v>64</v>
      </c>
    </row>
    <row r="580" spans="1:43">
      <c r="A580" s="15" t="s">
        <v>183</v>
      </c>
      <c r="B580" s="1">
        <v>3015</v>
      </c>
      <c r="C580" s="16">
        <v>21.6</v>
      </c>
      <c r="D580" s="23" t="s">
        <v>1740</v>
      </c>
      <c r="E580" s="19" t="s">
        <v>1730</v>
      </c>
      <c r="F580" s="17" t="s">
        <v>57</v>
      </c>
      <c r="G580" s="17" t="s">
        <v>57</v>
      </c>
      <c r="H580" s="18">
        <v>1</v>
      </c>
      <c r="I580" s="19"/>
      <c r="J580" s="19"/>
      <c r="K580" s="19"/>
      <c r="L580" s="19" t="s">
        <v>63</v>
      </c>
      <c r="M580" s="19" t="s">
        <v>63</v>
      </c>
      <c r="N580" s="19" t="s">
        <v>63</v>
      </c>
      <c r="O580" s="19" t="s">
        <v>63</v>
      </c>
      <c r="P580" s="19" t="s">
        <v>62</v>
      </c>
      <c r="Q580" s="19" t="s">
        <v>62</v>
      </c>
      <c r="R580" s="19" t="s">
        <v>63</v>
      </c>
      <c r="S580" s="19" t="s">
        <v>62</v>
      </c>
      <c r="T580" s="19" t="s">
        <v>62</v>
      </c>
      <c r="U580" s="19" t="s">
        <v>62</v>
      </c>
      <c r="V580" s="19" t="s">
        <v>62</v>
      </c>
      <c r="W580" s="19" t="s">
        <v>63</v>
      </c>
      <c r="X580" s="19" t="s">
        <v>63</v>
      </c>
      <c r="Y580" s="19" t="s">
        <v>63</v>
      </c>
      <c r="Z580" s="19" t="s">
        <v>63</v>
      </c>
      <c r="AA580" s="19" t="s">
        <v>63</v>
      </c>
      <c r="AB580" s="19" t="s">
        <v>63</v>
      </c>
      <c r="AC580" s="19" t="s">
        <v>63</v>
      </c>
      <c r="AD580" s="19" t="s">
        <v>63</v>
      </c>
      <c r="AE580" s="19" t="s">
        <v>63</v>
      </c>
      <c r="AF580" s="19" t="s">
        <v>63</v>
      </c>
      <c r="AG580" s="19" t="s">
        <v>63</v>
      </c>
      <c r="AH580" s="19" t="s">
        <v>63</v>
      </c>
      <c r="AI580" s="19" t="s">
        <v>63</v>
      </c>
      <c r="AJ580" s="19" t="s">
        <v>63</v>
      </c>
      <c r="AK580" s="19" t="s">
        <v>63</v>
      </c>
      <c r="AL580" s="19" t="s">
        <v>63</v>
      </c>
      <c r="AM580" s="19" t="s">
        <v>63</v>
      </c>
      <c r="AN580" s="19" t="s">
        <v>63</v>
      </c>
      <c r="AO580" s="19" t="s">
        <v>63</v>
      </c>
      <c r="AP580" s="83"/>
      <c r="AQ580" s="83" t="s">
        <v>64</v>
      </c>
    </row>
    <row r="581" spans="1:43" ht="76.5">
      <c r="A581" s="15" t="s">
        <v>183</v>
      </c>
      <c r="B581" s="1">
        <v>3017</v>
      </c>
      <c r="C581" s="16">
        <v>119.7</v>
      </c>
      <c r="D581" s="23" t="s">
        <v>184</v>
      </c>
      <c r="E581" s="19" t="s">
        <v>185</v>
      </c>
      <c r="F581" s="17" t="s">
        <v>57</v>
      </c>
      <c r="G581" s="19" t="s">
        <v>116</v>
      </c>
      <c r="H581" s="18">
        <v>1</v>
      </c>
      <c r="I581" s="19" t="s">
        <v>186</v>
      </c>
      <c r="J581" s="19"/>
      <c r="K581" s="19" t="s">
        <v>1741</v>
      </c>
      <c r="L581" s="19" t="s">
        <v>63</v>
      </c>
      <c r="M581" s="19" t="s">
        <v>63</v>
      </c>
      <c r="N581" s="19" t="s">
        <v>63</v>
      </c>
      <c r="O581" s="19" t="s">
        <v>63</v>
      </c>
      <c r="P581" s="19" t="s">
        <v>62</v>
      </c>
      <c r="Q581" s="19" t="s">
        <v>62</v>
      </c>
      <c r="R581" s="19" t="s">
        <v>63</v>
      </c>
      <c r="S581" s="19" t="s">
        <v>62</v>
      </c>
      <c r="T581" s="19" t="s">
        <v>62</v>
      </c>
      <c r="U581" s="19" t="s">
        <v>62</v>
      </c>
      <c r="V581" s="19" t="s">
        <v>62</v>
      </c>
      <c r="W581" s="19" t="s">
        <v>63</v>
      </c>
      <c r="X581" s="19" t="s">
        <v>63</v>
      </c>
      <c r="Y581" s="19" t="s">
        <v>63</v>
      </c>
      <c r="Z581" s="19" t="s">
        <v>63</v>
      </c>
      <c r="AA581" s="19" t="s">
        <v>63</v>
      </c>
      <c r="AB581" s="19" t="s">
        <v>63</v>
      </c>
      <c r="AC581" s="19" t="s">
        <v>63</v>
      </c>
      <c r="AD581" s="19" t="s">
        <v>63</v>
      </c>
      <c r="AE581" s="19" t="s">
        <v>63</v>
      </c>
      <c r="AF581" s="19" t="s">
        <v>63</v>
      </c>
      <c r="AG581" s="19" t="s">
        <v>63</v>
      </c>
      <c r="AH581" s="19" t="s">
        <v>63</v>
      </c>
      <c r="AI581" s="19" t="s">
        <v>63</v>
      </c>
      <c r="AJ581" s="19" t="s">
        <v>63</v>
      </c>
      <c r="AK581" s="19" t="s">
        <v>63</v>
      </c>
      <c r="AL581" s="19" t="s">
        <v>63</v>
      </c>
      <c r="AM581" s="19" t="s">
        <v>63</v>
      </c>
      <c r="AN581" s="19" t="s">
        <v>63</v>
      </c>
      <c r="AO581" s="19" t="s">
        <v>63</v>
      </c>
      <c r="AP581" s="83"/>
      <c r="AQ581" s="83" t="s">
        <v>64</v>
      </c>
    </row>
    <row r="582" spans="1:43" ht="63.75">
      <c r="A582" s="15" t="s">
        <v>183</v>
      </c>
      <c r="B582" s="1">
        <v>3017.1</v>
      </c>
      <c r="C582" s="16">
        <v>47.7</v>
      </c>
      <c r="D582" s="23" t="s">
        <v>1742</v>
      </c>
      <c r="E582" s="19" t="s">
        <v>185</v>
      </c>
      <c r="F582" s="17" t="s">
        <v>57</v>
      </c>
      <c r="G582" s="19" t="s">
        <v>116</v>
      </c>
      <c r="H582" s="18">
        <v>1</v>
      </c>
      <c r="I582" s="19" t="s">
        <v>189</v>
      </c>
      <c r="J582" s="19"/>
      <c r="K582" s="19" t="s">
        <v>1743</v>
      </c>
      <c r="L582" s="19" t="s">
        <v>63</v>
      </c>
      <c r="M582" s="19" t="s">
        <v>63</v>
      </c>
      <c r="N582" s="19" t="s">
        <v>63</v>
      </c>
      <c r="O582" s="19" t="s">
        <v>63</v>
      </c>
      <c r="P582" s="19" t="s">
        <v>62</v>
      </c>
      <c r="Q582" s="19" t="s">
        <v>62</v>
      </c>
      <c r="R582" s="19" t="s">
        <v>63</v>
      </c>
      <c r="S582" s="19" t="s">
        <v>62</v>
      </c>
      <c r="T582" s="19" t="s">
        <v>62</v>
      </c>
      <c r="U582" s="19" t="s">
        <v>62</v>
      </c>
      <c r="V582" s="19" t="s">
        <v>62</v>
      </c>
      <c r="W582" s="19" t="s">
        <v>63</v>
      </c>
      <c r="X582" s="19" t="s">
        <v>63</v>
      </c>
      <c r="Y582" s="19" t="s">
        <v>63</v>
      </c>
      <c r="Z582" s="19" t="s">
        <v>63</v>
      </c>
      <c r="AA582" s="19" t="s">
        <v>63</v>
      </c>
      <c r="AB582" s="19" t="s">
        <v>63</v>
      </c>
      <c r="AC582" s="19" t="s">
        <v>63</v>
      </c>
      <c r="AD582" s="19" t="s">
        <v>63</v>
      </c>
      <c r="AE582" s="19" t="s">
        <v>63</v>
      </c>
      <c r="AF582" s="19" t="s">
        <v>63</v>
      </c>
      <c r="AG582" s="19" t="s">
        <v>63</v>
      </c>
      <c r="AH582" s="19" t="s">
        <v>63</v>
      </c>
      <c r="AI582" s="19" t="s">
        <v>63</v>
      </c>
      <c r="AJ582" s="19" t="s">
        <v>63</v>
      </c>
      <c r="AK582" s="19" t="s">
        <v>63</v>
      </c>
      <c r="AL582" s="19" t="s">
        <v>63</v>
      </c>
      <c r="AM582" s="19" t="s">
        <v>63</v>
      </c>
      <c r="AN582" s="19" t="s">
        <v>63</v>
      </c>
      <c r="AO582" s="19" t="s">
        <v>63</v>
      </c>
      <c r="AP582" s="83" t="s">
        <v>191</v>
      </c>
      <c r="AQ582" s="83" t="s">
        <v>64</v>
      </c>
    </row>
    <row r="583" spans="1:43" ht="76.5">
      <c r="A583" s="15" t="s">
        <v>183</v>
      </c>
      <c r="B583" s="1">
        <v>3018</v>
      </c>
      <c r="C583" s="16">
        <v>119.7</v>
      </c>
      <c r="D583" s="23" t="s">
        <v>184</v>
      </c>
      <c r="E583" s="19" t="s">
        <v>185</v>
      </c>
      <c r="F583" s="17" t="s">
        <v>57</v>
      </c>
      <c r="G583" s="19" t="s">
        <v>59</v>
      </c>
      <c r="H583" s="18">
        <v>1</v>
      </c>
      <c r="I583" s="19" t="s">
        <v>186</v>
      </c>
      <c r="J583" s="19"/>
      <c r="K583" s="19" t="s">
        <v>187</v>
      </c>
      <c r="L583" s="19" t="s">
        <v>63</v>
      </c>
      <c r="M583" s="19" t="s">
        <v>63</v>
      </c>
      <c r="N583" s="19" t="s">
        <v>63</v>
      </c>
      <c r="O583" s="19" t="s">
        <v>63</v>
      </c>
      <c r="P583" s="19" t="s">
        <v>62</v>
      </c>
      <c r="Q583" s="19" t="s">
        <v>62</v>
      </c>
      <c r="R583" s="19" t="s">
        <v>63</v>
      </c>
      <c r="S583" s="19" t="s">
        <v>62</v>
      </c>
      <c r="T583" s="19" t="s">
        <v>62</v>
      </c>
      <c r="U583" s="19" t="s">
        <v>62</v>
      </c>
      <c r="V583" s="19" t="s">
        <v>62</v>
      </c>
      <c r="W583" s="19" t="s">
        <v>63</v>
      </c>
      <c r="X583" s="19" t="s">
        <v>63</v>
      </c>
      <c r="Y583" s="19" t="s">
        <v>63</v>
      </c>
      <c r="Z583" s="19" t="s">
        <v>63</v>
      </c>
      <c r="AA583" s="19" t="s">
        <v>63</v>
      </c>
      <c r="AB583" s="19" t="s">
        <v>63</v>
      </c>
      <c r="AC583" s="19" t="s">
        <v>63</v>
      </c>
      <c r="AD583" s="19" t="s">
        <v>63</v>
      </c>
      <c r="AE583" s="19" t="s">
        <v>63</v>
      </c>
      <c r="AF583" s="19" t="s">
        <v>63</v>
      </c>
      <c r="AG583" s="19" t="s">
        <v>63</v>
      </c>
      <c r="AH583" s="19" t="s">
        <v>63</v>
      </c>
      <c r="AI583" s="19" t="s">
        <v>63</v>
      </c>
      <c r="AJ583" s="19" t="s">
        <v>63</v>
      </c>
      <c r="AK583" s="19" t="s">
        <v>63</v>
      </c>
      <c r="AL583" s="19" t="s">
        <v>63</v>
      </c>
      <c r="AM583" s="19" t="s">
        <v>63</v>
      </c>
      <c r="AN583" s="19" t="s">
        <v>63</v>
      </c>
      <c r="AO583" s="19" t="s">
        <v>63</v>
      </c>
      <c r="AP583" s="83"/>
      <c r="AQ583" s="83" t="s">
        <v>64</v>
      </c>
    </row>
    <row r="584" spans="1:43" ht="63.75">
      <c r="A584" s="15" t="s">
        <v>183</v>
      </c>
      <c r="B584" s="1">
        <v>3018.1</v>
      </c>
      <c r="C584" s="16">
        <v>47.7</v>
      </c>
      <c r="D584" s="23" t="s">
        <v>188</v>
      </c>
      <c r="E584" s="19" t="s">
        <v>185</v>
      </c>
      <c r="F584" s="17" t="s">
        <v>57</v>
      </c>
      <c r="G584" s="19" t="s">
        <v>59</v>
      </c>
      <c r="H584" s="18">
        <v>1</v>
      </c>
      <c r="I584" s="19" t="s">
        <v>189</v>
      </c>
      <c r="J584" s="19"/>
      <c r="K584" s="19" t="s">
        <v>190</v>
      </c>
      <c r="L584" s="19" t="s">
        <v>63</v>
      </c>
      <c r="M584" s="19" t="s">
        <v>63</v>
      </c>
      <c r="N584" s="19" t="s">
        <v>63</v>
      </c>
      <c r="O584" s="19" t="s">
        <v>63</v>
      </c>
      <c r="P584" s="19" t="s">
        <v>62</v>
      </c>
      <c r="Q584" s="19" t="s">
        <v>62</v>
      </c>
      <c r="R584" s="19" t="s">
        <v>63</v>
      </c>
      <c r="S584" s="19" t="s">
        <v>62</v>
      </c>
      <c r="T584" s="19" t="s">
        <v>62</v>
      </c>
      <c r="U584" s="19" t="s">
        <v>62</v>
      </c>
      <c r="V584" s="19" t="s">
        <v>62</v>
      </c>
      <c r="W584" s="19" t="s">
        <v>63</v>
      </c>
      <c r="X584" s="19" t="s">
        <v>63</v>
      </c>
      <c r="Y584" s="19" t="s">
        <v>63</v>
      </c>
      <c r="Z584" s="19" t="s">
        <v>63</v>
      </c>
      <c r="AA584" s="19" t="s">
        <v>63</v>
      </c>
      <c r="AB584" s="19" t="s">
        <v>63</v>
      </c>
      <c r="AC584" s="19" t="s">
        <v>63</v>
      </c>
      <c r="AD584" s="19" t="s">
        <v>63</v>
      </c>
      <c r="AE584" s="19" t="s">
        <v>63</v>
      </c>
      <c r="AF584" s="19" t="s">
        <v>63</v>
      </c>
      <c r="AG584" s="19" t="s">
        <v>63</v>
      </c>
      <c r="AH584" s="19" t="s">
        <v>63</v>
      </c>
      <c r="AI584" s="19" t="s">
        <v>63</v>
      </c>
      <c r="AJ584" s="19" t="s">
        <v>63</v>
      </c>
      <c r="AK584" s="19" t="s">
        <v>63</v>
      </c>
      <c r="AL584" s="19" t="s">
        <v>63</v>
      </c>
      <c r="AM584" s="19" t="s">
        <v>63</v>
      </c>
      <c r="AN584" s="19" t="s">
        <v>63</v>
      </c>
      <c r="AO584" s="19" t="s">
        <v>63</v>
      </c>
      <c r="AP584" s="83" t="s">
        <v>191</v>
      </c>
      <c r="AQ584" s="83" t="s">
        <v>64</v>
      </c>
    </row>
    <row r="585" spans="1:43">
      <c r="A585" s="15" t="s">
        <v>183</v>
      </c>
      <c r="B585" s="1">
        <v>3020</v>
      </c>
      <c r="C585" s="16">
        <v>26.1</v>
      </c>
      <c r="D585" s="23" t="s">
        <v>1744</v>
      </c>
      <c r="E585" s="17" t="s">
        <v>57</v>
      </c>
      <c r="F585" s="17" t="s">
        <v>57</v>
      </c>
      <c r="G585" s="17" t="s">
        <v>57</v>
      </c>
      <c r="H585" s="18">
        <v>1</v>
      </c>
      <c r="I585" s="19"/>
      <c r="J585" s="19"/>
      <c r="K585" s="19"/>
      <c r="L585" s="19" t="s">
        <v>63</v>
      </c>
      <c r="M585" s="19" t="s">
        <v>63</v>
      </c>
      <c r="N585" s="19" t="s">
        <v>63</v>
      </c>
      <c r="O585" s="19" t="s">
        <v>63</v>
      </c>
      <c r="P585" s="19" t="s">
        <v>62</v>
      </c>
      <c r="Q585" s="19" t="s">
        <v>62</v>
      </c>
      <c r="R585" s="19" t="s">
        <v>63</v>
      </c>
      <c r="S585" s="19" t="s">
        <v>62</v>
      </c>
      <c r="T585" s="19" t="s">
        <v>62</v>
      </c>
      <c r="U585" s="19" t="s">
        <v>62</v>
      </c>
      <c r="V585" s="19" t="s">
        <v>62</v>
      </c>
      <c r="W585" s="19" t="s">
        <v>63</v>
      </c>
      <c r="X585" s="19" t="s">
        <v>63</v>
      </c>
      <c r="Y585" s="19" t="s">
        <v>63</v>
      </c>
      <c r="Z585" s="19" t="s">
        <v>63</v>
      </c>
      <c r="AA585" s="19" t="s">
        <v>63</v>
      </c>
      <c r="AB585" s="19" t="s">
        <v>63</v>
      </c>
      <c r="AC585" s="19" t="s">
        <v>63</v>
      </c>
      <c r="AD585" s="19" t="s">
        <v>63</v>
      </c>
      <c r="AE585" s="19" t="s">
        <v>63</v>
      </c>
      <c r="AF585" s="19" t="s">
        <v>63</v>
      </c>
      <c r="AG585" s="19" t="s">
        <v>63</v>
      </c>
      <c r="AH585" s="19" t="s">
        <v>63</v>
      </c>
      <c r="AI585" s="19" t="s">
        <v>63</v>
      </c>
      <c r="AJ585" s="19" t="s">
        <v>63</v>
      </c>
      <c r="AK585" s="19" t="s">
        <v>63</v>
      </c>
      <c r="AL585" s="19" t="s">
        <v>63</v>
      </c>
      <c r="AM585" s="19" t="s">
        <v>63</v>
      </c>
      <c r="AN585" s="19" t="s">
        <v>63</v>
      </c>
      <c r="AO585" s="19" t="s">
        <v>63</v>
      </c>
      <c r="AP585" s="83"/>
      <c r="AQ585" s="83" t="s">
        <v>64</v>
      </c>
    </row>
    <row r="586" spans="1:43">
      <c r="A586" s="15" t="s">
        <v>183</v>
      </c>
      <c r="B586" s="1">
        <v>3021</v>
      </c>
      <c r="C586" s="16">
        <v>135</v>
      </c>
      <c r="D586" s="23" t="s">
        <v>1745</v>
      </c>
      <c r="E586" s="17" t="s">
        <v>57</v>
      </c>
      <c r="F586" s="17" t="s">
        <v>57</v>
      </c>
      <c r="G586" s="17" t="s">
        <v>57</v>
      </c>
      <c r="H586" s="18">
        <v>1</v>
      </c>
      <c r="I586" s="31"/>
      <c r="J586" s="19"/>
      <c r="K586" s="19"/>
      <c r="L586" s="19" t="s">
        <v>63</v>
      </c>
      <c r="M586" s="19" t="s">
        <v>63</v>
      </c>
      <c r="N586" s="19" t="s">
        <v>63</v>
      </c>
      <c r="O586" s="19" t="s">
        <v>63</v>
      </c>
      <c r="P586" s="19" t="s">
        <v>62</v>
      </c>
      <c r="Q586" s="19" t="s">
        <v>62</v>
      </c>
      <c r="R586" s="19" t="s">
        <v>63</v>
      </c>
      <c r="S586" s="19" t="s">
        <v>62</v>
      </c>
      <c r="T586" s="19" t="s">
        <v>62</v>
      </c>
      <c r="U586" s="19" t="s">
        <v>62</v>
      </c>
      <c r="V586" s="19" t="s">
        <v>62</v>
      </c>
      <c r="W586" s="19" t="s">
        <v>63</v>
      </c>
      <c r="X586" s="19" t="s">
        <v>63</v>
      </c>
      <c r="Y586" s="19" t="s">
        <v>63</v>
      </c>
      <c r="Z586" s="19" t="s">
        <v>63</v>
      </c>
      <c r="AA586" s="19" t="s">
        <v>63</v>
      </c>
      <c r="AB586" s="19" t="s">
        <v>63</v>
      </c>
      <c r="AC586" s="19" t="s">
        <v>63</v>
      </c>
      <c r="AD586" s="19" t="s">
        <v>63</v>
      </c>
      <c r="AE586" s="19" t="s">
        <v>63</v>
      </c>
      <c r="AF586" s="19" t="s">
        <v>63</v>
      </c>
      <c r="AG586" s="19" t="s">
        <v>63</v>
      </c>
      <c r="AH586" s="19" t="s">
        <v>63</v>
      </c>
      <c r="AI586" s="19" t="s">
        <v>63</v>
      </c>
      <c r="AJ586" s="19" t="s">
        <v>63</v>
      </c>
      <c r="AK586" s="19" t="s">
        <v>63</v>
      </c>
      <c r="AL586" s="19" t="s">
        <v>63</v>
      </c>
      <c r="AM586" s="19" t="s">
        <v>63</v>
      </c>
      <c r="AN586" s="19" t="s">
        <v>63</v>
      </c>
      <c r="AO586" s="19" t="s">
        <v>63</v>
      </c>
      <c r="AP586" s="83"/>
      <c r="AQ586" s="83" t="s">
        <v>64</v>
      </c>
    </row>
    <row r="587" spans="1:43" ht="76.5">
      <c r="A587" s="15" t="s">
        <v>183</v>
      </c>
      <c r="B587" s="1">
        <v>3023</v>
      </c>
      <c r="C587" s="16">
        <v>119.7</v>
      </c>
      <c r="D587" s="23" t="s">
        <v>1746</v>
      </c>
      <c r="E587" s="19" t="s">
        <v>200</v>
      </c>
      <c r="F587" s="17" t="s">
        <v>57</v>
      </c>
      <c r="G587" s="19" t="s">
        <v>116</v>
      </c>
      <c r="H587" s="18">
        <v>1</v>
      </c>
      <c r="I587" s="19" t="s">
        <v>1747</v>
      </c>
      <c r="J587" s="19"/>
      <c r="K587" s="19" t="s">
        <v>2735</v>
      </c>
      <c r="L587" s="19" t="s">
        <v>63</v>
      </c>
      <c r="M587" s="19" t="s">
        <v>63</v>
      </c>
      <c r="N587" s="19" t="s">
        <v>63</v>
      </c>
      <c r="O587" s="19" t="s">
        <v>63</v>
      </c>
      <c r="P587" s="19" t="s">
        <v>62</v>
      </c>
      <c r="Q587" s="19" t="s">
        <v>62</v>
      </c>
      <c r="R587" s="19" t="s">
        <v>63</v>
      </c>
      <c r="S587" s="19" t="s">
        <v>62</v>
      </c>
      <c r="T587" s="19" t="s">
        <v>62</v>
      </c>
      <c r="U587" s="19" t="s">
        <v>62</v>
      </c>
      <c r="V587" s="19" t="s">
        <v>62</v>
      </c>
      <c r="W587" s="19" t="s">
        <v>63</v>
      </c>
      <c r="X587" s="19" t="s">
        <v>63</v>
      </c>
      <c r="Y587" s="19" t="s">
        <v>63</v>
      </c>
      <c r="Z587" s="19" t="s">
        <v>63</v>
      </c>
      <c r="AA587" s="19" t="s">
        <v>63</v>
      </c>
      <c r="AB587" s="19" t="s">
        <v>63</v>
      </c>
      <c r="AC587" s="19" t="s">
        <v>63</v>
      </c>
      <c r="AD587" s="19" t="s">
        <v>63</v>
      </c>
      <c r="AE587" s="19" t="s">
        <v>63</v>
      </c>
      <c r="AF587" s="19" t="s">
        <v>63</v>
      </c>
      <c r="AG587" s="19" t="s">
        <v>63</v>
      </c>
      <c r="AH587" s="19" t="s">
        <v>63</v>
      </c>
      <c r="AI587" s="19" t="s">
        <v>63</v>
      </c>
      <c r="AJ587" s="19" t="s">
        <v>63</v>
      </c>
      <c r="AK587" s="19" t="s">
        <v>63</v>
      </c>
      <c r="AL587" s="19" t="s">
        <v>63</v>
      </c>
      <c r="AM587" s="19" t="s">
        <v>63</v>
      </c>
      <c r="AN587" s="19" t="s">
        <v>63</v>
      </c>
      <c r="AO587" s="19" t="s">
        <v>63</v>
      </c>
      <c r="AP587" s="83"/>
      <c r="AQ587" s="83" t="s">
        <v>64</v>
      </c>
    </row>
    <row r="588" spans="1:43" ht="63.75">
      <c r="A588" s="15" t="s">
        <v>183</v>
      </c>
      <c r="B588" s="1">
        <v>3023.1</v>
      </c>
      <c r="C588" s="16">
        <v>47.7</v>
      </c>
      <c r="D588" s="23" t="s">
        <v>1748</v>
      </c>
      <c r="E588" s="19" t="s">
        <v>200</v>
      </c>
      <c r="F588" s="17" t="s">
        <v>57</v>
      </c>
      <c r="G588" s="19" t="s">
        <v>116</v>
      </c>
      <c r="H588" s="18">
        <v>1</v>
      </c>
      <c r="I588" s="19" t="s">
        <v>189</v>
      </c>
      <c r="J588" s="19"/>
      <c r="K588" s="19" t="s">
        <v>2736</v>
      </c>
      <c r="L588" s="19" t="s">
        <v>63</v>
      </c>
      <c r="M588" s="19" t="s">
        <v>63</v>
      </c>
      <c r="N588" s="19" t="s">
        <v>63</v>
      </c>
      <c r="O588" s="19" t="s">
        <v>63</v>
      </c>
      <c r="P588" s="19" t="s">
        <v>62</v>
      </c>
      <c r="Q588" s="19" t="s">
        <v>62</v>
      </c>
      <c r="R588" s="19" t="s">
        <v>63</v>
      </c>
      <c r="S588" s="19" t="s">
        <v>62</v>
      </c>
      <c r="T588" s="19" t="s">
        <v>62</v>
      </c>
      <c r="U588" s="19" t="s">
        <v>62</v>
      </c>
      <c r="V588" s="19" t="s">
        <v>62</v>
      </c>
      <c r="W588" s="19" t="s">
        <v>63</v>
      </c>
      <c r="X588" s="19" t="s">
        <v>63</v>
      </c>
      <c r="Y588" s="19" t="s">
        <v>63</v>
      </c>
      <c r="Z588" s="19" t="s">
        <v>63</v>
      </c>
      <c r="AA588" s="19" t="s">
        <v>63</v>
      </c>
      <c r="AB588" s="19" t="s">
        <v>63</v>
      </c>
      <c r="AC588" s="19" t="s">
        <v>63</v>
      </c>
      <c r="AD588" s="19" t="s">
        <v>63</v>
      </c>
      <c r="AE588" s="19" t="s">
        <v>63</v>
      </c>
      <c r="AF588" s="19" t="s">
        <v>63</v>
      </c>
      <c r="AG588" s="19" t="s">
        <v>63</v>
      </c>
      <c r="AH588" s="19" t="s">
        <v>63</v>
      </c>
      <c r="AI588" s="19" t="s">
        <v>63</v>
      </c>
      <c r="AJ588" s="19" t="s">
        <v>63</v>
      </c>
      <c r="AK588" s="19" t="s">
        <v>63</v>
      </c>
      <c r="AL588" s="19" t="s">
        <v>63</v>
      </c>
      <c r="AM588" s="19" t="s">
        <v>63</v>
      </c>
      <c r="AN588" s="19" t="s">
        <v>63</v>
      </c>
      <c r="AO588" s="19" t="s">
        <v>63</v>
      </c>
      <c r="AP588" s="83" t="s">
        <v>191</v>
      </c>
      <c r="AQ588" s="83" t="s">
        <v>64</v>
      </c>
    </row>
    <row r="589" spans="1:43">
      <c r="A589" s="15" t="s">
        <v>183</v>
      </c>
      <c r="B589" s="1">
        <v>3024</v>
      </c>
      <c r="C589" s="16">
        <v>26.1</v>
      </c>
      <c r="D589" s="23" t="s">
        <v>1749</v>
      </c>
      <c r="E589" s="17" t="s">
        <v>57</v>
      </c>
      <c r="F589" s="17" t="s">
        <v>57</v>
      </c>
      <c r="G589" s="19" t="s">
        <v>116</v>
      </c>
      <c r="H589" s="18">
        <v>1</v>
      </c>
      <c r="I589" s="19"/>
      <c r="J589" s="19"/>
      <c r="K589" s="19"/>
      <c r="L589" s="19" t="s">
        <v>63</v>
      </c>
      <c r="M589" s="19" t="s">
        <v>63</v>
      </c>
      <c r="N589" s="19" t="s">
        <v>63</v>
      </c>
      <c r="O589" s="19" t="s">
        <v>63</v>
      </c>
      <c r="P589" s="19" t="s">
        <v>62</v>
      </c>
      <c r="Q589" s="19" t="s">
        <v>63</v>
      </c>
      <c r="R589" s="19" t="s">
        <v>62</v>
      </c>
      <c r="S589" s="19" t="s">
        <v>62</v>
      </c>
      <c r="T589" s="19" t="s">
        <v>62</v>
      </c>
      <c r="U589" s="19" t="s">
        <v>62</v>
      </c>
      <c r="V589" s="19" t="s">
        <v>62</v>
      </c>
      <c r="W589" s="19" t="s">
        <v>63</v>
      </c>
      <c r="X589" s="19" t="s">
        <v>63</v>
      </c>
      <c r="Y589" s="19" t="s">
        <v>63</v>
      </c>
      <c r="Z589" s="19" t="s">
        <v>63</v>
      </c>
      <c r="AA589" s="19" t="s">
        <v>63</v>
      </c>
      <c r="AB589" s="19" t="s">
        <v>63</v>
      </c>
      <c r="AC589" s="19" t="s">
        <v>63</v>
      </c>
      <c r="AD589" s="19" t="s">
        <v>63</v>
      </c>
      <c r="AE589" s="19" t="s">
        <v>63</v>
      </c>
      <c r="AF589" s="19" t="s">
        <v>63</v>
      </c>
      <c r="AG589" s="19" t="s">
        <v>63</v>
      </c>
      <c r="AH589" s="19" t="s">
        <v>63</v>
      </c>
      <c r="AI589" s="19" t="s">
        <v>63</v>
      </c>
      <c r="AJ589" s="19" t="s">
        <v>63</v>
      </c>
      <c r="AK589" s="19" t="s">
        <v>63</v>
      </c>
      <c r="AL589" s="19" t="s">
        <v>63</v>
      </c>
      <c r="AM589" s="19" t="s">
        <v>63</v>
      </c>
      <c r="AN589" s="19" t="s">
        <v>63</v>
      </c>
      <c r="AO589" s="19" t="s">
        <v>63</v>
      </c>
      <c r="AP589" s="83"/>
      <c r="AQ589" s="83" t="s">
        <v>64</v>
      </c>
    </row>
    <row r="590" spans="1:43">
      <c r="A590" s="15" t="s">
        <v>183</v>
      </c>
      <c r="B590" s="1">
        <v>3025</v>
      </c>
      <c r="C590" s="16">
        <v>37.799999999999997</v>
      </c>
      <c r="D590" s="23" t="s">
        <v>1749</v>
      </c>
      <c r="E590" s="17" t="s">
        <v>57</v>
      </c>
      <c r="F590" s="17" t="s">
        <v>57</v>
      </c>
      <c r="G590" s="19" t="s">
        <v>59</v>
      </c>
      <c r="H590" s="18">
        <v>1</v>
      </c>
      <c r="I590" s="19"/>
      <c r="J590" s="19"/>
      <c r="K590" s="19"/>
      <c r="L590" s="19" t="s">
        <v>63</v>
      </c>
      <c r="M590" s="19" t="s">
        <v>63</v>
      </c>
      <c r="N590" s="19" t="s">
        <v>63</v>
      </c>
      <c r="O590" s="19" t="s">
        <v>63</v>
      </c>
      <c r="P590" s="19" t="s">
        <v>62</v>
      </c>
      <c r="Q590" s="19" t="s">
        <v>63</v>
      </c>
      <c r="R590" s="19" t="s">
        <v>62</v>
      </c>
      <c r="S590" s="19" t="s">
        <v>62</v>
      </c>
      <c r="T590" s="19" t="s">
        <v>62</v>
      </c>
      <c r="U590" s="19" t="s">
        <v>62</v>
      </c>
      <c r="V590" s="19" t="s">
        <v>62</v>
      </c>
      <c r="W590" s="19" t="s">
        <v>63</v>
      </c>
      <c r="X590" s="19" t="s">
        <v>63</v>
      </c>
      <c r="Y590" s="19" t="s">
        <v>63</v>
      </c>
      <c r="Z590" s="19" t="s">
        <v>63</v>
      </c>
      <c r="AA590" s="19" t="s">
        <v>63</v>
      </c>
      <c r="AB590" s="19" t="s">
        <v>63</v>
      </c>
      <c r="AC590" s="19" t="s">
        <v>63</v>
      </c>
      <c r="AD590" s="19" t="s">
        <v>63</v>
      </c>
      <c r="AE590" s="19" t="s">
        <v>63</v>
      </c>
      <c r="AF590" s="19" t="s">
        <v>63</v>
      </c>
      <c r="AG590" s="19" t="s">
        <v>63</v>
      </c>
      <c r="AH590" s="19" t="s">
        <v>63</v>
      </c>
      <c r="AI590" s="19" t="s">
        <v>63</v>
      </c>
      <c r="AJ590" s="19" t="s">
        <v>63</v>
      </c>
      <c r="AK590" s="19" t="s">
        <v>63</v>
      </c>
      <c r="AL590" s="19" t="s">
        <v>63</v>
      </c>
      <c r="AM590" s="19" t="s">
        <v>63</v>
      </c>
      <c r="AN590" s="19" t="s">
        <v>63</v>
      </c>
      <c r="AO590" s="19" t="s">
        <v>63</v>
      </c>
      <c r="AP590" s="83"/>
      <c r="AQ590" s="83" t="s">
        <v>64</v>
      </c>
    </row>
    <row r="591" spans="1:43">
      <c r="A591" s="15" t="s">
        <v>183</v>
      </c>
      <c r="B591" s="1">
        <v>3026</v>
      </c>
      <c r="C591" s="16">
        <v>29.7</v>
      </c>
      <c r="D591" s="23" t="s">
        <v>1750</v>
      </c>
      <c r="E591" s="17" t="s">
        <v>57</v>
      </c>
      <c r="F591" s="17" t="s">
        <v>57</v>
      </c>
      <c r="G591" s="19" t="s">
        <v>116</v>
      </c>
      <c r="H591" s="18">
        <v>1</v>
      </c>
      <c r="I591" s="19"/>
      <c r="J591" s="19"/>
      <c r="K591" s="19"/>
      <c r="L591" s="19" t="s">
        <v>63</v>
      </c>
      <c r="M591" s="19" t="s">
        <v>63</v>
      </c>
      <c r="N591" s="19" t="s">
        <v>63</v>
      </c>
      <c r="O591" s="19" t="s">
        <v>63</v>
      </c>
      <c r="P591" s="19" t="s">
        <v>62</v>
      </c>
      <c r="Q591" s="19" t="s">
        <v>63</v>
      </c>
      <c r="R591" s="19" t="s">
        <v>62</v>
      </c>
      <c r="S591" s="19" t="s">
        <v>62</v>
      </c>
      <c r="T591" s="19" t="s">
        <v>62</v>
      </c>
      <c r="U591" s="19" t="s">
        <v>62</v>
      </c>
      <c r="V591" s="19" t="s">
        <v>62</v>
      </c>
      <c r="W591" s="19" t="s">
        <v>63</v>
      </c>
      <c r="X591" s="19" t="s">
        <v>63</v>
      </c>
      <c r="Y591" s="19" t="s">
        <v>63</v>
      </c>
      <c r="Z591" s="19" t="s">
        <v>63</v>
      </c>
      <c r="AA591" s="19" t="s">
        <v>63</v>
      </c>
      <c r="AB591" s="19" t="s">
        <v>63</v>
      </c>
      <c r="AC591" s="19" t="s">
        <v>63</v>
      </c>
      <c r="AD591" s="19" t="s">
        <v>63</v>
      </c>
      <c r="AE591" s="19" t="s">
        <v>63</v>
      </c>
      <c r="AF591" s="19" t="s">
        <v>63</v>
      </c>
      <c r="AG591" s="19" t="s">
        <v>63</v>
      </c>
      <c r="AH591" s="19" t="s">
        <v>63</v>
      </c>
      <c r="AI591" s="19" t="s">
        <v>63</v>
      </c>
      <c r="AJ591" s="19" t="s">
        <v>63</v>
      </c>
      <c r="AK591" s="19" t="s">
        <v>63</v>
      </c>
      <c r="AL591" s="19" t="s">
        <v>63</v>
      </c>
      <c r="AM591" s="19" t="s">
        <v>63</v>
      </c>
      <c r="AN591" s="19" t="s">
        <v>63</v>
      </c>
      <c r="AO591" s="19" t="s">
        <v>63</v>
      </c>
      <c r="AP591" s="83"/>
      <c r="AQ591" s="83" t="s">
        <v>64</v>
      </c>
    </row>
    <row r="592" spans="1:43">
      <c r="A592" s="15" t="s">
        <v>183</v>
      </c>
      <c r="B592" s="1">
        <v>3029</v>
      </c>
      <c r="C592" s="16">
        <v>26.1</v>
      </c>
      <c r="D592" s="23" t="s">
        <v>1751</v>
      </c>
      <c r="E592" s="17" t="s">
        <v>57</v>
      </c>
      <c r="F592" s="17" t="s">
        <v>57</v>
      </c>
      <c r="G592" s="17" t="s">
        <v>57</v>
      </c>
      <c r="H592" s="18">
        <v>1</v>
      </c>
      <c r="I592" s="19"/>
      <c r="J592" s="19"/>
      <c r="K592" s="19"/>
      <c r="L592" s="19" t="s">
        <v>63</v>
      </c>
      <c r="M592" s="19" t="s">
        <v>63</v>
      </c>
      <c r="N592" s="19" t="s">
        <v>63</v>
      </c>
      <c r="O592" s="19" t="s">
        <v>63</v>
      </c>
      <c r="P592" s="19" t="s">
        <v>62</v>
      </c>
      <c r="Q592" s="19" t="s">
        <v>62</v>
      </c>
      <c r="R592" s="19" t="s">
        <v>63</v>
      </c>
      <c r="S592" s="19" t="s">
        <v>62</v>
      </c>
      <c r="T592" s="19" t="s">
        <v>62</v>
      </c>
      <c r="U592" s="19" t="s">
        <v>62</v>
      </c>
      <c r="V592" s="19" t="s">
        <v>62</v>
      </c>
      <c r="W592" s="19" t="s">
        <v>63</v>
      </c>
      <c r="X592" s="19" t="s">
        <v>63</v>
      </c>
      <c r="Y592" s="19" t="s">
        <v>63</v>
      </c>
      <c r="Z592" s="19" t="s">
        <v>63</v>
      </c>
      <c r="AA592" s="19" t="s">
        <v>63</v>
      </c>
      <c r="AB592" s="19" t="s">
        <v>63</v>
      </c>
      <c r="AC592" s="19" t="s">
        <v>63</v>
      </c>
      <c r="AD592" s="19" t="s">
        <v>63</v>
      </c>
      <c r="AE592" s="19" t="s">
        <v>63</v>
      </c>
      <c r="AF592" s="19" t="s">
        <v>63</v>
      </c>
      <c r="AG592" s="19" t="s">
        <v>63</v>
      </c>
      <c r="AH592" s="19" t="s">
        <v>63</v>
      </c>
      <c r="AI592" s="19" t="s">
        <v>63</v>
      </c>
      <c r="AJ592" s="19" t="s">
        <v>63</v>
      </c>
      <c r="AK592" s="19" t="s">
        <v>63</v>
      </c>
      <c r="AL592" s="19" t="s">
        <v>63</v>
      </c>
      <c r="AM592" s="19" t="s">
        <v>63</v>
      </c>
      <c r="AN592" s="19" t="s">
        <v>63</v>
      </c>
      <c r="AO592" s="19" t="s">
        <v>63</v>
      </c>
      <c r="AP592" s="83"/>
      <c r="AQ592" s="83" t="s">
        <v>64</v>
      </c>
    </row>
    <row r="593" spans="1:43" ht="76.5">
      <c r="A593" s="15" t="s">
        <v>183</v>
      </c>
      <c r="B593" s="1">
        <v>3032</v>
      </c>
      <c r="C593" s="16">
        <v>119.7</v>
      </c>
      <c r="D593" s="23" t="s">
        <v>1752</v>
      </c>
      <c r="E593" s="19" t="s">
        <v>185</v>
      </c>
      <c r="F593" s="17" t="s">
        <v>57</v>
      </c>
      <c r="G593" s="19" t="s">
        <v>59</v>
      </c>
      <c r="H593" s="18">
        <v>1</v>
      </c>
      <c r="I593" s="19" t="s">
        <v>194</v>
      </c>
      <c r="J593" s="19"/>
      <c r="K593" s="19" t="s">
        <v>2737</v>
      </c>
      <c r="L593" s="19" t="s">
        <v>63</v>
      </c>
      <c r="M593" s="19" t="s">
        <v>63</v>
      </c>
      <c r="N593" s="19" t="s">
        <v>63</v>
      </c>
      <c r="O593" s="19" t="s">
        <v>63</v>
      </c>
      <c r="P593" s="19" t="s">
        <v>62</v>
      </c>
      <c r="Q593" s="19" t="s">
        <v>62</v>
      </c>
      <c r="R593" s="19" t="s">
        <v>63</v>
      </c>
      <c r="S593" s="19" t="s">
        <v>62</v>
      </c>
      <c r="T593" s="19" t="s">
        <v>62</v>
      </c>
      <c r="U593" s="19" t="s">
        <v>62</v>
      </c>
      <c r="V593" s="19" t="s">
        <v>62</v>
      </c>
      <c r="W593" s="19" t="s">
        <v>63</v>
      </c>
      <c r="X593" s="19" t="s">
        <v>63</v>
      </c>
      <c r="Y593" s="19" t="s">
        <v>63</v>
      </c>
      <c r="Z593" s="19" t="s">
        <v>63</v>
      </c>
      <c r="AA593" s="19" t="s">
        <v>63</v>
      </c>
      <c r="AB593" s="19" t="s">
        <v>63</v>
      </c>
      <c r="AC593" s="19" t="s">
        <v>63</v>
      </c>
      <c r="AD593" s="19" t="s">
        <v>63</v>
      </c>
      <c r="AE593" s="19" t="s">
        <v>63</v>
      </c>
      <c r="AF593" s="19" t="s">
        <v>63</v>
      </c>
      <c r="AG593" s="19" t="s">
        <v>63</v>
      </c>
      <c r="AH593" s="19" t="s">
        <v>63</v>
      </c>
      <c r="AI593" s="19" t="s">
        <v>63</v>
      </c>
      <c r="AJ593" s="19" t="s">
        <v>63</v>
      </c>
      <c r="AK593" s="19" t="s">
        <v>63</v>
      </c>
      <c r="AL593" s="19" t="s">
        <v>63</v>
      </c>
      <c r="AM593" s="19" t="s">
        <v>63</v>
      </c>
      <c r="AN593" s="19" t="s">
        <v>63</v>
      </c>
      <c r="AO593" s="19" t="s">
        <v>63</v>
      </c>
      <c r="AP593" s="83"/>
      <c r="AQ593" s="83" t="s">
        <v>64</v>
      </c>
    </row>
    <row r="594" spans="1:43" ht="63.75">
      <c r="A594" s="15" t="s">
        <v>183</v>
      </c>
      <c r="B594" s="1">
        <v>3032.1</v>
      </c>
      <c r="C594" s="16">
        <v>47.7</v>
      </c>
      <c r="D594" s="23" t="s">
        <v>1753</v>
      </c>
      <c r="E594" s="19" t="s">
        <v>185</v>
      </c>
      <c r="F594" s="17" t="s">
        <v>57</v>
      </c>
      <c r="G594" s="19" t="s">
        <v>59</v>
      </c>
      <c r="H594" s="18">
        <v>1</v>
      </c>
      <c r="I594" s="19" t="s">
        <v>189</v>
      </c>
      <c r="J594" s="19"/>
      <c r="K594" s="19" t="s">
        <v>2738</v>
      </c>
      <c r="L594" s="19" t="s">
        <v>63</v>
      </c>
      <c r="M594" s="19" t="s">
        <v>63</v>
      </c>
      <c r="N594" s="19" t="s">
        <v>63</v>
      </c>
      <c r="O594" s="19" t="s">
        <v>63</v>
      </c>
      <c r="P594" s="19" t="s">
        <v>62</v>
      </c>
      <c r="Q594" s="19" t="s">
        <v>62</v>
      </c>
      <c r="R594" s="19" t="s">
        <v>63</v>
      </c>
      <c r="S594" s="19" t="s">
        <v>62</v>
      </c>
      <c r="T594" s="19" t="s">
        <v>62</v>
      </c>
      <c r="U594" s="19" t="s">
        <v>62</v>
      </c>
      <c r="V594" s="19" t="s">
        <v>62</v>
      </c>
      <c r="W594" s="19" t="s">
        <v>63</v>
      </c>
      <c r="X594" s="19" t="s">
        <v>63</v>
      </c>
      <c r="Y594" s="19" t="s">
        <v>63</v>
      </c>
      <c r="Z594" s="19" t="s">
        <v>63</v>
      </c>
      <c r="AA594" s="19" t="s">
        <v>63</v>
      </c>
      <c r="AB594" s="19" t="s">
        <v>63</v>
      </c>
      <c r="AC594" s="19" t="s">
        <v>63</v>
      </c>
      <c r="AD594" s="19" t="s">
        <v>63</v>
      </c>
      <c r="AE594" s="19" t="s">
        <v>63</v>
      </c>
      <c r="AF594" s="19" t="s">
        <v>63</v>
      </c>
      <c r="AG594" s="19" t="s">
        <v>63</v>
      </c>
      <c r="AH594" s="19" t="s">
        <v>63</v>
      </c>
      <c r="AI594" s="19" t="s">
        <v>63</v>
      </c>
      <c r="AJ594" s="19" t="s">
        <v>63</v>
      </c>
      <c r="AK594" s="19" t="s">
        <v>63</v>
      </c>
      <c r="AL594" s="19" t="s">
        <v>63</v>
      </c>
      <c r="AM594" s="19" t="s">
        <v>63</v>
      </c>
      <c r="AN594" s="19" t="s">
        <v>63</v>
      </c>
      <c r="AO594" s="19" t="s">
        <v>63</v>
      </c>
      <c r="AP594" s="83" t="s">
        <v>191</v>
      </c>
      <c r="AQ594" s="83" t="s">
        <v>64</v>
      </c>
    </row>
    <row r="595" spans="1:43">
      <c r="A595" s="15" t="s">
        <v>183</v>
      </c>
      <c r="B595" s="1">
        <v>3033</v>
      </c>
      <c r="C595" s="16">
        <v>26.1</v>
      </c>
      <c r="D595" s="23" t="s">
        <v>1754</v>
      </c>
      <c r="E595" s="17" t="s">
        <v>57</v>
      </c>
      <c r="F595" s="17" t="s">
        <v>57</v>
      </c>
      <c r="G595" s="19" t="s">
        <v>116</v>
      </c>
      <c r="H595" s="18">
        <v>1</v>
      </c>
      <c r="I595" s="19"/>
      <c r="J595" s="19"/>
      <c r="K595" s="19"/>
      <c r="L595" s="19" t="s">
        <v>63</v>
      </c>
      <c r="M595" s="19" t="s">
        <v>63</v>
      </c>
      <c r="N595" s="19" t="s">
        <v>63</v>
      </c>
      <c r="O595" s="19" t="s">
        <v>63</v>
      </c>
      <c r="P595" s="19" t="s">
        <v>62</v>
      </c>
      <c r="Q595" s="19" t="s">
        <v>62</v>
      </c>
      <c r="R595" s="19" t="s">
        <v>63</v>
      </c>
      <c r="S595" s="19" t="s">
        <v>62</v>
      </c>
      <c r="T595" s="19" t="s">
        <v>62</v>
      </c>
      <c r="U595" s="19" t="s">
        <v>62</v>
      </c>
      <c r="V595" s="19" t="s">
        <v>62</v>
      </c>
      <c r="W595" s="19" t="s">
        <v>63</v>
      </c>
      <c r="X595" s="19" t="s">
        <v>63</v>
      </c>
      <c r="Y595" s="19" t="s">
        <v>63</v>
      </c>
      <c r="Z595" s="19" t="s">
        <v>63</v>
      </c>
      <c r="AA595" s="19" t="s">
        <v>63</v>
      </c>
      <c r="AB595" s="19" t="s">
        <v>63</v>
      </c>
      <c r="AC595" s="19" t="s">
        <v>63</v>
      </c>
      <c r="AD595" s="19" t="s">
        <v>63</v>
      </c>
      <c r="AE595" s="19" t="s">
        <v>63</v>
      </c>
      <c r="AF595" s="19" t="s">
        <v>63</v>
      </c>
      <c r="AG595" s="19" t="s">
        <v>63</v>
      </c>
      <c r="AH595" s="19" t="s">
        <v>63</v>
      </c>
      <c r="AI595" s="19" t="s">
        <v>63</v>
      </c>
      <c r="AJ595" s="19" t="s">
        <v>63</v>
      </c>
      <c r="AK595" s="19" t="s">
        <v>63</v>
      </c>
      <c r="AL595" s="19" t="s">
        <v>63</v>
      </c>
      <c r="AM595" s="19" t="s">
        <v>63</v>
      </c>
      <c r="AN595" s="19" t="s">
        <v>63</v>
      </c>
      <c r="AO595" s="19" t="s">
        <v>63</v>
      </c>
      <c r="AP595" s="83"/>
      <c r="AQ595" s="83" t="s">
        <v>64</v>
      </c>
    </row>
    <row r="596" spans="1:43">
      <c r="A596" s="15" t="s">
        <v>183</v>
      </c>
      <c r="B596" s="1">
        <v>3034</v>
      </c>
      <c r="C596" s="16">
        <v>37.799999999999997</v>
      </c>
      <c r="D596" s="23" t="s">
        <v>1754</v>
      </c>
      <c r="E596" s="17" t="s">
        <v>57</v>
      </c>
      <c r="F596" s="17" t="s">
        <v>57</v>
      </c>
      <c r="G596" s="19" t="s">
        <v>59</v>
      </c>
      <c r="H596" s="18">
        <v>1</v>
      </c>
      <c r="I596" s="19"/>
      <c r="J596" s="19"/>
      <c r="K596" s="19"/>
      <c r="L596" s="19" t="s">
        <v>63</v>
      </c>
      <c r="M596" s="19" t="s">
        <v>63</v>
      </c>
      <c r="N596" s="19" t="s">
        <v>63</v>
      </c>
      <c r="O596" s="19" t="s">
        <v>63</v>
      </c>
      <c r="P596" s="19" t="s">
        <v>62</v>
      </c>
      <c r="Q596" s="19" t="s">
        <v>62</v>
      </c>
      <c r="R596" s="19" t="s">
        <v>63</v>
      </c>
      <c r="S596" s="19" t="s">
        <v>62</v>
      </c>
      <c r="T596" s="19" t="s">
        <v>62</v>
      </c>
      <c r="U596" s="19" t="s">
        <v>62</v>
      </c>
      <c r="V596" s="19" t="s">
        <v>62</v>
      </c>
      <c r="W596" s="19" t="s">
        <v>63</v>
      </c>
      <c r="X596" s="19" t="s">
        <v>63</v>
      </c>
      <c r="Y596" s="19" t="s">
        <v>63</v>
      </c>
      <c r="Z596" s="19" t="s">
        <v>63</v>
      </c>
      <c r="AA596" s="19" t="s">
        <v>63</v>
      </c>
      <c r="AB596" s="19" t="s">
        <v>63</v>
      </c>
      <c r="AC596" s="19" t="s">
        <v>63</v>
      </c>
      <c r="AD596" s="19" t="s">
        <v>63</v>
      </c>
      <c r="AE596" s="19" t="s">
        <v>63</v>
      </c>
      <c r="AF596" s="19" t="s">
        <v>63</v>
      </c>
      <c r="AG596" s="19" t="s">
        <v>63</v>
      </c>
      <c r="AH596" s="19" t="s">
        <v>63</v>
      </c>
      <c r="AI596" s="19" t="s">
        <v>63</v>
      </c>
      <c r="AJ596" s="19" t="s">
        <v>63</v>
      </c>
      <c r="AK596" s="19" t="s">
        <v>63</v>
      </c>
      <c r="AL596" s="19" t="s">
        <v>63</v>
      </c>
      <c r="AM596" s="19" t="s">
        <v>63</v>
      </c>
      <c r="AN596" s="19" t="s">
        <v>63</v>
      </c>
      <c r="AO596" s="19" t="s">
        <v>63</v>
      </c>
      <c r="AP596" s="83"/>
      <c r="AQ596" s="83" t="s">
        <v>64</v>
      </c>
    </row>
    <row r="597" spans="1:43">
      <c r="A597" s="15" t="s">
        <v>183</v>
      </c>
      <c r="B597" s="1">
        <v>3036</v>
      </c>
      <c r="C597" s="16">
        <v>26.1</v>
      </c>
      <c r="D597" s="23" t="s">
        <v>1755</v>
      </c>
      <c r="E597" s="17" t="s">
        <v>57</v>
      </c>
      <c r="F597" s="17" t="s">
        <v>57</v>
      </c>
      <c r="G597" s="19" t="s">
        <v>116</v>
      </c>
      <c r="H597" s="18">
        <v>1</v>
      </c>
      <c r="I597" s="19"/>
      <c r="J597" s="19"/>
      <c r="K597" s="19"/>
      <c r="L597" s="19" t="s">
        <v>63</v>
      </c>
      <c r="M597" s="19" t="s">
        <v>63</v>
      </c>
      <c r="N597" s="19" t="s">
        <v>63</v>
      </c>
      <c r="O597" s="19" t="s">
        <v>63</v>
      </c>
      <c r="P597" s="19" t="s">
        <v>62</v>
      </c>
      <c r="Q597" s="19" t="s">
        <v>63</v>
      </c>
      <c r="R597" s="19" t="s">
        <v>62</v>
      </c>
      <c r="S597" s="19" t="s">
        <v>62</v>
      </c>
      <c r="T597" s="19" t="s">
        <v>62</v>
      </c>
      <c r="U597" s="19" t="s">
        <v>62</v>
      </c>
      <c r="V597" s="19" t="s">
        <v>62</v>
      </c>
      <c r="W597" s="19" t="s">
        <v>63</v>
      </c>
      <c r="X597" s="19" t="s">
        <v>63</v>
      </c>
      <c r="Y597" s="19" t="s">
        <v>63</v>
      </c>
      <c r="Z597" s="19" t="s">
        <v>63</v>
      </c>
      <c r="AA597" s="19" t="s">
        <v>63</v>
      </c>
      <c r="AB597" s="19" t="s">
        <v>63</v>
      </c>
      <c r="AC597" s="19" t="s">
        <v>63</v>
      </c>
      <c r="AD597" s="19" t="s">
        <v>63</v>
      </c>
      <c r="AE597" s="19" t="s">
        <v>63</v>
      </c>
      <c r="AF597" s="19" t="s">
        <v>63</v>
      </c>
      <c r="AG597" s="19" t="s">
        <v>63</v>
      </c>
      <c r="AH597" s="19" t="s">
        <v>63</v>
      </c>
      <c r="AI597" s="19" t="s">
        <v>63</v>
      </c>
      <c r="AJ597" s="19" t="s">
        <v>63</v>
      </c>
      <c r="AK597" s="19" t="s">
        <v>63</v>
      </c>
      <c r="AL597" s="19" t="s">
        <v>63</v>
      </c>
      <c r="AM597" s="19" t="s">
        <v>63</v>
      </c>
      <c r="AN597" s="19" t="s">
        <v>63</v>
      </c>
      <c r="AO597" s="19" t="s">
        <v>63</v>
      </c>
      <c r="AP597" s="83"/>
      <c r="AQ597" s="83" t="s">
        <v>64</v>
      </c>
    </row>
    <row r="598" spans="1:43">
      <c r="A598" s="15" t="s">
        <v>183</v>
      </c>
      <c r="B598" s="1">
        <v>3037</v>
      </c>
      <c r="C598" s="16">
        <v>37.799999999999997</v>
      </c>
      <c r="D598" s="23" t="s">
        <v>1755</v>
      </c>
      <c r="E598" s="17" t="s">
        <v>57</v>
      </c>
      <c r="F598" s="17" t="s">
        <v>57</v>
      </c>
      <c r="G598" s="19" t="s">
        <v>59</v>
      </c>
      <c r="H598" s="18">
        <v>1</v>
      </c>
      <c r="I598" s="19"/>
      <c r="J598" s="19"/>
      <c r="K598" s="19"/>
      <c r="L598" s="19" t="s">
        <v>63</v>
      </c>
      <c r="M598" s="19" t="s">
        <v>63</v>
      </c>
      <c r="N598" s="19" t="s">
        <v>63</v>
      </c>
      <c r="O598" s="19" t="s">
        <v>63</v>
      </c>
      <c r="P598" s="19" t="s">
        <v>62</v>
      </c>
      <c r="Q598" s="19" t="s">
        <v>63</v>
      </c>
      <c r="R598" s="19" t="s">
        <v>62</v>
      </c>
      <c r="S598" s="19" t="s">
        <v>62</v>
      </c>
      <c r="T598" s="19" t="s">
        <v>62</v>
      </c>
      <c r="U598" s="19" t="s">
        <v>62</v>
      </c>
      <c r="V598" s="19" t="s">
        <v>62</v>
      </c>
      <c r="W598" s="19" t="s">
        <v>63</v>
      </c>
      <c r="X598" s="19" t="s">
        <v>63</v>
      </c>
      <c r="Y598" s="19" t="s">
        <v>63</v>
      </c>
      <c r="Z598" s="19" t="s">
        <v>63</v>
      </c>
      <c r="AA598" s="19" t="s">
        <v>63</v>
      </c>
      <c r="AB598" s="19" t="s">
        <v>63</v>
      </c>
      <c r="AC598" s="19" t="s">
        <v>63</v>
      </c>
      <c r="AD598" s="19" t="s">
        <v>63</v>
      </c>
      <c r="AE598" s="19" t="s">
        <v>63</v>
      </c>
      <c r="AF598" s="19" t="s">
        <v>63</v>
      </c>
      <c r="AG598" s="19" t="s">
        <v>63</v>
      </c>
      <c r="AH598" s="19" t="s">
        <v>63</v>
      </c>
      <c r="AI598" s="19" t="s">
        <v>63</v>
      </c>
      <c r="AJ598" s="19" t="s">
        <v>63</v>
      </c>
      <c r="AK598" s="19" t="s">
        <v>63</v>
      </c>
      <c r="AL598" s="19" t="s">
        <v>63</v>
      </c>
      <c r="AM598" s="19" t="s">
        <v>63</v>
      </c>
      <c r="AN598" s="19" t="s">
        <v>63</v>
      </c>
      <c r="AO598" s="19" t="s">
        <v>63</v>
      </c>
      <c r="AP598" s="83"/>
      <c r="AQ598" s="83" t="s">
        <v>64</v>
      </c>
    </row>
    <row r="599" spans="1:43">
      <c r="A599" s="15" t="s">
        <v>183</v>
      </c>
      <c r="B599" s="1">
        <v>3038</v>
      </c>
      <c r="C599" s="16">
        <v>59.4</v>
      </c>
      <c r="D599" s="23" t="s">
        <v>1756</v>
      </c>
      <c r="E599" s="19" t="s">
        <v>1757</v>
      </c>
      <c r="F599" s="17" t="s">
        <v>57</v>
      </c>
      <c r="G599" s="17" t="s">
        <v>57</v>
      </c>
      <c r="H599" s="18">
        <v>1</v>
      </c>
      <c r="I599" s="19"/>
      <c r="J599" s="19"/>
      <c r="K599" s="19"/>
      <c r="L599" s="19" t="s">
        <v>63</v>
      </c>
      <c r="M599" s="19" t="s">
        <v>63</v>
      </c>
      <c r="N599" s="19" t="s">
        <v>63</v>
      </c>
      <c r="O599" s="19" t="s">
        <v>63</v>
      </c>
      <c r="P599" s="19" t="s">
        <v>62</v>
      </c>
      <c r="Q599" s="19" t="s">
        <v>62</v>
      </c>
      <c r="R599" s="19" t="s">
        <v>63</v>
      </c>
      <c r="S599" s="19" t="s">
        <v>62</v>
      </c>
      <c r="T599" s="19" t="s">
        <v>62</v>
      </c>
      <c r="U599" s="19" t="s">
        <v>62</v>
      </c>
      <c r="V599" s="19" t="s">
        <v>62</v>
      </c>
      <c r="W599" s="19" t="s">
        <v>63</v>
      </c>
      <c r="X599" s="19" t="s">
        <v>63</v>
      </c>
      <c r="Y599" s="19" t="s">
        <v>63</v>
      </c>
      <c r="Z599" s="19" t="s">
        <v>63</v>
      </c>
      <c r="AA599" s="19" t="s">
        <v>63</v>
      </c>
      <c r="AB599" s="19" t="s">
        <v>63</v>
      </c>
      <c r="AC599" s="19" t="s">
        <v>63</v>
      </c>
      <c r="AD599" s="19" t="s">
        <v>63</v>
      </c>
      <c r="AE599" s="19" t="s">
        <v>63</v>
      </c>
      <c r="AF599" s="19" t="s">
        <v>63</v>
      </c>
      <c r="AG599" s="19" t="s">
        <v>63</v>
      </c>
      <c r="AH599" s="19" t="s">
        <v>63</v>
      </c>
      <c r="AI599" s="19" t="s">
        <v>63</v>
      </c>
      <c r="AJ599" s="19" t="s">
        <v>63</v>
      </c>
      <c r="AK599" s="19" t="s">
        <v>63</v>
      </c>
      <c r="AL599" s="19" t="s">
        <v>63</v>
      </c>
      <c r="AM599" s="19" t="s">
        <v>63</v>
      </c>
      <c r="AN599" s="19" t="s">
        <v>63</v>
      </c>
      <c r="AO599" s="19" t="s">
        <v>63</v>
      </c>
      <c r="AP599" s="83"/>
      <c r="AQ599" s="83" t="s">
        <v>64</v>
      </c>
    </row>
    <row r="600" spans="1:43">
      <c r="A600" s="15" t="s">
        <v>183</v>
      </c>
      <c r="B600" s="1">
        <v>3039</v>
      </c>
      <c r="C600" s="16">
        <v>59.4</v>
      </c>
      <c r="D600" s="23" t="s">
        <v>1758</v>
      </c>
      <c r="E600" s="19" t="s">
        <v>1757</v>
      </c>
      <c r="F600" s="17" t="s">
        <v>57</v>
      </c>
      <c r="G600" s="17" t="s">
        <v>57</v>
      </c>
      <c r="H600" s="18">
        <v>1</v>
      </c>
      <c r="I600" s="19"/>
      <c r="J600" s="19"/>
      <c r="K600" s="19"/>
      <c r="L600" s="19" t="s">
        <v>63</v>
      </c>
      <c r="M600" s="19" t="s">
        <v>63</v>
      </c>
      <c r="N600" s="19" t="s">
        <v>63</v>
      </c>
      <c r="O600" s="19" t="s">
        <v>63</v>
      </c>
      <c r="P600" s="19" t="s">
        <v>62</v>
      </c>
      <c r="Q600" s="19" t="s">
        <v>62</v>
      </c>
      <c r="R600" s="19" t="s">
        <v>63</v>
      </c>
      <c r="S600" s="19" t="s">
        <v>62</v>
      </c>
      <c r="T600" s="19" t="s">
        <v>62</v>
      </c>
      <c r="U600" s="19" t="s">
        <v>62</v>
      </c>
      <c r="V600" s="19" t="s">
        <v>62</v>
      </c>
      <c r="W600" s="19" t="s">
        <v>63</v>
      </c>
      <c r="X600" s="19" t="s">
        <v>63</v>
      </c>
      <c r="Y600" s="19" t="s">
        <v>63</v>
      </c>
      <c r="Z600" s="19" t="s">
        <v>63</v>
      </c>
      <c r="AA600" s="19" t="s">
        <v>63</v>
      </c>
      <c r="AB600" s="19" t="s">
        <v>63</v>
      </c>
      <c r="AC600" s="19" t="s">
        <v>63</v>
      </c>
      <c r="AD600" s="19" t="s">
        <v>63</v>
      </c>
      <c r="AE600" s="19" t="s">
        <v>63</v>
      </c>
      <c r="AF600" s="19" t="s">
        <v>63</v>
      </c>
      <c r="AG600" s="19" t="s">
        <v>63</v>
      </c>
      <c r="AH600" s="19" t="s">
        <v>63</v>
      </c>
      <c r="AI600" s="19" t="s">
        <v>63</v>
      </c>
      <c r="AJ600" s="19" t="s">
        <v>63</v>
      </c>
      <c r="AK600" s="19" t="s">
        <v>63</v>
      </c>
      <c r="AL600" s="19" t="s">
        <v>63</v>
      </c>
      <c r="AM600" s="19" t="s">
        <v>63</v>
      </c>
      <c r="AN600" s="19" t="s">
        <v>63</v>
      </c>
      <c r="AO600" s="19" t="s">
        <v>63</v>
      </c>
      <c r="AP600" s="83"/>
      <c r="AQ600" s="83" t="s">
        <v>64</v>
      </c>
    </row>
    <row r="601" spans="1:43">
      <c r="A601" s="15" t="s">
        <v>183</v>
      </c>
      <c r="B601" s="1">
        <v>3040</v>
      </c>
      <c r="C601" s="16">
        <v>37.799999999999997</v>
      </c>
      <c r="D601" s="23" t="s">
        <v>1759</v>
      </c>
      <c r="E601" s="17" t="s">
        <v>57</v>
      </c>
      <c r="F601" s="17" t="s">
        <v>57</v>
      </c>
      <c r="G601" s="19" t="s">
        <v>59</v>
      </c>
      <c r="H601" s="19" t="s">
        <v>1760</v>
      </c>
      <c r="I601" s="19"/>
      <c r="J601" s="19"/>
      <c r="K601" s="31"/>
      <c r="L601" s="19" t="s">
        <v>63</v>
      </c>
      <c r="M601" s="19" t="s">
        <v>63</v>
      </c>
      <c r="N601" s="19" t="s">
        <v>63</v>
      </c>
      <c r="O601" s="19" t="s">
        <v>63</v>
      </c>
      <c r="P601" s="19" t="s">
        <v>62</v>
      </c>
      <c r="Q601" s="19" t="s">
        <v>62</v>
      </c>
      <c r="R601" s="19" t="s">
        <v>63</v>
      </c>
      <c r="S601" s="19" t="s">
        <v>62</v>
      </c>
      <c r="T601" s="19" t="s">
        <v>62</v>
      </c>
      <c r="U601" s="19" t="s">
        <v>62</v>
      </c>
      <c r="V601" s="19" t="s">
        <v>62</v>
      </c>
      <c r="W601" s="19" t="s">
        <v>63</v>
      </c>
      <c r="X601" s="19" t="s">
        <v>63</v>
      </c>
      <c r="Y601" s="19" t="s">
        <v>63</v>
      </c>
      <c r="Z601" s="19" t="s">
        <v>63</v>
      </c>
      <c r="AA601" s="19" t="s">
        <v>63</v>
      </c>
      <c r="AB601" s="19" t="s">
        <v>63</v>
      </c>
      <c r="AC601" s="19" t="s">
        <v>63</v>
      </c>
      <c r="AD601" s="19" t="s">
        <v>63</v>
      </c>
      <c r="AE601" s="19" t="s">
        <v>63</v>
      </c>
      <c r="AF601" s="19" t="s">
        <v>63</v>
      </c>
      <c r="AG601" s="19" t="s">
        <v>63</v>
      </c>
      <c r="AH601" s="19" t="s">
        <v>63</v>
      </c>
      <c r="AI601" s="19" t="s">
        <v>63</v>
      </c>
      <c r="AJ601" s="19" t="s">
        <v>63</v>
      </c>
      <c r="AK601" s="19" t="s">
        <v>63</v>
      </c>
      <c r="AL601" s="19" t="s">
        <v>63</v>
      </c>
      <c r="AM601" s="19" t="s">
        <v>63</v>
      </c>
      <c r="AN601" s="19" t="s">
        <v>63</v>
      </c>
      <c r="AO601" s="19" t="s">
        <v>63</v>
      </c>
      <c r="AP601" s="83"/>
      <c r="AQ601" s="83" t="s">
        <v>64</v>
      </c>
    </row>
    <row r="602" spans="1:43">
      <c r="A602" s="15" t="s">
        <v>183</v>
      </c>
      <c r="B602" s="1">
        <v>3041</v>
      </c>
      <c r="C602" s="16">
        <v>29.7</v>
      </c>
      <c r="D602" s="23" t="s">
        <v>1761</v>
      </c>
      <c r="E602" s="17" t="s">
        <v>57</v>
      </c>
      <c r="F602" s="17" t="s">
        <v>57</v>
      </c>
      <c r="G602" s="19" t="s">
        <v>116</v>
      </c>
      <c r="H602" s="19" t="s">
        <v>1760</v>
      </c>
      <c r="I602" s="19"/>
      <c r="J602" s="19"/>
      <c r="K602" s="19"/>
      <c r="L602" s="19" t="s">
        <v>63</v>
      </c>
      <c r="M602" s="19" t="s">
        <v>63</v>
      </c>
      <c r="N602" s="19" t="s">
        <v>63</v>
      </c>
      <c r="O602" s="19" t="s">
        <v>63</v>
      </c>
      <c r="P602" s="19" t="s">
        <v>62</v>
      </c>
      <c r="Q602" s="19" t="s">
        <v>62</v>
      </c>
      <c r="R602" s="19" t="s">
        <v>63</v>
      </c>
      <c r="S602" s="19" t="s">
        <v>62</v>
      </c>
      <c r="T602" s="19" t="s">
        <v>62</v>
      </c>
      <c r="U602" s="19" t="s">
        <v>62</v>
      </c>
      <c r="V602" s="19" t="s">
        <v>62</v>
      </c>
      <c r="W602" s="19" t="s">
        <v>63</v>
      </c>
      <c r="X602" s="19" t="s">
        <v>63</v>
      </c>
      <c r="Y602" s="19" t="s">
        <v>63</v>
      </c>
      <c r="Z602" s="19" t="s">
        <v>63</v>
      </c>
      <c r="AA602" s="19" t="s">
        <v>63</v>
      </c>
      <c r="AB602" s="19" t="s">
        <v>63</v>
      </c>
      <c r="AC602" s="19" t="s">
        <v>63</v>
      </c>
      <c r="AD602" s="19" t="s">
        <v>63</v>
      </c>
      <c r="AE602" s="19" t="s">
        <v>63</v>
      </c>
      <c r="AF602" s="19" t="s">
        <v>63</v>
      </c>
      <c r="AG602" s="19" t="s">
        <v>63</v>
      </c>
      <c r="AH602" s="19" t="s">
        <v>63</v>
      </c>
      <c r="AI602" s="19" t="s">
        <v>63</v>
      </c>
      <c r="AJ602" s="19" t="s">
        <v>63</v>
      </c>
      <c r="AK602" s="19" t="s">
        <v>63</v>
      </c>
      <c r="AL602" s="19" t="s">
        <v>63</v>
      </c>
      <c r="AM602" s="19" t="s">
        <v>63</v>
      </c>
      <c r="AN602" s="19" t="s">
        <v>63</v>
      </c>
      <c r="AO602" s="19" t="s">
        <v>63</v>
      </c>
      <c r="AP602" s="83"/>
      <c r="AQ602" s="83" t="s">
        <v>64</v>
      </c>
    </row>
    <row r="603" spans="1:43" ht="76.5">
      <c r="A603" s="15" t="s">
        <v>183</v>
      </c>
      <c r="B603" s="1">
        <v>3042</v>
      </c>
      <c r="C603" s="16">
        <v>119.7</v>
      </c>
      <c r="D603" s="23" t="s">
        <v>1762</v>
      </c>
      <c r="E603" s="19" t="s">
        <v>200</v>
      </c>
      <c r="F603" s="17" t="s">
        <v>57</v>
      </c>
      <c r="G603" s="19" t="s">
        <v>116</v>
      </c>
      <c r="H603" s="19" t="s">
        <v>1763</v>
      </c>
      <c r="I603" s="19" t="s">
        <v>194</v>
      </c>
      <c r="J603" s="19"/>
      <c r="K603" s="19"/>
      <c r="L603" s="19" t="s">
        <v>63</v>
      </c>
      <c r="M603" s="19" t="s">
        <v>63</v>
      </c>
      <c r="N603" s="19" t="s">
        <v>63</v>
      </c>
      <c r="O603" s="19" t="s">
        <v>63</v>
      </c>
      <c r="P603" s="19" t="s">
        <v>62</v>
      </c>
      <c r="Q603" s="19" t="s">
        <v>62</v>
      </c>
      <c r="R603" s="19" t="s">
        <v>63</v>
      </c>
      <c r="S603" s="19" t="s">
        <v>62</v>
      </c>
      <c r="T603" s="19" t="s">
        <v>62</v>
      </c>
      <c r="U603" s="19" t="s">
        <v>62</v>
      </c>
      <c r="V603" s="19" t="s">
        <v>62</v>
      </c>
      <c r="W603" s="19" t="s">
        <v>63</v>
      </c>
      <c r="X603" s="19" t="s">
        <v>63</v>
      </c>
      <c r="Y603" s="19" t="s">
        <v>63</v>
      </c>
      <c r="Z603" s="19" t="s">
        <v>63</v>
      </c>
      <c r="AA603" s="19" t="s">
        <v>63</v>
      </c>
      <c r="AB603" s="19" t="s">
        <v>63</v>
      </c>
      <c r="AC603" s="19" t="s">
        <v>63</v>
      </c>
      <c r="AD603" s="19" t="s">
        <v>63</v>
      </c>
      <c r="AE603" s="19" t="s">
        <v>63</v>
      </c>
      <c r="AF603" s="19" t="s">
        <v>63</v>
      </c>
      <c r="AG603" s="19" t="s">
        <v>63</v>
      </c>
      <c r="AH603" s="19" t="s">
        <v>63</v>
      </c>
      <c r="AI603" s="19" t="s">
        <v>63</v>
      </c>
      <c r="AJ603" s="19" t="s">
        <v>63</v>
      </c>
      <c r="AK603" s="19" t="s">
        <v>63</v>
      </c>
      <c r="AL603" s="19" t="s">
        <v>63</v>
      </c>
      <c r="AM603" s="19" t="s">
        <v>63</v>
      </c>
      <c r="AN603" s="19" t="s">
        <v>63</v>
      </c>
      <c r="AO603" s="19" t="s">
        <v>63</v>
      </c>
      <c r="AP603" s="83"/>
      <c r="AQ603" s="83" t="s">
        <v>64</v>
      </c>
    </row>
    <row r="604" spans="1:43" ht="63.75">
      <c r="A604" s="15" t="s">
        <v>183</v>
      </c>
      <c r="B604" s="1">
        <v>3042.1</v>
      </c>
      <c r="C604" s="16">
        <v>47.7</v>
      </c>
      <c r="D604" s="23" t="s">
        <v>1764</v>
      </c>
      <c r="E604" s="19" t="s">
        <v>200</v>
      </c>
      <c r="F604" s="17" t="s">
        <v>57</v>
      </c>
      <c r="G604" s="19" t="s">
        <v>116</v>
      </c>
      <c r="H604" s="19" t="s">
        <v>1763</v>
      </c>
      <c r="I604" s="19" t="s">
        <v>189</v>
      </c>
      <c r="J604" s="19"/>
      <c r="K604" s="19"/>
      <c r="L604" s="19" t="s">
        <v>63</v>
      </c>
      <c r="M604" s="19" t="s">
        <v>63</v>
      </c>
      <c r="N604" s="19" t="s">
        <v>63</v>
      </c>
      <c r="O604" s="19" t="s">
        <v>63</v>
      </c>
      <c r="P604" s="19" t="s">
        <v>62</v>
      </c>
      <c r="Q604" s="19" t="s">
        <v>62</v>
      </c>
      <c r="R604" s="19" t="s">
        <v>63</v>
      </c>
      <c r="S604" s="19" t="s">
        <v>62</v>
      </c>
      <c r="T604" s="19" t="s">
        <v>62</v>
      </c>
      <c r="U604" s="19" t="s">
        <v>62</v>
      </c>
      <c r="V604" s="19" t="s">
        <v>62</v>
      </c>
      <c r="W604" s="19" t="s">
        <v>63</v>
      </c>
      <c r="X604" s="19" t="s">
        <v>63</v>
      </c>
      <c r="Y604" s="19" t="s">
        <v>63</v>
      </c>
      <c r="Z604" s="19" t="s">
        <v>63</v>
      </c>
      <c r="AA604" s="19" t="s">
        <v>63</v>
      </c>
      <c r="AB604" s="19" t="s">
        <v>63</v>
      </c>
      <c r="AC604" s="19" t="s">
        <v>63</v>
      </c>
      <c r="AD604" s="19" t="s">
        <v>63</v>
      </c>
      <c r="AE604" s="19" t="s">
        <v>63</v>
      </c>
      <c r="AF604" s="19" t="s">
        <v>63</v>
      </c>
      <c r="AG604" s="19" t="s">
        <v>63</v>
      </c>
      <c r="AH604" s="19" t="s">
        <v>63</v>
      </c>
      <c r="AI604" s="19" t="s">
        <v>63</v>
      </c>
      <c r="AJ604" s="19" t="s">
        <v>63</v>
      </c>
      <c r="AK604" s="19" t="s">
        <v>63</v>
      </c>
      <c r="AL604" s="19" t="s">
        <v>63</v>
      </c>
      <c r="AM604" s="19" t="s">
        <v>63</v>
      </c>
      <c r="AN604" s="19" t="s">
        <v>63</v>
      </c>
      <c r="AO604" s="19" t="s">
        <v>63</v>
      </c>
      <c r="AP604" s="83" t="s">
        <v>191</v>
      </c>
      <c r="AQ604" s="83" t="s">
        <v>64</v>
      </c>
    </row>
    <row r="605" spans="1:43">
      <c r="A605" s="15" t="s">
        <v>183</v>
      </c>
      <c r="B605" s="1">
        <v>3043</v>
      </c>
      <c r="C605" s="16">
        <v>26.1</v>
      </c>
      <c r="D605" s="23" t="s">
        <v>1765</v>
      </c>
      <c r="E605" s="17" t="s">
        <v>57</v>
      </c>
      <c r="F605" s="17" t="s">
        <v>57</v>
      </c>
      <c r="G605" s="19" t="s">
        <v>116</v>
      </c>
      <c r="H605" s="18">
        <v>1</v>
      </c>
      <c r="I605" s="19"/>
      <c r="J605" s="19"/>
      <c r="K605" s="19"/>
      <c r="L605" s="19" t="s">
        <v>63</v>
      </c>
      <c r="M605" s="19" t="s">
        <v>63</v>
      </c>
      <c r="N605" s="19" t="s">
        <v>63</v>
      </c>
      <c r="O605" s="19" t="s">
        <v>63</v>
      </c>
      <c r="P605" s="19" t="s">
        <v>62</v>
      </c>
      <c r="Q605" s="19" t="s">
        <v>62</v>
      </c>
      <c r="R605" s="19" t="s">
        <v>63</v>
      </c>
      <c r="S605" s="19" t="s">
        <v>62</v>
      </c>
      <c r="T605" s="19" t="s">
        <v>62</v>
      </c>
      <c r="U605" s="19" t="s">
        <v>62</v>
      </c>
      <c r="V605" s="19" t="s">
        <v>62</v>
      </c>
      <c r="W605" s="19" t="s">
        <v>63</v>
      </c>
      <c r="X605" s="19" t="s">
        <v>63</v>
      </c>
      <c r="Y605" s="19" t="s">
        <v>63</v>
      </c>
      <c r="Z605" s="19" t="s">
        <v>63</v>
      </c>
      <c r="AA605" s="19" t="s">
        <v>63</v>
      </c>
      <c r="AB605" s="19" t="s">
        <v>63</v>
      </c>
      <c r="AC605" s="19" t="s">
        <v>63</v>
      </c>
      <c r="AD605" s="19" t="s">
        <v>63</v>
      </c>
      <c r="AE605" s="19" t="s">
        <v>63</v>
      </c>
      <c r="AF605" s="19" t="s">
        <v>63</v>
      </c>
      <c r="AG605" s="19" t="s">
        <v>63</v>
      </c>
      <c r="AH605" s="19" t="s">
        <v>63</v>
      </c>
      <c r="AI605" s="19" t="s">
        <v>63</v>
      </c>
      <c r="AJ605" s="19" t="s">
        <v>63</v>
      </c>
      <c r="AK605" s="19" t="s">
        <v>63</v>
      </c>
      <c r="AL605" s="19" t="s">
        <v>63</v>
      </c>
      <c r="AM605" s="19" t="s">
        <v>63</v>
      </c>
      <c r="AN605" s="19" t="s">
        <v>63</v>
      </c>
      <c r="AO605" s="19" t="s">
        <v>63</v>
      </c>
      <c r="AP605" s="83"/>
      <c r="AQ605" s="83" t="s">
        <v>64</v>
      </c>
    </row>
    <row r="606" spans="1:43">
      <c r="A606" s="15" t="s">
        <v>183</v>
      </c>
      <c r="B606" s="1">
        <v>3044</v>
      </c>
      <c r="C606" s="16">
        <v>37.799999999999997</v>
      </c>
      <c r="D606" s="23" t="s">
        <v>1765</v>
      </c>
      <c r="E606" s="17" t="s">
        <v>57</v>
      </c>
      <c r="F606" s="17" t="s">
        <v>57</v>
      </c>
      <c r="G606" s="19" t="s">
        <v>59</v>
      </c>
      <c r="H606" s="18">
        <v>1</v>
      </c>
      <c r="I606" s="19"/>
      <c r="J606" s="19"/>
      <c r="K606" s="19"/>
      <c r="L606" s="19" t="s">
        <v>63</v>
      </c>
      <c r="M606" s="19" t="s">
        <v>63</v>
      </c>
      <c r="N606" s="19" t="s">
        <v>63</v>
      </c>
      <c r="O606" s="19" t="s">
        <v>63</v>
      </c>
      <c r="P606" s="19" t="s">
        <v>62</v>
      </c>
      <c r="Q606" s="19" t="s">
        <v>62</v>
      </c>
      <c r="R606" s="19" t="s">
        <v>63</v>
      </c>
      <c r="S606" s="19" t="s">
        <v>62</v>
      </c>
      <c r="T606" s="19" t="s">
        <v>62</v>
      </c>
      <c r="U606" s="19" t="s">
        <v>62</v>
      </c>
      <c r="V606" s="19" t="s">
        <v>62</v>
      </c>
      <c r="W606" s="19" t="s">
        <v>63</v>
      </c>
      <c r="X606" s="19" t="s">
        <v>63</v>
      </c>
      <c r="Y606" s="19" t="s">
        <v>63</v>
      </c>
      <c r="Z606" s="19" t="s">
        <v>63</v>
      </c>
      <c r="AA606" s="19" t="s">
        <v>63</v>
      </c>
      <c r="AB606" s="19" t="s">
        <v>63</v>
      </c>
      <c r="AC606" s="19" t="s">
        <v>63</v>
      </c>
      <c r="AD606" s="19" t="s">
        <v>63</v>
      </c>
      <c r="AE606" s="19" t="s">
        <v>63</v>
      </c>
      <c r="AF606" s="19" t="s">
        <v>63</v>
      </c>
      <c r="AG606" s="19" t="s">
        <v>63</v>
      </c>
      <c r="AH606" s="19" t="s">
        <v>63</v>
      </c>
      <c r="AI606" s="19" t="s">
        <v>63</v>
      </c>
      <c r="AJ606" s="19" t="s">
        <v>63</v>
      </c>
      <c r="AK606" s="19" t="s">
        <v>63</v>
      </c>
      <c r="AL606" s="19" t="s">
        <v>63</v>
      </c>
      <c r="AM606" s="19" t="s">
        <v>63</v>
      </c>
      <c r="AN606" s="19" t="s">
        <v>63</v>
      </c>
      <c r="AO606" s="19" t="s">
        <v>63</v>
      </c>
      <c r="AP606" s="83"/>
      <c r="AQ606" s="83" t="s">
        <v>64</v>
      </c>
    </row>
    <row r="607" spans="1:43">
      <c r="A607" s="15" t="s">
        <v>183</v>
      </c>
      <c r="B607" s="1">
        <v>3045</v>
      </c>
      <c r="C607" s="16">
        <v>29.7</v>
      </c>
      <c r="D607" s="23" t="s">
        <v>1766</v>
      </c>
      <c r="E607" s="17" t="s">
        <v>57</v>
      </c>
      <c r="F607" s="17" t="s">
        <v>57</v>
      </c>
      <c r="G607" s="19" t="s">
        <v>116</v>
      </c>
      <c r="H607" s="18">
        <v>1</v>
      </c>
      <c r="I607" s="19"/>
      <c r="J607" s="19"/>
      <c r="K607" s="19"/>
      <c r="L607" s="19" t="s">
        <v>63</v>
      </c>
      <c r="M607" s="19" t="s">
        <v>63</v>
      </c>
      <c r="N607" s="19" t="s">
        <v>63</v>
      </c>
      <c r="O607" s="19" t="s">
        <v>63</v>
      </c>
      <c r="P607" s="19" t="s">
        <v>62</v>
      </c>
      <c r="Q607" s="19" t="s">
        <v>62</v>
      </c>
      <c r="R607" s="19" t="s">
        <v>63</v>
      </c>
      <c r="S607" s="19" t="s">
        <v>62</v>
      </c>
      <c r="T607" s="19" t="s">
        <v>62</v>
      </c>
      <c r="U607" s="19" t="s">
        <v>62</v>
      </c>
      <c r="V607" s="19" t="s">
        <v>62</v>
      </c>
      <c r="W607" s="19" t="s">
        <v>63</v>
      </c>
      <c r="X607" s="19" t="s">
        <v>63</v>
      </c>
      <c r="Y607" s="19" t="s">
        <v>63</v>
      </c>
      <c r="Z607" s="19" t="s">
        <v>63</v>
      </c>
      <c r="AA607" s="19" t="s">
        <v>63</v>
      </c>
      <c r="AB607" s="19" t="s">
        <v>63</v>
      </c>
      <c r="AC607" s="19" t="s">
        <v>63</v>
      </c>
      <c r="AD607" s="19" t="s">
        <v>63</v>
      </c>
      <c r="AE607" s="19" t="s">
        <v>63</v>
      </c>
      <c r="AF607" s="19" t="s">
        <v>63</v>
      </c>
      <c r="AG607" s="19" t="s">
        <v>63</v>
      </c>
      <c r="AH607" s="19" t="s">
        <v>63</v>
      </c>
      <c r="AI607" s="19" t="s">
        <v>63</v>
      </c>
      <c r="AJ607" s="19" t="s">
        <v>63</v>
      </c>
      <c r="AK607" s="19" t="s">
        <v>63</v>
      </c>
      <c r="AL607" s="19" t="s">
        <v>63</v>
      </c>
      <c r="AM607" s="19" t="s">
        <v>63</v>
      </c>
      <c r="AN607" s="19" t="s">
        <v>63</v>
      </c>
      <c r="AO607" s="19" t="s">
        <v>63</v>
      </c>
      <c r="AP607" s="83"/>
      <c r="AQ607" s="83" t="s">
        <v>64</v>
      </c>
    </row>
    <row r="608" spans="1:43">
      <c r="A608" s="15" t="s">
        <v>183</v>
      </c>
      <c r="B608" s="1">
        <v>3046</v>
      </c>
      <c r="C608" s="16">
        <v>26.1</v>
      </c>
      <c r="D608" s="23" t="s">
        <v>1767</v>
      </c>
      <c r="E608" s="17" t="s">
        <v>57</v>
      </c>
      <c r="F608" s="17" t="s">
        <v>57</v>
      </c>
      <c r="G608" s="19" t="s">
        <v>116</v>
      </c>
      <c r="H608" s="19" t="s">
        <v>1760</v>
      </c>
      <c r="I608" s="19"/>
      <c r="J608" s="19"/>
      <c r="K608" s="19"/>
      <c r="L608" s="19" t="s">
        <v>63</v>
      </c>
      <c r="M608" s="19" t="s">
        <v>63</v>
      </c>
      <c r="N608" s="19" t="s">
        <v>63</v>
      </c>
      <c r="O608" s="19" t="s">
        <v>63</v>
      </c>
      <c r="P608" s="19" t="s">
        <v>62</v>
      </c>
      <c r="Q608" s="19" t="s">
        <v>62</v>
      </c>
      <c r="R608" s="19" t="s">
        <v>63</v>
      </c>
      <c r="S608" s="19" t="s">
        <v>62</v>
      </c>
      <c r="T608" s="19" t="s">
        <v>62</v>
      </c>
      <c r="U608" s="19" t="s">
        <v>62</v>
      </c>
      <c r="V608" s="19" t="s">
        <v>62</v>
      </c>
      <c r="W608" s="19" t="s">
        <v>63</v>
      </c>
      <c r="X608" s="19" t="s">
        <v>63</v>
      </c>
      <c r="Y608" s="19" t="s">
        <v>63</v>
      </c>
      <c r="Z608" s="19" t="s">
        <v>63</v>
      </c>
      <c r="AA608" s="19" t="s">
        <v>63</v>
      </c>
      <c r="AB608" s="19" t="s">
        <v>63</v>
      </c>
      <c r="AC608" s="19" t="s">
        <v>63</v>
      </c>
      <c r="AD608" s="19" t="s">
        <v>63</v>
      </c>
      <c r="AE608" s="19" t="s">
        <v>63</v>
      </c>
      <c r="AF608" s="19" t="s">
        <v>63</v>
      </c>
      <c r="AG608" s="19" t="s">
        <v>63</v>
      </c>
      <c r="AH608" s="19" t="s">
        <v>63</v>
      </c>
      <c r="AI608" s="19" t="s">
        <v>63</v>
      </c>
      <c r="AJ608" s="19" t="s">
        <v>63</v>
      </c>
      <c r="AK608" s="19" t="s">
        <v>63</v>
      </c>
      <c r="AL608" s="19" t="s">
        <v>63</v>
      </c>
      <c r="AM608" s="19" t="s">
        <v>63</v>
      </c>
      <c r="AN608" s="19" t="s">
        <v>63</v>
      </c>
      <c r="AO608" s="19" t="s">
        <v>63</v>
      </c>
      <c r="AP608" s="83"/>
      <c r="AQ608" s="83" t="s">
        <v>64</v>
      </c>
    </row>
    <row r="609" spans="1:43">
      <c r="A609" s="15" t="s">
        <v>183</v>
      </c>
      <c r="B609" s="1">
        <v>3047</v>
      </c>
      <c r="C609" s="16">
        <v>29.7</v>
      </c>
      <c r="D609" s="23" t="s">
        <v>1768</v>
      </c>
      <c r="E609" s="17" t="s">
        <v>57</v>
      </c>
      <c r="F609" s="17" t="s">
        <v>57</v>
      </c>
      <c r="G609" s="19" t="s">
        <v>116</v>
      </c>
      <c r="H609" s="19" t="s">
        <v>1760</v>
      </c>
      <c r="I609" s="19"/>
      <c r="J609" s="19"/>
      <c r="K609" s="19"/>
      <c r="L609" s="19" t="s">
        <v>63</v>
      </c>
      <c r="M609" s="19" t="s">
        <v>63</v>
      </c>
      <c r="N609" s="19" t="s">
        <v>63</v>
      </c>
      <c r="O609" s="19" t="s">
        <v>63</v>
      </c>
      <c r="P609" s="19" t="s">
        <v>62</v>
      </c>
      <c r="Q609" s="19" t="s">
        <v>62</v>
      </c>
      <c r="R609" s="19" t="s">
        <v>63</v>
      </c>
      <c r="S609" s="19" t="s">
        <v>62</v>
      </c>
      <c r="T609" s="19" t="s">
        <v>62</v>
      </c>
      <c r="U609" s="19" t="s">
        <v>62</v>
      </c>
      <c r="V609" s="19" t="s">
        <v>62</v>
      </c>
      <c r="W609" s="19" t="s">
        <v>63</v>
      </c>
      <c r="X609" s="19" t="s">
        <v>63</v>
      </c>
      <c r="Y609" s="19" t="s">
        <v>63</v>
      </c>
      <c r="Z609" s="19" t="s">
        <v>63</v>
      </c>
      <c r="AA609" s="19" t="s">
        <v>63</v>
      </c>
      <c r="AB609" s="19" t="s">
        <v>63</v>
      </c>
      <c r="AC609" s="19" t="s">
        <v>63</v>
      </c>
      <c r="AD609" s="19" t="s">
        <v>63</v>
      </c>
      <c r="AE609" s="19" t="s">
        <v>63</v>
      </c>
      <c r="AF609" s="19" t="s">
        <v>63</v>
      </c>
      <c r="AG609" s="19" t="s">
        <v>63</v>
      </c>
      <c r="AH609" s="19" t="s">
        <v>63</v>
      </c>
      <c r="AI609" s="19" t="s">
        <v>63</v>
      </c>
      <c r="AJ609" s="19" t="s">
        <v>63</v>
      </c>
      <c r="AK609" s="19" t="s">
        <v>63</v>
      </c>
      <c r="AL609" s="19" t="s">
        <v>63</v>
      </c>
      <c r="AM609" s="19" t="s">
        <v>63</v>
      </c>
      <c r="AN609" s="19" t="s">
        <v>63</v>
      </c>
      <c r="AO609" s="19" t="s">
        <v>63</v>
      </c>
      <c r="AP609" s="83"/>
      <c r="AQ609" s="83" t="s">
        <v>64</v>
      </c>
    </row>
    <row r="610" spans="1:43">
      <c r="A610" s="15" t="s">
        <v>183</v>
      </c>
      <c r="B610" s="1">
        <v>3048</v>
      </c>
      <c r="C610" s="16">
        <v>162</v>
      </c>
      <c r="D610" s="23" t="s">
        <v>1769</v>
      </c>
      <c r="E610" s="19" t="s">
        <v>200</v>
      </c>
      <c r="F610" s="17" t="s">
        <v>57</v>
      </c>
      <c r="G610" s="19" t="s">
        <v>116</v>
      </c>
      <c r="H610" s="19" t="s">
        <v>1760</v>
      </c>
      <c r="I610" s="19"/>
      <c r="J610" s="19"/>
      <c r="K610" s="19"/>
      <c r="L610" s="19" t="s">
        <v>63</v>
      </c>
      <c r="M610" s="19" t="s">
        <v>63</v>
      </c>
      <c r="N610" s="19" t="s">
        <v>63</v>
      </c>
      <c r="O610" s="19" t="s">
        <v>63</v>
      </c>
      <c r="P610" s="19" t="s">
        <v>62</v>
      </c>
      <c r="Q610" s="19" t="s">
        <v>62</v>
      </c>
      <c r="R610" s="19" t="s">
        <v>63</v>
      </c>
      <c r="S610" s="19" t="s">
        <v>62</v>
      </c>
      <c r="T610" s="19" t="s">
        <v>62</v>
      </c>
      <c r="U610" s="19" t="s">
        <v>62</v>
      </c>
      <c r="V610" s="19" t="s">
        <v>62</v>
      </c>
      <c r="W610" s="19" t="s">
        <v>63</v>
      </c>
      <c r="X610" s="19" t="s">
        <v>63</v>
      </c>
      <c r="Y610" s="19" t="s">
        <v>63</v>
      </c>
      <c r="Z610" s="19" t="s">
        <v>63</v>
      </c>
      <c r="AA610" s="19" t="s">
        <v>63</v>
      </c>
      <c r="AB610" s="19" t="s">
        <v>63</v>
      </c>
      <c r="AC610" s="19" t="s">
        <v>63</v>
      </c>
      <c r="AD610" s="19" t="s">
        <v>63</v>
      </c>
      <c r="AE610" s="19" t="s">
        <v>63</v>
      </c>
      <c r="AF610" s="19" t="s">
        <v>63</v>
      </c>
      <c r="AG610" s="19" t="s">
        <v>63</v>
      </c>
      <c r="AH610" s="19" t="s">
        <v>63</v>
      </c>
      <c r="AI610" s="19" t="s">
        <v>63</v>
      </c>
      <c r="AJ610" s="19" t="s">
        <v>63</v>
      </c>
      <c r="AK610" s="19" t="s">
        <v>63</v>
      </c>
      <c r="AL610" s="19" t="s">
        <v>63</v>
      </c>
      <c r="AM610" s="19" t="s">
        <v>63</v>
      </c>
      <c r="AN610" s="19" t="s">
        <v>63</v>
      </c>
      <c r="AO610" s="19" t="s">
        <v>63</v>
      </c>
      <c r="AP610" s="83"/>
      <c r="AQ610" s="83" t="s">
        <v>64</v>
      </c>
    </row>
    <row r="611" spans="1:43">
      <c r="A611" s="15" t="s">
        <v>183</v>
      </c>
      <c r="B611" s="1">
        <v>3049</v>
      </c>
      <c r="C611" s="16">
        <v>13.7</v>
      </c>
      <c r="D611" s="23" t="s">
        <v>1770</v>
      </c>
      <c r="E611" s="17" t="s">
        <v>57</v>
      </c>
      <c r="F611" s="17" t="s">
        <v>57</v>
      </c>
      <c r="G611" s="19" t="s">
        <v>116</v>
      </c>
      <c r="H611" s="18">
        <v>1</v>
      </c>
      <c r="I611" s="19"/>
      <c r="J611" s="19"/>
      <c r="K611" s="19"/>
      <c r="L611" s="19" t="s">
        <v>63</v>
      </c>
      <c r="M611" s="19" t="s">
        <v>63</v>
      </c>
      <c r="N611" s="19" t="s">
        <v>62</v>
      </c>
      <c r="O611" s="19" t="s">
        <v>63</v>
      </c>
      <c r="P611" s="19" t="s">
        <v>62</v>
      </c>
      <c r="Q611" s="19" t="s">
        <v>63</v>
      </c>
      <c r="R611" s="19" t="s">
        <v>62</v>
      </c>
      <c r="S611" s="19" t="s">
        <v>62</v>
      </c>
      <c r="T611" s="19" t="s">
        <v>62</v>
      </c>
      <c r="U611" s="19" t="s">
        <v>62</v>
      </c>
      <c r="V611" s="19" t="s">
        <v>62</v>
      </c>
      <c r="W611" s="19" t="s">
        <v>63</v>
      </c>
      <c r="X611" s="19" t="s">
        <v>63</v>
      </c>
      <c r="Y611" s="19" t="s">
        <v>63</v>
      </c>
      <c r="Z611" s="19" t="s">
        <v>63</v>
      </c>
      <c r="AA611" s="19" t="s">
        <v>63</v>
      </c>
      <c r="AB611" s="19" t="s">
        <v>63</v>
      </c>
      <c r="AC611" s="19" t="s">
        <v>63</v>
      </c>
      <c r="AD611" s="19" t="s">
        <v>63</v>
      </c>
      <c r="AE611" s="19" t="s">
        <v>63</v>
      </c>
      <c r="AF611" s="19" t="s">
        <v>63</v>
      </c>
      <c r="AG611" s="19" t="s">
        <v>63</v>
      </c>
      <c r="AH611" s="19" t="s">
        <v>63</v>
      </c>
      <c r="AI611" s="19" t="s">
        <v>63</v>
      </c>
      <c r="AJ611" s="19" t="s">
        <v>63</v>
      </c>
      <c r="AK611" s="19" t="s">
        <v>63</v>
      </c>
      <c r="AL611" s="19" t="s">
        <v>63</v>
      </c>
      <c r="AM611" s="19" t="s">
        <v>63</v>
      </c>
      <c r="AN611" s="19" t="s">
        <v>63</v>
      </c>
      <c r="AO611" s="19" t="s">
        <v>63</v>
      </c>
      <c r="AP611" s="83"/>
      <c r="AQ611" s="83" t="s">
        <v>64</v>
      </c>
    </row>
    <row r="612" spans="1:43">
      <c r="A612" s="15" t="s">
        <v>183</v>
      </c>
      <c r="B612" s="1">
        <v>3050</v>
      </c>
      <c r="C612" s="16">
        <v>20.7</v>
      </c>
      <c r="D612" s="23" t="s">
        <v>1770</v>
      </c>
      <c r="E612" s="17" t="s">
        <v>57</v>
      </c>
      <c r="F612" s="17" t="s">
        <v>57</v>
      </c>
      <c r="G612" s="19" t="s">
        <v>59</v>
      </c>
      <c r="H612" s="18">
        <v>1</v>
      </c>
      <c r="I612" s="19"/>
      <c r="J612" s="19"/>
      <c r="K612" s="19"/>
      <c r="L612" s="19" t="s">
        <v>63</v>
      </c>
      <c r="M612" s="19" t="s">
        <v>63</v>
      </c>
      <c r="N612" s="19" t="s">
        <v>62</v>
      </c>
      <c r="O612" s="19" t="s">
        <v>63</v>
      </c>
      <c r="P612" s="19" t="s">
        <v>62</v>
      </c>
      <c r="Q612" s="19" t="s">
        <v>63</v>
      </c>
      <c r="R612" s="19" t="s">
        <v>62</v>
      </c>
      <c r="S612" s="19" t="s">
        <v>62</v>
      </c>
      <c r="T612" s="19" t="s">
        <v>62</v>
      </c>
      <c r="U612" s="19" t="s">
        <v>62</v>
      </c>
      <c r="V612" s="19" t="s">
        <v>62</v>
      </c>
      <c r="W612" s="19" t="s">
        <v>63</v>
      </c>
      <c r="X612" s="19" t="s">
        <v>63</v>
      </c>
      <c r="Y612" s="19" t="s">
        <v>63</v>
      </c>
      <c r="Z612" s="19" t="s">
        <v>63</v>
      </c>
      <c r="AA612" s="19" t="s">
        <v>63</v>
      </c>
      <c r="AB612" s="19" t="s">
        <v>63</v>
      </c>
      <c r="AC612" s="19" t="s">
        <v>63</v>
      </c>
      <c r="AD612" s="19" t="s">
        <v>63</v>
      </c>
      <c r="AE612" s="19" t="s">
        <v>63</v>
      </c>
      <c r="AF612" s="19" t="s">
        <v>63</v>
      </c>
      <c r="AG612" s="19" t="s">
        <v>63</v>
      </c>
      <c r="AH612" s="19" t="s">
        <v>63</v>
      </c>
      <c r="AI612" s="19" t="s">
        <v>63</v>
      </c>
      <c r="AJ612" s="19" t="s">
        <v>63</v>
      </c>
      <c r="AK612" s="19" t="s">
        <v>63</v>
      </c>
      <c r="AL612" s="19" t="s">
        <v>63</v>
      </c>
      <c r="AM612" s="19" t="s">
        <v>63</v>
      </c>
      <c r="AN612" s="19" t="s">
        <v>63</v>
      </c>
      <c r="AO612" s="19" t="s">
        <v>63</v>
      </c>
      <c r="AP612" s="83"/>
      <c r="AQ612" s="83" t="s">
        <v>64</v>
      </c>
    </row>
    <row r="613" spans="1:43">
      <c r="A613" s="15" t="s">
        <v>183</v>
      </c>
      <c r="B613" s="1">
        <v>3051</v>
      </c>
      <c r="C613" s="16">
        <v>20.7</v>
      </c>
      <c r="D613" s="23" t="s">
        <v>1771</v>
      </c>
      <c r="E613" s="17" t="s">
        <v>57</v>
      </c>
      <c r="F613" s="17" t="s">
        <v>57</v>
      </c>
      <c r="G613" s="19" t="s">
        <v>116</v>
      </c>
      <c r="H613" s="18">
        <v>1</v>
      </c>
      <c r="I613" s="19"/>
      <c r="J613" s="19"/>
      <c r="K613" s="19"/>
      <c r="L613" s="19" t="s">
        <v>63</v>
      </c>
      <c r="M613" s="19" t="s">
        <v>63</v>
      </c>
      <c r="N613" s="19" t="s">
        <v>62</v>
      </c>
      <c r="O613" s="19" t="s">
        <v>63</v>
      </c>
      <c r="P613" s="19" t="s">
        <v>62</v>
      </c>
      <c r="Q613" s="19" t="s">
        <v>63</v>
      </c>
      <c r="R613" s="19" t="s">
        <v>62</v>
      </c>
      <c r="S613" s="19" t="s">
        <v>62</v>
      </c>
      <c r="T613" s="19" t="s">
        <v>62</v>
      </c>
      <c r="U613" s="19" t="s">
        <v>62</v>
      </c>
      <c r="V613" s="19" t="s">
        <v>62</v>
      </c>
      <c r="W613" s="19" t="s">
        <v>63</v>
      </c>
      <c r="X613" s="19" t="s">
        <v>63</v>
      </c>
      <c r="Y613" s="19" t="s">
        <v>63</v>
      </c>
      <c r="Z613" s="19" t="s">
        <v>63</v>
      </c>
      <c r="AA613" s="19" t="s">
        <v>63</v>
      </c>
      <c r="AB613" s="19" t="s">
        <v>63</v>
      </c>
      <c r="AC613" s="19" t="s">
        <v>63</v>
      </c>
      <c r="AD613" s="19" t="s">
        <v>63</v>
      </c>
      <c r="AE613" s="19" t="s">
        <v>63</v>
      </c>
      <c r="AF613" s="19" t="s">
        <v>63</v>
      </c>
      <c r="AG613" s="19" t="s">
        <v>63</v>
      </c>
      <c r="AH613" s="19" t="s">
        <v>63</v>
      </c>
      <c r="AI613" s="19" t="s">
        <v>63</v>
      </c>
      <c r="AJ613" s="19" t="s">
        <v>63</v>
      </c>
      <c r="AK613" s="19" t="s">
        <v>63</v>
      </c>
      <c r="AL613" s="19" t="s">
        <v>63</v>
      </c>
      <c r="AM613" s="19" t="s">
        <v>63</v>
      </c>
      <c r="AN613" s="19" t="s">
        <v>63</v>
      </c>
      <c r="AO613" s="19" t="s">
        <v>63</v>
      </c>
      <c r="AP613" s="83"/>
      <c r="AQ613" s="83" t="s">
        <v>64</v>
      </c>
    </row>
    <row r="614" spans="1:43">
      <c r="A614" s="15" t="s">
        <v>183</v>
      </c>
      <c r="B614" s="1">
        <v>3052</v>
      </c>
      <c r="C614" s="16">
        <v>162</v>
      </c>
      <c r="D614" s="23" t="s">
        <v>1772</v>
      </c>
      <c r="E614" s="19" t="s">
        <v>200</v>
      </c>
      <c r="F614" s="17" t="s">
        <v>57</v>
      </c>
      <c r="G614" s="19" t="s">
        <v>116</v>
      </c>
      <c r="H614" s="18">
        <v>1</v>
      </c>
      <c r="I614" s="19"/>
      <c r="J614" s="19"/>
      <c r="K614" s="19"/>
      <c r="L614" s="19" t="s">
        <v>63</v>
      </c>
      <c r="M614" s="19" t="s">
        <v>63</v>
      </c>
      <c r="N614" s="19" t="s">
        <v>62</v>
      </c>
      <c r="O614" s="19" t="s">
        <v>63</v>
      </c>
      <c r="P614" s="19" t="s">
        <v>62</v>
      </c>
      <c r="Q614" s="19" t="s">
        <v>62</v>
      </c>
      <c r="R614" s="19" t="s">
        <v>63</v>
      </c>
      <c r="S614" s="19" t="s">
        <v>62</v>
      </c>
      <c r="T614" s="19" t="s">
        <v>62</v>
      </c>
      <c r="U614" s="19" t="s">
        <v>62</v>
      </c>
      <c r="V614" s="19" t="s">
        <v>62</v>
      </c>
      <c r="W614" s="19" t="s">
        <v>63</v>
      </c>
      <c r="X614" s="19" t="s">
        <v>63</v>
      </c>
      <c r="Y614" s="19" t="s">
        <v>63</v>
      </c>
      <c r="Z614" s="19" t="s">
        <v>63</v>
      </c>
      <c r="AA614" s="19" t="s">
        <v>63</v>
      </c>
      <c r="AB614" s="19" t="s">
        <v>63</v>
      </c>
      <c r="AC614" s="19" t="s">
        <v>63</v>
      </c>
      <c r="AD614" s="19" t="s">
        <v>63</v>
      </c>
      <c r="AE614" s="19" t="s">
        <v>63</v>
      </c>
      <c r="AF614" s="19" t="s">
        <v>63</v>
      </c>
      <c r="AG614" s="19" t="s">
        <v>63</v>
      </c>
      <c r="AH614" s="19" t="s">
        <v>63</v>
      </c>
      <c r="AI614" s="19" t="s">
        <v>63</v>
      </c>
      <c r="AJ614" s="19" t="s">
        <v>63</v>
      </c>
      <c r="AK614" s="19" t="s">
        <v>63</v>
      </c>
      <c r="AL614" s="19" t="s">
        <v>63</v>
      </c>
      <c r="AM614" s="19" t="s">
        <v>63</v>
      </c>
      <c r="AN614" s="19" t="s">
        <v>63</v>
      </c>
      <c r="AO614" s="19" t="s">
        <v>63</v>
      </c>
      <c r="AP614" s="83"/>
      <c r="AQ614" s="83" t="s">
        <v>64</v>
      </c>
    </row>
    <row r="615" spans="1:43">
      <c r="A615" s="15" t="s">
        <v>183</v>
      </c>
      <c r="B615" s="1">
        <v>3053</v>
      </c>
      <c r="C615" s="16">
        <v>13.7</v>
      </c>
      <c r="D615" s="23" t="s">
        <v>1773</v>
      </c>
      <c r="E615" s="17" t="s">
        <v>57</v>
      </c>
      <c r="F615" s="17" t="s">
        <v>57</v>
      </c>
      <c r="G615" s="19" t="s">
        <v>116</v>
      </c>
      <c r="H615" s="18">
        <v>1</v>
      </c>
      <c r="I615" s="19"/>
      <c r="J615" s="19"/>
      <c r="K615" s="19"/>
      <c r="L615" s="19" t="s">
        <v>63</v>
      </c>
      <c r="M615" s="19" t="s">
        <v>63</v>
      </c>
      <c r="N615" s="19" t="s">
        <v>62</v>
      </c>
      <c r="O615" s="19" t="s">
        <v>63</v>
      </c>
      <c r="P615" s="19" t="s">
        <v>62</v>
      </c>
      <c r="Q615" s="19" t="s">
        <v>63</v>
      </c>
      <c r="R615" s="19" t="s">
        <v>62</v>
      </c>
      <c r="S615" s="19" t="s">
        <v>62</v>
      </c>
      <c r="T615" s="19" t="s">
        <v>62</v>
      </c>
      <c r="U615" s="19" t="s">
        <v>62</v>
      </c>
      <c r="V615" s="19" t="s">
        <v>62</v>
      </c>
      <c r="W615" s="19" t="s">
        <v>63</v>
      </c>
      <c r="X615" s="19" t="s">
        <v>63</v>
      </c>
      <c r="Y615" s="19" t="s">
        <v>63</v>
      </c>
      <c r="Z615" s="19" t="s">
        <v>63</v>
      </c>
      <c r="AA615" s="19" t="s">
        <v>63</v>
      </c>
      <c r="AB615" s="19" t="s">
        <v>63</v>
      </c>
      <c r="AC615" s="19" t="s">
        <v>63</v>
      </c>
      <c r="AD615" s="19" t="s">
        <v>63</v>
      </c>
      <c r="AE615" s="19" t="s">
        <v>63</v>
      </c>
      <c r="AF615" s="19" t="s">
        <v>63</v>
      </c>
      <c r="AG615" s="19" t="s">
        <v>63</v>
      </c>
      <c r="AH615" s="19" t="s">
        <v>63</v>
      </c>
      <c r="AI615" s="19" t="s">
        <v>63</v>
      </c>
      <c r="AJ615" s="19" t="s">
        <v>63</v>
      </c>
      <c r="AK615" s="19" t="s">
        <v>63</v>
      </c>
      <c r="AL615" s="19" t="s">
        <v>63</v>
      </c>
      <c r="AM615" s="19" t="s">
        <v>63</v>
      </c>
      <c r="AN615" s="19" t="s">
        <v>62</v>
      </c>
      <c r="AO615" s="19" t="s">
        <v>63</v>
      </c>
      <c r="AP615" s="83"/>
      <c r="AQ615" s="83" t="s">
        <v>64</v>
      </c>
    </row>
    <row r="616" spans="1:43">
      <c r="A616" s="15" t="s">
        <v>183</v>
      </c>
      <c r="B616" s="1">
        <v>3054</v>
      </c>
      <c r="C616" s="16">
        <v>18</v>
      </c>
      <c r="D616" s="23" t="s">
        <v>1773</v>
      </c>
      <c r="E616" s="17" t="s">
        <v>57</v>
      </c>
      <c r="F616" s="17" t="s">
        <v>57</v>
      </c>
      <c r="G616" s="19" t="s">
        <v>59</v>
      </c>
      <c r="H616" s="18">
        <v>1</v>
      </c>
      <c r="I616" s="19"/>
      <c r="J616" s="19"/>
      <c r="K616" s="19"/>
      <c r="L616" s="19" t="s">
        <v>63</v>
      </c>
      <c r="M616" s="19" t="s">
        <v>63</v>
      </c>
      <c r="N616" s="19" t="s">
        <v>62</v>
      </c>
      <c r="O616" s="19" t="s">
        <v>63</v>
      </c>
      <c r="P616" s="19" t="s">
        <v>62</v>
      </c>
      <c r="Q616" s="19" t="s">
        <v>63</v>
      </c>
      <c r="R616" s="19" t="s">
        <v>62</v>
      </c>
      <c r="S616" s="19" t="s">
        <v>62</v>
      </c>
      <c r="T616" s="19" t="s">
        <v>62</v>
      </c>
      <c r="U616" s="19" t="s">
        <v>62</v>
      </c>
      <c r="V616" s="19" t="s">
        <v>62</v>
      </c>
      <c r="W616" s="19" t="s">
        <v>63</v>
      </c>
      <c r="X616" s="19" t="s">
        <v>63</v>
      </c>
      <c r="Y616" s="19" t="s">
        <v>63</v>
      </c>
      <c r="Z616" s="19" t="s">
        <v>63</v>
      </c>
      <c r="AA616" s="19" t="s">
        <v>63</v>
      </c>
      <c r="AB616" s="19" t="s">
        <v>63</v>
      </c>
      <c r="AC616" s="19" t="s">
        <v>63</v>
      </c>
      <c r="AD616" s="19" t="s">
        <v>63</v>
      </c>
      <c r="AE616" s="19" t="s">
        <v>63</v>
      </c>
      <c r="AF616" s="19" t="s">
        <v>63</v>
      </c>
      <c r="AG616" s="19" t="s">
        <v>63</v>
      </c>
      <c r="AH616" s="19" t="s">
        <v>63</v>
      </c>
      <c r="AI616" s="19" t="s">
        <v>63</v>
      </c>
      <c r="AJ616" s="19" t="s">
        <v>63</v>
      </c>
      <c r="AK616" s="19" t="s">
        <v>63</v>
      </c>
      <c r="AL616" s="19" t="s">
        <v>63</v>
      </c>
      <c r="AM616" s="19" t="s">
        <v>63</v>
      </c>
      <c r="AN616" s="19" t="s">
        <v>63</v>
      </c>
      <c r="AO616" s="19" t="s">
        <v>63</v>
      </c>
      <c r="AP616" s="83"/>
      <c r="AQ616" s="83" t="s">
        <v>64</v>
      </c>
    </row>
    <row r="617" spans="1:43">
      <c r="A617" s="15" t="s">
        <v>183</v>
      </c>
      <c r="B617" s="1">
        <v>3055</v>
      </c>
      <c r="C617" s="16">
        <v>20.7</v>
      </c>
      <c r="D617" s="23" t="s">
        <v>1774</v>
      </c>
      <c r="E617" s="17" t="s">
        <v>57</v>
      </c>
      <c r="F617" s="17" t="s">
        <v>57</v>
      </c>
      <c r="G617" s="19" t="s">
        <v>116</v>
      </c>
      <c r="H617" s="18">
        <v>1</v>
      </c>
      <c r="I617" s="19"/>
      <c r="J617" s="19"/>
      <c r="K617" s="19"/>
      <c r="L617" s="19" t="s">
        <v>63</v>
      </c>
      <c r="M617" s="19" t="s">
        <v>63</v>
      </c>
      <c r="N617" s="19" t="s">
        <v>62</v>
      </c>
      <c r="O617" s="19" t="s">
        <v>63</v>
      </c>
      <c r="P617" s="19" t="s">
        <v>62</v>
      </c>
      <c r="Q617" s="19" t="s">
        <v>63</v>
      </c>
      <c r="R617" s="19" t="s">
        <v>62</v>
      </c>
      <c r="S617" s="19" t="s">
        <v>62</v>
      </c>
      <c r="T617" s="19" t="s">
        <v>62</v>
      </c>
      <c r="U617" s="19" t="s">
        <v>62</v>
      </c>
      <c r="V617" s="19" t="s">
        <v>62</v>
      </c>
      <c r="W617" s="19" t="s">
        <v>63</v>
      </c>
      <c r="X617" s="19" t="s">
        <v>63</v>
      </c>
      <c r="Y617" s="19" t="s">
        <v>63</v>
      </c>
      <c r="Z617" s="19" t="s">
        <v>63</v>
      </c>
      <c r="AA617" s="19" t="s">
        <v>63</v>
      </c>
      <c r="AB617" s="19" t="s">
        <v>63</v>
      </c>
      <c r="AC617" s="19" t="s">
        <v>63</v>
      </c>
      <c r="AD617" s="19" t="s">
        <v>63</v>
      </c>
      <c r="AE617" s="19" t="s">
        <v>63</v>
      </c>
      <c r="AF617" s="19" t="s">
        <v>63</v>
      </c>
      <c r="AG617" s="19" t="s">
        <v>63</v>
      </c>
      <c r="AH617" s="19" t="s">
        <v>63</v>
      </c>
      <c r="AI617" s="19" t="s">
        <v>63</v>
      </c>
      <c r="AJ617" s="19" t="s">
        <v>63</v>
      </c>
      <c r="AK617" s="19" t="s">
        <v>63</v>
      </c>
      <c r="AL617" s="19" t="s">
        <v>63</v>
      </c>
      <c r="AM617" s="19" t="s">
        <v>63</v>
      </c>
      <c r="AN617" s="19" t="s">
        <v>63</v>
      </c>
      <c r="AO617" s="19" t="s">
        <v>63</v>
      </c>
      <c r="AP617" s="83"/>
      <c r="AQ617" s="83" t="s">
        <v>64</v>
      </c>
    </row>
    <row r="618" spans="1:43">
      <c r="A618" s="15" t="s">
        <v>183</v>
      </c>
      <c r="B618" s="1">
        <v>3057</v>
      </c>
      <c r="C618" s="16">
        <v>18</v>
      </c>
      <c r="D618" s="23" t="s">
        <v>192</v>
      </c>
      <c r="E618" s="17" t="s">
        <v>57</v>
      </c>
      <c r="F618" s="17" t="s">
        <v>57</v>
      </c>
      <c r="G618" s="19" t="s">
        <v>59</v>
      </c>
      <c r="H618" s="18">
        <v>1</v>
      </c>
      <c r="I618" s="19"/>
      <c r="J618" s="19"/>
      <c r="K618" s="19"/>
      <c r="L618" s="19" t="s">
        <v>63</v>
      </c>
      <c r="M618" s="19" t="s">
        <v>63</v>
      </c>
      <c r="N618" s="19" t="s">
        <v>62</v>
      </c>
      <c r="O618" s="19" t="s">
        <v>63</v>
      </c>
      <c r="P618" s="19" t="s">
        <v>62</v>
      </c>
      <c r="Q618" s="19" t="s">
        <v>63</v>
      </c>
      <c r="R618" s="19" t="s">
        <v>62</v>
      </c>
      <c r="S618" s="19" t="s">
        <v>62</v>
      </c>
      <c r="T618" s="19" t="s">
        <v>62</v>
      </c>
      <c r="U618" s="19" t="s">
        <v>62</v>
      </c>
      <c r="V618" s="19" t="s">
        <v>62</v>
      </c>
      <c r="W618" s="19" t="s">
        <v>63</v>
      </c>
      <c r="X618" s="19" t="s">
        <v>63</v>
      </c>
      <c r="Y618" s="19" t="s">
        <v>63</v>
      </c>
      <c r="Z618" s="19" t="s">
        <v>63</v>
      </c>
      <c r="AA618" s="19" t="s">
        <v>63</v>
      </c>
      <c r="AB618" s="19" t="s">
        <v>63</v>
      </c>
      <c r="AC618" s="19" t="s">
        <v>63</v>
      </c>
      <c r="AD618" s="19" t="s">
        <v>63</v>
      </c>
      <c r="AE618" s="19" t="s">
        <v>63</v>
      </c>
      <c r="AF618" s="19" t="s">
        <v>63</v>
      </c>
      <c r="AG618" s="19" t="s">
        <v>63</v>
      </c>
      <c r="AH618" s="19" t="s">
        <v>63</v>
      </c>
      <c r="AI618" s="19" t="s">
        <v>63</v>
      </c>
      <c r="AJ618" s="19" t="s">
        <v>63</v>
      </c>
      <c r="AK618" s="19" t="s">
        <v>63</v>
      </c>
      <c r="AL618" s="19" t="s">
        <v>63</v>
      </c>
      <c r="AM618" s="19" t="s">
        <v>63</v>
      </c>
      <c r="AN618" s="19" t="s">
        <v>63</v>
      </c>
      <c r="AO618" s="19" t="s">
        <v>63</v>
      </c>
      <c r="AP618" s="83"/>
      <c r="AQ618" s="83" t="s">
        <v>64</v>
      </c>
    </row>
    <row r="619" spans="1:43">
      <c r="A619" s="15" t="s">
        <v>183</v>
      </c>
      <c r="B619" s="1">
        <v>3058</v>
      </c>
      <c r="C619" s="16">
        <v>20.7</v>
      </c>
      <c r="D619" s="23" t="s">
        <v>1775</v>
      </c>
      <c r="E619" s="17" t="s">
        <v>57</v>
      </c>
      <c r="F619" s="17" t="s">
        <v>57</v>
      </c>
      <c r="G619" s="19" t="s">
        <v>116</v>
      </c>
      <c r="H619" s="18">
        <v>1</v>
      </c>
      <c r="I619" s="19"/>
      <c r="J619" s="19"/>
      <c r="K619" s="19"/>
      <c r="L619" s="19" t="s">
        <v>63</v>
      </c>
      <c r="M619" s="19" t="s">
        <v>63</v>
      </c>
      <c r="N619" s="19" t="s">
        <v>62</v>
      </c>
      <c r="O619" s="19" t="s">
        <v>63</v>
      </c>
      <c r="P619" s="19" t="s">
        <v>62</v>
      </c>
      <c r="Q619" s="19" t="s">
        <v>62</v>
      </c>
      <c r="R619" s="19" t="s">
        <v>63</v>
      </c>
      <c r="S619" s="19" t="s">
        <v>62</v>
      </c>
      <c r="T619" s="19" t="s">
        <v>62</v>
      </c>
      <c r="U619" s="19" t="s">
        <v>62</v>
      </c>
      <c r="V619" s="19" t="s">
        <v>62</v>
      </c>
      <c r="W619" s="19" t="s">
        <v>63</v>
      </c>
      <c r="X619" s="19" t="s">
        <v>63</v>
      </c>
      <c r="Y619" s="19" t="s">
        <v>63</v>
      </c>
      <c r="Z619" s="19" t="s">
        <v>63</v>
      </c>
      <c r="AA619" s="19" t="s">
        <v>63</v>
      </c>
      <c r="AB619" s="19" t="s">
        <v>63</v>
      </c>
      <c r="AC619" s="19" t="s">
        <v>63</v>
      </c>
      <c r="AD619" s="19" t="s">
        <v>63</v>
      </c>
      <c r="AE619" s="19" t="s">
        <v>63</v>
      </c>
      <c r="AF619" s="19" t="s">
        <v>63</v>
      </c>
      <c r="AG619" s="19" t="s">
        <v>63</v>
      </c>
      <c r="AH619" s="19" t="s">
        <v>63</v>
      </c>
      <c r="AI619" s="19" t="s">
        <v>63</v>
      </c>
      <c r="AJ619" s="19" t="s">
        <v>63</v>
      </c>
      <c r="AK619" s="19" t="s">
        <v>63</v>
      </c>
      <c r="AL619" s="19" t="s">
        <v>63</v>
      </c>
      <c r="AM619" s="19" t="s">
        <v>63</v>
      </c>
      <c r="AN619" s="19" t="s">
        <v>63</v>
      </c>
      <c r="AO619" s="19" t="s">
        <v>63</v>
      </c>
      <c r="AP619" s="83"/>
      <c r="AQ619" s="83" t="s">
        <v>64</v>
      </c>
    </row>
    <row r="620" spans="1:43">
      <c r="A620" s="15" t="s">
        <v>183</v>
      </c>
      <c r="B620" s="1">
        <v>3060</v>
      </c>
      <c r="C620" s="16">
        <v>18</v>
      </c>
      <c r="D620" s="23" t="s">
        <v>1776</v>
      </c>
      <c r="E620" s="17" t="s">
        <v>57</v>
      </c>
      <c r="F620" s="17" t="s">
        <v>57</v>
      </c>
      <c r="G620" s="19" t="s">
        <v>59</v>
      </c>
      <c r="H620" s="18">
        <v>1</v>
      </c>
      <c r="I620" s="19"/>
      <c r="J620" s="19"/>
      <c r="K620" s="19"/>
      <c r="L620" s="19" t="s">
        <v>63</v>
      </c>
      <c r="M620" s="19" t="s">
        <v>63</v>
      </c>
      <c r="N620" s="19" t="s">
        <v>62</v>
      </c>
      <c r="O620" s="19" t="s">
        <v>63</v>
      </c>
      <c r="P620" s="19" t="s">
        <v>62</v>
      </c>
      <c r="Q620" s="19" t="s">
        <v>62</v>
      </c>
      <c r="R620" s="19" t="s">
        <v>63</v>
      </c>
      <c r="S620" s="19" t="s">
        <v>62</v>
      </c>
      <c r="T620" s="19" t="s">
        <v>62</v>
      </c>
      <c r="U620" s="19" t="s">
        <v>62</v>
      </c>
      <c r="V620" s="19" t="s">
        <v>62</v>
      </c>
      <c r="W620" s="19" t="s">
        <v>63</v>
      </c>
      <c r="X620" s="19" t="s">
        <v>63</v>
      </c>
      <c r="Y620" s="19" t="s">
        <v>63</v>
      </c>
      <c r="Z620" s="19" t="s">
        <v>63</v>
      </c>
      <c r="AA620" s="19" t="s">
        <v>63</v>
      </c>
      <c r="AB620" s="19" t="s">
        <v>63</v>
      </c>
      <c r="AC620" s="19" t="s">
        <v>63</v>
      </c>
      <c r="AD620" s="19" t="s">
        <v>63</v>
      </c>
      <c r="AE620" s="19" t="s">
        <v>63</v>
      </c>
      <c r="AF620" s="19" t="s">
        <v>63</v>
      </c>
      <c r="AG620" s="19" t="s">
        <v>63</v>
      </c>
      <c r="AH620" s="19" t="s">
        <v>63</v>
      </c>
      <c r="AI620" s="19" t="s">
        <v>63</v>
      </c>
      <c r="AJ620" s="19" t="s">
        <v>63</v>
      </c>
      <c r="AK620" s="19" t="s">
        <v>63</v>
      </c>
      <c r="AL620" s="19" t="s">
        <v>63</v>
      </c>
      <c r="AM620" s="19" t="s">
        <v>63</v>
      </c>
      <c r="AN620" s="19" t="s">
        <v>63</v>
      </c>
      <c r="AO620" s="19" t="s">
        <v>63</v>
      </c>
      <c r="AP620" s="83"/>
      <c r="AQ620" s="83" t="s">
        <v>64</v>
      </c>
    </row>
    <row r="621" spans="1:43" ht="76.5">
      <c r="A621" s="15" t="s">
        <v>183</v>
      </c>
      <c r="B621" s="1">
        <v>3061</v>
      </c>
      <c r="C621" s="16">
        <v>119.7</v>
      </c>
      <c r="D621" s="23" t="s">
        <v>193</v>
      </c>
      <c r="E621" s="19" t="s">
        <v>185</v>
      </c>
      <c r="F621" s="17" t="s">
        <v>57</v>
      </c>
      <c r="G621" s="19" t="s">
        <v>116</v>
      </c>
      <c r="H621" s="18">
        <v>1</v>
      </c>
      <c r="I621" s="19" t="s">
        <v>194</v>
      </c>
      <c r="J621" s="19"/>
      <c r="K621" s="19" t="s">
        <v>2739</v>
      </c>
      <c r="L621" s="19" t="s">
        <v>63</v>
      </c>
      <c r="M621" s="19" t="s">
        <v>63</v>
      </c>
      <c r="N621" s="19" t="s">
        <v>62</v>
      </c>
      <c r="O621" s="19" t="s">
        <v>63</v>
      </c>
      <c r="P621" s="19" t="s">
        <v>62</v>
      </c>
      <c r="Q621" s="19" t="s">
        <v>62</v>
      </c>
      <c r="R621" s="19" t="s">
        <v>63</v>
      </c>
      <c r="S621" s="19" t="s">
        <v>62</v>
      </c>
      <c r="T621" s="19" t="s">
        <v>62</v>
      </c>
      <c r="U621" s="19" t="s">
        <v>62</v>
      </c>
      <c r="V621" s="19" t="s">
        <v>62</v>
      </c>
      <c r="W621" s="19" t="s">
        <v>63</v>
      </c>
      <c r="X621" s="19" t="s">
        <v>63</v>
      </c>
      <c r="Y621" s="19" t="s">
        <v>63</v>
      </c>
      <c r="Z621" s="19" t="s">
        <v>63</v>
      </c>
      <c r="AA621" s="19" t="s">
        <v>63</v>
      </c>
      <c r="AB621" s="19" t="s">
        <v>63</v>
      </c>
      <c r="AC621" s="19" t="s">
        <v>63</v>
      </c>
      <c r="AD621" s="19" t="s">
        <v>63</v>
      </c>
      <c r="AE621" s="19" t="s">
        <v>63</v>
      </c>
      <c r="AF621" s="19" t="s">
        <v>63</v>
      </c>
      <c r="AG621" s="19" t="s">
        <v>63</v>
      </c>
      <c r="AH621" s="19" t="s">
        <v>63</v>
      </c>
      <c r="AI621" s="19" t="s">
        <v>63</v>
      </c>
      <c r="AJ621" s="19" t="s">
        <v>63</v>
      </c>
      <c r="AK621" s="19" t="s">
        <v>63</v>
      </c>
      <c r="AL621" s="19" t="s">
        <v>63</v>
      </c>
      <c r="AM621" s="19" t="s">
        <v>63</v>
      </c>
      <c r="AN621" s="19" t="s">
        <v>63</v>
      </c>
      <c r="AO621" s="19" t="s">
        <v>63</v>
      </c>
      <c r="AP621" s="83"/>
      <c r="AQ621" s="83" t="s">
        <v>64</v>
      </c>
    </row>
    <row r="622" spans="1:43" ht="63.75">
      <c r="A622" s="15" t="s">
        <v>183</v>
      </c>
      <c r="B622" s="1">
        <v>3061.1</v>
      </c>
      <c r="C622" s="16">
        <v>47.7</v>
      </c>
      <c r="D622" s="23" t="s">
        <v>196</v>
      </c>
      <c r="E622" s="19" t="s">
        <v>185</v>
      </c>
      <c r="F622" s="17" t="s">
        <v>57</v>
      </c>
      <c r="G622" s="19" t="s">
        <v>116</v>
      </c>
      <c r="H622" s="18">
        <v>1</v>
      </c>
      <c r="I622" s="19" t="s">
        <v>189</v>
      </c>
      <c r="J622" s="19"/>
      <c r="K622" s="19" t="s">
        <v>2740</v>
      </c>
      <c r="L622" s="19" t="s">
        <v>63</v>
      </c>
      <c r="M622" s="19" t="s">
        <v>63</v>
      </c>
      <c r="N622" s="19" t="s">
        <v>62</v>
      </c>
      <c r="O622" s="19" t="s">
        <v>63</v>
      </c>
      <c r="P622" s="19" t="s">
        <v>62</v>
      </c>
      <c r="Q622" s="19" t="s">
        <v>62</v>
      </c>
      <c r="R622" s="19" t="s">
        <v>63</v>
      </c>
      <c r="S622" s="19" t="s">
        <v>62</v>
      </c>
      <c r="T622" s="19" t="s">
        <v>62</v>
      </c>
      <c r="U622" s="19" t="s">
        <v>62</v>
      </c>
      <c r="V622" s="19" t="s">
        <v>62</v>
      </c>
      <c r="W622" s="19" t="s">
        <v>63</v>
      </c>
      <c r="X622" s="19" t="s">
        <v>63</v>
      </c>
      <c r="Y622" s="19" t="s">
        <v>63</v>
      </c>
      <c r="Z622" s="19" t="s">
        <v>63</v>
      </c>
      <c r="AA622" s="19" t="s">
        <v>63</v>
      </c>
      <c r="AB622" s="19" t="s">
        <v>63</v>
      </c>
      <c r="AC622" s="19" t="s">
        <v>63</v>
      </c>
      <c r="AD622" s="19" t="s">
        <v>63</v>
      </c>
      <c r="AE622" s="19" t="s">
        <v>63</v>
      </c>
      <c r="AF622" s="19" t="s">
        <v>63</v>
      </c>
      <c r="AG622" s="19" t="s">
        <v>63</v>
      </c>
      <c r="AH622" s="19" t="s">
        <v>63</v>
      </c>
      <c r="AI622" s="19" t="s">
        <v>63</v>
      </c>
      <c r="AJ622" s="19" t="s">
        <v>63</v>
      </c>
      <c r="AK622" s="19" t="s">
        <v>63</v>
      </c>
      <c r="AL622" s="19" t="s">
        <v>63</v>
      </c>
      <c r="AM622" s="19" t="s">
        <v>63</v>
      </c>
      <c r="AN622" s="19" t="s">
        <v>63</v>
      </c>
      <c r="AO622" s="19" t="s">
        <v>63</v>
      </c>
      <c r="AP622" s="83" t="s">
        <v>191</v>
      </c>
      <c r="AQ622" s="83" t="s">
        <v>64</v>
      </c>
    </row>
    <row r="623" spans="1:43" ht="76.5">
      <c r="A623" s="15" t="s">
        <v>183</v>
      </c>
      <c r="B623" s="1">
        <v>3062</v>
      </c>
      <c r="C623" s="16">
        <v>119.7</v>
      </c>
      <c r="D623" s="23" t="s">
        <v>193</v>
      </c>
      <c r="E623" s="19" t="s">
        <v>185</v>
      </c>
      <c r="F623" s="17" t="s">
        <v>57</v>
      </c>
      <c r="G623" s="19" t="s">
        <v>59</v>
      </c>
      <c r="H623" s="18">
        <v>1</v>
      </c>
      <c r="I623" s="19" t="s">
        <v>194</v>
      </c>
      <c r="J623" s="19"/>
      <c r="K623" s="19" t="s">
        <v>195</v>
      </c>
      <c r="L623" s="19" t="s">
        <v>63</v>
      </c>
      <c r="M623" s="19" t="s">
        <v>63</v>
      </c>
      <c r="N623" s="19" t="s">
        <v>62</v>
      </c>
      <c r="O623" s="19" t="s">
        <v>63</v>
      </c>
      <c r="P623" s="19" t="s">
        <v>62</v>
      </c>
      <c r="Q623" s="19" t="s">
        <v>62</v>
      </c>
      <c r="R623" s="19" t="s">
        <v>63</v>
      </c>
      <c r="S623" s="19" t="s">
        <v>62</v>
      </c>
      <c r="T623" s="19" t="s">
        <v>62</v>
      </c>
      <c r="U623" s="19" t="s">
        <v>62</v>
      </c>
      <c r="V623" s="19" t="s">
        <v>62</v>
      </c>
      <c r="W623" s="19" t="s">
        <v>63</v>
      </c>
      <c r="X623" s="19" t="s">
        <v>63</v>
      </c>
      <c r="Y623" s="19" t="s">
        <v>63</v>
      </c>
      <c r="Z623" s="19" t="s">
        <v>63</v>
      </c>
      <c r="AA623" s="19" t="s">
        <v>63</v>
      </c>
      <c r="AB623" s="19" t="s">
        <v>63</v>
      </c>
      <c r="AC623" s="19" t="s">
        <v>63</v>
      </c>
      <c r="AD623" s="19" t="s">
        <v>63</v>
      </c>
      <c r="AE623" s="19" t="s">
        <v>63</v>
      </c>
      <c r="AF623" s="19" t="s">
        <v>63</v>
      </c>
      <c r="AG623" s="19" t="s">
        <v>63</v>
      </c>
      <c r="AH623" s="19" t="s">
        <v>63</v>
      </c>
      <c r="AI623" s="19" t="s">
        <v>63</v>
      </c>
      <c r="AJ623" s="19" t="s">
        <v>63</v>
      </c>
      <c r="AK623" s="19" t="s">
        <v>63</v>
      </c>
      <c r="AL623" s="19" t="s">
        <v>63</v>
      </c>
      <c r="AM623" s="19" t="s">
        <v>63</v>
      </c>
      <c r="AN623" s="19" t="s">
        <v>63</v>
      </c>
      <c r="AO623" s="19" t="s">
        <v>63</v>
      </c>
      <c r="AP623" s="83"/>
      <c r="AQ623" s="83" t="s">
        <v>64</v>
      </c>
    </row>
    <row r="624" spans="1:43" ht="63.75">
      <c r="A624" s="15" t="s">
        <v>183</v>
      </c>
      <c r="B624" s="1">
        <v>3062.1</v>
      </c>
      <c r="C624" s="16">
        <v>47.7</v>
      </c>
      <c r="D624" s="23" t="s">
        <v>196</v>
      </c>
      <c r="E624" s="19" t="s">
        <v>185</v>
      </c>
      <c r="F624" s="17" t="s">
        <v>57</v>
      </c>
      <c r="G624" s="19" t="s">
        <v>59</v>
      </c>
      <c r="H624" s="18">
        <v>1</v>
      </c>
      <c r="I624" s="19" t="s">
        <v>189</v>
      </c>
      <c r="J624" s="19"/>
      <c r="K624" s="19" t="s">
        <v>197</v>
      </c>
      <c r="L624" s="19" t="s">
        <v>63</v>
      </c>
      <c r="M624" s="19" t="s">
        <v>63</v>
      </c>
      <c r="N624" s="19" t="s">
        <v>62</v>
      </c>
      <c r="O624" s="19" t="s">
        <v>63</v>
      </c>
      <c r="P624" s="19" t="s">
        <v>62</v>
      </c>
      <c r="Q624" s="19" t="s">
        <v>62</v>
      </c>
      <c r="R624" s="19" t="s">
        <v>63</v>
      </c>
      <c r="S624" s="19" t="s">
        <v>62</v>
      </c>
      <c r="T624" s="19" t="s">
        <v>62</v>
      </c>
      <c r="U624" s="19" t="s">
        <v>62</v>
      </c>
      <c r="V624" s="19" t="s">
        <v>62</v>
      </c>
      <c r="W624" s="19" t="s">
        <v>63</v>
      </c>
      <c r="X624" s="19" t="s">
        <v>63</v>
      </c>
      <c r="Y624" s="19" t="s">
        <v>63</v>
      </c>
      <c r="Z624" s="19" t="s">
        <v>63</v>
      </c>
      <c r="AA624" s="19" t="s">
        <v>63</v>
      </c>
      <c r="AB624" s="19" t="s">
        <v>63</v>
      </c>
      <c r="AC624" s="19" t="s">
        <v>63</v>
      </c>
      <c r="AD624" s="19" t="s">
        <v>63</v>
      </c>
      <c r="AE624" s="19" t="s">
        <v>63</v>
      </c>
      <c r="AF624" s="19" t="s">
        <v>63</v>
      </c>
      <c r="AG624" s="19" t="s">
        <v>63</v>
      </c>
      <c r="AH624" s="19" t="s">
        <v>63</v>
      </c>
      <c r="AI624" s="19" t="s">
        <v>63</v>
      </c>
      <c r="AJ624" s="19" t="s">
        <v>63</v>
      </c>
      <c r="AK624" s="19" t="s">
        <v>63</v>
      </c>
      <c r="AL624" s="19" t="s">
        <v>63</v>
      </c>
      <c r="AM624" s="19" t="s">
        <v>63</v>
      </c>
      <c r="AN624" s="19" t="s">
        <v>63</v>
      </c>
      <c r="AO624" s="19" t="s">
        <v>63</v>
      </c>
      <c r="AP624" s="83" t="s">
        <v>191</v>
      </c>
      <c r="AQ624" s="83" t="s">
        <v>64</v>
      </c>
    </row>
    <row r="625" spans="1:43">
      <c r="A625" s="15" t="s">
        <v>183</v>
      </c>
      <c r="B625" s="1">
        <v>3064</v>
      </c>
      <c r="C625" s="16">
        <v>21.6</v>
      </c>
      <c r="D625" s="23" t="s">
        <v>1777</v>
      </c>
      <c r="E625" s="17" t="s">
        <v>57</v>
      </c>
      <c r="F625" s="17" t="s">
        <v>57</v>
      </c>
      <c r="G625" s="17" t="s">
        <v>57</v>
      </c>
      <c r="H625" s="18">
        <v>1</v>
      </c>
      <c r="I625" s="19"/>
      <c r="J625" s="19"/>
      <c r="K625" s="19"/>
      <c r="L625" s="19" t="s">
        <v>63</v>
      </c>
      <c r="M625" s="19" t="s">
        <v>63</v>
      </c>
      <c r="N625" s="19" t="s">
        <v>62</v>
      </c>
      <c r="O625" s="19" t="s">
        <v>63</v>
      </c>
      <c r="P625" s="19" t="s">
        <v>62</v>
      </c>
      <c r="Q625" s="19" t="s">
        <v>62</v>
      </c>
      <c r="R625" s="19" t="s">
        <v>63</v>
      </c>
      <c r="S625" s="19" t="s">
        <v>62</v>
      </c>
      <c r="T625" s="19" t="s">
        <v>62</v>
      </c>
      <c r="U625" s="19" t="s">
        <v>62</v>
      </c>
      <c r="V625" s="19" t="s">
        <v>62</v>
      </c>
      <c r="W625" s="19" t="s">
        <v>63</v>
      </c>
      <c r="X625" s="19" t="s">
        <v>63</v>
      </c>
      <c r="Y625" s="19" t="s">
        <v>63</v>
      </c>
      <c r="Z625" s="19" t="s">
        <v>63</v>
      </c>
      <c r="AA625" s="19" t="s">
        <v>63</v>
      </c>
      <c r="AB625" s="19" t="s">
        <v>63</v>
      </c>
      <c r="AC625" s="19" t="s">
        <v>63</v>
      </c>
      <c r="AD625" s="19" t="s">
        <v>63</v>
      </c>
      <c r="AE625" s="19" t="s">
        <v>63</v>
      </c>
      <c r="AF625" s="19" t="s">
        <v>63</v>
      </c>
      <c r="AG625" s="19" t="s">
        <v>63</v>
      </c>
      <c r="AH625" s="19" t="s">
        <v>63</v>
      </c>
      <c r="AI625" s="19" t="s">
        <v>63</v>
      </c>
      <c r="AJ625" s="19" t="s">
        <v>63</v>
      </c>
      <c r="AK625" s="19" t="s">
        <v>63</v>
      </c>
      <c r="AL625" s="19" t="s">
        <v>63</v>
      </c>
      <c r="AM625" s="19" t="s">
        <v>63</v>
      </c>
      <c r="AN625" s="19" t="s">
        <v>63</v>
      </c>
      <c r="AO625" s="19" t="s">
        <v>63</v>
      </c>
      <c r="AP625" s="83"/>
      <c r="AQ625" s="83" t="s">
        <v>64</v>
      </c>
    </row>
    <row r="626" spans="1:43">
      <c r="A626" s="15" t="s">
        <v>183</v>
      </c>
      <c r="B626" s="1">
        <v>3065</v>
      </c>
      <c r="C626" s="16">
        <v>15.7</v>
      </c>
      <c r="D626" s="23" t="s">
        <v>1776</v>
      </c>
      <c r="E626" s="17" t="s">
        <v>57</v>
      </c>
      <c r="F626" s="17" t="s">
        <v>57</v>
      </c>
      <c r="G626" s="19" t="s">
        <v>116</v>
      </c>
      <c r="H626" s="18">
        <v>1</v>
      </c>
      <c r="I626" s="19"/>
      <c r="J626" s="19"/>
      <c r="K626" s="19"/>
      <c r="L626" s="19" t="s">
        <v>63</v>
      </c>
      <c r="M626" s="19" t="s">
        <v>63</v>
      </c>
      <c r="N626" s="19" t="s">
        <v>62</v>
      </c>
      <c r="O626" s="19" t="s">
        <v>63</v>
      </c>
      <c r="P626" s="19" t="s">
        <v>62</v>
      </c>
      <c r="Q626" s="19" t="s">
        <v>63</v>
      </c>
      <c r="R626" s="19" t="s">
        <v>62</v>
      </c>
      <c r="S626" s="19" t="s">
        <v>62</v>
      </c>
      <c r="T626" s="19" t="s">
        <v>62</v>
      </c>
      <c r="U626" s="19" t="s">
        <v>62</v>
      </c>
      <c r="V626" s="19" t="s">
        <v>62</v>
      </c>
      <c r="W626" s="19" t="s">
        <v>63</v>
      </c>
      <c r="X626" s="19" t="s">
        <v>63</v>
      </c>
      <c r="Y626" s="19" t="s">
        <v>63</v>
      </c>
      <c r="Z626" s="19" t="s">
        <v>63</v>
      </c>
      <c r="AA626" s="19" t="s">
        <v>63</v>
      </c>
      <c r="AB626" s="19" t="s">
        <v>63</v>
      </c>
      <c r="AC626" s="19" t="s">
        <v>63</v>
      </c>
      <c r="AD626" s="19" t="s">
        <v>63</v>
      </c>
      <c r="AE626" s="19" t="s">
        <v>63</v>
      </c>
      <c r="AF626" s="19" t="s">
        <v>63</v>
      </c>
      <c r="AG626" s="19" t="s">
        <v>63</v>
      </c>
      <c r="AH626" s="19" t="s">
        <v>63</v>
      </c>
      <c r="AI626" s="19" t="s">
        <v>63</v>
      </c>
      <c r="AJ626" s="19" t="s">
        <v>63</v>
      </c>
      <c r="AK626" s="19" t="s">
        <v>63</v>
      </c>
      <c r="AL626" s="19" t="s">
        <v>63</v>
      </c>
      <c r="AM626" s="19" t="s">
        <v>63</v>
      </c>
      <c r="AN626" s="19" t="s">
        <v>62</v>
      </c>
      <c r="AO626" s="19" t="s">
        <v>63</v>
      </c>
      <c r="AP626" s="83"/>
      <c r="AQ626" s="83" t="s">
        <v>64</v>
      </c>
    </row>
    <row r="627" spans="1:43">
      <c r="A627" s="15" t="s">
        <v>183</v>
      </c>
      <c r="B627" s="1">
        <v>3066</v>
      </c>
      <c r="C627" s="16">
        <v>20.7</v>
      </c>
      <c r="D627" s="23" t="s">
        <v>1778</v>
      </c>
      <c r="E627" s="17" t="s">
        <v>57</v>
      </c>
      <c r="F627" s="17" t="s">
        <v>57</v>
      </c>
      <c r="G627" s="19" t="s">
        <v>116</v>
      </c>
      <c r="H627" s="18">
        <v>1</v>
      </c>
      <c r="I627" s="19"/>
      <c r="J627" s="19"/>
      <c r="K627" s="19"/>
      <c r="L627" s="19" t="s">
        <v>63</v>
      </c>
      <c r="M627" s="19" t="s">
        <v>63</v>
      </c>
      <c r="N627" s="19" t="s">
        <v>62</v>
      </c>
      <c r="O627" s="19" t="s">
        <v>63</v>
      </c>
      <c r="P627" s="19" t="s">
        <v>62</v>
      </c>
      <c r="Q627" s="19" t="s">
        <v>62</v>
      </c>
      <c r="R627" s="19" t="s">
        <v>63</v>
      </c>
      <c r="S627" s="19" t="s">
        <v>62</v>
      </c>
      <c r="T627" s="19" t="s">
        <v>62</v>
      </c>
      <c r="U627" s="19" t="s">
        <v>62</v>
      </c>
      <c r="V627" s="19" t="s">
        <v>62</v>
      </c>
      <c r="W627" s="19" t="s">
        <v>63</v>
      </c>
      <c r="X627" s="19" t="s">
        <v>63</v>
      </c>
      <c r="Y627" s="19" t="s">
        <v>63</v>
      </c>
      <c r="Z627" s="19" t="s">
        <v>63</v>
      </c>
      <c r="AA627" s="19" t="s">
        <v>63</v>
      </c>
      <c r="AB627" s="19" t="s">
        <v>63</v>
      </c>
      <c r="AC627" s="19" t="s">
        <v>63</v>
      </c>
      <c r="AD627" s="19" t="s">
        <v>63</v>
      </c>
      <c r="AE627" s="19" t="s">
        <v>63</v>
      </c>
      <c r="AF627" s="19" t="s">
        <v>63</v>
      </c>
      <c r="AG627" s="19" t="s">
        <v>63</v>
      </c>
      <c r="AH627" s="19" t="s">
        <v>63</v>
      </c>
      <c r="AI627" s="19" t="s">
        <v>63</v>
      </c>
      <c r="AJ627" s="19" t="s">
        <v>63</v>
      </c>
      <c r="AK627" s="19" t="s">
        <v>63</v>
      </c>
      <c r="AL627" s="19" t="s">
        <v>63</v>
      </c>
      <c r="AM627" s="19" t="s">
        <v>63</v>
      </c>
      <c r="AN627" s="19" t="s">
        <v>63</v>
      </c>
      <c r="AO627" s="19" t="s">
        <v>63</v>
      </c>
      <c r="AP627" s="83"/>
      <c r="AQ627" s="83" t="s">
        <v>64</v>
      </c>
    </row>
    <row r="628" spans="1:43">
      <c r="A628" s="15" t="s">
        <v>183</v>
      </c>
      <c r="B628" s="1">
        <v>3067</v>
      </c>
      <c r="C628" s="16">
        <v>15.7</v>
      </c>
      <c r="D628" s="23" t="s">
        <v>192</v>
      </c>
      <c r="E628" s="17" t="s">
        <v>57</v>
      </c>
      <c r="F628" s="17" t="s">
        <v>57</v>
      </c>
      <c r="G628" s="19" t="s">
        <v>116</v>
      </c>
      <c r="H628" s="18">
        <v>1</v>
      </c>
      <c r="I628" s="19"/>
      <c r="J628" s="19"/>
      <c r="K628" s="19"/>
      <c r="L628" s="19" t="s">
        <v>63</v>
      </c>
      <c r="M628" s="19" t="s">
        <v>63</v>
      </c>
      <c r="N628" s="19" t="s">
        <v>62</v>
      </c>
      <c r="O628" s="19" t="s">
        <v>63</v>
      </c>
      <c r="P628" s="19" t="s">
        <v>62</v>
      </c>
      <c r="Q628" s="19" t="s">
        <v>63</v>
      </c>
      <c r="R628" s="19" t="s">
        <v>62</v>
      </c>
      <c r="S628" s="19" t="s">
        <v>62</v>
      </c>
      <c r="T628" s="19" t="s">
        <v>62</v>
      </c>
      <c r="U628" s="19" t="s">
        <v>62</v>
      </c>
      <c r="V628" s="19" t="s">
        <v>62</v>
      </c>
      <c r="W628" s="19" t="s">
        <v>63</v>
      </c>
      <c r="X628" s="19" t="s">
        <v>63</v>
      </c>
      <c r="Y628" s="19" t="s">
        <v>63</v>
      </c>
      <c r="Z628" s="19" t="s">
        <v>63</v>
      </c>
      <c r="AA628" s="19" t="s">
        <v>63</v>
      </c>
      <c r="AB628" s="19" t="s">
        <v>63</v>
      </c>
      <c r="AC628" s="19" t="s">
        <v>63</v>
      </c>
      <c r="AD628" s="19" t="s">
        <v>63</v>
      </c>
      <c r="AE628" s="19" t="s">
        <v>63</v>
      </c>
      <c r="AF628" s="19" t="s">
        <v>63</v>
      </c>
      <c r="AG628" s="19" t="s">
        <v>63</v>
      </c>
      <c r="AH628" s="19" t="s">
        <v>63</v>
      </c>
      <c r="AI628" s="19" t="s">
        <v>63</v>
      </c>
      <c r="AJ628" s="19" t="s">
        <v>63</v>
      </c>
      <c r="AK628" s="19" t="s">
        <v>63</v>
      </c>
      <c r="AL628" s="19" t="s">
        <v>63</v>
      </c>
      <c r="AM628" s="19" t="s">
        <v>63</v>
      </c>
      <c r="AN628" s="19" t="s">
        <v>63</v>
      </c>
      <c r="AO628" s="19" t="s">
        <v>63</v>
      </c>
      <c r="AP628" s="83"/>
      <c r="AQ628" s="83" t="s">
        <v>64</v>
      </c>
    </row>
    <row r="629" spans="1:43">
      <c r="A629" s="15" t="s">
        <v>183</v>
      </c>
      <c r="B629" s="1">
        <v>3068</v>
      </c>
      <c r="C629" s="16">
        <v>15.7</v>
      </c>
      <c r="D629" s="23" t="s">
        <v>198</v>
      </c>
      <c r="E629" s="17" t="s">
        <v>57</v>
      </c>
      <c r="F629" s="17" t="s">
        <v>57</v>
      </c>
      <c r="G629" s="19" t="s">
        <v>116</v>
      </c>
      <c r="H629" s="18">
        <v>1</v>
      </c>
      <c r="I629" s="19"/>
      <c r="J629" s="19"/>
      <c r="K629" s="19"/>
      <c r="L629" s="19" t="s">
        <v>63</v>
      </c>
      <c r="M629" s="19" t="s">
        <v>63</v>
      </c>
      <c r="N629" s="19" t="s">
        <v>62</v>
      </c>
      <c r="O629" s="19" t="s">
        <v>63</v>
      </c>
      <c r="P629" s="19" t="s">
        <v>62</v>
      </c>
      <c r="Q629" s="19" t="s">
        <v>63</v>
      </c>
      <c r="R629" s="19" t="s">
        <v>62</v>
      </c>
      <c r="S629" s="19" t="s">
        <v>62</v>
      </c>
      <c r="T629" s="19" t="s">
        <v>62</v>
      </c>
      <c r="U629" s="19" t="s">
        <v>62</v>
      </c>
      <c r="V629" s="19" t="s">
        <v>62</v>
      </c>
      <c r="W629" s="19" t="s">
        <v>63</v>
      </c>
      <c r="X629" s="19" t="s">
        <v>63</v>
      </c>
      <c r="Y629" s="19" t="s">
        <v>63</v>
      </c>
      <c r="Z629" s="19" t="s">
        <v>63</v>
      </c>
      <c r="AA629" s="19" t="s">
        <v>63</v>
      </c>
      <c r="AB629" s="19" t="s">
        <v>63</v>
      </c>
      <c r="AC629" s="19" t="s">
        <v>63</v>
      </c>
      <c r="AD629" s="19" t="s">
        <v>63</v>
      </c>
      <c r="AE629" s="19" t="s">
        <v>63</v>
      </c>
      <c r="AF629" s="19" t="s">
        <v>63</v>
      </c>
      <c r="AG629" s="19" t="s">
        <v>63</v>
      </c>
      <c r="AH629" s="19" t="s">
        <v>63</v>
      </c>
      <c r="AI629" s="19" t="s">
        <v>63</v>
      </c>
      <c r="AJ629" s="19" t="s">
        <v>63</v>
      </c>
      <c r="AK629" s="19" t="s">
        <v>63</v>
      </c>
      <c r="AL629" s="19" t="s">
        <v>63</v>
      </c>
      <c r="AM629" s="19" t="s">
        <v>63</v>
      </c>
      <c r="AN629" s="19" t="s">
        <v>63</v>
      </c>
      <c r="AO629" s="19" t="s">
        <v>63</v>
      </c>
      <c r="AP629" s="83"/>
      <c r="AQ629" s="83" t="s">
        <v>64</v>
      </c>
    </row>
    <row r="630" spans="1:43">
      <c r="A630" s="15" t="s">
        <v>183</v>
      </c>
      <c r="B630" s="1">
        <v>3069</v>
      </c>
      <c r="C630" s="16">
        <v>22.5</v>
      </c>
      <c r="D630" s="23" t="s">
        <v>198</v>
      </c>
      <c r="E630" s="17" t="s">
        <v>57</v>
      </c>
      <c r="F630" s="17" t="s">
        <v>57</v>
      </c>
      <c r="G630" s="19" t="s">
        <v>59</v>
      </c>
      <c r="H630" s="18">
        <v>1</v>
      </c>
      <c r="I630" s="19"/>
      <c r="J630" s="19"/>
      <c r="K630" s="19"/>
      <c r="L630" s="19" t="s">
        <v>63</v>
      </c>
      <c r="M630" s="19" t="s">
        <v>63</v>
      </c>
      <c r="N630" s="19" t="s">
        <v>62</v>
      </c>
      <c r="O630" s="19" t="s">
        <v>63</v>
      </c>
      <c r="P630" s="19" t="s">
        <v>62</v>
      </c>
      <c r="Q630" s="19" t="s">
        <v>63</v>
      </c>
      <c r="R630" s="19" t="s">
        <v>62</v>
      </c>
      <c r="S630" s="19" t="s">
        <v>62</v>
      </c>
      <c r="T630" s="19" t="s">
        <v>62</v>
      </c>
      <c r="U630" s="19" t="s">
        <v>62</v>
      </c>
      <c r="V630" s="19" t="s">
        <v>62</v>
      </c>
      <c r="W630" s="19" t="s">
        <v>63</v>
      </c>
      <c r="X630" s="19" t="s">
        <v>63</v>
      </c>
      <c r="Y630" s="19" t="s">
        <v>63</v>
      </c>
      <c r="Z630" s="19" t="s">
        <v>63</v>
      </c>
      <c r="AA630" s="19" t="s">
        <v>63</v>
      </c>
      <c r="AB630" s="19" t="s">
        <v>63</v>
      </c>
      <c r="AC630" s="19" t="s">
        <v>63</v>
      </c>
      <c r="AD630" s="19" t="s">
        <v>63</v>
      </c>
      <c r="AE630" s="19" t="s">
        <v>63</v>
      </c>
      <c r="AF630" s="19" t="s">
        <v>63</v>
      </c>
      <c r="AG630" s="19" t="s">
        <v>63</v>
      </c>
      <c r="AH630" s="19" t="s">
        <v>63</v>
      </c>
      <c r="AI630" s="19" t="s">
        <v>63</v>
      </c>
      <c r="AJ630" s="19" t="s">
        <v>63</v>
      </c>
      <c r="AK630" s="19" t="s">
        <v>63</v>
      </c>
      <c r="AL630" s="19" t="s">
        <v>63</v>
      </c>
      <c r="AM630" s="19" t="s">
        <v>63</v>
      </c>
      <c r="AN630" s="19" t="s">
        <v>63</v>
      </c>
      <c r="AO630" s="19" t="s">
        <v>63</v>
      </c>
      <c r="AP630" s="83"/>
      <c r="AQ630" s="83" t="s">
        <v>64</v>
      </c>
    </row>
    <row r="631" spans="1:43">
      <c r="A631" s="15" t="s">
        <v>183</v>
      </c>
      <c r="B631" s="1">
        <v>3070</v>
      </c>
      <c r="C631" s="16">
        <v>59.4</v>
      </c>
      <c r="D631" s="23" t="s">
        <v>1779</v>
      </c>
      <c r="E631" s="19" t="s">
        <v>1780</v>
      </c>
      <c r="F631" s="17" t="s">
        <v>57</v>
      </c>
      <c r="G631" s="17" t="s">
        <v>57</v>
      </c>
      <c r="H631" s="18">
        <v>1</v>
      </c>
      <c r="I631" s="19"/>
      <c r="J631" s="19"/>
      <c r="K631" s="19"/>
      <c r="L631" s="19" t="s">
        <v>63</v>
      </c>
      <c r="M631" s="19" t="s">
        <v>63</v>
      </c>
      <c r="N631" s="19" t="s">
        <v>62</v>
      </c>
      <c r="O631" s="19" t="s">
        <v>63</v>
      </c>
      <c r="P631" s="19" t="s">
        <v>62</v>
      </c>
      <c r="Q631" s="19" t="s">
        <v>62</v>
      </c>
      <c r="R631" s="19" t="s">
        <v>63</v>
      </c>
      <c r="S631" s="19" t="s">
        <v>62</v>
      </c>
      <c r="T631" s="19" t="s">
        <v>62</v>
      </c>
      <c r="U631" s="19" t="s">
        <v>62</v>
      </c>
      <c r="V631" s="19" t="s">
        <v>62</v>
      </c>
      <c r="W631" s="19" t="s">
        <v>63</v>
      </c>
      <c r="X631" s="19" t="s">
        <v>63</v>
      </c>
      <c r="Y631" s="19" t="s">
        <v>63</v>
      </c>
      <c r="Z631" s="19" t="s">
        <v>63</v>
      </c>
      <c r="AA631" s="19" t="s">
        <v>63</v>
      </c>
      <c r="AB631" s="19" t="s">
        <v>63</v>
      </c>
      <c r="AC631" s="19" t="s">
        <v>63</v>
      </c>
      <c r="AD631" s="19" t="s">
        <v>63</v>
      </c>
      <c r="AE631" s="19" t="s">
        <v>63</v>
      </c>
      <c r="AF631" s="19" t="s">
        <v>63</v>
      </c>
      <c r="AG631" s="19" t="s">
        <v>63</v>
      </c>
      <c r="AH631" s="19" t="s">
        <v>63</v>
      </c>
      <c r="AI631" s="19" t="s">
        <v>63</v>
      </c>
      <c r="AJ631" s="19" t="s">
        <v>63</v>
      </c>
      <c r="AK631" s="19" t="s">
        <v>63</v>
      </c>
      <c r="AL631" s="19" t="s">
        <v>63</v>
      </c>
      <c r="AM631" s="19" t="s">
        <v>63</v>
      </c>
      <c r="AN631" s="19" t="s">
        <v>63</v>
      </c>
      <c r="AO631" s="19" t="s">
        <v>63</v>
      </c>
      <c r="AP631" s="83"/>
      <c r="AQ631" s="83" t="s">
        <v>64</v>
      </c>
    </row>
    <row r="632" spans="1:43">
      <c r="A632" s="15" t="s">
        <v>183</v>
      </c>
      <c r="B632" s="1">
        <v>3072</v>
      </c>
      <c r="C632" s="16">
        <v>162</v>
      </c>
      <c r="D632" s="23" t="s">
        <v>1781</v>
      </c>
      <c r="E632" s="17" t="s">
        <v>57</v>
      </c>
      <c r="F632" s="17" t="s">
        <v>57</v>
      </c>
      <c r="G632" s="17" t="s">
        <v>57</v>
      </c>
      <c r="H632" s="18">
        <v>1</v>
      </c>
      <c r="I632" s="19"/>
      <c r="J632" s="19"/>
      <c r="K632" s="19"/>
      <c r="L632" s="19" t="s">
        <v>63</v>
      </c>
      <c r="M632" s="19" t="s">
        <v>63</v>
      </c>
      <c r="N632" s="19" t="s">
        <v>62</v>
      </c>
      <c r="O632" s="19" t="s">
        <v>63</v>
      </c>
      <c r="P632" s="19" t="s">
        <v>62</v>
      </c>
      <c r="Q632" s="19" t="s">
        <v>62</v>
      </c>
      <c r="R632" s="19" t="s">
        <v>63</v>
      </c>
      <c r="S632" s="19" t="s">
        <v>62</v>
      </c>
      <c r="T632" s="19" t="s">
        <v>62</v>
      </c>
      <c r="U632" s="19" t="s">
        <v>62</v>
      </c>
      <c r="V632" s="19" t="s">
        <v>62</v>
      </c>
      <c r="W632" s="19" t="s">
        <v>63</v>
      </c>
      <c r="X632" s="19" t="s">
        <v>63</v>
      </c>
      <c r="Y632" s="19" t="s">
        <v>63</v>
      </c>
      <c r="Z632" s="19" t="s">
        <v>63</v>
      </c>
      <c r="AA632" s="19" t="s">
        <v>63</v>
      </c>
      <c r="AB632" s="19" t="s">
        <v>63</v>
      </c>
      <c r="AC632" s="19" t="s">
        <v>63</v>
      </c>
      <c r="AD632" s="19" t="s">
        <v>63</v>
      </c>
      <c r="AE632" s="19" t="s">
        <v>63</v>
      </c>
      <c r="AF632" s="19" t="s">
        <v>63</v>
      </c>
      <c r="AG632" s="19" t="s">
        <v>63</v>
      </c>
      <c r="AH632" s="19" t="s">
        <v>63</v>
      </c>
      <c r="AI632" s="19" t="s">
        <v>63</v>
      </c>
      <c r="AJ632" s="19" t="s">
        <v>63</v>
      </c>
      <c r="AK632" s="19" t="s">
        <v>63</v>
      </c>
      <c r="AL632" s="19" t="s">
        <v>63</v>
      </c>
      <c r="AM632" s="19" t="s">
        <v>63</v>
      </c>
      <c r="AN632" s="19" t="s">
        <v>63</v>
      </c>
      <c r="AO632" s="19" t="s">
        <v>63</v>
      </c>
      <c r="AP632" s="83"/>
      <c r="AQ632" s="83" t="s">
        <v>64</v>
      </c>
    </row>
    <row r="633" spans="1:43" ht="76.5">
      <c r="A633" s="15" t="s">
        <v>183</v>
      </c>
      <c r="B633" s="1">
        <v>3073</v>
      </c>
      <c r="C633" s="16">
        <v>119.7</v>
      </c>
      <c r="D633" s="23" t="s">
        <v>199</v>
      </c>
      <c r="E633" s="19" t="s">
        <v>200</v>
      </c>
      <c r="F633" s="17" t="s">
        <v>57</v>
      </c>
      <c r="G633" s="19" t="s">
        <v>59</v>
      </c>
      <c r="H633" s="18">
        <v>1</v>
      </c>
      <c r="I633" s="19" t="s">
        <v>194</v>
      </c>
      <c r="J633" s="19"/>
      <c r="K633" s="19" t="s">
        <v>201</v>
      </c>
      <c r="L633" s="19" t="s">
        <v>63</v>
      </c>
      <c r="M633" s="19" t="s">
        <v>63</v>
      </c>
      <c r="N633" s="19" t="s">
        <v>62</v>
      </c>
      <c r="O633" s="19" t="s">
        <v>63</v>
      </c>
      <c r="P633" s="19" t="s">
        <v>62</v>
      </c>
      <c r="Q633" s="19" t="s">
        <v>62</v>
      </c>
      <c r="R633" s="19" t="s">
        <v>63</v>
      </c>
      <c r="S633" s="19" t="s">
        <v>62</v>
      </c>
      <c r="T633" s="19" t="s">
        <v>62</v>
      </c>
      <c r="U633" s="19" t="s">
        <v>62</v>
      </c>
      <c r="V633" s="19" t="s">
        <v>62</v>
      </c>
      <c r="W633" s="19" t="s">
        <v>63</v>
      </c>
      <c r="X633" s="19" t="s">
        <v>63</v>
      </c>
      <c r="Y633" s="19" t="s">
        <v>63</v>
      </c>
      <c r="Z633" s="19" t="s">
        <v>63</v>
      </c>
      <c r="AA633" s="19" t="s">
        <v>63</v>
      </c>
      <c r="AB633" s="19" t="s">
        <v>63</v>
      </c>
      <c r="AC633" s="19" t="s">
        <v>63</v>
      </c>
      <c r="AD633" s="19" t="s">
        <v>63</v>
      </c>
      <c r="AE633" s="19" t="s">
        <v>63</v>
      </c>
      <c r="AF633" s="19" t="s">
        <v>63</v>
      </c>
      <c r="AG633" s="19" t="s">
        <v>63</v>
      </c>
      <c r="AH633" s="19" t="s">
        <v>63</v>
      </c>
      <c r="AI633" s="19" t="s">
        <v>63</v>
      </c>
      <c r="AJ633" s="19" t="s">
        <v>63</v>
      </c>
      <c r="AK633" s="19" t="s">
        <v>63</v>
      </c>
      <c r="AL633" s="19" t="s">
        <v>63</v>
      </c>
      <c r="AM633" s="19" t="s">
        <v>63</v>
      </c>
      <c r="AN633" s="19" t="s">
        <v>63</v>
      </c>
      <c r="AO633" s="19" t="s">
        <v>63</v>
      </c>
      <c r="AP633" s="83"/>
      <c r="AQ633" s="83" t="s">
        <v>64</v>
      </c>
    </row>
    <row r="634" spans="1:43" ht="63.75">
      <c r="A634" s="15" t="s">
        <v>183</v>
      </c>
      <c r="B634" s="1">
        <v>3073.1</v>
      </c>
      <c r="C634" s="16">
        <v>47.7</v>
      </c>
      <c r="D634" s="23" t="s">
        <v>202</v>
      </c>
      <c r="E634" s="19" t="s">
        <v>200</v>
      </c>
      <c r="F634" s="17" t="s">
        <v>57</v>
      </c>
      <c r="G634" s="19" t="s">
        <v>59</v>
      </c>
      <c r="H634" s="18">
        <v>1</v>
      </c>
      <c r="I634" s="19" t="s">
        <v>189</v>
      </c>
      <c r="J634" s="19"/>
      <c r="K634" s="19" t="s">
        <v>203</v>
      </c>
      <c r="L634" s="19" t="s">
        <v>63</v>
      </c>
      <c r="M634" s="19" t="s">
        <v>63</v>
      </c>
      <c r="N634" s="19" t="s">
        <v>62</v>
      </c>
      <c r="O634" s="19" t="s">
        <v>63</v>
      </c>
      <c r="P634" s="19" t="s">
        <v>62</v>
      </c>
      <c r="Q634" s="19" t="s">
        <v>62</v>
      </c>
      <c r="R634" s="19" t="s">
        <v>63</v>
      </c>
      <c r="S634" s="19" t="s">
        <v>62</v>
      </c>
      <c r="T634" s="19" t="s">
        <v>62</v>
      </c>
      <c r="U634" s="19" t="s">
        <v>62</v>
      </c>
      <c r="V634" s="19" t="s">
        <v>62</v>
      </c>
      <c r="W634" s="19" t="s">
        <v>63</v>
      </c>
      <c r="X634" s="19" t="s">
        <v>63</v>
      </c>
      <c r="Y634" s="19" t="s">
        <v>63</v>
      </c>
      <c r="Z634" s="19" t="s">
        <v>63</v>
      </c>
      <c r="AA634" s="19" t="s">
        <v>63</v>
      </c>
      <c r="AB634" s="19" t="s">
        <v>63</v>
      </c>
      <c r="AC634" s="19" t="s">
        <v>63</v>
      </c>
      <c r="AD634" s="19" t="s">
        <v>63</v>
      </c>
      <c r="AE634" s="19" t="s">
        <v>63</v>
      </c>
      <c r="AF634" s="19" t="s">
        <v>63</v>
      </c>
      <c r="AG634" s="19" t="s">
        <v>63</v>
      </c>
      <c r="AH634" s="19" t="s">
        <v>63</v>
      </c>
      <c r="AI634" s="19" t="s">
        <v>63</v>
      </c>
      <c r="AJ634" s="19" t="s">
        <v>63</v>
      </c>
      <c r="AK634" s="19" t="s">
        <v>63</v>
      </c>
      <c r="AL634" s="19" t="s">
        <v>63</v>
      </c>
      <c r="AM634" s="19" t="s">
        <v>63</v>
      </c>
      <c r="AN634" s="19" t="s">
        <v>63</v>
      </c>
      <c r="AO634" s="19" t="s">
        <v>63</v>
      </c>
      <c r="AP634" s="83" t="s">
        <v>191</v>
      </c>
      <c r="AQ634" s="83" t="s">
        <v>64</v>
      </c>
    </row>
    <row r="635" spans="1:43">
      <c r="A635" s="15" t="s">
        <v>183</v>
      </c>
      <c r="B635" s="1">
        <v>3074</v>
      </c>
      <c r="C635" s="16">
        <v>26.1</v>
      </c>
      <c r="D635" s="23" t="s">
        <v>1782</v>
      </c>
      <c r="E635" s="17" t="s">
        <v>57</v>
      </c>
      <c r="F635" s="17" t="s">
        <v>57</v>
      </c>
      <c r="G635" s="19" t="s">
        <v>116</v>
      </c>
      <c r="H635" s="18">
        <v>1</v>
      </c>
      <c r="I635" s="19"/>
      <c r="J635" s="19"/>
      <c r="K635" s="19"/>
      <c r="L635" s="19" t="s">
        <v>63</v>
      </c>
      <c r="M635" s="19" t="s">
        <v>63</v>
      </c>
      <c r="N635" s="19" t="s">
        <v>62</v>
      </c>
      <c r="O635" s="19" t="s">
        <v>63</v>
      </c>
      <c r="P635" s="19" t="s">
        <v>62</v>
      </c>
      <c r="Q635" s="19" t="s">
        <v>62</v>
      </c>
      <c r="R635" s="19" t="s">
        <v>63</v>
      </c>
      <c r="S635" s="19" t="s">
        <v>62</v>
      </c>
      <c r="T635" s="19" t="s">
        <v>62</v>
      </c>
      <c r="U635" s="19" t="s">
        <v>62</v>
      </c>
      <c r="V635" s="19" t="s">
        <v>62</v>
      </c>
      <c r="W635" s="19" t="s">
        <v>63</v>
      </c>
      <c r="X635" s="19" t="s">
        <v>63</v>
      </c>
      <c r="Y635" s="19" t="s">
        <v>63</v>
      </c>
      <c r="Z635" s="19" t="s">
        <v>63</v>
      </c>
      <c r="AA635" s="19" t="s">
        <v>63</v>
      </c>
      <c r="AB635" s="19" t="s">
        <v>63</v>
      </c>
      <c r="AC635" s="19" t="s">
        <v>63</v>
      </c>
      <c r="AD635" s="19" t="s">
        <v>63</v>
      </c>
      <c r="AE635" s="19" t="s">
        <v>63</v>
      </c>
      <c r="AF635" s="19" t="s">
        <v>63</v>
      </c>
      <c r="AG635" s="19" t="s">
        <v>63</v>
      </c>
      <c r="AH635" s="19" t="s">
        <v>63</v>
      </c>
      <c r="AI635" s="19" t="s">
        <v>63</v>
      </c>
      <c r="AJ635" s="19" t="s">
        <v>63</v>
      </c>
      <c r="AK635" s="19" t="s">
        <v>63</v>
      </c>
      <c r="AL635" s="19" t="s">
        <v>63</v>
      </c>
      <c r="AM635" s="19" t="s">
        <v>63</v>
      </c>
      <c r="AN635" s="19" t="s">
        <v>63</v>
      </c>
      <c r="AO635" s="19" t="s">
        <v>63</v>
      </c>
      <c r="AP635" s="83"/>
      <c r="AQ635" s="83" t="s">
        <v>64</v>
      </c>
    </row>
    <row r="636" spans="1:43">
      <c r="A636" s="15" t="s">
        <v>183</v>
      </c>
      <c r="B636" s="1">
        <v>3075</v>
      </c>
      <c r="C636" s="16">
        <v>26.1</v>
      </c>
      <c r="D636" s="23" t="s">
        <v>1783</v>
      </c>
      <c r="E636" s="17" t="s">
        <v>57</v>
      </c>
      <c r="F636" s="17" t="s">
        <v>57</v>
      </c>
      <c r="G636" s="19" t="s">
        <v>116</v>
      </c>
      <c r="H636" s="18">
        <v>1</v>
      </c>
      <c r="I636" s="19"/>
      <c r="J636" s="19"/>
      <c r="K636" s="19"/>
      <c r="L636" s="19" t="s">
        <v>63</v>
      </c>
      <c r="M636" s="19" t="s">
        <v>63</v>
      </c>
      <c r="N636" s="19" t="s">
        <v>62</v>
      </c>
      <c r="O636" s="19" t="s">
        <v>63</v>
      </c>
      <c r="P636" s="19" t="s">
        <v>62</v>
      </c>
      <c r="Q636" s="19" t="s">
        <v>62</v>
      </c>
      <c r="R636" s="19" t="s">
        <v>63</v>
      </c>
      <c r="S636" s="19" t="s">
        <v>62</v>
      </c>
      <c r="T636" s="19" t="s">
        <v>62</v>
      </c>
      <c r="U636" s="19" t="s">
        <v>62</v>
      </c>
      <c r="V636" s="19" t="s">
        <v>62</v>
      </c>
      <c r="W636" s="19" t="s">
        <v>63</v>
      </c>
      <c r="X636" s="19" t="s">
        <v>63</v>
      </c>
      <c r="Y636" s="19" t="s">
        <v>63</v>
      </c>
      <c r="Z636" s="19" t="s">
        <v>63</v>
      </c>
      <c r="AA636" s="19" t="s">
        <v>63</v>
      </c>
      <c r="AB636" s="19" t="s">
        <v>63</v>
      </c>
      <c r="AC636" s="19" t="s">
        <v>63</v>
      </c>
      <c r="AD636" s="19" t="s">
        <v>63</v>
      </c>
      <c r="AE636" s="19" t="s">
        <v>63</v>
      </c>
      <c r="AF636" s="19" t="s">
        <v>63</v>
      </c>
      <c r="AG636" s="19" t="s">
        <v>63</v>
      </c>
      <c r="AH636" s="19" t="s">
        <v>63</v>
      </c>
      <c r="AI636" s="19" t="s">
        <v>63</v>
      </c>
      <c r="AJ636" s="19" t="s">
        <v>63</v>
      </c>
      <c r="AK636" s="19" t="s">
        <v>63</v>
      </c>
      <c r="AL636" s="19" t="s">
        <v>63</v>
      </c>
      <c r="AM636" s="19" t="s">
        <v>63</v>
      </c>
      <c r="AN636" s="19" t="s">
        <v>63</v>
      </c>
      <c r="AO636" s="19" t="s">
        <v>63</v>
      </c>
      <c r="AP636" s="83"/>
      <c r="AQ636" s="83" t="s">
        <v>64</v>
      </c>
    </row>
    <row r="637" spans="1:43">
      <c r="A637" s="15" t="s">
        <v>183</v>
      </c>
      <c r="B637" s="1">
        <v>3076</v>
      </c>
      <c r="C637" s="16">
        <v>26.1</v>
      </c>
      <c r="D637" s="23" t="s">
        <v>1784</v>
      </c>
      <c r="E637" s="17" t="s">
        <v>57</v>
      </c>
      <c r="F637" s="17" t="s">
        <v>57</v>
      </c>
      <c r="G637" s="19" t="s">
        <v>116</v>
      </c>
      <c r="H637" s="18">
        <v>1</v>
      </c>
      <c r="I637" s="19"/>
      <c r="J637" s="19"/>
      <c r="K637" s="19"/>
      <c r="L637" s="19" t="s">
        <v>63</v>
      </c>
      <c r="M637" s="19" t="s">
        <v>63</v>
      </c>
      <c r="N637" s="19" t="s">
        <v>62</v>
      </c>
      <c r="O637" s="19" t="s">
        <v>63</v>
      </c>
      <c r="P637" s="19" t="s">
        <v>62</v>
      </c>
      <c r="Q637" s="19" t="s">
        <v>62</v>
      </c>
      <c r="R637" s="19" t="s">
        <v>63</v>
      </c>
      <c r="S637" s="19" t="s">
        <v>62</v>
      </c>
      <c r="T637" s="19" t="s">
        <v>62</v>
      </c>
      <c r="U637" s="19" t="s">
        <v>62</v>
      </c>
      <c r="V637" s="19" t="s">
        <v>62</v>
      </c>
      <c r="W637" s="19" t="s">
        <v>63</v>
      </c>
      <c r="X637" s="19" t="s">
        <v>63</v>
      </c>
      <c r="Y637" s="19" t="s">
        <v>63</v>
      </c>
      <c r="Z637" s="19" t="s">
        <v>63</v>
      </c>
      <c r="AA637" s="19" t="s">
        <v>63</v>
      </c>
      <c r="AB637" s="19" t="s">
        <v>63</v>
      </c>
      <c r="AC637" s="19" t="s">
        <v>63</v>
      </c>
      <c r="AD637" s="19" t="s">
        <v>63</v>
      </c>
      <c r="AE637" s="19" t="s">
        <v>63</v>
      </c>
      <c r="AF637" s="19" t="s">
        <v>63</v>
      </c>
      <c r="AG637" s="19" t="s">
        <v>63</v>
      </c>
      <c r="AH637" s="19" t="s">
        <v>63</v>
      </c>
      <c r="AI637" s="19" t="s">
        <v>63</v>
      </c>
      <c r="AJ637" s="19" t="s">
        <v>63</v>
      </c>
      <c r="AK637" s="19" t="s">
        <v>63</v>
      </c>
      <c r="AL637" s="19" t="s">
        <v>63</v>
      </c>
      <c r="AM637" s="19" t="s">
        <v>63</v>
      </c>
      <c r="AN637" s="19" t="s">
        <v>63</v>
      </c>
      <c r="AO637" s="19" t="s">
        <v>63</v>
      </c>
      <c r="AP637" s="83"/>
      <c r="AQ637" s="83" t="s">
        <v>64</v>
      </c>
    </row>
    <row r="638" spans="1:43">
      <c r="A638" s="15" t="s">
        <v>183</v>
      </c>
      <c r="B638" s="1">
        <v>3077</v>
      </c>
      <c r="C638" s="16">
        <v>39.6</v>
      </c>
      <c r="D638" s="23" t="s">
        <v>1785</v>
      </c>
      <c r="E638" s="17" t="s">
        <v>57</v>
      </c>
      <c r="F638" s="17" t="s">
        <v>57</v>
      </c>
      <c r="G638" s="19" t="s">
        <v>116</v>
      </c>
      <c r="H638" s="18">
        <v>1</v>
      </c>
      <c r="I638" s="19"/>
      <c r="J638" s="19"/>
      <c r="K638" s="19"/>
      <c r="L638" s="19" t="s">
        <v>63</v>
      </c>
      <c r="M638" s="19" t="s">
        <v>63</v>
      </c>
      <c r="N638" s="19" t="s">
        <v>62</v>
      </c>
      <c r="O638" s="19" t="s">
        <v>63</v>
      </c>
      <c r="P638" s="19" t="s">
        <v>62</v>
      </c>
      <c r="Q638" s="19" t="s">
        <v>62</v>
      </c>
      <c r="R638" s="19" t="s">
        <v>63</v>
      </c>
      <c r="S638" s="19" t="s">
        <v>62</v>
      </c>
      <c r="T638" s="19" t="s">
        <v>62</v>
      </c>
      <c r="U638" s="19" t="s">
        <v>62</v>
      </c>
      <c r="V638" s="19" t="s">
        <v>62</v>
      </c>
      <c r="W638" s="19" t="s">
        <v>63</v>
      </c>
      <c r="X638" s="19" t="s">
        <v>63</v>
      </c>
      <c r="Y638" s="19" t="s">
        <v>63</v>
      </c>
      <c r="Z638" s="19" t="s">
        <v>63</v>
      </c>
      <c r="AA638" s="19" t="s">
        <v>63</v>
      </c>
      <c r="AB638" s="19" t="s">
        <v>63</v>
      </c>
      <c r="AC638" s="19" t="s">
        <v>63</v>
      </c>
      <c r="AD638" s="19" t="s">
        <v>63</v>
      </c>
      <c r="AE638" s="19" t="s">
        <v>63</v>
      </c>
      <c r="AF638" s="19" t="s">
        <v>63</v>
      </c>
      <c r="AG638" s="19" t="s">
        <v>63</v>
      </c>
      <c r="AH638" s="19" t="s">
        <v>63</v>
      </c>
      <c r="AI638" s="19" t="s">
        <v>63</v>
      </c>
      <c r="AJ638" s="19" t="s">
        <v>63</v>
      </c>
      <c r="AK638" s="19" t="s">
        <v>63</v>
      </c>
      <c r="AL638" s="19" t="s">
        <v>63</v>
      </c>
      <c r="AM638" s="19" t="s">
        <v>63</v>
      </c>
      <c r="AN638" s="19" t="s">
        <v>63</v>
      </c>
      <c r="AO638" s="19" t="s">
        <v>63</v>
      </c>
      <c r="AP638" s="83"/>
      <c r="AQ638" s="83" t="s">
        <v>64</v>
      </c>
    </row>
    <row r="639" spans="1:43" ht="76.5">
      <c r="A639" s="15" t="s">
        <v>183</v>
      </c>
      <c r="B639" s="1">
        <v>3078</v>
      </c>
      <c r="C639" s="16">
        <v>119.7</v>
      </c>
      <c r="D639" s="23" t="s">
        <v>1786</v>
      </c>
      <c r="E639" s="19" t="s">
        <v>200</v>
      </c>
      <c r="F639" s="17" t="s">
        <v>57</v>
      </c>
      <c r="G639" s="19" t="s">
        <v>116</v>
      </c>
      <c r="H639" s="18">
        <v>1</v>
      </c>
      <c r="I639" s="19" t="s">
        <v>1787</v>
      </c>
      <c r="J639" s="19"/>
      <c r="K639" s="19" t="s">
        <v>2741</v>
      </c>
      <c r="L639" s="19" t="s">
        <v>63</v>
      </c>
      <c r="M639" s="19" t="s">
        <v>63</v>
      </c>
      <c r="N639" s="19" t="s">
        <v>62</v>
      </c>
      <c r="O639" s="19" t="s">
        <v>63</v>
      </c>
      <c r="P639" s="19" t="s">
        <v>62</v>
      </c>
      <c r="Q639" s="19" t="s">
        <v>62</v>
      </c>
      <c r="R639" s="19" t="s">
        <v>63</v>
      </c>
      <c r="S639" s="19" t="s">
        <v>62</v>
      </c>
      <c r="T639" s="19" t="s">
        <v>62</v>
      </c>
      <c r="U639" s="19" t="s">
        <v>62</v>
      </c>
      <c r="V639" s="19" t="s">
        <v>62</v>
      </c>
      <c r="W639" s="19" t="s">
        <v>63</v>
      </c>
      <c r="X639" s="19" t="s">
        <v>63</v>
      </c>
      <c r="Y639" s="19" t="s">
        <v>63</v>
      </c>
      <c r="Z639" s="19" t="s">
        <v>63</v>
      </c>
      <c r="AA639" s="19" t="s">
        <v>63</v>
      </c>
      <c r="AB639" s="19" t="s">
        <v>63</v>
      </c>
      <c r="AC639" s="19" t="s">
        <v>63</v>
      </c>
      <c r="AD639" s="19" t="s">
        <v>63</v>
      </c>
      <c r="AE639" s="19" t="s">
        <v>63</v>
      </c>
      <c r="AF639" s="19" t="s">
        <v>63</v>
      </c>
      <c r="AG639" s="19" t="s">
        <v>63</v>
      </c>
      <c r="AH639" s="19" t="s">
        <v>63</v>
      </c>
      <c r="AI639" s="19" t="s">
        <v>63</v>
      </c>
      <c r="AJ639" s="19" t="s">
        <v>63</v>
      </c>
      <c r="AK639" s="19" t="s">
        <v>63</v>
      </c>
      <c r="AL639" s="19" t="s">
        <v>63</v>
      </c>
      <c r="AM639" s="19" t="s">
        <v>63</v>
      </c>
      <c r="AN639" s="19" t="s">
        <v>63</v>
      </c>
      <c r="AO639" s="19" t="s">
        <v>63</v>
      </c>
      <c r="AP639" s="83"/>
      <c r="AQ639" s="83" t="s">
        <v>64</v>
      </c>
    </row>
    <row r="640" spans="1:43" ht="63.75">
      <c r="A640" s="15" t="s">
        <v>183</v>
      </c>
      <c r="B640" s="1">
        <v>3078.1</v>
      </c>
      <c r="C640" s="16">
        <v>47.7</v>
      </c>
      <c r="D640" s="23" t="s">
        <v>1788</v>
      </c>
      <c r="E640" s="19" t="s">
        <v>200</v>
      </c>
      <c r="F640" s="17" t="s">
        <v>57</v>
      </c>
      <c r="G640" s="19" t="s">
        <v>116</v>
      </c>
      <c r="H640" s="18">
        <v>1</v>
      </c>
      <c r="I640" s="19" t="s">
        <v>189</v>
      </c>
      <c r="J640" s="19"/>
      <c r="K640" s="19" t="s">
        <v>2742</v>
      </c>
      <c r="L640" s="19" t="s">
        <v>63</v>
      </c>
      <c r="M640" s="19" t="s">
        <v>63</v>
      </c>
      <c r="N640" s="19" t="s">
        <v>62</v>
      </c>
      <c r="O640" s="19" t="s">
        <v>63</v>
      </c>
      <c r="P640" s="19" t="s">
        <v>62</v>
      </c>
      <c r="Q640" s="19" t="s">
        <v>62</v>
      </c>
      <c r="R640" s="19" t="s">
        <v>63</v>
      </c>
      <c r="S640" s="19" t="s">
        <v>62</v>
      </c>
      <c r="T640" s="19" t="s">
        <v>62</v>
      </c>
      <c r="U640" s="19" t="s">
        <v>62</v>
      </c>
      <c r="V640" s="19" t="s">
        <v>62</v>
      </c>
      <c r="W640" s="19" t="s">
        <v>63</v>
      </c>
      <c r="X640" s="19" t="s">
        <v>63</v>
      </c>
      <c r="Y640" s="19" t="s">
        <v>63</v>
      </c>
      <c r="Z640" s="19" t="s">
        <v>63</v>
      </c>
      <c r="AA640" s="19" t="s">
        <v>63</v>
      </c>
      <c r="AB640" s="19" t="s">
        <v>63</v>
      </c>
      <c r="AC640" s="19" t="s">
        <v>63</v>
      </c>
      <c r="AD640" s="19" t="s">
        <v>63</v>
      </c>
      <c r="AE640" s="19" t="s">
        <v>63</v>
      </c>
      <c r="AF640" s="19" t="s">
        <v>63</v>
      </c>
      <c r="AG640" s="19" t="s">
        <v>63</v>
      </c>
      <c r="AH640" s="19" t="s">
        <v>63</v>
      </c>
      <c r="AI640" s="19" t="s">
        <v>63</v>
      </c>
      <c r="AJ640" s="19" t="s">
        <v>63</v>
      </c>
      <c r="AK640" s="19" t="s">
        <v>63</v>
      </c>
      <c r="AL640" s="19" t="s">
        <v>63</v>
      </c>
      <c r="AM640" s="19" t="s">
        <v>63</v>
      </c>
      <c r="AN640" s="19" t="s">
        <v>63</v>
      </c>
      <c r="AO640" s="19" t="s">
        <v>63</v>
      </c>
      <c r="AP640" s="83" t="s">
        <v>191</v>
      </c>
      <c r="AQ640" s="83" t="s">
        <v>64</v>
      </c>
    </row>
    <row r="641" spans="1:43">
      <c r="A641" s="15" t="s">
        <v>183</v>
      </c>
      <c r="B641" s="1">
        <v>3079</v>
      </c>
      <c r="C641" s="16">
        <v>26.1</v>
      </c>
      <c r="D641" s="23" t="s">
        <v>1789</v>
      </c>
      <c r="E641" s="17" t="s">
        <v>57</v>
      </c>
      <c r="F641" s="17" t="s">
        <v>57</v>
      </c>
      <c r="G641" s="19" t="s">
        <v>116</v>
      </c>
      <c r="H641" s="18">
        <v>1</v>
      </c>
      <c r="I641" s="19"/>
      <c r="J641" s="19"/>
      <c r="K641" s="19"/>
      <c r="L641" s="19" t="s">
        <v>63</v>
      </c>
      <c r="M641" s="19" t="s">
        <v>63</v>
      </c>
      <c r="N641" s="19" t="s">
        <v>63</v>
      </c>
      <c r="O641" s="19" t="s">
        <v>63</v>
      </c>
      <c r="P641" s="19" t="s">
        <v>62</v>
      </c>
      <c r="Q641" s="19" t="s">
        <v>62</v>
      </c>
      <c r="R641" s="19" t="s">
        <v>63</v>
      </c>
      <c r="S641" s="19" t="s">
        <v>62</v>
      </c>
      <c r="T641" s="19" t="s">
        <v>62</v>
      </c>
      <c r="U641" s="19" t="s">
        <v>62</v>
      </c>
      <c r="V641" s="19" t="s">
        <v>62</v>
      </c>
      <c r="W641" s="19" t="s">
        <v>63</v>
      </c>
      <c r="X641" s="19" t="s">
        <v>63</v>
      </c>
      <c r="Y641" s="19" t="s">
        <v>63</v>
      </c>
      <c r="Z641" s="19" t="s">
        <v>63</v>
      </c>
      <c r="AA641" s="19" t="s">
        <v>63</v>
      </c>
      <c r="AB641" s="19" t="s">
        <v>63</v>
      </c>
      <c r="AC641" s="19" t="s">
        <v>63</v>
      </c>
      <c r="AD641" s="19" t="s">
        <v>63</v>
      </c>
      <c r="AE641" s="19" t="s">
        <v>63</v>
      </c>
      <c r="AF641" s="19" t="s">
        <v>63</v>
      </c>
      <c r="AG641" s="19" t="s">
        <v>63</v>
      </c>
      <c r="AH641" s="19" t="s">
        <v>63</v>
      </c>
      <c r="AI641" s="19" t="s">
        <v>63</v>
      </c>
      <c r="AJ641" s="19" t="s">
        <v>63</v>
      </c>
      <c r="AK641" s="19" t="s">
        <v>63</v>
      </c>
      <c r="AL641" s="19" t="s">
        <v>63</v>
      </c>
      <c r="AM641" s="19" t="s">
        <v>63</v>
      </c>
      <c r="AN641" s="19" t="s">
        <v>63</v>
      </c>
      <c r="AO641" s="19" t="s">
        <v>63</v>
      </c>
      <c r="AP641" s="83"/>
      <c r="AQ641" s="83" t="s">
        <v>64</v>
      </c>
    </row>
    <row r="642" spans="1:43">
      <c r="A642" s="15" t="s">
        <v>183</v>
      </c>
      <c r="B642" s="1">
        <v>3080</v>
      </c>
      <c r="C642" s="16">
        <v>37.799999999999997</v>
      </c>
      <c r="D642" s="23" t="s">
        <v>1789</v>
      </c>
      <c r="E642" s="17" t="s">
        <v>57</v>
      </c>
      <c r="F642" s="17" t="s">
        <v>57</v>
      </c>
      <c r="G642" s="19" t="s">
        <v>59</v>
      </c>
      <c r="H642" s="18">
        <v>1</v>
      </c>
      <c r="I642" s="19"/>
      <c r="J642" s="19"/>
      <c r="K642" s="19"/>
      <c r="L642" s="19" t="s">
        <v>63</v>
      </c>
      <c r="M642" s="19" t="s">
        <v>63</v>
      </c>
      <c r="N642" s="19" t="s">
        <v>63</v>
      </c>
      <c r="O642" s="19" t="s">
        <v>63</v>
      </c>
      <c r="P642" s="19" t="s">
        <v>62</v>
      </c>
      <c r="Q642" s="19" t="s">
        <v>62</v>
      </c>
      <c r="R642" s="19" t="s">
        <v>63</v>
      </c>
      <c r="S642" s="19" t="s">
        <v>62</v>
      </c>
      <c r="T642" s="19" t="s">
        <v>62</v>
      </c>
      <c r="U642" s="19" t="s">
        <v>62</v>
      </c>
      <c r="V642" s="19" t="s">
        <v>62</v>
      </c>
      <c r="W642" s="19" t="s">
        <v>63</v>
      </c>
      <c r="X642" s="19" t="s">
        <v>63</v>
      </c>
      <c r="Y642" s="19" t="s">
        <v>63</v>
      </c>
      <c r="Z642" s="19" t="s">
        <v>63</v>
      </c>
      <c r="AA642" s="19" t="s">
        <v>63</v>
      </c>
      <c r="AB642" s="19" t="s">
        <v>63</v>
      </c>
      <c r="AC642" s="19" t="s">
        <v>63</v>
      </c>
      <c r="AD642" s="19" t="s">
        <v>63</v>
      </c>
      <c r="AE642" s="19" t="s">
        <v>63</v>
      </c>
      <c r="AF642" s="19" t="s">
        <v>63</v>
      </c>
      <c r="AG642" s="19" t="s">
        <v>63</v>
      </c>
      <c r="AH642" s="19" t="s">
        <v>63</v>
      </c>
      <c r="AI642" s="19" t="s">
        <v>63</v>
      </c>
      <c r="AJ642" s="19" t="s">
        <v>63</v>
      </c>
      <c r="AK642" s="19" t="s">
        <v>63</v>
      </c>
      <c r="AL642" s="19" t="s">
        <v>63</v>
      </c>
      <c r="AM642" s="19" t="s">
        <v>63</v>
      </c>
      <c r="AN642" s="19" t="s">
        <v>63</v>
      </c>
      <c r="AO642" s="19" t="s">
        <v>63</v>
      </c>
      <c r="AP642" s="83"/>
      <c r="AQ642" s="83" t="s">
        <v>64</v>
      </c>
    </row>
    <row r="643" spans="1:43">
      <c r="A643" s="15" t="s">
        <v>183</v>
      </c>
      <c r="B643" s="1">
        <v>3081</v>
      </c>
      <c r="C643" s="16">
        <v>29.7</v>
      </c>
      <c r="D643" s="23" t="s">
        <v>1790</v>
      </c>
      <c r="E643" s="17" t="s">
        <v>57</v>
      </c>
      <c r="F643" s="17" t="s">
        <v>57</v>
      </c>
      <c r="G643" s="19" t="s">
        <v>116</v>
      </c>
      <c r="H643" s="18">
        <v>1</v>
      </c>
      <c r="I643" s="19"/>
      <c r="J643" s="19"/>
      <c r="K643" s="19"/>
      <c r="L643" s="19" t="s">
        <v>63</v>
      </c>
      <c r="M643" s="19" t="s">
        <v>63</v>
      </c>
      <c r="N643" s="19" t="s">
        <v>63</v>
      </c>
      <c r="O643" s="19" t="s">
        <v>63</v>
      </c>
      <c r="P643" s="19" t="s">
        <v>62</v>
      </c>
      <c r="Q643" s="19" t="s">
        <v>62</v>
      </c>
      <c r="R643" s="19" t="s">
        <v>63</v>
      </c>
      <c r="S643" s="19" t="s">
        <v>62</v>
      </c>
      <c r="T643" s="19" t="s">
        <v>62</v>
      </c>
      <c r="U643" s="19" t="s">
        <v>62</v>
      </c>
      <c r="V643" s="19" t="s">
        <v>62</v>
      </c>
      <c r="W643" s="19" t="s">
        <v>63</v>
      </c>
      <c r="X643" s="19" t="s">
        <v>63</v>
      </c>
      <c r="Y643" s="19" t="s">
        <v>63</v>
      </c>
      <c r="Z643" s="19" t="s">
        <v>63</v>
      </c>
      <c r="AA643" s="19" t="s">
        <v>63</v>
      </c>
      <c r="AB643" s="19" t="s">
        <v>63</v>
      </c>
      <c r="AC643" s="19" t="s">
        <v>63</v>
      </c>
      <c r="AD643" s="19" t="s">
        <v>63</v>
      </c>
      <c r="AE643" s="19" t="s">
        <v>63</v>
      </c>
      <c r="AF643" s="19" t="s">
        <v>63</v>
      </c>
      <c r="AG643" s="19" t="s">
        <v>63</v>
      </c>
      <c r="AH643" s="19" t="s">
        <v>63</v>
      </c>
      <c r="AI643" s="19" t="s">
        <v>63</v>
      </c>
      <c r="AJ643" s="19" t="s">
        <v>63</v>
      </c>
      <c r="AK643" s="19" t="s">
        <v>63</v>
      </c>
      <c r="AL643" s="19" t="s">
        <v>63</v>
      </c>
      <c r="AM643" s="19" t="s">
        <v>63</v>
      </c>
      <c r="AN643" s="19" t="s">
        <v>63</v>
      </c>
      <c r="AO643" s="19" t="s">
        <v>63</v>
      </c>
      <c r="AP643" s="83"/>
      <c r="AQ643" s="83" t="s">
        <v>64</v>
      </c>
    </row>
    <row r="644" spans="1:43">
      <c r="A644" s="15" t="s">
        <v>183</v>
      </c>
      <c r="B644" s="1">
        <v>3082</v>
      </c>
      <c r="C644" s="16">
        <v>37.799999999999997</v>
      </c>
      <c r="D644" s="23" t="s">
        <v>1791</v>
      </c>
      <c r="E644" s="17" t="s">
        <v>57</v>
      </c>
      <c r="F644" s="17" t="s">
        <v>57</v>
      </c>
      <c r="G644" s="19" t="s">
        <v>116</v>
      </c>
      <c r="H644" s="18">
        <v>1</v>
      </c>
      <c r="I644" s="19"/>
      <c r="J644" s="19"/>
      <c r="K644" s="19"/>
      <c r="L644" s="19" t="s">
        <v>63</v>
      </c>
      <c r="M644" s="19" t="s">
        <v>63</v>
      </c>
      <c r="N644" s="19" t="s">
        <v>63</v>
      </c>
      <c r="O644" s="19" t="s">
        <v>63</v>
      </c>
      <c r="P644" s="19" t="s">
        <v>62</v>
      </c>
      <c r="Q644" s="19" t="s">
        <v>62</v>
      </c>
      <c r="R644" s="19" t="s">
        <v>63</v>
      </c>
      <c r="S644" s="19" t="s">
        <v>62</v>
      </c>
      <c r="T644" s="19" t="s">
        <v>62</v>
      </c>
      <c r="U644" s="19" t="s">
        <v>62</v>
      </c>
      <c r="V644" s="19" t="s">
        <v>62</v>
      </c>
      <c r="W644" s="19" t="s">
        <v>63</v>
      </c>
      <c r="X644" s="19" t="s">
        <v>63</v>
      </c>
      <c r="Y644" s="19" t="s">
        <v>63</v>
      </c>
      <c r="Z644" s="19" t="s">
        <v>63</v>
      </c>
      <c r="AA644" s="19" t="s">
        <v>63</v>
      </c>
      <c r="AB644" s="19" t="s">
        <v>63</v>
      </c>
      <c r="AC644" s="19" t="s">
        <v>63</v>
      </c>
      <c r="AD644" s="19" t="s">
        <v>63</v>
      </c>
      <c r="AE644" s="19" t="s">
        <v>63</v>
      </c>
      <c r="AF644" s="19" t="s">
        <v>63</v>
      </c>
      <c r="AG644" s="19" t="s">
        <v>63</v>
      </c>
      <c r="AH644" s="19" t="s">
        <v>63</v>
      </c>
      <c r="AI644" s="19" t="s">
        <v>63</v>
      </c>
      <c r="AJ644" s="19" t="s">
        <v>63</v>
      </c>
      <c r="AK644" s="19" t="s">
        <v>63</v>
      </c>
      <c r="AL644" s="19" t="s">
        <v>63</v>
      </c>
      <c r="AM644" s="19" t="s">
        <v>63</v>
      </c>
      <c r="AN644" s="19" t="s">
        <v>63</v>
      </c>
      <c r="AO644" s="19" t="s">
        <v>63</v>
      </c>
      <c r="AP644" s="83"/>
      <c r="AQ644" s="83" t="s">
        <v>64</v>
      </c>
    </row>
    <row r="645" spans="1:43">
      <c r="A645" s="15" t="s">
        <v>183</v>
      </c>
      <c r="B645" s="1">
        <v>3084</v>
      </c>
      <c r="C645" s="16">
        <v>26.1</v>
      </c>
      <c r="D645" s="23" t="s">
        <v>1792</v>
      </c>
      <c r="E645" s="17" t="s">
        <v>57</v>
      </c>
      <c r="F645" s="17" t="s">
        <v>57</v>
      </c>
      <c r="G645" s="17" t="s">
        <v>57</v>
      </c>
      <c r="H645" s="18">
        <v>1</v>
      </c>
      <c r="I645" s="19"/>
      <c r="J645" s="19"/>
      <c r="K645" s="19"/>
      <c r="L645" s="19" t="s">
        <v>63</v>
      </c>
      <c r="M645" s="19" t="s">
        <v>63</v>
      </c>
      <c r="N645" s="19" t="s">
        <v>63</v>
      </c>
      <c r="O645" s="19" t="s">
        <v>63</v>
      </c>
      <c r="P645" s="19" t="s">
        <v>62</v>
      </c>
      <c r="Q645" s="19" t="s">
        <v>62</v>
      </c>
      <c r="R645" s="19" t="s">
        <v>63</v>
      </c>
      <c r="S645" s="19" t="s">
        <v>62</v>
      </c>
      <c r="T645" s="19" t="s">
        <v>62</v>
      </c>
      <c r="U645" s="19" t="s">
        <v>62</v>
      </c>
      <c r="V645" s="19" t="s">
        <v>62</v>
      </c>
      <c r="W645" s="19" t="s">
        <v>63</v>
      </c>
      <c r="X645" s="19" t="s">
        <v>63</v>
      </c>
      <c r="Y645" s="19" t="s">
        <v>63</v>
      </c>
      <c r="Z645" s="19" t="s">
        <v>63</v>
      </c>
      <c r="AA645" s="19" t="s">
        <v>63</v>
      </c>
      <c r="AB645" s="19" t="s">
        <v>63</v>
      </c>
      <c r="AC645" s="19" t="s">
        <v>63</v>
      </c>
      <c r="AD645" s="19" t="s">
        <v>63</v>
      </c>
      <c r="AE645" s="19" t="s">
        <v>63</v>
      </c>
      <c r="AF645" s="19" t="s">
        <v>63</v>
      </c>
      <c r="AG645" s="19" t="s">
        <v>63</v>
      </c>
      <c r="AH645" s="19" t="s">
        <v>63</v>
      </c>
      <c r="AI645" s="19" t="s">
        <v>63</v>
      </c>
      <c r="AJ645" s="19" t="s">
        <v>63</v>
      </c>
      <c r="AK645" s="19" t="s">
        <v>63</v>
      </c>
      <c r="AL645" s="19" t="s">
        <v>63</v>
      </c>
      <c r="AM645" s="19" t="s">
        <v>63</v>
      </c>
      <c r="AN645" s="19" t="s">
        <v>63</v>
      </c>
      <c r="AO645" s="19" t="s">
        <v>63</v>
      </c>
      <c r="AP645" s="83"/>
      <c r="AQ645" s="83" t="s">
        <v>64</v>
      </c>
    </row>
    <row r="646" spans="1:43">
      <c r="A646" s="15" t="s">
        <v>183</v>
      </c>
      <c r="B646" s="1">
        <v>3085</v>
      </c>
      <c r="C646" s="16">
        <v>21.6</v>
      </c>
      <c r="D646" s="23" t="s">
        <v>1793</v>
      </c>
      <c r="E646" s="19" t="s">
        <v>1730</v>
      </c>
      <c r="F646" s="17" t="s">
        <v>57</v>
      </c>
      <c r="G646" s="17" t="s">
        <v>57</v>
      </c>
      <c r="H646" s="18">
        <v>1</v>
      </c>
      <c r="I646" s="19"/>
      <c r="J646" s="19"/>
      <c r="K646" s="19"/>
      <c r="L646" s="19" t="s">
        <v>63</v>
      </c>
      <c r="M646" s="19" t="s">
        <v>63</v>
      </c>
      <c r="N646" s="19" t="s">
        <v>63</v>
      </c>
      <c r="O646" s="19" t="s">
        <v>63</v>
      </c>
      <c r="P646" s="19" t="s">
        <v>62</v>
      </c>
      <c r="Q646" s="19" t="s">
        <v>62</v>
      </c>
      <c r="R646" s="19" t="s">
        <v>63</v>
      </c>
      <c r="S646" s="19" t="s">
        <v>62</v>
      </c>
      <c r="T646" s="19" t="s">
        <v>62</v>
      </c>
      <c r="U646" s="19" t="s">
        <v>62</v>
      </c>
      <c r="V646" s="19" t="s">
        <v>62</v>
      </c>
      <c r="W646" s="19" t="s">
        <v>63</v>
      </c>
      <c r="X646" s="19" t="s">
        <v>63</v>
      </c>
      <c r="Y646" s="19" t="s">
        <v>63</v>
      </c>
      <c r="Z646" s="19" t="s">
        <v>63</v>
      </c>
      <c r="AA646" s="19" t="s">
        <v>63</v>
      </c>
      <c r="AB646" s="19" t="s">
        <v>63</v>
      </c>
      <c r="AC646" s="19" t="s">
        <v>63</v>
      </c>
      <c r="AD646" s="19" t="s">
        <v>63</v>
      </c>
      <c r="AE646" s="19" t="s">
        <v>63</v>
      </c>
      <c r="AF646" s="19" t="s">
        <v>63</v>
      </c>
      <c r="AG646" s="19" t="s">
        <v>63</v>
      </c>
      <c r="AH646" s="19" t="s">
        <v>63</v>
      </c>
      <c r="AI646" s="19" t="s">
        <v>63</v>
      </c>
      <c r="AJ646" s="19" t="s">
        <v>63</v>
      </c>
      <c r="AK646" s="19" t="s">
        <v>63</v>
      </c>
      <c r="AL646" s="19" t="s">
        <v>63</v>
      </c>
      <c r="AM646" s="19" t="s">
        <v>63</v>
      </c>
      <c r="AN646" s="19" t="s">
        <v>63</v>
      </c>
      <c r="AO646" s="19" t="s">
        <v>63</v>
      </c>
      <c r="AP646" s="83"/>
      <c r="AQ646" s="83" t="s">
        <v>64</v>
      </c>
    </row>
    <row r="647" spans="1:43" ht="76.5">
      <c r="A647" s="15" t="s">
        <v>183</v>
      </c>
      <c r="B647" s="1">
        <v>3087</v>
      </c>
      <c r="C647" s="16">
        <v>119.7</v>
      </c>
      <c r="D647" s="23" t="s">
        <v>204</v>
      </c>
      <c r="E647" s="19" t="s">
        <v>185</v>
      </c>
      <c r="F647" s="17" t="s">
        <v>57</v>
      </c>
      <c r="G647" s="19" t="s">
        <v>116</v>
      </c>
      <c r="H647" s="18">
        <v>1</v>
      </c>
      <c r="I647" s="19" t="s">
        <v>194</v>
      </c>
      <c r="J647" s="19"/>
      <c r="K647" s="19"/>
      <c r="L647" s="19" t="s">
        <v>63</v>
      </c>
      <c r="M647" s="19" t="s">
        <v>63</v>
      </c>
      <c r="N647" s="19" t="s">
        <v>63</v>
      </c>
      <c r="O647" s="19" t="s">
        <v>63</v>
      </c>
      <c r="P647" s="19" t="s">
        <v>62</v>
      </c>
      <c r="Q647" s="19" t="s">
        <v>62</v>
      </c>
      <c r="R647" s="19" t="s">
        <v>63</v>
      </c>
      <c r="S647" s="19" t="s">
        <v>62</v>
      </c>
      <c r="T647" s="19" t="s">
        <v>62</v>
      </c>
      <c r="U647" s="19" t="s">
        <v>62</v>
      </c>
      <c r="V647" s="19" t="s">
        <v>62</v>
      </c>
      <c r="W647" s="19" t="s">
        <v>63</v>
      </c>
      <c r="X647" s="19" t="s">
        <v>63</v>
      </c>
      <c r="Y647" s="19" t="s">
        <v>63</v>
      </c>
      <c r="Z647" s="19" t="s">
        <v>63</v>
      </c>
      <c r="AA647" s="19" t="s">
        <v>63</v>
      </c>
      <c r="AB647" s="19" t="s">
        <v>63</v>
      </c>
      <c r="AC647" s="19" t="s">
        <v>63</v>
      </c>
      <c r="AD647" s="19" t="s">
        <v>63</v>
      </c>
      <c r="AE647" s="19" t="s">
        <v>63</v>
      </c>
      <c r="AF647" s="19" t="s">
        <v>63</v>
      </c>
      <c r="AG647" s="19" t="s">
        <v>63</v>
      </c>
      <c r="AH647" s="19" t="s">
        <v>63</v>
      </c>
      <c r="AI647" s="19" t="s">
        <v>63</v>
      </c>
      <c r="AJ647" s="19" t="s">
        <v>63</v>
      </c>
      <c r="AK647" s="19" t="s">
        <v>63</v>
      </c>
      <c r="AL647" s="19" t="s">
        <v>63</v>
      </c>
      <c r="AM647" s="19" t="s">
        <v>63</v>
      </c>
      <c r="AN647" s="19" t="s">
        <v>63</v>
      </c>
      <c r="AO647" s="19" t="s">
        <v>63</v>
      </c>
      <c r="AP647" s="83"/>
      <c r="AQ647" s="83" t="s">
        <v>64</v>
      </c>
    </row>
    <row r="648" spans="1:43" ht="63.75">
      <c r="A648" s="15" t="s">
        <v>183</v>
      </c>
      <c r="B648" s="1">
        <v>3087.1</v>
      </c>
      <c r="C648" s="16">
        <v>47.7</v>
      </c>
      <c r="D648" s="23" t="s">
        <v>205</v>
      </c>
      <c r="E648" s="19" t="s">
        <v>185</v>
      </c>
      <c r="F648" s="17" t="s">
        <v>57</v>
      </c>
      <c r="G648" s="19" t="s">
        <v>116</v>
      </c>
      <c r="H648" s="18" t="s">
        <v>206</v>
      </c>
      <c r="I648" s="19" t="s">
        <v>207</v>
      </c>
      <c r="J648" s="19"/>
      <c r="K648" s="19"/>
      <c r="L648" s="19" t="s">
        <v>63</v>
      </c>
      <c r="M648" s="19" t="s">
        <v>63</v>
      </c>
      <c r="N648" s="19" t="s">
        <v>63</v>
      </c>
      <c r="O648" s="19" t="s">
        <v>63</v>
      </c>
      <c r="P648" s="19" t="s">
        <v>62</v>
      </c>
      <c r="Q648" s="19" t="s">
        <v>62</v>
      </c>
      <c r="R648" s="19" t="s">
        <v>63</v>
      </c>
      <c r="S648" s="19" t="s">
        <v>62</v>
      </c>
      <c r="T648" s="19" t="s">
        <v>62</v>
      </c>
      <c r="U648" s="19" t="s">
        <v>62</v>
      </c>
      <c r="V648" s="19" t="s">
        <v>62</v>
      </c>
      <c r="W648" s="19" t="s">
        <v>63</v>
      </c>
      <c r="X648" s="19" t="s">
        <v>63</v>
      </c>
      <c r="Y648" s="19" t="s">
        <v>63</v>
      </c>
      <c r="Z648" s="19" t="s">
        <v>63</v>
      </c>
      <c r="AA648" s="19" t="s">
        <v>63</v>
      </c>
      <c r="AB648" s="19" t="s">
        <v>63</v>
      </c>
      <c r="AC648" s="19" t="s">
        <v>63</v>
      </c>
      <c r="AD648" s="19" t="s">
        <v>63</v>
      </c>
      <c r="AE648" s="19" t="s">
        <v>63</v>
      </c>
      <c r="AF648" s="19" t="s">
        <v>63</v>
      </c>
      <c r="AG648" s="19" t="s">
        <v>63</v>
      </c>
      <c r="AH648" s="19" t="s">
        <v>63</v>
      </c>
      <c r="AI648" s="19" t="s">
        <v>63</v>
      </c>
      <c r="AJ648" s="19" t="s">
        <v>63</v>
      </c>
      <c r="AK648" s="19" t="s">
        <v>63</v>
      </c>
      <c r="AL648" s="19" t="s">
        <v>63</v>
      </c>
      <c r="AM648" s="19" t="s">
        <v>63</v>
      </c>
      <c r="AN648" s="19" t="s">
        <v>63</v>
      </c>
      <c r="AO648" s="19" t="s">
        <v>63</v>
      </c>
      <c r="AP648" s="83" t="s">
        <v>191</v>
      </c>
      <c r="AQ648" s="83" t="s">
        <v>64</v>
      </c>
    </row>
    <row r="649" spans="1:43">
      <c r="A649" s="15" t="s">
        <v>183</v>
      </c>
      <c r="B649" s="1">
        <v>3089</v>
      </c>
      <c r="C649" s="16">
        <v>26.1</v>
      </c>
      <c r="D649" s="23" t="s">
        <v>1794</v>
      </c>
      <c r="E649" s="17" t="s">
        <v>57</v>
      </c>
      <c r="F649" s="17" t="s">
        <v>57</v>
      </c>
      <c r="G649" s="17" t="s">
        <v>57</v>
      </c>
      <c r="H649" s="18">
        <v>1</v>
      </c>
      <c r="I649" s="19"/>
      <c r="J649" s="19"/>
      <c r="K649" s="19"/>
      <c r="L649" s="19" t="s">
        <v>63</v>
      </c>
      <c r="M649" s="19" t="s">
        <v>63</v>
      </c>
      <c r="N649" s="19" t="s">
        <v>63</v>
      </c>
      <c r="O649" s="19" t="s">
        <v>63</v>
      </c>
      <c r="P649" s="19" t="s">
        <v>62</v>
      </c>
      <c r="Q649" s="19" t="s">
        <v>62</v>
      </c>
      <c r="R649" s="19" t="s">
        <v>63</v>
      </c>
      <c r="S649" s="19" t="s">
        <v>62</v>
      </c>
      <c r="T649" s="19" t="s">
        <v>62</v>
      </c>
      <c r="U649" s="19" t="s">
        <v>62</v>
      </c>
      <c r="V649" s="19" t="s">
        <v>62</v>
      </c>
      <c r="W649" s="19" t="s">
        <v>63</v>
      </c>
      <c r="X649" s="19" t="s">
        <v>63</v>
      </c>
      <c r="Y649" s="19" t="s">
        <v>63</v>
      </c>
      <c r="Z649" s="19" t="s">
        <v>63</v>
      </c>
      <c r="AA649" s="19" t="s">
        <v>63</v>
      </c>
      <c r="AB649" s="19" t="s">
        <v>63</v>
      </c>
      <c r="AC649" s="19" t="s">
        <v>63</v>
      </c>
      <c r="AD649" s="19" t="s">
        <v>63</v>
      </c>
      <c r="AE649" s="19" t="s">
        <v>63</v>
      </c>
      <c r="AF649" s="19" t="s">
        <v>63</v>
      </c>
      <c r="AG649" s="19" t="s">
        <v>63</v>
      </c>
      <c r="AH649" s="19" t="s">
        <v>63</v>
      </c>
      <c r="AI649" s="19" t="s">
        <v>63</v>
      </c>
      <c r="AJ649" s="19" t="s">
        <v>63</v>
      </c>
      <c r="AK649" s="19" t="s">
        <v>63</v>
      </c>
      <c r="AL649" s="19" t="s">
        <v>63</v>
      </c>
      <c r="AM649" s="19" t="s">
        <v>63</v>
      </c>
      <c r="AN649" s="19" t="s">
        <v>63</v>
      </c>
      <c r="AO649" s="19" t="s">
        <v>63</v>
      </c>
      <c r="AP649" s="83"/>
      <c r="AQ649" s="83" t="s">
        <v>64</v>
      </c>
    </row>
    <row r="650" spans="1:43" ht="76.5">
      <c r="A650" s="15" t="s">
        <v>183</v>
      </c>
      <c r="B650" s="1">
        <v>3091</v>
      </c>
      <c r="C650" s="16">
        <v>119.7</v>
      </c>
      <c r="D650" s="23" t="s">
        <v>1795</v>
      </c>
      <c r="E650" s="19" t="s">
        <v>185</v>
      </c>
      <c r="F650" s="17" t="s">
        <v>57</v>
      </c>
      <c r="G650" s="19" t="s">
        <v>116</v>
      </c>
      <c r="H650" s="18">
        <v>1</v>
      </c>
      <c r="I650" s="19" t="s">
        <v>194</v>
      </c>
      <c r="J650" s="19"/>
      <c r="K650" s="19" t="s">
        <v>2743</v>
      </c>
      <c r="L650" s="19" t="s">
        <v>63</v>
      </c>
      <c r="M650" s="19" t="s">
        <v>63</v>
      </c>
      <c r="N650" s="19" t="s">
        <v>63</v>
      </c>
      <c r="O650" s="19" t="s">
        <v>63</v>
      </c>
      <c r="P650" s="19" t="s">
        <v>62</v>
      </c>
      <c r="Q650" s="19" t="s">
        <v>62</v>
      </c>
      <c r="R650" s="19" t="s">
        <v>63</v>
      </c>
      <c r="S650" s="19" t="s">
        <v>62</v>
      </c>
      <c r="T650" s="19" t="s">
        <v>62</v>
      </c>
      <c r="U650" s="19" t="s">
        <v>62</v>
      </c>
      <c r="V650" s="19" t="s">
        <v>62</v>
      </c>
      <c r="W650" s="19" t="s">
        <v>63</v>
      </c>
      <c r="X650" s="19" t="s">
        <v>63</v>
      </c>
      <c r="Y650" s="19" t="s">
        <v>63</v>
      </c>
      <c r="Z650" s="19" t="s">
        <v>63</v>
      </c>
      <c r="AA650" s="19" t="s">
        <v>63</v>
      </c>
      <c r="AB650" s="19" t="s">
        <v>63</v>
      </c>
      <c r="AC650" s="19" t="s">
        <v>63</v>
      </c>
      <c r="AD650" s="19" t="s">
        <v>63</v>
      </c>
      <c r="AE650" s="19" t="s">
        <v>63</v>
      </c>
      <c r="AF650" s="19" t="s">
        <v>63</v>
      </c>
      <c r="AG650" s="19" t="s">
        <v>63</v>
      </c>
      <c r="AH650" s="19" t="s">
        <v>63</v>
      </c>
      <c r="AI650" s="19" t="s">
        <v>63</v>
      </c>
      <c r="AJ650" s="19" t="s">
        <v>63</v>
      </c>
      <c r="AK650" s="19" t="s">
        <v>63</v>
      </c>
      <c r="AL650" s="19" t="s">
        <v>63</v>
      </c>
      <c r="AM650" s="19" t="s">
        <v>63</v>
      </c>
      <c r="AN650" s="19" t="s">
        <v>63</v>
      </c>
      <c r="AO650" s="19" t="s">
        <v>63</v>
      </c>
      <c r="AP650" s="83"/>
      <c r="AQ650" s="83" t="s">
        <v>64</v>
      </c>
    </row>
    <row r="651" spans="1:43" ht="63.75">
      <c r="A651" s="15" t="s">
        <v>183</v>
      </c>
      <c r="B651" s="1">
        <v>3091.1</v>
      </c>
      <c r="C651" s="16">
        <v>47.7</v>
      </c>
      <c r="D651" s="23" t="s">
        <v>1796</v>
      </c>
      <c r="E651" s="19" t="s">
        <v>185</v>
      </c>
      <c r="F651" s="17" t="s">
        <v>57</v>
      </c>
      <c r="G651" s="19" t="s">
        <v>116</v>
      </c>
      <c r="H651" s="18">
        <v>1</v>
      </c>
      <c r="I651" s="19" t="s">
        <v>189</v>
      </c>
      <c r="J651" s="19"/>
      <c r="K651" s="19" t="s">
        <v>2744</v>
      </c>
      <c r="L651" s="19" t="s">
        <v>63</v>
      </c>
      <c r="M651" s="19" t="s">
        <v>63</v>
      </c>
      <c r="N651" s="19" t="s">
        <v>63</v>
      </c>
      <c r="O651" s="19" t="s">
        <v>63</v>
      </c>
      <c r="P651" s="19" t="s">
        <v>62</v>
      </c>
      <c r="Q651" s="19" t="s">
        <v>62</v>
      </c>
      <c r="R651" s="19" t="s">
        <v>63</v>
      </c>
      <c r="S651" s="19" t="s">
        <v>62</v>
      </c>
      <c r="T651" s="19" t="s">
        <v>62</v>
      </c>
      <c r="U651" s="19" t="s">
        <v>62</v>
      </c>
      <c r="V651" s="19" t="s">
        <v>62</v>
      </c>
      <c r="W651" s="19" t="s">
        <v>63</v>
      </c>
      <c r="X651" s="19" t="s">
        <v>63</v>
      </c>
      <c r="Y651" s="19" t="s">
        <v>63</v>
      </c>
      <c r="Z651" s="19" t="s">
        <v>63</v>
      </c>
      <c r="AA651" s="19" t="s">
        <v>63</v>
      </c>
      <c r="AB651" s="19" t="s">
        <v>63</v>
      </c>
      <c r="AC651" s="19" t="s">
        <v>63</v>
      </c>
      <c r="AD651" s="19" t="s">
        <v>63</v>
      </c>
      <c r="AE651" s="19" t="s">
        <v>63</v>
      </c>
      <c r="AF651" s="19" t="s">
        <v>63</v>
      </c>
      <c r="AG651" s="19" t="s">
        <v>63</v>
      </c>
      <c r="AH651" s="19" t="s">
        <v>63</v>
      </c>
      <c r="AI651" s="19" t="s">
        <v>63</v>
      </c>
      <c r="AJ651" s="19" t="s">
        <v>63</v>
      </c>
      <c r="AK651" s="19" t="s">
        <v>63</v>
      </c>
      <c r="AL651" s="19" t="s">
        <v>63</v>
      </c>
      <c r="AM651" s="19" t="s">
        <v>63</v>
      </c>
      <c r="AN651" s="19" t="s">
        <v>63</v>
      </c>
      <c r="AO651" s="19" t="s">
        <v>63</v>
      </c>
      <c r="AP651" s="83" t="s">
        <v>191</v>
      </c>
      <c r="AQ651" s="83" t="s">
        <v>64</v>
      </c>
    </row>
    <row r="652" spans="1:43" ht="76.5">
      <c r="A652" s="15" t="s">
        <v>183</v>
      </c>
      <c r="B652" s="1">
        <v>3092</v>
      </c>
      <c r="C652" s="16">
        <v>119.7</v>
      </c>
      <c r="D652" s="23" t="s">
        <v>1797</v>
      </c>
      <c r="E652" s="19" t="s">
        <v>185</v>
      </c>
      <c r="F652" s="17" t="s">
        <v>57</v>
      </c>
      <c r="G652" s="19" t="s">
        <v>116</v>
      </c>
      <c r="H652" s="18">
        <v>1</v>
      </c>
      <c r="I652" s="19" t="s">
        <v>194</v>
      </c>
      <c r="J652" s="19"/>
      <c r="K652" s="19" t="s">
        <v>2745</v>
      </c>
      <c r="L652" s="19" t="s">
        <v>63</v>
      </c>
      <c r="M652" s="19" t="s">
        <v>63</v>
      </c>
      <c r="N652" s="19" t="s">
        <v>63</v>
      </c>
      <c r="O652" s="19" t="s">
        <v>63</v>
      </c>
      <c r="P652" s="19" t="s">
        <v>62</v>
      </c>
      <c r="Q652" s="19" t="s">
        <v>62</v>
      </c>
      <c r="R652" s="19" t="s">
        <v>63</v>
      </c>
      <c r="S652" s="19" t="s">
        <v>62</v>
      </c>
      <c r="T652" s="19" t="s">
        <v>62</v>
      </c>
      <c r="U652" s="19" t="s">
        <v>62</v>
      </c>
      <c r="V652" s="19" t="s">
        <v>62</v>
      </c>
      <c r="W652" s="19" t="s">
        <v>63</v>
      </c>
      <c r="X652" s="19" t="s">
        <v>63</v>
      </c>
      <c r="Y652" s="19" t="s">
        <v>63</v>
      </c>
      <c r="Z652" s="19" t="s">
        <v>63</v>
      </c>
      <c r="AA652" s="19" t="s">
        <v>63</v>
      </c>
      <c r="AB652" s="19" t="s">
        <v>63</v>
      </c>
      <c r="AC652" s="19" t="s">
        <v>63</v>
      </c>
      <c r="AD652" s="19" t="s">
        <v>63</v>
      </c>
      <c r="AE652" s="19" t="s">
        <v>63</v>
      </c>
      <c r="AF652" s="19" t="s">
        <v>63</v>
      </c>
      <c r="AG652" s="19" t="s">
        <v>63</v>
      </c>
      <c r="AH652" s="19" t="s">
        <v>63</v>
      </c>
      <c r="AI652" s="19" t="s">
        <v>63</v>
      </c>
      <c r="AJ652" s="19" t="s">
        <v>63</v>
      </c>
      <c r="AK652" s="19" t="s">
        <v>63</v>
      </c>
      <c r="AL652" s="19" t="s">
        <v>63</v>
      </c>
      <c r="AM652" s="19" t="s">
        <v>63</v>
      </c>
      <c r="AN652" s="19" t="s">
        <v>63</v>
      </c>
      <c r="AO652" s="19" t="s">
        <v>63</v>
      </c>
      <c r="AP652" s="83"/>
      <c r="AQ652" s="83" t="s">
        <v>64</v>
      </c>
    </row>
    <row r="653" spans="1:43" ht="63.75">
      <c r="A653" s="15" t="s">
        <v>183</v>
      </c>
      <c r="B653" s="1">
        <v>3092.1</v>
      </c>
      <c r="C653" s="16">
        <v>47.7</v>
      </c>
      <c r="D653" s="23" t="s">
        <v>1798</v>
      </c>
      <c r="E653" s="19" t="s">
        <v>185</v>
      </c>
      <c r="F653" s="17" t="s">
        <v>57</v>
      </c>
      <c r="G653" s="19" t="s">
        <v>116</v>
      </c>
      <c r="H653" s="18">
        <v>1</v>
      </c>
      <c r="I653" s="19" t="s">
        <v>189</v>
      </c>
      <c r="J653" s="19"/>
      <c r="K653" s="19" t="s">
        <v>2746</v>
      </c>
      <c r="L653" s="19" t="s">
        <v>63</v>
      </c>
      <c r="M653" s="19" t="s">
        <v>63</v>
      </c>
      <c r="N653" s="19" t="s">
        <v>63</v>
      </c>
      <c r="O653" s="19" t="s">
        <v>63</v>
      </c>
      <c r="P653" s="19" t="s">
        <v>62</v>
      </c>
      <c r="Q653" s="19" t="s">
        <v>62</v>
      </c>
      <c r="R653" s="19" t="s">
        <v>63</v>
      </c>
      <c r="S653" s="19" t="s">
        <v>62</v>
      </c>
      <c r="T653" s="19" t="s">
        <v>62</v>
      </c>
      <c r="U653" s="19" t="s">
        <v>62</v>
      </c>
      <c r="V653" s="19" t="s">
        <v>62</v>
      </c>
      <c r="W653" s="19" t="s">
        <v>63</v>
      </c>
      <c r="X653" s="19" t="s">
        <v>63</v>
      </c>
      <c r="Y653" s="19" t="s">
        <v>63</v>
      </c>
      <c r="Z653" s="19" t="s">
        <v>63</v>
      </c>
      <c r="AA653" s="19" t="s">
        <v>63</v>
      </c>
      <c r="AB653" s="19" t="s">
        <v>63</v>
      </c>
      <c r="AC653" s="19" t="s">
        <v>63</v>
      </c>
      <c r="AD653" s="19" t="s">
        <v>63</v>
      </c>
      <c r="AE653" s="19" t="s">
        <v>63</v>
      </c>
      <c r="AF653" s="19" t="s">
        <v>63</v>
      </c>
      <c r="AG653" s="19" t="s">
        <v>63</v>
      </c>
      <c r="AH653" s="19" t="s">
        <v>63</v>
      </c>
      <c r="AI653" s="19" t="s">
        <v>63</v>
      </c>
      <c r="AJ653" s="19" t="s">
        <v>63</v>
      </c>
      <c r="AK653" s="19" t="s">
        <v>63</v>
      </c>
      <c r="AL653" s="19" t="s">
        <v>63</v>
      </c>
      <c r="AM653" s="19" t="s">
        <v>63</v>
      </c>
      <c r="AN653" s="19" t="s">
        <v>63</v>
      </c>
      <c r="AO653" s="19" t="s">
        <v>63</v>
      </c>
      <c r="AP653" s="83" t="s">
        <v>191</v>
      </c>
      <c r="AQ653" s="83" t="s">
        <v>64</v>
      </c>
    </row>
    <row r="654" spans="1:43" ht="38.25">
      <c r="A654" s="15" t="s">
        <v>183</v>
      </c>
      <c r="B654" s="1">
        <v>3093</v>
      </c>
      <c r="C654" s="16">
        <v>549</v>
      </c>
      <c r="D654" s="23" t="s">
        <v>1799</v>
      </c>
      <c r="E654" s="17" t="s">
        <v>57</v>
      </c>
      <c r="F654" s="17" t="s">
        <v>57</v>
      </c>
      <c r="G654" s="17" t="s">
        <v>57</v>
      </c>
      <c r="H654" s="18">
        <v>1</v>
      </c>
      <c r="I654" s="19" t="s">
        <v>1800</v>
      </c>
      <c r="J654" s="19" t="s">
        <v>1801</v>
      </c>
      <c r="K654" s="19"/>
      <c r="L654" s="19" t="s">
        <v>63</v>
      </c>
      <c r="M654" s="19" t="s">
        <v>63</v>
      </c>
      <c r="N654" s="19" t="s">
        <v>62</v>
      </c>
      <c r="O654" s="19" t="s">
        <v>63</v>
      </c>
      <c r="P654" s="19" t="s">
        <v>62</v>
      </c>
      <c r="Q654" s="19" t="s">
        <v>62</v>
      </c>
      <c r="R654" s="19" t="s">
        <v>63</v>
      </c>
      <c r="S654" s="19" t="s">
        <v>62</v>
      </c>
      <c r="T654" s="19" t="s">
        <v>62</v>
      </c>
      <c r="U654" s="19" t="s">
        <v>62</v>
      </c>
      <c r="V654" s="19" t="s">
        <v>62</v>
      </c>
      <c r="W654" s="19" t="s">
        <v>63</v>
      </c>
      <c r="X654" s="19" t="s">
        <v>63</v>
      </c>
      <c r="Y654" s="19" t="s">
        <v>63</v>
      </c>
      <c r="Z654" s="19" t="s">
        <v>63</v>
      </c>
      <c r="AA654" s="19" t="s">
        <v>63</v>
      </c>
      <c r="AB654" s="19" t="s">
        <v>63</v>
      </c>
      <c r="AC654" s="19" t="s">
        <v>63</v>
      </c>
      <c r="AD654" s="19" t="s">
        <v>63</v>
      </c>
      <c r="AE654" s="19" t="s">
        <v>63</v>
      </c>
      <c r="AF654" s="19" t="s">
        <v>63</v>
      </c>
      <c r="AG654" s="19" t="s">
        <v>63</v>
      </c>
      <c r="AH654" s="19" t="s">
        <v>63</v>
      </c>
      <c r="AI654" s="19" t="s">
        <v>63</v>
      </c>
      <c r="AJ654" s="19" t="s">
        <v>63</v>
      </c>
      <c r="AK654" s="19" t="s">
        <v>63</v>
      </c>
      <c r="AL654" s="19" t="s">
        <v>63</v>
      </c>
      <c r="AM654" s="19" t="s">
        <v>63</v>
      </c>
      <c r="AN654" s="19" t="s">
        <v>63</v>
      </c>
      <c r="AO654" s="19" t="s">
        <v>63</v>
      </c>
      <c r="AP654" s="83"/>
      <c r="AQ654" s="83" t="s">
        <v>64</v>
      </c>
    </row>
    <row r="655" spans="1:43">
      <c r="A655" s="15" t="s">
        <v>183</v>
      </c>
      <c r="B655" s="1">
        <v>3094</v>
      </c>
      <c r="C655" s="16">
        <v>18</v>
      </c>
      <c r="D655" s="23" t="s">
        <v>208</v>
      </c>
      <c r="E655" s="19" t="s">
        <v>209</v>
      </c>
      <c r="F655" s="17" t="s">
        <v>57</v>
      </c>
      <c r="G655" s="19" t="s">
        <v>116</v>
      </c>
      <c r="H655" s="18">
        <v>1</v>
      </c>
      <c r="I655" s="19"/>
      <c r="J655" s="19"/>
      <c r="K655" s="19"/>
      <c r="L655" s="19" t="s">
        <v>63</v>
      </c>
      <c r="M655" s="19" t="s">
        <v>63</v>
      </c>
      <c r="N655" s="19" t="s">
        <v>62</v>
      </c>
      <c r="O655" s="19" t="s">
        <v>63</v>
      </c>
      <c r="P655" s="19" t="s">
        <v>62</v>
      </c>
      <c r="Q655" s="19" t="s">
        <v>63</v>
      </c>
      <c r="R655" s="19" t="s">
        <v>62</v>
      </c>
      <c r="S655" s="19" t="s">
        <v>62</v>
      </c>
      <c r="T655" s="19" t="s">
        <v>62</v>
      </c>
      <c r="U655" s="19" t="s">
        <v>62</v>
      </c>
      <c r="V655" s="19" t="s">
        <v>62</v>
      </c>
      <c r="W655" s="19" t="s">
        <v>63</v>
      </c>
      <c r="X655" s="19" t="s">
        <v>63</v>
      </c>
      <c r="Y655" s="19" t="s">
        <v>63</v>
      </c>
      <c r="Z655" s="19" t="s">
        <v>63</v>
      </c>
      <c r="AA655" s="19" t="s">
        <v>63</v>
      </c>
      <c r="AB655" s="19" t="s">
        <v>63</v>
      </c>
      <c r="AC655" s="19" t="s">
        <v>63</v>
      </c>
      <c r="AD655" s="19" t="s">
        <v>63</v>
      </c>
      <c r="AE655" s="19" t="s">
        <v>63</v>
      </c>
      <c r="AF655" s="19" t="s">
        <v>63</v>
      </c>
      <c r="AG655" s="19" t="s">
        <v>63</v>
      </c>
      <c r="AH655" s="19" t="s">
        <v>63</v>
      </c>
      <c r="AI655" s="19" t="s">
        <v>63</v>
      </c>
      <c r="AJ655" s="19" t="s">
        <v>63</v>
      </c>
      <c r="AK655" s="19" t="s">
        <v>63</v>
      </c>
      <c r="AL655" s="19" t="s">
        <v>63</v>
      </c>
      <c r="AM655" s="19" t="s">
        <v>63</v>
      </c>
      <c r="AN655" s="19" t="s">
        <v>63</v>
      </c>
      <c r="AO655" s="19" t="s">
        <v>63</v>
      </c>
      <c r="AP655" s="83"/>
      <c r="AQ655" s="83" t="s">
        <v>64</v>
      </c>
    </row>
    <row r="656" spans="1:43">
      <c r="A656" s="15" t="s">
        <v>183</v>
      </c>
      <c r="B656" s="1">
        <v>3095</v>
      </c>
      <c r="C656" s="16">
        <v>59.4</v>
      </c>
      <c r="D656" s="23" t="s">
        <v>1802</v>
      </c>
      <c r="E656" s="19" t="s">
        <v>1780</v>
      </c>
      <c r="F656" s="17" t="s">
        <v>57</v>
      </c>
      <c r="G656" s="17" t="s">
        <v>57</v>
      </c>
      <c r="H656" s="18">
        <v>1</v>
      </c>
      <c r="I656" s="19"/>
      <c r="J656" s="19"/>
      <c r="K656" s="19"/>
      <c r="L656" s="19" t="s">
        <v>63</v>
      </c>
      <c r="M656" s="19" t="s">
        <v>63</v>
      </c>
      <c r="N656" s="19" t="s">
        <v>62</v>
      </c>
      <c r="O656" s="19" t="s">
        <v>63</v>
      </c>
      <c r="P656" s="19" t="s">
        <v>62</v>
      </c>
      <c r="Q656" s="19" t="s">
        <v>62</v>
      </c>
      <c r="R656" s="19" t="s">
        <v>63</v>
      </c>
      <c r="S656" s="19" t="s">
        <v>62</v>
      </c>
      <c r="T656" s="19" t="s">
        <v>62</v>
      </c>
      <c r="U656" s="19" t="s">
        <v>62</v>
      </c>
      <c r="V656" s="19" t="s">
        <v>62</v>
      </c>
      <c r="W656" s="19" t="s">
        <v>63</v>
      </c>
      <c r="X656" s="19" t="s">
        <v>63</v>
      </c>
      <c r="Y656" s="19" t="s">
        <v>63</v>
      </c>
      <c r="Z656" s="19" t="s">
        <v>63</v>
      </c>
      <c r="AA656" s="19" t="s">
        <v>63</v>
      </c>
      <c r="AB656" s="19" t="s">
        <v>63</v>
      </c>
      <c r="AC656" s="19" t="s">
        <v>63</v>
      </c>
      <c r="AD656" s="19" t="s">
        <v>63</v>
      </c>
      <c r="AE656" s="19" t="s">
        <v>63</v>
      </c>
      <c r="AF656" s="19" t="s">
        <v>63</v>
      </c>
      <c r="AG656" s="19" t="s">
        <v>63</v>
      </c>
      <c r="AH656" s="19" t="s">
        <v>63</v>
      </c>
      <c r="AI656" s="19" t="s">
        <v>63</v>
      </c>
      <c r="AJ656" s="19" t="s">
        <v>63</v>
      </c>
      <c r="AK656" s="19" t="s">
        <v>63</v>
      </c>
      <c r="AL656" s="19" t="s">
        <v>63</v>
      </c>
      <c r="AM656" s="19" t="s">
        <v>63</v>
      </c>
      <c r="AN656" s="19" t="s">
        <v>63</v>
      </c>
      <c r="AO656" s="19" t="s">
        <v>63</v>
      </c>
      <c r="AP656" s="83"/>
      <c r="AQ656" s="83" t="s">
        <v>64</v>
      </c>
    </row>
    <row r="657" spans="1:43">
      <c r="A657" s="15" t="s">
        <v>183</v>
      </c>
      <c r="B657" s="1">
        <v>3096</v>
      </c>
      <c r="C657" s="16">
        <v>26.1</v>
      </c>
      <c r="D657" s="23" t="s">
        <v>1803</v>
      </c>
      <c r="E657" s="17" t="s">
        <v>57</v>
      </c>
      <c r="F657" s="17" t="s">
        <v>57</v>
      </c>
      <c r="G657" s="19" t="s">
        <v>116</v>
      </c>
      <c r="H657" s="18">
        <v>1</v>
      </c>
      <c r="I657" s="19"/>
      <c r="J657" s="19"/>
      <c r="K657" s="19"/>
      <c r="L657" s="19" t="s">
        <v>63</v>
      </c>
      <c r="M657" s="19" t="s">
        <v>63</v>
      </c>
      <c r="N657" s="19" t="s">
        <v>62</v>
      </c>
      <c r="O657" s="19" t="s">
        <v>63</v>
      </c>
      <c r="P657" s="19" t="s">
        <v>62</v>
      </c>
      <c r="Q657" s="19" t="s">
        <v>62</v>
      </c>
      <c r="R657" s="19" t="s">
        <v>63</v>
      </c>
      <c r="S657" s="19" t="s">
        <v>62</v>
      </c>
      <c r="T657" s="19" t="s">
        <v>62</v>
      </c>
      <c r="U657" s="19" t="s">
        <v>62</v>
      </c>
      <c r="V657" s="19" t="s">
        <v>62</v>
      </c>
      <c r="W657" s="19" t="s">
        <v>63</v>
      </c>
      <c r="X657" s="19" t="s">
        <v>63</v>
      </c>
      <c r="Y657" s="19" t="s">
        <v>63</v>
      </c>
      <c r="Z657" s="19" t="s">
        <v>63</v>
      </c>
      <c r="AA657" s="19" t="s">
        <v>63</v>
      </c>
      <c r="AB657" s="19" t="s">
        <v>63</v>
      </c>
      <c r="AC657" s="19" t="s">
        <v>63</v>
      </c>
      <c r="AD657" s="19" t="s">
        <v>63</v>
      </c>
      <c r="AE657" s="19" t="s">
        <v>63</v>
      </c>
      <c r="AF657" s="19" t="s">
        <v>63</v>
      </c>
      <c r="AG657" s="19" t="s">
        <v>63</v>
      </c>
      <c r="AH657" s="19" t="s">
        <v>63</v>
      </c>
      <c r="AI657" s="19" t="s">
        <v>63</v>
      </c>
      <c r="AJ657" s="19" t="s">
        <v>63</v>
      </c>
      <c r="AK657" s="19" t="s">
        <v>63</v>
      </c>
      <c r="AL657" s="19" t="s">
        <v>63</v>
      </c>
      <c r="AM657" s="19" t="s">
        <v>63</v>
      </c>
      <c r="AN657" s="19" t="s">
        <v>63</v>
      </c>
      <c r="AO657" s="19" t="s">
        <v>63</v>
      </c>
      <c r="AP657" s="83"/>
      <c r="AQ657" s="83" t="s">
        <v>64</v>
      </c>
    </row>
    <row r="658" spans="1:43">
      <c r="A658" s="15" t="s">
        <v>183</v>
      </c>
      <c r="B658" s="1">
        <v>3097</v>
      </c>
      <c r="C658" s="16">
        <v>42.3</v>
      </c>
      <c r="D658" s="23" t="s">
        <v>1803</v>
      </c>
      <c r="E658" s="17" t="s">
        <v>57</v>
      </c>
      <c r="F658" s="17" t="s">
        <v>57</v>
      </c>
      <c r="G658" s="19" t="s">
        <v>59</v>
      </c>
      <c r="H658" s="18">
        <v>1</v>
      </c>
      <c r="I658" s="19"/>
      <c r="J658" s="19"/>
      <c r="K658" s="19"/>
      <c r="L658" s="19" t="s">
        <v>63</v>
      </c>
      <c r="M658" s="19" t="s">
        <v>63</v>
      </c>
      <c r="N658" s="19" t="s">
        <v>62</v>
      </c>
      <c r="O658" s="19" t="s">
        <v>63</v>
      </c>
      <c r="P658" s="19" t="s">
        <v>62</v>
      </c>
      <c r="Q658" s="19" t="s">
        <v>62</v>
      </c>
      <c r="R658" s="19" t="s">
        <v>63</v>
      </c>
      <c r="S658" s="19" t="s">
        <v>62</v>
      </c>
      <c r="T658" s="19" t="s">
        <v>62</v>
      </c>
      <c r="U658" s="19" t="s">
        <v>62</v>
      </c>
      <c r="V658" s="19" t="s">
        <v>62</v>
      </c>
      <c r="W658" s="19" t="s">
        <v>63</v>
      </c>
      <c r="X658" s="19" t="s">
        <v>63</v>
      </c>
      <c r="Y658" s="19" t="s">
        <v>63</v>
      </c>
      <c r="Z658" s="19" t="s">
        <v>63</v>
      </c>
      <c r="AA658" s="19" t="s">
        <v>63</v>
      </c>
      <c r="AB658" s="19" t="s">
        <v>63</v>
      </c>
      <c r="AC658" s="19" t="s">
        <v>63</v>
      </c>
      <c r="AD658" s="19" t="s">
        <v>63</v>
      </c>
      <c r="AE658" s="19" t="s">
        <v>63</v>
      </c>
      <c r="AF658" s="19" t="s">
        <v>63</v>
      </c>
      <c r="AG658" s="19" t="s">
        <v>63</v>
      </c>
      <c r="AH658" s="19" t="s">
        <v>63</v>
      </c>
      <c r="AI658" s="19" t="s">
        <v>63</v>
      </c>
      <c r="AJ658" s="19" t="s">
        <v>63</v>
      </c>
      <c r="AK658" s="19" t="s">
        <v>63</v>
      </c>
      <c r="AL658" s="19" t="s">
        <v>63</v>
      </c>
      <c r="AM658" s="19" t="s">
        <v>63</v>
      </c>
      <c r="AN658" s="19" t="s">
        <v>63</v>
      </c>
      <c r="AO658" s="19" t="s">
        <v>63</v>
      </c>
      <c r="AP658" s="83"/>
      <c r="AQ658" s="83" t="s">
        <v>64</v>
      </c>
    </row>
    <row r="659" spans="1:43">
      <c r="A659" s="15" t="s">
        <v>183</v>
      </c>
      <c r="B659" s="1">
        <v>3098</v>
      </c>
      <c r="C659" s="16">
        <v>47.7</v>
      </c>
      <c r="D659" s="23" t="s">
        <v>1804</v>
      </c>
      <c r="E659" s="17" t="s">
        <v>57</v>
      </c>
      <c r="F659" s="17" t="s">
        <v>57</v>
      </c>
      <c r="G659" s="19" t="s">
        <v>59</v>
      </c>
      <c r="H659" s="18">
        <v>1</v>
      </c>
      <c r="I659" s="19"/>
      <c r="J659" s="19"/>
      <c r="K659" s="19"/>
      <c r="L659" s="19" t="s">
        <v>63</v>
      </c>
      <c r="M659" s="19" t="s">
        <v>63</v>
      </c>
      <c r="N659" s="19" t="s">
        <v>62</v>
      </c>
      <c r="O659" s="19" t="s">
        <v>63</v>
      </c>
      <c r="P659" s="19" t="s">
        <v>62</v>
      </c>
      <c r="Q659" s="19" t="s">
        <v>62</v>
      </c>
      <c r="R659" s="19" t="s">
        <v>63</v>
      </c>
      <c r="S659" s="19" t="s">
        <v>62</v>
      </c>
      <c r="T659" s="19" t="s">
        <v>62</v>
      </c>
      <c r="U659" s="19" t="s">
        <v>62</v>
      </c>
      <c r="V659" s="19" t="s">
        <v>62</v>
      </c>
      <c r="W659" s="19" t="s">
        <v>63</v>
      </c>
      <c r="X659" s="19" t="s">
        <v>63</v>
      </c>
      <c r="Y659" s="19" t="s">
        <v>63</v>
      </c>
      <c r="Z659" s="19" t="s">
        <v>63</v>
      </c>
      <c r="AA659" s="19" t="s">
        <v>63</v>
      </c>
      <c r="AB659" s="19" t="s">
        <v>63</v>
      </c>
      <c r="AC659" s="19" t="s">
        <v>63</v>
      </c>
      <c r="AD659" s="19" t="s">
        <v>63</v>
      </c>
      <c r="AE659" s="19" t="s">
        <v>63</v>
      </c>
      <c r="AF659" s="19" t="s">
        <v>63</v>
      </c>
      <c r="AG659" s="19" t="s">
        <v>63</v>
      </c>
      <c r="AH659" s="19" t="s">
        <v>63</v>
      </c>
      <c r="AI659" s="19" t="s">
        <v>63</v>
      </c>
      <c r="AJ659" s="19" t="s">
        <v>63</v>
      </c>
      <c r="AK659" s="19" t="s">
        <v>63</v>
      </c>
      <c r="AL659" s="19" t="s">
        <v>63</v>
      </c>
      <c r="AM659" s="19" t="s">
        <v>63</v>
      </c>
      <c r="AN659" s="19" t="s">
        <v>63</v>
      </c>
      <c r="AO659" s="19" t="s">
        <v>63</v>
      </c>
      <c r="AP659" s="83"/>
      <c r="AQ659" s="83" t="s">
        <v>64</v>
      </c>
    </row>
    <row r="660" spans="1:43">
      <c r="A660" s="15" t="s">
        <v>183</v>
      </c>
      <c r="B660" s="1">
        <v>3099</v>
      </c>
      <c r="C660" s="16">
        <v>66.599999999999994</v>
      </c>
      <c r="D660" s="23" t="s">
        <v>1805</v>
      </c>
      <c r="E660" s="19" t="s">
        <v>1806</v>
      </c>
      <c r="F660" s="17" t="s">
        <v>57</v>
      </c>
      <c r="G660" s="17" t="s">
        <v>57</v>
      </c>
      <c r="H660" s="18">
        <v>1</v>
      </c>
      <c r="I660" s="19"/>
      <c r="J660" s="19"/>
      <c r="K660" s="19"/>
      <c r="L660" s="19" t="s">
        <v>63</v>
      </c>
      <c r="M660" s="19" t="s">
        <v>63</v>
      </c>
      <c r="N660" s="19" t="s">
        <v>63</v>
      </c>
      <c r="O660" s="19" t="s">
        <v>63</v>
      </c>
      <c r="P660" s="19" t="s">
        <v>62</v>
      </c>
      <c r="Q660" s="19" t="s">
        <v>62</v>
      </c>
      <c r="R660" s="19" t="s">
        <v>63</v>
      </c>
      <c r="S660" s="19" t="s">
        <v>62</v>
      </c>
      <c r="T660" s="19" t="s">
        <v>62</v>
      </c>
      <c r="U660" s="19" t="s">
        <v>62</v>
      </c>
      <c r="V660" s="19" t="s">
        <v>62</v>
      </c>
      <c r="W660" s="19" t="s">
        <v>63</v>
      </c>
      <c r="X660" s="19" t="s">
        <v>63</v>
      </c>
      <c r="Y660" s="19" t="s">
        <v>63</v>
      </c>
      <c r="Z660" s="19" t="s">
        <v>63</v>
      </c>
      <c r="AA660" s="19" t="s">
        <v>63</v>
      </c>
      <c r="AB660" s="19" t="s">
        <v>63</v>
      </c>
      <c r="AC660" s="19" t="s">
        <v>63</v>
      </c>
      <c r="AD660" s="19" t="s">
        <v>63</v>
      </c>
      <c r="AE660" s="19" t="s">
        <v>63</v>
      </c>
      <c r="AF660" s="19" t="s">
        <v>63</v>
      </c>
      <c r="AG660" s="19" t="s">
        <v>63</v>
      </c>
      <c r="AH660" s="19" t="s">
        <v>63</v>
      </c>
      <c r="AI660" s="19" t="s">
        <v>63</v>
      </c>
      <c r="AJ660" s="19" t="s">
        <v>63</v>
      </c>
      <c r="AK660" s="19" t="s">
        <v>63</v>
      </c>
      <c r="AL660" s="19" t="s">
        <v>63</v>
      </c>
      <c r="AM660" s="19" t="s">
        <v>63</v>
      </c>
      <c r="AN660" s="19" t="s">
        <v>63</v>
      </c>
      <c r="AO660" s="19" t="s">
        <v>63</v>
      </c>
      <c r="AP660" s="83"/>
      <c r="AQ660" s="83" t="s">
        <v>64</v>
      </c>
    </row>
    <row r="661" spans="1:43" ht="76.5">
      <c r="A661" s="15" t="s">
        <v>183</v>
      </c>
      <c r="B661" s="1">
        <v>3100</v>
      </c>
      <c r="C661" s="16">
        <v>119.7</v>
      </c>
      <c r="D661" s="23" t="s">
        <v>210</v>
      </c>
      <c r="E661" s="19" t="s">
        <v>185</v>
      </c>
      <c r="F661" s="17" t="s">
        <v>57</v>
      </c>
      <c r="G661" s="19" t="s">
        <v>116</v>
      </c>
      <c r="H661" s="18">
        <v>1</v>
      </c>
      <c r="I661" s="19" t="s">
        <v>194</v>
      </c>
      <c r="J661" s="19"/>
      <c r="K661" s="19" t="s">
        <v>2747</v>
      </c>
      <c r="L661" s="19" t="s">
        <v>63</v>
      </c>
      <c r="M661" s="19" t="s">
        <v>63</v>
      </c>
      <c r="N661" s="19" t="s">
        <v>62</v>
      </c>
      <c r="O661" s="19" t="s">
        <v>63</v>
      </c>
      <c r="P661" s="19" t="s">
        <v>62</v>
      </c>
      <c r="Q661" s="19" t="s">
        <v>62</v>
      </c>
      <c r="R661" s="19" t="s">
        <v>63</v>
      </c>
      <c r="S661" s="19" t="s">
        <v>62</v>
      </c>
      <c r="T661" s="19" t="s">
        <v>62</v>
      </c>
      <c r="U661" s="19" t="s">
        <v>62</v>
      </c>
      <c r="V661" s="19" t="s">
        <v>62</v>
      </c>
      <c r="W661" s="19" t="s">
        <v>63</v>
      </c>
      <c r="X661" s="19" t="s">
        <v>63</v>
      </c>
      <c r="Y661" s="19" t="s">
        <v>63</v>
      </c>
      <c r="Z661" s="19" t="s">
        <v>63</v>
      </c>
      <c r="AA661" s="19" t="s">
        <v>63</v>
      </c>
      <c r="AB661" s="19" t="s">
        <v>63</v>
      </c>
      <c r="AC661" s="19" t="s">
        <v>63</v>
      </c>
      <c r="AD661" s="19" t="s">
        <v>63</v>
      </c>
      <c r="AE661" s="19" t="s">
        <v>63</v>
      </c>
      <c r="AF661" s="19" t="s">
        <v>63</v>
      </c>
      <c r="AG661" s="19" t="s">
        <v>63</v>
      </c>
      <c r="AH661" s="19" t="s">
        <v>63</v>
      </c>
      <c r="AI661" s="19" t="s">
        <v>63</v>
      </c>
      <c r="AJ661" s="19" t="s">
        <v>63</v>
      </c>
      <c r="AK661" s="19" t="s">
        <v>63</v>
      </c>
      <c r="AL661" s="19" t="s">
        <v>63</v>
      </c>
      <c r="AM661" s="19" t="s">
        <v>63</v>
      </c>
      <c r="AN661" s="19" t="s">
        <v>63</v>
      </c>
      <c r="AO661" s="19" t="s">
        <v>63</v>
      </c>
      <c r="AP661" s="83"/>
      <c r="AQ661" s="83" t="s">
        <v>64</v>
      </c>
    </row>
    <row r="662" spans="1:43" ht="63.75">
      <c r="A662" s="15" t="s">
        <v>183</v>
      </c>
      <c r="B662" s="1">
        <v>3100.1</v>
      </c>
      <c r="C662" s="16">
        <v>47.7</v>
      </c>
      <c r="D662" s="23" t="s">
        <v>212</v>
      </c>
      <c r="E662" s="19" t="s">
        <v>185</v>
      </c>
      <c r="F662" s="17" t="s">
        <v>57</v>
      </c>
      <c r="G662" s="19" t="s">
        <v>116</v>
      </c>
      <c r="H662" s="18">
        <v>1</v>
      </c>
      <c r="I662" s="19" t="s">
        <v>189</v>
      </c>
      <c r="J662" s="19"/>
      <c r="K662" s="19" t="s">
        <v>2748</v>
      </c>
      <c r="L662" s="19" t="s">
        <v>63</v>
      </c>
      <c r="M662" s="19" t="s">
        <v>63</v>
      </c>
      <c r="N662" s="19" t="s">
        <v>62</v>
      </c>
      <c r="O662" s="19" t="s">
        <v>63</v>
      </c>
      <c r="P662" s="19" t="s">
        <v>62</v>
      </c>
      <c r="Q662" s="19" t="s">
        <v>62</v>
      </c>
      <c r="R662" s="19" t="s">
        <v>63</v>
      </c>
      <c r="S662" s="19" t="s">
        <v>62</v>
      </c>
      <c r="T662" s="19" t="s">
        <v>62</v>
      </c>
      <c r="U662" s="19" t="s">
        <v>62</v>
      </c>
      <c r="V662" s="19" t="s">
        <v>62</v>
      </c>
      <c r="W662" s="19" t="s">
        <v>63</v>
      </c>
      <c r="X662" s="19" t="s">
        <v>63</v>
      </c>
      <c r="Y662" s="19" t="s">
        <v>63</v>
      </c>
      <c r="Z662" s="19" t="s">
        <v>63</v>
      </c>
      <c r="AA662" s="19" t="s">
        <v>63</v>
      </c>
      <c r="AB662" s="19" t="s">
        <v>63</v>
      </c>
      <c r="AC662" s="19" t="s">
        <v>63</v>
      </c>
      <c r="AD662" s="19" t="s">
        <v>63</v>
      </c>
      <c r="AE662" s="19" t="s">
        <v>63</v>
      </c>
      <c r="AF662" s="19" t="s">
        <v>63</v>
      </c>
      <c r="AG662" s="19" t="s">
        <v>63</v>
      </c>
      <c r="AH662" s="19" t="s">
        <v>63</v>
      </c>
      <c r="AI662" s="19" t="s">
        <v>63</v>
      </c>
      <c r="AJ662" s="19" t="s">
        <v>63</v>
      </c>
      <c r="AK662" s="19" t="s">
        <v>63</v>
      </c>
      <c r="AL662" s="19" t="s">
        <v>63</v>
      </c>
      <c r="AM662" s="19" t="s">
        <v>63</v>
      </c>
      <c r="AN662" s="19" t="s">
        <v>63</v>
      </c>
      <c r="AO662" s="19" t="s">
        <v>63</v>
      </c>
      <c r="AP662" s="83" t="s">
        <v>191</v>
      </c>
      <c r="AQ662" s="83" t="s">
        <v>64</v>
      </c>
    </row>
    <row r="663" spans="1:43" ht="76.5">
      <c r="A663" s="15" t="s">
        <v>183</v>
      </c>
      <c r="B663" s="1">
        <v>3101</v>
      </c>
      <c r="C663" s="16">
        <v>119.7</v>
      </c>
      <c r="D663" s="23" t="s">
        <v>210</v>
      </c>
      <c r="E663" s="19" t="s">
        <v>200</v>
      </c>
      <c r="F663" s="17" t="s">
        <v>57</v>
      </c>
      <c r="G663" s="19" t="s">
        <v>59</v>
      </c>
      <c r="H663" s="18">
        <v>1</v>
      </c>
      <c r="I663" s="19" t="s">
        <v>194</v>
      </c>
      <c r="J663" s="19"/>
      <c r="K663" s="19" t="s">
        <v>211</v>
      </c>
      <c r="L663" s="19" t="s">
        <v>63</v>
      </c>
      <c r="M663" s="19" t="s">
        <v>63</v>
      </c>
      <c r="N663" s="19" t="s">
        <v>62</v>
      </c>
      <c r="O663" s="19" t="s">
        <v>63</v>
      </c>
      <c r="P663" s="19" t="s">
        <v>62</v>
      </c>
      <c r="Q663" s="19" t="s">
        <v>62</v>
      </c>
      <c r="R663" s="19" t="s">
        <v>63</v>
      </c>
      <c r="S663" s="19" t="s">
        <v>62</v>
      </c>
      <c r="T663" s="19" t="s">
        <v>62</v>
      </c>
      <c r="U663" s="19" t="s">
        <v>62</v>
      </c>
      <c r="V663" s="19" t="s">
        <v>62</v>
      </c>
      <c r="W663" s="19" t="s">
        <v>63</v>
      </c>
      <c r="X663" s="19" t="s">
        <v>63</v>
      </c>
      <c r="Y663" s="19" t="s">
        <v>63</v>
      </c>
      <c r="Z663" s="19" t="s">
        <v>63</v>
      </c>
      <c r="AA663" s="19" t="s">
        <v>63</v>
      </c>
      <c r="AB663" s="19" t="s">
        <v>63</v>
      </c>
      <c r="AC663" s="19" t="s">
        <v>63</v>
      </c>
      <c r="AD663" s="19" t="s">
        <v>63</v>
      </c>
      <c r="AE663" s="19" t="s">
        <v>63</v>
      </c>
      <c r="AF663" s="19" t="s">
        <v>63</v>
      </c>
      <c r="AG663" s="19" t="s">
        <v>63</v>
      </c>
      <c r="AH663" s="19" t="s">
        <v>63</v>
      </c>
      <c r="AI663" s="19" t="s">
        <v>63</v>
      </c>
      <c r="AJ663" s="19" t="s">
        <v>63</v>
      </c>
      <c r="AK663" s="19" t="s">
        <v>63</v>
      </c>
      <c r="AL663" s="19" t="s">
        <v>63</v>
      </c>
      <c r="AM663" s="19" t="s">
        <v>63</v>
      </c>
      <c r="AN663" s="19" t="s">
        <v>63</v>
      </c>
      <c r="AO663" s="19" t="s">
        <v>63</v>
      </c>
      <c r="AP663" s="83"/>
      <c r="AQ663" s="83" t="s">
        <v>64</v>
      </c>
    </row>
    <row r="664" spans="1:43" ht="63.75">
      <c r="A664" s="15" t="s">
        <v>183</v>
      </c>
      <c r="B664" s="1">
        <v>3101.1</v>
      </c>
      <c r="C664" s="16">
        <v>47.7</v>
      </c>
      <c r="D664" s="23" t="s">
        <v>212</v>
      </c>
      <c r="E664" s="19" t="s">
        <v>200</v>
      </c>
      <c r="F664" s="17" t="s">
        <v>57</v>
      </c>
      <c r="G664" s="19" t="s">
        <v>59</v>
      </c>
      <c r="H664" s="18">
        <v>1</v>
      </c>
      <c r="I664" s="19" t="s">
        <v>189</v>
      </c>
      <c r="J664" s="19"/>
      <c r="K664" s="19" t="s">
        <v>213</v>
      </c>
      <c r="L664" s="19" t="s">
        <v>63</v>
      </c>
      <c r="M664" s="19" t="s">
        <v>63</v>
      </c>
      <c r="N664" s="19" t="s">
        <v>62</v>
      </c>
      <c r="O664" s="19" t="s">
        <v>63</v>
      </c>
      <c r="P664" s="19" t="s">
        <v>62</v>
      </c>
      <c r="Q664" s="19" t="s">
        <v>62</v>
      </c>
      <c r="R664" s="19" t="s">
        <v>63</v>
      </c>
      <c r="S664" s="19" t="s">
        <v>62</v>
      </c>
      <c r="T664" s="19" t="s">
        <v>62</v>
      </c>
      <c r="U664" s="19" t="s">
        <v>62</v>
      </c>
      <c r="V664" s="19" t="s">
        <v>62</v>
      </c>
      <c r="W664" s="19" t="s">
        <v>63</v>
      </c>
      <c r="X664" s="19" t="s">
        <v>63</v>
      </c>
      <c r="Y664" s="19" t="s">
        <v>63</v>
      </c>
      <c r="Z664" s="19" t="s">
        <v>63</v>
      </c>
      <c r="AA664" s="19" t="s">
        <v>63</v>
      </c>
      <c r="AB664" s="19" t="s">
        <v>63</v>
      </c>
      <c r="AC664" s="19" t="s">
        <v>63</v>
      </c>
      <c r="AD664" s="19" t="s">
        <v>63</v>
      </c>
      <c r="AE664" s="19" t="s">
        <v>63</v>
      </c>
      <c r="AF664" s="19" t="s">
        <v>63</v>
      </c>
      <c r="AG664" s="19" t="s">
        <v>63</v>
      </c>
      <c r="AH664" s="19" t="s">
        <v>63</v>
      </c>
      <c r="AI664" s="19" t="s">
        <v>63</v>
      </c>
      <c r="AJ664" s="19" t="s">
        <v>63</v>
      </c>
      <c r="AK664" s="19" t="s">
        <v>63</v>
      </c>
      <c r="AL664" s="19" t="s">
        <v>63</v>
      </c>
      <c r="AM664" s="19" t="s">
        <v>63</v>
      </c>
      <c r="AN664" s="19" t="s">
        <v>63</v>
      </c>
      <c r="AO664" s="19" t="s">
        <v>63</v>
      </c>
      <c r="AP664" s="83" t="s">
        <v>191</v>
      </c>
      <c r="AQ664" s="83" t="s">
        <v>64</v>
      </c>
    </row>
    <row r="665" spans="1:43">
      <c r="A665" s="15" t="s">
        <v>183</v>
      </c>
      <c r="B665" s="1">
        <v>3102.1</v>
      </c>
      <c r="C665" s="16">
        <v>6.4</v>
      </c>
      <c r="D665" s="28" t="s">
        <v>1807</v>
      </c>
      <c r="E665" s="19" t="s">
        <v>246</v>
      </c>
      <c r="F665" s="17" t="s">
        <v>57</v>
      </c>
      <c r="G665" s="19" t="s">
        <v>116</v>
      </c>
      <c r="H665" s="18">
        <v>1</v>
      </c>
      <c r="I665" s="93" t="s">
        <v>1808</v>
      </c>
      <c r="J665" s="19"/>
      <c r="K665" s="19"/>
      <c r="L665" s="19" t="s">
        <v>63</v>
      </c>
      <c r="M665" s="19" t="s">
        <v>63</v>
      </c>
      <c r="N665" s="19" t="s">
        <v>62</v>
      </c>
      <c r="O665" s="19" t="s">
        <v>63</v>
      </c>
      <c r="P665" s="19" t="s">
        <v>62</v>
      </c>
      <c r="Q665" s="19" t="s">
        <v>63</v>
      </c>
      <c r="R665" s="19" t="s">
        <v>62</v>
      </c>
      <c r="S665" s="19" t="s">
        <v>62</v>
      </c>
      <c r="T665" s="19" t="s">
        <v>62</v>
      </c>
      <c r="U665" s="19" t="s">
        <v>62</v>
      </c>
      <c r="V665" s="19" t="s">
        <v>62</v>
      </c>
      <c r="W665" s="19" t="s">
        <v>62</v>
      </c>
      <c r="X665" s="19" t="s">
        <v>62</v>
      </c>
      <c r="Y665" s="19" t="s">
        <v>63</v>
      </c>
      <c r="Z665" s="19" t="s">
        <v>62</v>
      </c>
      <c r="AA665" s="19" t="s">
        <v>63</v>
      </c>
      <c r="AB665" s="19" t="s">
        <v>63</v>
      </c>
      <c r="AC665" s="19" t="s">
        <v>62</v>
      </c>
      <c r="AD665" s="19" t="s">
        <v>62</v>
      </c>
      <c r="AE665" s="19" t="s">
        <v>62</v>
      </c>
      <c r="AF665" s="19" t="s">
        <v>62</v>
      </c>
      <c r="AG665" s="19" t="s">
        <v>62</v>
      </c>
      <c r="AH665" s="19" t="s">
        <v>62</v>
      </c>
      <c r="AI665" s="19" t="s">
        <v>62</v>
      </c>
      <c r="AJ665" s="19" t="s">
        <v>62</v>
      </c>
      <c r="AK665" s="19" t="s">
        <v>62</v>
      </c>
      <c r="AL665" s="19" t="s">
        <v>62</v>
      </c>
      <c r="AM665" s="19" t="s">
        <v>62</v>
      </c>
      <c r="AN665" s="19" t="s">
        <v>62</v>
      </c>
      <c r="AO665" s="19" t="s">
        <v>63</v>
      </c>
      <c r="AP665" s="83"/>
      <c r="AQ665" s="83" t="s">
        <v>64</v>
      </c>
    </row>
    <row r="666" spans="1:43">
      <c r="A666" s="15" t="s">
        <v>183</v>
      </c>
      <c r="B666" s="1">
        <v>3103</v>
      </c>
      <c r="C666" s="16">
        <v>59.4</v>
      </c>
      <c r="D666" s="23" t="s">
        <v>1809</v>
      </c>
      <c r="E666" s="19" t="s">
        <v>1780</v>
      </c>
      <c r="F666" s="17" t="s">
        <v>57</v>
      </c>
      <c r="G666" s="17" t="s">
        <v>57</v>
      </c>
      <c r="H666" s="18">
        <v>1</v>
      </c>
      <c r="I666" s="19"/>
      <c r="J666" s="19"/>
      <c r="K666" s="19"/>
      <c r="L666" s="19" t="s">
        <v>63</v>
      </c>
      <c r="M666" s="19" t="s">
        <v>63</v>
      </c>
      <c r="N666" s="19" t="s">
        <v>62</v>
      </c>
      <c r="O666" s="19" t="s">
        <v>63</v>
      </c>
      <c r="P666" s="19" t="s">
        <v>62</v>
      </c>
      <c r="Q666" s="19" t="s">
        <v>62</v>
      </c>
      <c r="R666" s="19" t="s">
        <v>63</v>
      </c>
      <c r="S666" s="19" t="s">
        <v>62</v>
      </c>
      <c r="T666" s="19" t="s">
        <v>62</v>
      </c>
      <c r="U666" s="19" t="s">
        <v>62</v>
      </c>
      <c r="V666" s="19" t="s">
        <v>62</v>
      </c>
      <c r="W666" s="19" t="s">
        <v>63</v>
      </c>
      <c r="X666" s="19" t="s">
        <v>63</v>
      </c>
      <c r="Y666" s="19" t="s">
        <v>63</v>
      </c>
      <c r="Z666" s="19" t="s">
        <v>63</v>
      </c>
      <c r="AA666" s="19" t="s">
        <v>63</v>
      </c>
      <c r="AB666" s="19" t="s">
        <v>63</v>
      </c>
      <c r="AC666" s="19" t="s">
        <v>63</v>
      </c>
      <c r="AD666" s="19" t="s">
        <v>63</v>
      </c>
      <c r="AE666" s="19" t="s">
        <v>63</v>
      </c>
      <c r="AF666" s="19" t="s">
        <v>63</v>
      </c>
      <c r="AG666" s="19" t="s">
        <v>63</v>
      </c>
      <c r="AH666" s="19" t="s">
        <v>63</v>
      </c>
      <c r="AI666" s="19" t="s">
        <v>63</v>
      </c>
      <c r="AJ666" s="19" t="s">
        <v>63</v>
      </c>
      <c r="AK666" s="19" t="s">
        <v>63</v>
      </c>
      <c r="AL666" s="19" t="s">
        <v>63</v>
      </c>
      <c r="AM666" s="19" t="s">
        <v>63</v>
      </c>
      <c r="AN666" s="19" t="s">
        <v>63</v>
      </c>
      <c r="AO666" s="19" t="s">
        <v>63</v>
      </c>
      <c r="AP666" s="83"/>
      <c r="AQ666" s="83" t="s">
        <v>64</v>
      </c>
    </row>
    <row r="667" spans="1:43">
      <c r="A667" s="15" t="s">
        <v>183</v>
      </c>
      <c r="B667" s="1">
        <v>3104</v>
      </c>
      <c r="C667" s="16">
        <v>66.599999999999994</v>
      </c>
      <c r="D667" s="23" t="s">
        <v>1810</v>
      </c>
      <c r="E667" s="19" t="s">
        <v>1806</v>
      </c>
      <c r="F667" s="17" t="s">
        <v>57</v>
      </c>
      <c r="G667" s="17" t="s">
        <v>57</v>
      </c>
      <c r="H667" s="18">
        <v>1</v>
      </c>
      <c r="I667" s="19"/>
      <c r="J667" s="19"/>
      <c r="K667" s="19"/>
      <c r="L667" s="19" t="s">
        <v>63</v>
      </c>
      <c r="M667" s="19" t="s">
        <v>63</v>
      </c>
      <c r="N667" s="19" t="s">
        <v>63</v>
      </c>
      <c r="O667" s="19" t="s">
        <v>63</v>
      </c>
      <c r="P667" s="19" t="s">
        <v>62</v>
      </c>
      <c r="Q667" s="19" t="s">
        <v>62</v>
      </c>
      <c r="R667" s="19" t="s">
        <v>63</v>
      </c>
      <c r="S667" s="19" t="s">
        <v>62</v>
      </c>
      <c r="T667" s="19" t="s">
        <v>62</v>
      </c>
      <c r="U667" s="19" t="s">
        <v>62</v>
      </c>
      <c r="V667" s="19" t="s">
        <v>62</v>
      </c>
      <c r="W667" s="19" t="s">
        <v>63</v>
      </c>
      <c r="X667" s="19" t="s">
        <v>63</v>
      </c>
      <c r="Y667" s="19" t="s">
        <v>63</v>
      </c>
      <c r="Z667" s="19" t="s">
        <v>63</v>
      </c>
      <c r="AA667" s="19" t="s">
        <v>63</v>
      </c>
      <c r="AB667" s="19" t="s">
        <v>63</v>
      </c>
      <c r="AC667" s="19" t="s">
        <v>63</v>
      </c>
      <c r="AD667" s="19" t="s">
        <v>63</v>
      </c>
      <c r="AE667" s="19" t="s">
        <v>63</v>
      </c>
      <c r="AF667" s="19" t="s">
        <v>63</v>
      </c>
      <c r="AG667" s="19" t="s">
        <v>63</v>
      </c>
      <c r="AH667" s="19" t="s">
        <v>63</v>
      </c>
      <c r="AI667" s="19" t="s">
        <v>63</v>
      </c>
      <c r="AJ667" s="19" t="s">
        <v>63</v>
      </c>
      <c r="AK667" s="19" t="s">
        <v>63</v>
      </c>
      <c r="AL667" s="19" t="s">
        <v>63</v>
      </c>
      <c r="AM667" s="19" t="s">
        <v>63</v>
      </c>
      <c r="AN667" s="19" t="s">
        <v>63</v>
      </c>
      <c r="AO667" s="19" t="s">
        <v>63</v>
      </c>
      <c r="AP667" s="83"/>
      <c r="AQ667" s="83" t="s">
        <v>64</v>
      </c>
    </row>
    <row r="668" spans="1:43">
      <c r="A668" s="15" t="s">
        <v>183</v>
      </c>
      <c r="B668" s="1">
        <v>3105</v>
      </c>
      <c r="C668" s="16">
        <v>162</v>
      </c>
      <c r="D668" s="23" t="s">
        <v>1811</v>
      </c>
      <c r="E668" s="19" t="s">
        <v>185</v>
      </c>
      <c r="F668" s="17" t="s">
        <v>57</v>
      </c>
      <c r="G668" s="19" t="s">
        <v>116</v>
      </c>
      <c r="H668" s="18">
        <v>1</v>
      </c>
      <c r="I668" s="19"/>
      <c r="J668" s="19"/>
      <c r="K668" s="19"/>
      <c r="L668" s="19" t="s">
        <v>63</v>
      </c>
      <c r="M668" s="19" t="s">
        <v>63</v>
      </c>
      <c r="N668" s="19" t="s">
        <v>62</v>
      </c>
      <c r="O668" s="19" t="s">
        <v>63</v>
      </c>
      <c r="P668" s="19" t="s">
        <v>62</v>
      </c>
      <c r="Q668" s="19" t="s">
        <v>62</v>
      </c>
      <c r="R668" s="19" t="s">
        <v>63</v>
      </c>
      <c r="S668" s="19" t="s">
        <v>62</v>
      </c>
      <c r="T668" s="19" t="s">
        <v>62</v>
      </c>
      <c r="U668" s="19" t="s">
        <v>62</v>
      </c>
      <c r="V668" s="19" t="s">
        <v>62</v>
      </c>
      <c r="W668" s="19" t="s">
        <v>63</v>
      </c>
      <c r="X668" s="19" t="s">
        <v>63</v>
      </c>
      <c r="Y668" s="19" t="s">
        <v>63</v>
      </c>
      <c r="Z668" s="19" t="s">
        <v>63</v>
      </c>
      <c r="AA668" s="19" t="s">
        <v>63</v>
      </c>
      <c r="AB668" s="19" t="s">
        <v>63</v>
      </c>
      <c r="AC668" s="19" t="s">
        <v>63</v>
      </c>
      <c r="AD668" s="19" t="s">
        <v>63</v>
      </c>
      <c r="AE668" s="19" t="s">
        <v>63</v>
      </c>
      <c r="AF668" s="19" t="s">
        <v>63</v>
      </c>
      <c r="AG668" s="19" t="s">
        <v>63</v>
      </c>
      <c r="AH668" s="19" t="s">
        <v>63</v>
      </c>
      <c r="AI668" s="19" t="s">
        <v>63</v>
      </c>
      <c r="AJ668" s="19" t="s">
        <v>63</v>
      </c>
      <c r="AK668" s="19" t="s">
        <v>63</v>
      </c>
      <c r="AL668" s="19" t="s">
        <v>63</v>
      </c>
      <c r="AM668" s="19" t="s">
        <v>63</v>
      </c>
      <c r="AN668" s="19" t="s">
        <v>63</v>
      </c>
      <c r="AO668" s="19" t="s">
        <v>63</v>
      </c>
      <c r="AP668" s="83"/>
      <c r="AQ668" s="83" t="s">
        <v>64</v>
      </c>
    </row>
    <row r="669" spans="1:43" ht="76.5">
      <c r="A669" s="15" t="s">
        <v>183</v>
      </c>
      <c r="B669" s="1">
        <v>3106</v>
      </c>
      <c r="C669" s="16">
        <v>119.7</v>
      </c>
      <c r="D669" s="23" t="s">
        <v>1812</v>
      </c>
      <c r="E669" s="19" t="s">
        <v>200</v>
      </c>
      <c r="F669" s="17" t="s">
        <v>57</v>
      </c>
      <c r="G669" s="19" t="s">
        <v>116</v>
      </c>
      <c r="H669" s="18">
        <v>1</v>
      </c>
      <c r="I669" s="19" t="s">
        <v>194</v>
      </c>
      <c r="J669" s="19"/>
      <c r="K669" s="19" t="s">
        <v>2749</v>
      </c>
      <c r="L669" s="19" t="s">
        <v>63</v>
      </c>
      <c r="M669" s="19" t="s">
        <v>63</v>
      </c>
      <c r="N669" s="19" t="s">
        <v>62</v>
      </c>
      <c r="O669" s="19" t="s">
        <v>63</v>
      </c>
      <c r="P669" s="19" t="s">
        <v>62</v>
      </c>
      <c r="Q669" s="19" t="s">
        <v>62</v>
      </c>
      <c r="R669" s="19" t="s">
        <v>63</v>
      </c>
      <c r="S669" s="19" t="s">
        <v>62</v>
      </c>
      <c r="T669" s="19" t="s">
        <v>62</v>
      </c>
      <c r="U669" s="19" t="s">
        <v>62</v>
      </c>
      <c r="V669" s="19" t="s">
        <v>62</v>
      </c>
      <c r="W669" s="19" t="s">
        <v>63</v>
      </c>
      <c r="X669" s="19" t="s">
        <v>63</v>
      </c>
      <c r="Y669" s="19" t="s">
        <v>63</v>
      </c>
      <c r="Z669" s="19" t="s">
        <v>63</v>
      </c>
      <c r="AA669" s="19" t="s">
        <v>63</v>
      </c>
      <c r="AB669" s="19" t="s">
        <v>63</v>
      </c>
      <c r="AC669" s="19" t="s">
        <v>63</v>
      </c>
      <c r="AD669" s="19" t="s">
        <v>63</v>
      </c>
      <c r="AE669" s="19" t="s">
        <v>63</v>
      </c>
      <c r="AF669" s="19" t="s">
        <v>63</v>
      </c>
      <c r="AG669" s="19" t="s">
        <v>63</v>
      </c>
      <c r="AH669" s="19" t="s">
        <v>63</v>
      </c>
      <c r="AI669" s="19" t="s">
        <v>63</v>
      </c>
      <c r="AJ669" s="19" t="s">
        <v>63</v>
      </c>
      <c r="AK669" s="19" t="s">
        <v>63</v>
      </c>
      <c r="AL669" s="19" t="s">
        <v>63</v>
      </c>
      <c r="AM669" s="19" t="s">
        <v>63</v>
      </c>
      <c r="AN669" s="19" t="s">
        <v>63</v>
      </c>
      <c r="AO669" s="19" t="s">
        <v>63</v>
      </c>
      <c r="AP669" s="83"/>
      <c r="AQ669" s="83" t="s">
        <v>64</v>
      </c>
    </row>
    <row r="670" spans="1:43" ht="63.75">
      <c r="A670" s="15" t="s">
        <v>183</v>
      </c>
      <c r="B670" s="1">
        <v>3106.1</v>
      </c>
      <c r="C670" s="16">
        <v>47.7</v>
      </c>
      <c r="D670" s="23" t="s">
        <v>1813</v>
      </c>
      <c r="E670" s="19" t="s">
        <v>200</v>
      </c>
      <c r="F670" s="17" t="s">
        <v>57</v>
      </c>
      <c r="G670" s="19" t="s">
        <v>116</v>
      </c>
      <c r="H670" s="18">
        <v>1</v>
      </c>
      <c r="I670" s="19" t="s">
        <v>189</v>
      </c>
      <c r="J670" s="19"/>
      <c r="K670" s="19" t="s">
        <v>2750</v>
      </c>
      <c r="L670" s="19" t="s">
        <v>63</v>
      </c>
      <c r="M670" s="19" t="s">
        <v>63</v>
      </c>
      <c r="N670" s="19" t="s">
        <v>62</v>
      </c>
      <c r="O670" s="19" t="s">
        <v>63</v>
      </c>
      <c r="P670" s="19" t="s">
        <v>62</v>
      </c>
      <c r="Q670" s="19" t="s">
        <v>62</v>
      </c>
      <c r="R670" s="19" t="s">
        <v>63</v>
      </c>
      <c r="S670" s="19" t="s">
        <v>62</v>
      </c>
      <c r="T670" s="19" t="s">
        <v>62</v>
      </c>
      <c r="U670" s="19" t="s">
        <v>62</v>
      </c>
      <c r="V670" s="19" t="s">
        <v>62</v>
      </c>
      <c r="W670" s="19" t="s">
        <v>63</v>
      </c>
      <c r="X670" s="19" t="s">
        <v>63</v>
      </c>
      <c r="Y670" s="19" t="s">
        <v>63</v>
      </c>
      <c r="Z670" s="19" t="s">
        <v>63</v>
      </c>
      <c r="AA670" s="19" t="s">
        <v>63</v>
      </c>
      <c r="AB670" s="19" t="s">
        <v>63</v>
      </c>
      <c r="AC670" s="19" t="s">
        <v>63</v>
      </c>
      <c r="AD670" s="19" t="s">
        <v>63</v>
      </c>
      <c r="AE670" s="19" t="s">
        <v>63</v>
      </c>
      <c r="AF670" s="19" t="s">
        <v>63</v>
      </c>
      <c r="AG670" s="19" t="s">
        <v>63</v>
      </c>
      <c r="AH670" s="19" t="s">
        <v>63</v>
      </c>
      <c r="AI670" s="19" t="s">
        <v>63</v>
      </c>
      <c r="AJ670" s="19" t="s">
        <v>63</v>
      </c>
      <c r="AK670" s="19" t="s">
        <v>63</v>
      </c>
      <c r="AL670" s="19" t="s">
        <v>63</v>
      </c>
      <c r="AM670" s="19" t="s">
        <v>63</v>
      </c>
      <c r="AN670" s="19" t="s">
        <v>63</v>
      </c>
      <c r="AO670" s="19" t="s">
        <v>63</v>
      </c>
      <c r="AP670" s="83" t="s">
        <v>191</v>
      </c>
      <c r="AQ670" s="83" t="s">
        <v>64</v>
      </c>
    </row>
    <row r="671" spans="1:43">
      <c r="A671" s="15" t="s">
        <v>183</v>
      </c>
      <c r="B671" s="1">
        <v>3107</v>
      </c>
      <c r="C671" s="16">
        <v>549</v>
      </c>
      <c r="D671" s="23" t="s">
        <v>1814</v>
      </c>
      <c r="E671" s="17" t="s">
        <v>57</v>
      </c>
      <c r="F671" s="17" t="s">
        <v>57</v>
      </c>
      <c r="G671" s="17" t="s">
        <v>57</v>
      </c>
      <c r="H671" s="18">
        <v>1</v>
      </c>
      <c r="I671" s="19" t="s">
        <v>1815</v>
      </c>
      <c r="J671" s="19"/>
      <c r="K671" s="19"/>
      <c r="L671" s="19" t="s">
        <v>63</v>
      </c>
      <c r="M671" s="19" t="s">
        <v>63</v>
      </c>
      <c r="N671" s="19" t="s">
        <v>62</v>
      </c>
      <c r="O671" s="19" t="s">
        <v>63</v>
      </c>
      <c r="P671" s="19" t="s">
        <v>62</v>
      </c>
      <c r="Q671" s="19" t="s">
        <v>62</v>
      </c>
      <c r="R671" s="19" t="s">
        <v>63</v>
      </c>
      <c r="S671" s="19" t="s">
        <v>62</v>
      </c>
      <c r="T671" s="19" t="s">
        <v>62</v>
      </c>
      <c r="U671" s="19" t="s">
        <v>62</v>
      </c>
      <c r="V671" s="19" t="s">
        <v>62</v>
      </c>
      <c r="W671" s="19" t="s">
        <v>63</v>
      </c>
      <c r="X671" s="19" t="s">
        <v>63</v>
      </c>
      <c r="Y671" s="19" t="s">
        <v>63</v>
      </c>
      <c r="Z671" s="19" t="s">
        <v>63</v>
      </c>
      <c r="AA671" s="19" t="s">
        <v>63</v>
      </c>
      <c r="AB671" s="19" t="s">
        <v>63</v>
      </c>
      <c r="AC671" s="19" t="s">
        <v>63</v>
      </c>
      <c r="AD671" s="19" t="s">
        <v>63</v>
      </c>
      <c r="AE671" s="19" t="s">
        <v>63</v>
      </c>
      <c r="AF671" s="19" t="s">
        <v>63</v>
      </c>
      <c r="AG671" s="19" t="s">
        <v>63</v>
      </c>
      <c r="AH671" s="19" t="s">
        <v>63</v>
      </c>
      <c r="AI671" s="19" t="s">
        <v>63</v>
      </c>
      <c r="AJ671" s="19" t="s">
        <v>63</v>
      </c>
      <c r="AK671" s="19" t="s">
        <v>63</v>
      </c>
      <c r="AL671" s="19" t="s">
        <v>63</v>
      </c>
      <c r="AM671" s="19" t="s">
        <v>63</v>
      </c>
      <c r="AN671" s="19" t="s">
        <v>63</v>
      </c>
      <c r="AO671" s="19" t="s">
        <v>63</v>
      </c>
      <c r="AP671" s="83"/>
      <c r="AQ671" s="83" t="s">
        <v>64</v>
      </c>
    </row>
    <row r="672" spans="1:43">
      <c r="A672" s="15" t="s">
        <v>183</v>
      </c>
      <c r="B672" s="1">
        <v>3108</v>
      </c>
      <c r="C672" s="16">
        <v>26.1</v>
      </c>
      <c r="D672" s="23" t="s">
        <v>1816</v>
      </c>
      <c r="E672" s="17" t="s">
        <v>57</v>
      </c>
      <c r="F672" s="17" t="s">
        <v>57</v>
      </c>
      <c r="G672" s="19" t="s">
        <v>116</v>
      </c>
      <c r="H672" s="18">
        <v>1</v>
      </c>
      <c r="I672" s="19"/>
      <c r="J672" s="19"/>
      <c r="K672" s="19"/>
      <c r="L672" s="19" t="s">
        <v>63</v>
      </c>
      <c r="M672" s="19" t="s">
        <v>63</v>
      </c>
      <c r="N672" s="19" t="s">
        <v>63</v>
      </c>
      <c r="O672" s="19" t="s">
        <v>63</v>
      </c>
      <c r="P672" s="19" t="s">
        <v>62</v>
      </c>
      <c r="Q672" s="19" t="s">
        <v>62</v>
      </c>
      <c r="R672" s="19" t="s">
        <v>63</v>
      </c>
      <c r="S672" s="19" t="s">
        <v>62</v>
      </c>
      <c r="T672" s="19" t="s">
        <v>62</v>
      </c>
      <c r="U672" s="19" t="s">
        <v>62</v>
      </c>
      <c r="V672" s="19" t="s">
        <v>62</v>
      </c>
      <c r="W672" s="19" t="s">
        <v>63</v>
      </c>
      <c r="X672" s="19" t="s">
        <v>63</v>
      </c>
      <c r="Y672" s="19" t="s">
        <v>63</v>
      </c>
      <c r="Z672" s="19" t="s">
        <v>63</v>
      </c>
      <c r="AA672" s="19" t="s">
        <v>63</v>
      </c>
      <c r="AB672" s="19" t="s">
        <v>63</v>
      </c>
      <c r="AC672" s="19" t="s">
        <v>63</v>
      </c>
      <c r="AD672" s="19" t="s">
        <v>63</v>
      </c>
      <c r="AE672" s="19" t="s">
        <v>63</v>
      </c>
      <c r="AF672" s="19" t="s">
        <v>63</v>
      </c>
      <c r="AG672" s="19" t="s">
        <v>63</v>
      </c>
      <c r="AH672" s="19" t="s">
        <v>63</v>
      </c>
      <c r="AI672" s="19" t="s">
        <v>63</v>
      </c>
      <c r="AJ672" s="19" t="s">
        <v>63</v>
      </c>
      <c r="AK672" s="19" t="s">
        <v>63</v>
      </c>
      <c r="AL672" s="19" t="s">
        <v>63</v>
      </c>
      <c r="AM672" s="19" t="s">
        <v>63</v>
      </c>
      <c r="AN672" s="19" t="s">
        <v>63</v>
      </c>
      <c r="AO672" s="19" t="s">
        <v>63</v>
      </c>
      <c r="AP672" s="83"/>
      <c r="AQ672" s="83" t="s">
        <v>64</v>
      </c>
    </row>
    <row r="673" spans="1:43">
      <c r="A673" s="15" t="s">
        <v>183</v>
      </c>
      <c r="B673" s="1">
        <v>3109</v>
      </c>
      <c r="C673" s="16">
        <v>59.4</v>
      </c>
      <c r="D673" s="23" t="s">
        <v>1817</v>
      </c>
      <c r="E673" s="19" t="s">
        <v>1780</v>
      </c>
      <c r="F673" s="17" t="s">
        <v>57</v>
      </c>
      <c r="G673" s="17" t="s">
        <v>57</v>
      </c>
      <c r="H673" s="18">
        <v>1</v>
      </c>
      <c r="I673" s="19"/>
      <c r="J673" s="19"/>
      <c r="K673" s="19"/>
      <c r="L673" s="19" t="s">
        <v>63</v>
      </c>
      <c r="M673" s="19" t="s">
        <v>63</v>
      </c>
      <c r="N673" s="19" t="s">
        <v>63</v>
      </c>
      <c r="O673" s="19" t="s">
        <v>63</v>
      </c>
      <c r="P673" s="19" t="s">
        <v>62</v>
      </c>
      <c r="Q673" s="19" t="s">
        <v>62</v>
      </c>
      <c r="R673" s="19" t="s">
        <v>63</v>
      </c>
      <c r="S673" s="19" t="s">
        <v>62</v>
      </c>
      <c r="T673" s="19" t="s">
        <v>62</v>
      </c>
      <c r="U673" s="19" t="s">
        <v>62</v>
      </c>
      <c r="V673" s="19" t="s">
        <v>62</v>
      </c>
      <c r="W673" s="19" t="s">
        <v>63</v>
      </c>
      <c r="X673" s="19" t="s">
        <v>63</v>
      </c>
      <c r="Y673" s="19" t="s">
        <v>63</v>
      </c>
      <c r="Z673" s="19" t="s">
        <v>63</v>
      </c>
      <c r="AA673" s="19" t="s">
        <v>63</v>
      </c>
      <c r="AB673" s="19" t="s">
        <v>63</v>
      </c>
      <c r="AC673" s="19" t="s">
        <v>63</v>
      </c>
      <c r="AD673" s="19" t="s">
        <v>63</v>
      </c>
      <c r="AE673" s="19" t="s">
        <v>63</v>
      </c>
      <c r="AF673" s="19" t="s">
        <v>63</v>
      </c>
      <c r="AG673" s="19" t="s">
        <v>63</v>
      </c>
      <c r="AH673" s="19" t="s">
        <v>63</v>
      </c>
      <c r="AI673" s="19" t="s">
        <v>63</v>
      </c>
      <c r="AJ673" s="19" t="s">
        <v>63</v>
      </c>
      <c r="AK673" s="19" t="s">
        <v>63</v>
      </c>
      <c r="AL673" s="19" t="s">
        <v>63</v>
      </c>
      <c r="AM673" s="19" t="s">
        <v>63</v>
      </c>
      <c r="AN673" s="19" t="s">
        <v>63</v>
      </c>
      <c r="AO673" s="19" t="s">
        <v>63</v>
      </c>
      <c r="AP673" s="83"/>
      <c r="AQ673" s="83" t="s">
        <v>64</v>
      </c>
    </row>
    <row r="674" spans="1:43">
      <c r="A674" s="15" t="s">
        <v>183</v>
      </c>
      <c r="B674" s="1">
        <v>3110</v>
      </c>
      <c r="C674" s="16">
        <v>66.599999999999994</v>
      </c>
      <c r="D674" s="23" t="s">
        <v>1818</v>
      </c>
      <c r="E674" s="19" t="s">
        <v>1806</v>
      </c>
      <c r="F674" s="17" t="s">
        <v>57</v>
      </c>
      <c r="G674" s="17" t="s">
        <v>57</v>
      </c>
      <c r="H674" s="18">
        <v>1</v>
      </c>
      <c r="I674" s="19"/>
      <c r="J674" s="19"/>
      <c r="K674" s="19"/>
      <c r="L674" s="19" t="s">
        <v>63</v>
      </c>
      <c r="M674" s="19" t="s">
        <v>63</v>
      </c>
      <c r="N674" s="19" t="s">
        <v>63</v>
      </c>
      <c r="O674" s="19" t="s">
        <v>63</v>
      </c>
      <c r="P674" s="19" t="s">
        <v>62</v>
      </c>
      <c r="Q674" s="19" t="s">
        <v>62</v>
      </c>
      <c r="R674" s="19" t="s">
        <v>63</v>
      </c>
      <c r="S674" s="19" t="s">
        <v>62</v>
      </c>
      <c r="T674" s="19" t="s">
        <v>62</v>
      </c>
      <c r="U674" s="19" t="s">
        <v>62</v>
      </c>
      <c r="V674" s="19" t="s">
        <v>62</v>
      </c>
      <c r="W674" s="19" t="s">
        <v>63</v>
      </c>
      <c r="X674" s="19" t="s">
        <v>63</v>
      </c>
      <c r="Y674" s="19" t="s">
        <v>63</v>
      </c>
      <c r="Z674" s="19" t="s">
        <v>63</v>
      </c>
      <c r="AA674" s="19" t="s">
        <v>63</v>
      </c>
      <c r="AB674" s="19" t="s">
        <v>63</v>
      </c>
      <c r="AC674" s="19" t="s">
        <v>63</v>
      </c>
      <c r="AD674" s="19" t="s">
        <v>63</v>
      </c>
      <c r="AE674" s="19" t="s">
        <v>63</v>
      </c>
      <c r="AF674" s="19" t="s">
        <v>63</v>
      </c>
      <c r="AG674" s="19" t="s">
        <v>63</v>
      </c>
      <c r="AH674" s="19" t="s">
        <v>63</v>
      </c>
      <c r="AI674" s="19" t="s">
        <v>63</v>
      </c>
      <c r="AJ674" s="19" t="s">
        <v>63</v>
      </c>
      <c r="AK674" s="19" t="s">
        <v>63</v>
      </c>
      <c r="AL674" s="19" t="s">
        <v>63</v>
      </c>
      <c r="AM674" s="19" t="s">
        <v>63</v>
      </c>
      <c r="AN674" s="19" t="s">
        <v>63</v>
      </c>
      <c r="AO674" s="19" t="s">
        <v>63</v>
      </c>
      <c r="AP674" s="83"/>
      <c r="AQ674" s="83" t="s">
        <v>64</v>
      </c>
    </row>
    <row r="675" spans="1:43">
      <c r="A675" s="15" t="s">
        <v>183</v>
      </c>
      <c r="B675" s="1">
        <v>3111</v>
      </c>
      <c r="C675" s="16">
        <v>162</v>
      </c>
      <c r="D675" s="23" t="s">
        <v>1819</v>
      </c>
      <c r="E675" s="19" t="s">
        <v>185</v>
      </c>
      <c r="F675" s="17" t="s">
        <v>57</v>
      </c>
      <c r="G675" s="19" t="s">
        <v>116</v>
      </c>
      <c r="H675" s="18">
        <v>1</v>
      </c>
      <c r="I675" s="19"/>
      <c r="J675" s="19"/>
      <c r="K675" s="19"/>
      <c r="L675" s="19" t="s">
        <v>63</v>
      </c>
      <c r="M675" s="19" t="s">
        <v>63</v>
      </c>
      <c r="N675" s="19" t="s">
        <v>63</v>
      </c>
      <c r="O675" s="19" t="s">
        <v>63</v>
      </c>
      <c r="P675" s="19" t="s">
        <v>62</v>
      </c>
      <c r="Q675" s="19" t="s">
        <v>62</v>
      </c>
      <c r="R675" s="19" t="s">
        <v>63</v>
      </c>
      <c r="S675" s="19" t="s">
        <v>62</v>
      </c>
      <c r="T675" s="19" t="s">
        <v>62</v>
      </c>
      <c r="U675" s="19" t="s">
        <v>62</v>
      </c>
      <c r="V675" s="19" t="s">
        <v>62</v>
      </c>
      <c r="W675" s="19" t="s">
        <v>63</v>
      </c>
      <c r="X675" s="19" t="s">
        <v>63</v>
      </c>
      <c r="Y675" s="19" t="s">
        <v>63</v>
      </c>
      <c r="Z675" s="19" t="s">
        <v>63</v>
      </c>
      <c r="AA675" s="19" t="s">
        <v>63</v>
      </c>
      <c r="AB675" s="19" t="s">
        <v>63</v>
      </c>
      <c r="AC675" s="19" t="s">
        <v>63</v>
      </c>
      <c r="AD675" s="19" t="s">
        <v>63</v>
      </c>
      <c r="AE675" s="19" t="s">
        <v>63</v>
      </c>
      <c r="AF675" s="19" t="s">
        <v>63</v>
      </c>
      <c r="AG675" s="19" t="s">
        <v>63</v>
      </c>
      <c r="AH675" s="19" t="s">
        <v>63</v>
      </c>
      <c r="AI675" s="19" t="s">
        <v>63</v>
      </c>
      <c r="AJ675" s="19" t="s">
        <v>63</v>
      </c>
      <c r="AK675" s="19" t="s">
        <v>63</v>
      </c>
      <c r="AL675" s="19" t="s">
        <v>63</v>
      </c>
      <c r="AM675" s="19" t="s">
        <v>63</v>
      </c>
      <c r="AN675" s="19" t="s">
        <v>63</v>
      </c>
      <c r="AO675" s="19" t="s">
        <v>63</v>
      </c>
      <c r="AP675" s="83"/>
      <c r="AQ675" s="83" t="s">
        <v>64</v>
      </c>
    </row>
    <row r="676" spans="1:43">
      <c r="A676" s="15" t="s">
        <v>183</v>
      </c>
      <c r="B676" s="1">
        <v>3112</v>
      </c>
      <c r="C676" s="16">
        <v>162</v>
      </c>
      <c r="D676" s="23" t="s">
        <v>1819</v>
      </c>
      <c r="E676" s="19" t="s">
        <v>200</v>
      </c>
      <c r="F676" s="17" t="s">
        <v>57</v>
      </c>
      <c r="G676" s="19" t="s">
        <v>116</v>
      </c>
      <c r="H676" s="18">
        <v>1</v>
      </c>
      <c r="I676" s="19"/>
      <c r="J676" s="19"/>
      <c r="K676" s="19"/>
      <c r="L676" s="19" t="s">
        <v>63</v>
      </c>
      <c r="M676" s="19" t="s">
        <v>63</v>
      </c>
      <c r="N676" s="19" t="s">
        <v>63</v>
      </c>
      <c r="O676" s="19" t="s">
        <v>63</v>
      </c>
      <c r="P676" s="19" t="s">
        <v>62</v>
      </c>
      <c r="Q676" s="19" t="s">
        <v>62</v>
      </c>
      <c r="R676" s="19" t="s">
        <v>63</v>
      </c>
      <c r="S676" s="19" t="s">
        <v>62</v>
      </c>
      <c r="T676" s="19" t="s">
        <v>62</v>
      </c>
      <c r="U676" s="19" t="s">
        <v>62</v>
      </c>
      <c r="V676" s="19" t="s">
        <v>62</v>
      </c>
      <c r="W676" s="19" t="s">
        <v>63</v>
      </c>
      <c r="X676" s="19" t="s">
        <v>63</v>
      </c>
      <c r="Y676" s="19" t="s">
        <v>63</v>
      </c>
      <c r="Z676" s="19" t="s">
        <v>63</v>
      </c>
      <c r="AA676" s="19" t="s">
        <v>63</v>
      </c>
      <c r="AB676" s="19" t="s">
        <v>63</v>
      </c>
      <c r="AC676" s="19" t="s">
        <v>63</v>
      </c>
      <c r="AD676" s="19" t="s">
        <v>63</v>
      </c>
      <c r="AE676" s="19" t="s">
        <v>63</v>
      </c>
      <c r="AF676" s="19" t="s">
        <v>63</v>
      </c>
      <c r="AG676" s="19" t="s">
        <v>63</v>
      </c>
      <c r="AH676" s="19" t="s">
        <v>63</v>
      </c>
      <c r="AI676" s="19" t="s">
        <v>63</v>
      </c>
      <c r="AJ676" s="19" t="s">
        <v>63</v>
      </c>
      <c r="AK676" s="19" t="s">
        <v>63</v>
      </c>
      <c r="AL676" s="19" t="s">
        <v>63</v>
      </c>
      <c r="AM676" s="19" t="s">
        <v>63</v>
      </c>
      <c r="AN676" s="19" t="s">
        <v>63</v>
      </c>
      <c r="AO676" s="19" t="s">
        <v>63</v>
      </c>
      <c r="AP676" s="83"/>
      <c r="AQ676" s="83" t="s">
        <v>64</v>
      </c>
    </row>
    <row r="677" spans="1:43">
      <c r="A677" s="15" t="s">
        <v>183</v>
      </c>
      <c r="B677" s="1">
        <v>3113</v>
      </c>
      <c r="C677" s="16">
        <v>37.799999999999997</v>
      </c>
      <c r="D677" s="23" t="s">
        <v>1820</v>
      </c>
      <c r="E677" s="17" t="s">
        <v>57</v>
      </c>
      <c r="F677" s="17" t="s">
        <v>57</v>
      </c>
      <c r="G677" s="19" t="s">
        <v>59</v>
      </c>
      <c r="H677" s="18">
        <v>1</v>
      </c>
      <c r="I677" s="19"/>
      <c r="J677" s="19"/>
      <c r="K677" s="19"/>
      <c r="L677" s="19" t="s">
        <v>63</v>
      </c>
      <c r="M677" s="19" t="s">
        <v>63</v>
      </c>
      <c r="N677" s="19" t="s">
        <v>63</v>
      </c>
      <c r="O677" s="19" t="s">
        <v>63</v>
      </c>
      <c r="P677" s="19" t="s">
        <v>62</v>
      </c>
      <c r="Q677" s="19" t="s">
        <v>62</v>
      </c>
      <c r="R677" s="19" t="s">
        <v>63</v>
      </c>
      <c r="S677" s="19" t="s">
        <v>62</v>
      </c>
      <c r="T677" s="19" t="s">
        <v>62</v>
      </c>
      <c r="U677" s="19" t="s">
        <v>62</v>
      </c>
      <c r="V677" s="19" t="s">
        <v>62</v>
      </c>
      <c r="W677" s="19" t="s">
        <v>63</v>
      </c>
      <c r="X677" s="19" t="s">
        <v>63</v>
      </c>
      <c r="Y677" s="19" t="s">
        <v>63</v>
      </c>
      <c r="Z677" s="19" t="s">
        <v>63</v>
      </c>
      <c r="AA677" s="19" t="s">
        <v>63</v>
      </c>
      <c r="AB677" s="19" t="s">
        <v>63</v>
      </c>
      <c r="AC677" s="19" t="s">
        <v>63</v>
      </c>
      <c r="AD677" s="19" t="s">
        <v>63</v>
      </c>
      <c r="AE677" s="19" t="s">
        <v>63</v>
      </c>
      <c r="AF677" s="19" t="s">
        <v>63</v>
      </c>
      <c r="AG677" s="19" t="s">
        <v>63</v>
      </c>
      <c r="AH677" s="19" t="s">
        <v>63</v>
      </c>
      <c r="AI677" s="19" t="s">
        <v>63</v>
      </c>
      <c r="AJ677" s="19" t="s">
        <v>63</v>
      </c>
      <c r="AK677" s="19" t="s">
        <v>63</v>
      </c>
      <c r="AL677" s="19" t="s">
        <v>63</v>
      </c>
      <c r="AM677" s="19" t="s">
        <v>63</v>
      </c>
      <c r="AN677" s="19" t="s">
        <v>63</v>
      </c>
      <c r="AO677" s="19" t="s">
        <v>63</v>
      </c>
      <c r="AP677" s="83"/>
      <c r="AQ677" s="83" t="s">
        <v>64</v>
      </c>
    </row>
    <row r="678" spans="1:43">
      <c r="A678" s="15" t="s">
        <v>183</v>
      </c>
      <c r="B678" s="1">
        <v>3114</v>
      </c>
      <c r="C678" s="16">
        <v>22.5</v>
      </c>
      <c r="D678" s="23" t="s">
        <v>1821</v>
      </c>
      <c r="E678" s="19" t="s">
        <v>1822</v>
      </c>
      <c r="F678" s="17" t="s">
        <v>57</v>
      </c>
      <c r="G678" s="17" t="s">
        <v>57</v>
      </c>
      <c r="H678" s="18">
        <v>1</v>
      </c>
      <c r="I678" s="19"/>
      <c r="J678" s="19"/>
      <c r="K678" s="19"/>
      <c r="L678" s="19" t="s">
        <v>63</v>
      </c>
      <c r="M678" s="19" t="s">
        <v>63</v>
      </c>
      <c r="N678" s="19" t="s">
        <v>63</v>
      </c>
      <c r="O678" s="19" t="s">
        <v>63</v>
      </c>
      <c r="P678" s="19" t="s">
        <v>62</v>
      </c>
      <c r="Q678" s="19" t="s">
        <v>62</v>
      </c>
      <c r="R678" s="19" t="s">
        <v>63</v>
      </c>
      <c r="S678" s="19" t="s">
        <v>62</v>
      </c>
      <c r="T678" s="19" t="s">
        <v>62</v>
      </c>
      <c r="U678" s="19" t="s">
        <v>62</v>
      </c>
      <c r="V678" s="19" t="s">
        <v>62</v>
      </c>
      <c r="W678" s="19" t="s">
        <v>63</v>
      </c>
      <c r="X678" s="19" t="s">
        <v>63</v>
      </c>
      <c r="Y678" s="19" t="s">
        <v>63</v>
      </c>
      <c r="Z678" s="19" t="s">
        <v>63</v>
      </c>
      <c r="AA678" s="19" t="s">
        <v>63</v>
      </c>
      <c r="AB678" s="19" t="s">
        <v>63</v>
      </c>
      <c r="AC678" s="19" t="s">
        <v>63</v>
      </c>
      <c r="AD678" s="19" t="s">
        <v>63</v>
      </c>
      <c r="AE678" s="19" t="s">
        <v>63</v>
      </c>
      <c r="AF678" s="19" t="s">
        <v>63</v>
      </c>
      <c r="AG678" s="19" t="s">
        <v>63</v>
      </c>
      <c r="AH678" s="19" t="s">
        <v>63</v>
      </c>
      <c r="AI678" s="19" t="s">
        <v>63</v>
      </c>
      <c r="AJ678" s="19" t="s">
        <v>63</v>
      </c>
      <c r="AK678" s="19" t="s">
        <v>63</v>
      </c>
      <c r="AL678" s="19" t="s">
        <v>63</v>
      </c>
      <c r="AM678" s="19" t="s">
        <v>63</v>
      </c>
      <c r="AN678" s="19" t="s">
        <v>63</v>
      </c>
      <c r="AO678" s="19" t="s">
        <v>63</v>
      </c>
      <c r="AP678" s="83"/>
      <c r="AQ678" s="83" t="s">
        <v>64</v>
      </c>
    </row>
    <row r="679" spans="1:43">
      <c r="A679" s="15" t="s">
        <v>183</v>
      </c>
      <c r="B679" s="1">
        <v>3116</v>
      </c>
      <c r="C679" s="16">
        <v>13.3</v>
      </c>
      <c r="D679" s="23" t="s">
        <v>1823</v>
      </c>
      <c r="E679" s="17" t="s">
        <v>57</v>
      </c>
      <c r="F679" s="17" t="s">
        <v>57</v>
      </c>
      <c r="G679" s="17" t="s">
        <v>57</v>
      </c>
      <c r="H679" s="18">
        <v>1</v>
      </c>
      <c r="I679" s="19"/>
      <c r="J679" s="19"/>
      <c r="K679" s="19"/>
      <c r="L679" s="19" t="s">
        <v>63</v>
      </c>
      <c r="M679" s="19" t="s">
        <v>63</v>
      </c>
      <c r="N679" s="19" t="s">
        <v>63</v>
      </c>
      <c r="O679" s="19" t="s">
        <v>63</v>
      </c>
      <c r="P679" s="19" t="s">
        <v>62</v>
      </c>
      <c r="Q679" s="19" t="s">
        <v>63</v>
      </c>
      <c r="R679" s="19" t="s">
        <v>62</v>
      </c>
      <c r="S679" s="19" t="s">
        <v>62</v>
      </c>
      <c r="T679" s="19" t="s">
        <v>62</v>
      </c>
      <c r="U679" s="19" t="s">
        <v>62</v>
      </c>
      <c r="V679" s="19" t="s">
        <v>62</v>
      </c>
      <c r="W679" s="19" t="s">
        <v>63</v>
      </c>
      <c r="X679" s="19" t="s">
        <v>63</v>
      </c>
      <c r="Y679" s="19" t="s">
        <v>63</v>
      </c>
      <c r="Z679" s="19" t="s">
        <v>63</v>
      </c>
      <c r="AA679" s="19" t="s">
        <v>63</v>
      </c>
      <c r="AB679" s="19" t="s">
        <v>63</v>
      </c>
      <c r="AC679" s="19" t="s">
        <v>63</v>
      </c>
      <c r="AD679" s="19" t="s">
        <v>63</v>
      </c>
      <c r="AE679" s="19" t="s">
        <v>63</v>
      </c>
      <c r="AF679" s="19" t="s">
        <v>63</v>
      </c>
      <c r="AG679" s="19" t="s">
        <v>63</v>
      </c>
      <c r="AH679" s="19" t="s">
        <v>63</v>
      </c>
      <c r="AI679" s="19" t="s">
        <v>63</v>
      </c>
      <c r="AJ679" s="19" t="s">
        <v>63</v>
      </c>
      <c r="AK679" s="19" t="s">
        <v>63</v>
      </c>
      <c r="AL679" s="19" t="s">
        <v>63</v>
      </c>
      <c r="AM679" s="19" t="s">
        <v>63</v>
      </c>
      <c r="AN679" s="19" t="s">
        <v>63</v>
      </c>
      <c r="AO679" s="19" t="s">
        <v>63</v>
      </c>
      <c r="AP679" s="83"/>
      <c r="AQ679" s="83" t="s">
        <v>64</v>
      </c>
    </row>
    <row r="680" spans="1:43">
      <c r="A680" s="15" t="s">
        <v>183</v>
      </c>
      <c r="B680" s="1">
        <v>3117</v>
      </c>
      <c r="C680" s="16">
        <v>21.6</v>
      </c>
      <c r="D680" s="23" t="s">
        <v>1824</v>
      </c>
      <c r="E680" s="19" t="s">
        <v>1730</v>
      </c>
      <c r="F680" s="17" t="s">
        <v>57</v>
      </c>
      <c r="G680" s="17" t="s">
        <v>57</v>
      </c>
      <c r="H680" s="18">
        <v>1</v>
      </c>
      <c r="I680" s="19"/>
      <c r="J680" s="19"/>
      <c r="K680" s="19"/>
      <c r="L680" s="19" t="s">
        <v>63</v>
      </c>
      <c r="M680" s="19" t="s">
        <v>63</v>
      </c>
      <c r="N680" s="19" t="s">
        <v>63</v>
      </c>
      <c r="O680" s="19" t="s">
        <v>63</v>
      </c>
      <c r="P680" s="19" t="s">
        <v>62</v>
      </c>
      <c r="Q680" s="19" t="s">
        <v>62</v>
      </c>
      <c r="R680" s="19" t="s">
        <v>63</v>
      </c>
      <c r="S680" s="19" t="s">
        <v>62</v>
      </c>
      <c r="T680" s="19" t="s">
        <v>62</v>
      </c>
      <c r="U680" s="19" t="s">
        <v>62</v>
      </c>
      <c r="V680" s="19" t="s">
        <v>62</v>
      </c>
      <c r="W680" s="19" t="s">
        <v>63</v>
      </c>
      <c r="X680" s="19" t="s">
        <v>63</v>
      </c>
      <c r="Y680" s="19" t="s">
        <v>63</v>
      </c>
      <c r="Z680" s="19" t="s">
        <v>63</v>
      </c>
      <c r="AA680" s="19" t="s">
        <v>63</v>
      </c>
      <c r="AB680" s="19" t="s">
        <v>63</v>
      </c>
      <c r="AC680" s="19" t="s">
        <v>63</v>
      </c>
      <c r="AD680" s="19" t="s">
        <v>63</v>
      </c>
      <c r="AE680" s="19" t="s">
        <v>63</v>
      </c>
      <c r="AF680" s="19" t="s">
        <v>63</v>
      </c>
      <c r="AG680" s="19" t="s">
        <v>63</v>
      </c>
      <c r="AH680" s="19" t="s">
        <v>63</v>
      </c>
      <c r="AI680" s="19" t="s">
        <v>63</v>
      </c>
      <c r="AJ680" s="19" t="s">
        <v>63</v>
      </c>
      <c r="AK680" s="19" t="s">
        <v>63</v>
      </c>
      <c r="AL680" s="19" t="s">
        <v>63</v>
      </c>
      <c r="AM680" s="19" t="s">
        <v>63</v>
      </c>
      <c r="AN680" s="19" t="s">
        <v>63</v>
      </c>
      <c r="AO680" s="19" t="s">
        <v>63</v>
      </c>
      <c r="AP680" s="83"/>
      <c r="AQ680" s="83" t="s">
        <v>64</v>
      </c>
    </row>
    <row r="681" spans="1:43">
      <c r="A681" s="15" t="s">
        <v>183</v>
      </c>
      <c r="B681" s="1">
        <v>3118</v>
      </c>
      <c r="C681" s="16">
        <v>135</v>
      </c>
      <c r="D681" s="23" t="s">
        <v>1825</v>
      </c>
      <c r="E681" s="19" t="s">
        <v>1826</v>
      </c>
      <c r="F681" s="17" t="s">
        <v>57</v>
      </c>
      <c r="G681" s="17" t="s">
        <v>57</v>
      </c>
      <c r="H681" s="18">
        <v>1</v>
      </c>
      <c r="I681" s="19"/>
      <c r="J681" s="19"/>
      <c r="K681" s="19"/>
      <c r="L681" s="19" t="s">
        <v>63</v>
      </c>
      <c r="M681" s="19" t="s">
        <v>63</v>
      </c>
      <c r="N681" s="19" t="s">
        <v>63</v>
      </c>
      <c r="O681" s="19" t="s">
        <v>63</v>
      </c>
      <c r="P681" s="19" t="s">
        <v>62</v>
      </c>
      <c r="Q681" s="19" t="s">
        <v>62</v>
      </c>
      <c r="R681" s="19" t="s">
        <v>63</v>
      </c>
      <c r="S681" s="19" t="s">
        <v>62</v>
      </c>
      <c r="T681" s="19" t="s">
        <v>62</v>
      </c>
      <c r="U681" s="19" t="s">
        <v>62</v>
      </c>
      <c r="V681" s="19" t="s">
        <v>62</v>
      </c>
      <c r="W681" s="19" t="s">
        <v>63</v>
      </c>
      <c r="X681" s="19" t="s">
        <v>63</v>
      </c>
      <c r="Y681" s="19" t="s">
        <v>63</v>
      </c>
      <c r="Z681" s="19" t="s">
        <v>63</v>
      </c>
      <c r="AA681" s="19" t="s">
        <v>63</v>
      </c>
      <c r="AB681" s="19" t="s">
        <v>63</v>
      </c>
      <c r="AC681" s="19" t="s">
        <v>63</v>
      </c>
      <c r="AD681" s="19" t="s">
        <v>63</v>
      </c>
      <c r="AE681" s="19" t="s">
        <v>63</v>
      </c>
      <c r="AF681" s="19" t="s">
        <v>63</v>
      </c>
      <c r="AG681" s="19" t="s">
        <v>63</v>
      </c>
      <c r="AH681" s="19" t="s">
        <v>63</v>
      </c>
      <c r="AI681" s="19" t="s">
        <v>63</v>
      </c>
      <c r="AJ681" s="19" t="s">
        <v>63</v>
      </c>
      <c r="AK681" s="19" t="s">
        <v>63</v>
      </c>
      <c r="AL681" s="19" t="s">
        <v>63</v>
      </c>
      <c r="AM681" s="19" t="s">
        <v>63</v>
      </c>
      <c r="AN681" s="19" t="s">
        <v>63</v>
      </c>
      <c r="AO681" s="19" t="s">
        <v>63</v>
      </c>
      <c r="AP681" s="83"/>
      <c r="AQ681" s="83" t="s">
        <v>64</v>
      </c>
    </row>
    <row r="682" spans="1:43">
      <c r="A682" s="15" t="s">
        <v>183</v>
      </c>
      <c r="B682" s="1">
        <v>3119</v>
      </c>
      <c r="C682" s="16">
        <v>66.599999999999994</v>
      </c>
      <c r="D682" s="23" t="s">
        <v>1827</v>
      </c>
      <c r="E682" s="19" t="s">
        <v>1828</v>
      </c>
      <c r="F682" s="17" t="s">
        <v>57</v>
      </c>
      <c r="G682" s="17" t="s">
        <v>57</v>
      </c>
      <c r="H682" s="18">
        <v>1</v>
      </c>
      <c r="I682" s="19"/>
      <c r="J682" s="19"/>
      <c r="K682" s="19"/>
      <c r="L682" s="19" t="s">
        <v>63</v>
      </c>
      <c r="M682" s="19" t="s">
        <v>63</v>
      </c>
      <c r="N682" s="19" t="s">
        <v>63</v>
      </c>
      <c r="O682" s="19" t="s">
        <v>63</v>
      </c>
      <c r="P682" s="19" t="s">
        <v>62</v>
      </c>
      <c r="Q682" s="19" t="s">
        <v>62</v>
      </c>
      <c r="R682" s="19" t="s">
        <v>63</v>
      </c>
      <c r="S682" s="19" t="s">
        <v>62</v>
      </c>
      <c r="T682" s="19" t="s">
        <v>62</v>
      </c>
      <c r="U682" s="19" t="s">
        <v>62</v>
      </c>
      <c r="V682" s="19" t="s">
        <v>62</v>
      </c>
      <c r="W682" s="19" t="s">
        <v>63</v>
      </c>
      <c r="X682" s="19" t="s">
        <v>63</v>
      </c>
      <c r="Y682" s="19" t="s">
        <v>63</v>
      </c>
      <c r="Z682" s="19" t="s">
        <v>63</v>
      </c>
      <c r="AA682" s="19" t="s">
        <v>63</v>
      </c>
      <c r="AB682" s="19" t="s">
        <v>63</v>
      </c>
      <c r="AC682" s="19" t="s">
        <v>63</v>
      </c>
      <c r="AD682" s="19" t="s">
        <v>63</v>
      </c>
      <c r="AE682" s="19" t="s">
        <v>63</v>
      </c>
      <c r="AF682" s="19" t="s">
        <v>63</v>
      </c>
      <c r="AG682" s="19" t="s">
        <v>63</v>
      </c>
      <c r="AH682" s="19" t="s">
        <v>63</v>
      </c>
      <c r="AI682" s="19" t="s">
        <v>63</v>
      </c>
      <c r="AJ682" s="19" t="s">
        <v>63</v>
      </c>
      <c r="AK682" s="19" t="s">
        <v>63</v>
      </c>
      <c r="AL682" s="19" t="s">
        <v>63</v>
      </c>
      <c r="AM682" s="19" t="s">
        <v>63</v>
      </c>
      <c r="AN682" s="19" t="s">
        <v>63</v>
      </c>
      <c r="AO682" s="19" t="s">
        <v>63</v>
      </c>
      <c r="AP682" s="83"/>
      <c r="AQ682" s="83" t="s">
        <v>64</v>
      </c>
    </row>
    <row r="683" spans="1:43" ht="76.5">
      <c r="A683" s="15" t="s">
        <v>183</v>
      </c>
      <c r="B683" s="1">
        <v>3120</v>
      </c>
      <c r="C683" s="16">
        <v>119.7</v>
      </c>
      <c r="D683" s="23" t="s">
        <v>214</v>
      </c>
      <c r="E683" s="19" t="s">
        <v>200</v>
      </c>
      <c r="F683" s="17" t="s">
        <v>57</v>
      </c>
      <c r="G683" s="19" t="s">
        <v>116</v>
      </c>
      <c r="H683" s="18">
        <v>1</v>
      </c>
      <c r="I683" s="19" t="s">
        <v>194</v>
      </c>
      <c r="J683" s="19"/>
      <c r="K683" s="19"/>
      <c r="L683" s="19" t="s">
        <v>63</v>
      </c>
      <c r="M683" s="19" t="s">
        <v>63</v>
      </c>
      <c r="N683" s="19" t="s">
        <v>63</v>
      </c>
      <c r="O683" s="19" t="s">
        <v>63</v>
      </c>
      <c r="P683" s="19" t="s">
        <v>62</v>
      </c>
      <c r="Q683" s="19" t="s">
        <v>63</v>
      </c>
      <c r="R683" s="19" t="s">
        <v>62</v>
      </c>
      <c r="S683" s="19" t="s">
        <v>62</v>
      </c>
      <c r="T683" s="19" t="s">
        <v>62</v>
      </c>
      <c r="U683" s="19" t="s">
        <v>62</v>
      </c>
      <c r="V683" s="19" t="s">
        <v>62</v>
      </c>
      <c r="W683" s="19" t="s">
        <v>63</v>
      </c>
      <c r="X683" s="19" t="s">
        <v>63</v>
      </c>
      <c r="Y683" s="19" t="s">
        <v>63</v>
      </c>
      <c r="Z683" s="19" t="s">
        <v>63</v>
      </c>
      <c r="AA683" s="19" t="s">
        <v>63</v>
      </c>
      <c r="AB683" s="19" t="s">
        <v>63</v>
      </c>
      <c r="AC683" s="19" t="s">
        <v>63</v>
      </c>
      <c r="AD683" s="19" t="s">
        <v>63</v>
      </c>
      <c r="AE683" s="19" t="s">
        <v>63</v>
      </c>
      <c r="AF683" s="19" t="s">
        <v>63</v>
      </c>
      <c r="AG683" s="19" t="s">
        <v>63</v>
      </c>
      <c r="AH683" s="19" t="s">
        <v>63</v>
      </c>
      <c r="AI683" s="19" t="s">
        <v>63</v>
      </c>
      <c r="AJ683" s="19" t="s">
        <v>63</v>
      </c>
      <c r="AK683" s="19" t="s">
        <v>63</v>
      </c>
      <c r="AL683" s="19" t="s">
        <v>63</v>
      </c>
      <c r="AM683" s="19" t="s">
        <v>63</v>
      </c>
      <c r="AN683" s="19" t="s">
        <v>63</v>
      </c>
      <c r="AO683" s="19" t="s">
        <v>63</v>
      </c>
      <c r="AP683" s="83"/>
      <c r="AQ683" s="83" t="s">
        <v>64</v>
      </c>
    </row>
    <row r="684" spans="1:43" ht="63.75">
      <c r="A684" s="15" t="s">
        <v>183</v>
      </c>
      <c r="B684" s="1">
        <v>3120.1</v>
      </c>
      <c r="C684" s="16">
        <v>47.7</v>
      </c>
      <c r="D684" s="23" t="s">
        <v>215</v>
      </c>
      <c r="E684" s="19" t="s">
        <v>200</v>
      </c>
      <c r="F684" s="17" t="s">
        <v>57</v>
      </c>
      <c r="G684" s="19" t="s">
        <v>116</v>
      </c>
      <c r="H684" s="18" t="s">
        <v>206</v>
      </c>
      <c r="I684" s="19" t="s">
        <v>189</v>
      </c>
      <c r="J684" s="19"/>
      <c r="K684" s="19"/>
      <c r="L684" s="19" t="s">
        <v>63</v>
      </c>
      <c r="M684" s="19" t="s">
        <v>63</v>
      </c>
      <c r="N684" s="19" t="s">
        <v>63</v>
      </c>
      <c r="O684" s="19" t="s">
        <v>63</v>
      </c>
      <c r="P684" s="19" t="s">
        <v>62</v>
      </c>
      <c r="Q684" s="19" t="s">
        <v>63</v>
      </c>
      <c r="R684" s="19" t="s">
        <v>62</v>
      </c>
      <c r="S684" s="19" t="s">
        <v>62</v>
      </c>
      <c r="T684" s="19" t="s">
        <v>62</v>
      </c>
      <c r="U684" s="19" t="s">
        <v>62</v>
      </c>
      <c r="V684" s="19" t="s">
        <v>62</v>
      </c>
      <c r="W684" s="19" t="s">
        <v>63</v>
      </c>
      <c r="X684" s="19" t="s">
        <v>63</v>
      </c>
      <c r="Y684" s="19" t="s">
        <v>63</v>
      </c>
      <c r="Z684" s="19" t="s">
        <v>63</v>
      </c>
      <c r="AA684" s="19" t="s">
        <v>63</v>
      </c>
      <c r="AB684" s="19" t="s">
        <v>63</v>
      </c>
      <c r="AC684" s="19" t="s">
        <v>63</v>
      </c>
      <c r="AD684" s="19" t="s">
        <v>63</v>
      </c>
      <c r="AE684" s="19" t="s">
        <v>63</v>
      </c>
      <c r="AF684" s="19" t="s">
        <v>63</v>
      </c>
      <c r="AG684" s="19" t="s">
        <v>63</v>
      </c>
      <c r="AH684" s="19" t="s">
        <v>63</v>
      </c>
      <c r="AI684" s="19" t="s">
        <v>63</v>
      </c>
      <c r="AJ684" s="19" t="s">
        <v>63</v>
      </c>
      <c r="AK684" s="19" t="s">
        <v>63</v>
      </c>
      <c r="AL684" s="19" t="s">
        <v>63</v>
      </c>
      <c r="AM684" s="19" t="s">
        <v>63</v>
      </c>
      <c r="AN684" s="19" t="s">
        <v>63</v>
      </c>
      <c r="AO684" s="19" t="s">
        <v>63</v>
      </c>
      <c r="AP684" s="83" t="s">
        <v>191</v>
      </c>
      <c r="AQ684" s="83" t="s">
        <v>64</v>
      </c>
    </row>
    <row r="685" spans="1:43">
      <c r="A685" s="15" t="s">
        <v>183</v>
      </c>
      <c r="B685" s="1">
        <v>3121</v>
      </c>
      <c r="C685" s="16">
        <v>28.8</v>
      </c>
      <c r="D685" s="23" t="s">
        <v>1829</v>
      </c>
      <c r="E685" s="17" t="s">
        <v>57</v>
      </c>
      <c r="F685" s="17" t="s">
        <v>57</v>
      </c>
      <c r="G685" s="19" t="s">
        <v>116</v>
      </c>
      <c r="H685" s="18">
        <v>1</v>
      </c>
      <c r="I685" s="19"/>
      <c r="J685" s="19"/>
      <c r="K685" s="19"/>
      <c r="L685" s="19" t="s">
        <v>63</v>
      </c>
      <c r="M685" s="19" t="s">
        <v>63</v>
      </c>
      <c r="N685" s="19" t="s">
        <v>63</v>
      </c>
      <c r="O685" s="19" t="s">
        <v>63</v>
      </c>
      <c r="P685" s="19" t="s">
        <v>62</v>
      </c>
      <c r="Q685" s="19" t="s">
        <v>62</v>
      </c>
      <c r="R685" s="19" t="s">
        <v>63</v>
      </c>
      <c r="S685" s="19" t="s">
        <v>62</v>
      </c>
      <c r="T685" s="19" t="s">
        <v>62</v>
      </c>
      <c r="U685" s="19" t="s">
        <v>62</v>
      </c>
      <c r="V685" s="19" t="s">
        <v>62</v>
      </c>
      <c r="W685" s="19" t="s">
        <v>63</v>
      </c>
      <c r="X685" s="19" t="s">
        <v>63</v>
      </c>
      <c r="Y685" s="19" t="s">
        <v>63</v>
      </c>
      <c r="Z685" s="19" t="s">
        <v>63</v>
      </c>
      <c r="AA685" s="19" t="s">
        <v>63</v>
      </c>
      <c r="AB685" s="19" t="s">
        <v>63</v>
      </c>
      <c r="AC685" s="19" t="s">
        <v>63</v>
      </c>
      <c r="AD685" s="19" t="s">
        <v>63</v>
      </c>
      <c r="AE685" s="19" t="s">
        <v>63</v>
      </c>
      <c r="AF685" s="19" t="s">
        <v>63</v>
      </c>
      <c r="AG685" s="19" t="s">
        <v>63</v>
      </c>
      <c r="AH685" s="19" t="s">
        <v>63</v>
      </c>
      <c r="AI685" s="19" t="s">
        <v>63</v>
      </c>
      <c r="AJ685" s="19" t="s">
        <v>63</v>
      </c>
      <c r="AK685" s="19" t="s">
        <v>63</v>
      </c>
      <c r="AL685" s="19" t="s">
        <v>63</v>
      </c>
      <c r="AM685" s="19" t="s">
        <v>63</v>
      </c>
      <c r="AN685" s="19" t="s">
        <v>63</v>
      </c>
      <c r="AO685" s="19" t="s">
        <v>63</v>
      </c>
      <c r="AP685" s="83"/>
      <c r="AQ685" s="83" t="s">
        <v>64</v>
      </c>
    </row>
    <row r="686" spans="1:43">
      <c r="A686" s="15" t="s">
        <v>183</v>
      </c>
      <c r="B686" s="1">
        <v>3122</v>
      </c>
      <c r="C686" s="16">
        <v>37.799999999999997</v>
      </c>
      <c r="D686" s="23" t="s">
        <v>1829</v>
      </c>
      <c r="E686" s="17" t="s">
        <v>57</v>
      </c>
      <c r="F686" s="17" t="s">
        <v>57</v>
      </c>
      <c r="G686" s="19" t="s">
        <v>59</v>
      </c>
      <c r="H686" s="18">
        <v>1</v>
      </c>
      <c r="I686" s="19"/>
      <c r="J686" s="19"/>
      <c r="K686" s="19"/>
      <c r="L686" s="19" t="s">
        <v>63</v>
      </c>
      <c r="M686" s="19" t="s">
        <v>63</v>
      </c>
      <c r="N686" s="19" t="s">
        <v>63</v>
      </c>
      <c r="O686" s="19" t="s">
        <v>63</v>
      </c>
      <c r="P686" s="19" t="s">
        <v>62</v>
      </c>
      <c r="Q686" s="19" t="s">
        <v>62</v>
      </c>
      <c r="R686" s="19" t="s">
        <v>63</v>
      </c>
      <c r="S686" s="19" t="s">
        <v>62</v>
      </c>
      <c r="T686" s="19" t="s">
        <v>62</v>
      </c>
      <c r="U686" s="19" t="s">
        <v>62</v>
      </c>
      <c r="V686" s="19" t="s">
        <v>62</v>
      </c>
      <c r="W686" s="19" t="s">
        <v>63</v>
      </c>
      <c r="X686" s="19" t="s">
        <v>63</v>
      </c>
      <c r="Y686" s="19" t="s">
        <v>63</v>
      </c>
      <c r="Z686" s="19" t="s">
        <v>63</v>
      </c>
      <c r="AA686" s="19" t="s">
        <v>63</v>
      </c>
      <c r="AB686" s="19" t="s">
        <v>63</v>
      </c>
      <c r="AC686" s="19" t="s">
        <v>63</v>
      </c>
      <c r="AD686" s="19" t="s">
        <v>63</v>
      </c>
      <c r="AE686" s="19" t="s">
        <v>63</v>
      </c>
      <c r="AF686" s="19" t="s">
        <v>63</v>
      </c>
      <c r="AG686" s="19" t="s">
        <v>63</v>
      </c>
      <c r="AH686" s="19" t="s">
        <v>63</v>
      </c>
      <c r="AI686" s="19" t="s">
        <v>63</v>
      </c>
      <c r="AJ686" s="19" t="s">
        <v>63</v>
      </c>
      <c r="AK686" s="19" t="s">
        <v>63</v>
      </c>
      <c r="AL686" s="19" t="s">
        <v>63</v>
      </c>
      <c r="AM686" s="19" t="s">
        <v>63</v>
      </c>
      <c r="AN686" s="19" t="s">
        <v>63</v>
      </c>
      <c r="AO686" s="19" t="s">
        <v>63</v>
      </c>
      <c r="AP686" s="83"/>
      <c r="AQ686" s="83" t="s">
        <v>64</v>
      </c>
    </row>
    <row r="687" spans="1:43">
      <c r="A687" s="15" t="s">
        <v>183</v>
      </c>
      <c r="B687" s="1">
        <v>3123</v>
      </c>
      <c r="C687" s="16">
        <v>33.299999999999997</v>
      </c>
      <c r="D687" s="23" t="s">
        <v>1830</v>
      </c>
      <c r="E687" s="17" t="s">
        <v>57</v>
      </c>
      <c r="F687" s="17" t="s">
        <v>57</v>
      </c>
      <c r="G687" s="19" t="s">
        <v>116</v>
      </c>
      <c r="H687" s="18">
        <v>1</v>
      </c>
      <c r="I687" s="19"/>
      <c r="J687" s="19"/>
      <c r="K687" s="19"/>
      <c r="L687" s="19" t="s">
        <v>63</v>
      </c>
      <c r="M687" s="19" t="s">
        <v>63</v>
      </c>
      <c r="N687" s="19" t="s">
        <v>63</v>
      </c>
      <c r="O687" s="19" t="s">
        <v>63</v>
      </c>
      <c r="P687" s="19" t="s">
        <v>62</v>
      </c>
      <c r="Q687" s="19" t="s">
        <v>62</v>
      </c>
      <c r="R687" s="19" t="s">
        <v>63</v>
      </c>
      <c r="S687" s="19" t="s">
        <v>62</v>
      </c>
      <c r="T687" s="19" t="s">
        <v>62</v>
      </c>
      <c r="U687" s="19" t="s">
        <v>62</v>
      </c>
      <c r="V687" s="19" t="s">
        <v>62</v>
      </c>
      <c r="W687" s="19" t="s">
        <v>63</v>
      </c>
      <c r="X687" s="19" t="s">
        <v>63</v>
      </c>
      <c r="Y687" s="19" t="s">
        <v>63</v>
      </c>
      <c r="Z687" s="19" t="s">
        <v>63</v>
      </c>
      <c r="AA687" s="19" t="s">
        <v>63</v>
      </c>
      <c r="AB687" s="19" t="s">
        <v>63</v>
      </c>
      <c r="AC687" s="19" t="s">
        <v>63</v>
      </c>
      <c r="AD687" s="19" t="s">
        <v>63</v>
      </c>
      <c r="AE687" s="19" t="s">
        <v>63</v>
      </c>
      <c r="AF687" s="19" t="s">
        <v>63</v>
      </c>
      <c r="AG687" s="19" t="s">
        <v>63</v>
      </c>
      <c r="AH687" s="19" t="s">
        <v>63</v>
      </c>
      <c r="AI687" s="19" t="s">
        <v>63</v>
      </c>
      <c r="AJ687" s="19" t="s">
        <v>63</v>
      </c>
      <c r="AK687" s="19" t="s">
        <v>63</v>
      </c>
      <c r="AL687" s="19" t="s">
        <v>63</v>
      </c>
      <c r="AM687" s="19" t="s">
        <v>63</v>
      </c>
      <c r="AN687" s="19" t="s">
        <v>63</v>
      </c>
      <c r="AO687" s="19" t="s">
        <v>63</v>
      </c>
      <c r="AP687" s="83"/>
      <c r="AQ687" s="83" t="s">
        <v>64</v>
      </c>
    </row>
    <row r="688" spans="1:43">
      <c r="A688" s="15" t="s">
        <v>183</v>
      </c>
      <c r="B688" s="1">
        <v>3125</v>
      </c>
      <c r="C688" s="16">
        <v>26.1</v>
      </c>
      <c r="D688" s="23" t="s">
        <v>1831</v>
      </c>
      <c r="E688" s="17" t="s">
        <v>57</v>
      </c>
      <c r="F688" s="17" t="s">
        <v>57</v>
      </c>
      <c r="G688" s="17" t="s">
        <v>57</v>
      </c>
      <c r="H688" s="18">
        <v>1</v>
      </c>
      <c r="I688" s="19"/>
      <c r="J688" s="19"/>
      <c r="K688" s="19"/>
      <c r="L688" s="19" t="s">
        <v>63</v>
      </c>
      <c r="M688" s="19" t="s">
        <v>63</v>
      </c>
      <c r="N688" s="19" t="s">
        <v>63</v>
      </c>
      <c r="O688" s="19" t="s">
        <v>63</v>
      </c>
      <c r="P688" s="19" t="s">
        <v>62</v>
      </c>
      <c r="Q688" s="19" t="s">
        <v>62</v>
      </c>
      <c r="R688" s="19" t="s">
        <v>63</v>
      </c>
      <c r="S688" s="19" t="s">
        <v>62</v>
      </c>
      <c r="T688" s="19" t="s">
        <v>62</v>
      </c>
      <c r="U688" s="19" t="s">
        <v>62</v>
      </c>
      <c r="V688" s="19" t="s">
        <v>62</v>
      </c>
      <c r="W688" s="19" t="s">
        <v>63</v>
      </c>
      <c r="X688" s="19" t="s">
        <v>63</v>
      </c>
      <c r="Y688" s="19" t="s">
        <v>63</v>
      </c>
      <c r="Z688" s="19" t="s">
        <v>63</v>
      </c>
      <c r="AA688" s="19" t="s">
        <v>63</v>
      </c>
      <c r="AB688" s="19" t="s">
        <v>63</v>
      </c>
      <c r="AC688" s="19" t="s">
        <v>63</v>
      </c>
      <c r="AD688" s="19" t="s">
        <v>63</v>
      </c>
      <c r="AE688" s="19" t="s">
        <v>63</v>
      </c>
      <c r="AF688" s="19" t="s">
        <v>63</v>
      </c>
      <c r="AG688" s="19" t="s">
        <v>63</v>
      </c>
      <c r="AH688" s="19" t="s">
        <v>63</v>
      </c>
      <c r="AI688" s="19" t="s">
        <v>63</v>
      </c>
      <c r="AJ688" s="19" t="s">
        <v>63</v>
      </c>
      <c r="AK688" s="19" t="s">
        <v>63</v>
      </c>
      <c r="AL688" s="19" t="s">
        <v>63</v>
      </c>
      <c r="AM688" s="19" t="s">
        <v>63</v>
      </c>
      <c r="AN688" s="19" t="s">
        <v>63</v>
      </c>
      <c r="AO688" s="19" t="s">
        <v>63</v>
      </c>
      <c r="AP688" s="83"/>
      <c r="AQ688" s="83" t="s">
        <v>64</v>
      </c>
    </row>
    <row r="689" spans="1:43" ht="76.5">
      <c r="A689" s="15" t="s">
        <v>183</v>
      </c>
      <c r="B689" s="1">
        <v>3126</v>
      </c>
      <c r="C689" s="16">
        <v>119.7</v>
      </c>
      <c r="D689" s="23" t="s">
        <v>1832</v>
      </c>
      <c r="E689" s="19" t="s">
        <v>200</v>
      </c>
      <c r="F689" s="17" t="s">
        <v>57</v>
      </c>
      <c r="G689" s="19" t="s">
        <v>116</v>
      </c>
      <c r="H689" s="18">
        <v>1</v>
      </c>
      <c r="I689" s="19" t="s">
        <v>194</v>
      </c>
      <c r="J689" s="19"/>
      <c r="K689" s="19" t="s">
        <v>2751</v>
      </c>
      <c r="L689" s="19" t="s">
        <v>63</v>
      </c>
      <c r="M689" s="19" t="s">
        <v>63</v>
      </c>
      <c r="N689" s="19" t="s">
        <v>63</v>
      </c>
      <c r="O689" s="19" t="s">
        <v>63</v>
      </c>
      <c r="P689" s="19" t="s">
        <v>62</v>
      </c>
      <c r="Q689" s="19" t="s">
        <v>62</v>
      </c>
      <c r="R689" s="19" t="s">
        <v>63</v>
      </c>
      <c r="S689" s="19" t="s">
        <v>62</v>
      </c>
      <c r="T689" s="19" t="s">
        <v>62</v>
      </c>
      <c r="U689" s="19" t="s">
        <v>62</v>
      </c>
      <c r="V689" s="19" t="s">
        <v>62</v>
      </c>
      <c r="W689" s="19" t="s">
        <v>63</v>
      </c>
      <c r="X689" s="19" t="s">
        <v>63</v>
      </c>
      <c r="Y689" s="19" t="s">
        <v>63</v>
      </c>
      <c r="Z689" s="19" t="s">
        <v>63</v>
      </c>
      <c r="AA689" s="19" t="s">
        <v>63</v>
      </c>
      <c r="AB689" s="19" t="s">
        <v>63</v>
      </c>
      <c r="AC689" s="19" t="s">
        <v>63</v>
      </c>
      <c r="AD689" s="19" t="s">
        <v>63</v>
      </c>
      <c r="AE689" s="19" t="s">
        <v>63</v>
      </c>
      <c r="AF689" s="19" t="s">
        <v>63</v>
      </c>
      <c r="AG689" s="19" t="s">
        <v>63</v>
      </c>
      <c r="AH689" s="19" t="s">
        <v>63</v>
      </c>
      <c r="AI689" s="19" t="s">
        <v>63</v>
      </c>
      <c r="AJ689" s="19" t="s">
        <v>63</v>
      </c>
      <c r="AK689" s="19" t="s">
        <v>63</v>
      </c>
      <c r="AL689" s="19" t="s">
        <v>63</v>
      </c>
      <c r="AM689" s="19" t="s">
        <v>63</v>
      </c>
      <c r="AN689" s="19" t="s">
        <v>63</v>
      </c>
      <c r="AO689" s="19" t="s">
        <v>63</v>
      </c>
      <c r="AP689" s="83"/>
      <c r="AQ689" s="83" t="s">
        <v>64</v>
      </c>
    </row>
    <row r="690" spans="1:43" ht="63.75">
      <c r="A690" s="15" t="s">
        <v>183</v>
      </c>
      <c r="B690" s="1">
        <v>3126.1</v>
      </c>
      <c r="C690" s="16">
        <v>47.7</v>
      </c>
      <c r="D690" s="23" t="s">
        <v>1833</v>
      </c>
      <c r="E690" s="19" t="s">
        <v>200</v>
      </c>
      <c r="F690" s="17" t="s">
        <v>57</v>
      </c>
      <c r="G690" s="19" t="s">
        <v>116</v>
      </c>
      <c r="H690" s="18">
        <v>1</v>
      </c>
      <c r="I690" s="19" t="s">
        <v>207</v>
      </c>
      <c r="J690" s="19"/>
      <c r="K690" s="19" t="s">
        <v>2752</v>
      </c>
      <c r="L690" s="19" t="s">
        <v>63</v>
      </c>
      <c r="M690" s="19" t="s">
        <v>63</v>
      </c>
      <c r="N690" s="19" t="s">
        <v>63</v>
      </c>
      <c r="O690" s="19" t="s">
        <v>63</v>
      </c>
      <c r="P690" s="19" t="s">
        <v>62</v>
      </c>
      <c r="Q690" s="19" t="s">
        <v>62</v>
      </c>
      <c r="R690" s="19" t="s">
        <v>63</v>
      </c>
      <c r="S690" s="19" t="s">
        <v>62</v>
      </c>
      <c r="T690" s="19" t="s">
        <v>62</v>
      </c>
      <c r="U690" s="19" t="s">
        <v>62</v>
      </c>
      <c r="V690" s="19" t="s">
        <v>62</v>
      </c>
      <c r="W690" s="19" t="s">
        <v>63</v>
      </c>
      <c r="X690" s="19" t="s">
        <v>63</v>
      </c>
      <c r="Y690" s="19" t="s">
        <v>63</v>
      </c>
      <c r="Z690" s="19" t="s">
        <v>63</v>
      </c>
      <c r="AA690" s="19" t="s">
        <v>63</v>
      </c>
      <c r="AB690" s="19" t="s">
        <v>63</v>
      </c>
      <c r="AC690" s="19" t="s">
        <v>63</v>
      </c>
      <c r="AD690" s="19" t="s">
        <v>63</v>
      </c>
      <c r="AE690" s="19" t="s">
        <v>63</v>
      </c>
      <c r="AF690" s="19" t="s">
        <v>63</v>
      </c>
      <c r="AG690" s="19" t="s">
        <v>63</v>
      </c>
      <c r="AH690" s="19" t="s">
        <v>63</v>
      </c>
      <c r="AI690" s="19" t="s">
        <v>63</v>
      </c>
      <c r="AJ690" s="19" t="s">
        <v>63</v>
      </c>
      <c r="AK690" s="19" t="s">
        <v>63</v>
      </c>
      <c r="AL690" s="19" t="s">
        <v>63</v>
      </c>
      <c r="AM690" s="19" t="s">
        <v>63</v>
      </c>
      <c r="AN690" s="19" t="s">
        <v>63</v>
      </c>
      <c r="AO690" s="19" t="s">
        <v>63</v>
      </c>
      <c r="AP690" s="83" t="s">
        <v>191</v>
      </c>
      <c r="AQ690" s="83" t="s">
        <v>64</v>
      </c>
    </row>
    <row r="691" spans="1:43">
      <c r="A691" s="15" t="s">
        <v>183</v>
      </c>
      <c r="B691" s="1">
        <v>3127</v>
      </c>
      <c r="C691" s="16">
        <v>26.1</v>
      </c>
      <c r="D691" s="23" t="s">
        <v>1834</v>
      </c>
      <c r="E691" s="17" t="s">
        <v>57</v>
      </c>
      <c r="F691" s="17" t="s">
        <v>57</v>
      </c>
      <c r="G691" s="19" t="s">
        <v>116</v>
      </c>
      <c r="H691" s="18">
        <v>1</v>
      </c>
      <c r="I691" s="19"/>
      <c r="J691" s="19"/>
      <c r="K691" s="19"/>
      <c r="L691" s="19" t="s">
        <v>63</v>
      </c>
      <c r="M691" s="19" t="s">
        <v>63</v>
      </c>
      <c r="N691" s="19" t="s">
        <v>63</v>
      </c>
      <c r="O691" s="19" t="s">
        <v>63</v>
      </c>
      <c r="P691" s="19" t="s">
        <v>62</v>
      </c>
      <c r="Q691" s="19" t="s">
        <v>62</v>
      </c>
      <c r="R691" s="19" t="s">
        <v>63</v>
      </c>
      <c r="S691" s="19" t="s">
        <v>62</v>
      </c>
      <c r="T691" s="19" t="s">
        <v>62</v>
      </c>
      <c r="U691" s="19" t="s">
        <v>62</v>
      </c>
      <c r="V691" s="19" t="s">
        <v>62</v>
      </c>
      <c r="W691" s="19" t="s">
        <v>63</v>
      </c>
      <c r="X691" s="19" t="s">
        <v>63</v>
      </c>
      <c r="Y691" s="19" t="s">
        <v>63</v>
      </c>
      <c r="Z691" s="19" t="s">
        <v>63</v>
      </c>
      <c r="AA691" s="19" t="s">
        <v>63</v>
      </c>
      <c r="AB691" s="19" t="s">
        <v>63</v>
      </c>
      <c r="AC691" s="19" t="s">
        <v>63</v>
      </c>
      <c r="AD691" s="19" t="s">
        <v>63</v>
      </c>
      <c r="AE691" s="19" t="s">
        <v>63</v>
      </c>
      <c r="AF691" s="19" t="s">
        <v>63</v>
      </c>
      <c r="AG691" s="19" t="s">
        <v>63</v>
      </c>
      <c r="AH691" s="19" t="s">
        <v>63</v>
      </c>
      <c r="AI691" s="19" t="s">
        <v>63</v>
      </c>
      <c r="AJ691" s="19" t="s">
        <v>63</v>
      </c>
      <c r="AK691" s="19" t="s">
        <v>63</v>
      </c>
      <c r="AL691" s="19" t="s">
        <v>63</v>
      </c>
      <c r="AM691" s="19" t="s">
        <v>63</v>
      </c>
      <c r="AN691" s="19" t="s">
        <v>63</v>
      </c>
      <c r="AO691" s="19" t="s">
        <v>63</v>
      </c>
      <c r="AP691" s="83"/>
      <c r="AQ691" s="83" t="s">
        <v>64</v>
      </c>
    </row>
    <row r="692" spans="1:43">
      <c r="A692" s="15" t="s">
        <v>183</v>
      </c>
      <c r="B692" s="1">
        <v>3128</v>
      </c>
      <c r="C692" s="16">
        <v>37.799999999999997</v>
      </c>
      <c r="D692" s="23" t="s">
        <v>1834</v>
      </c>
      <c r="E692" s="17" t="s">
        <v>57</v>
      </c>
      <c r="F692" s="17" t="s">
        <v>57</v>
      </c>
      <c r="G692" s="19" t="s">
        <v>59</v>
      </c>
      <c r="H692" s="18">
        <v>1</v>
      </c>
      <c r="I692" s="19"/>
      <c r="J692" s="19"/>
      <c r="K692" s="19"/>
      <c r="L692" s="19" t="s">
        <v>63</v>
      </c>
      <c r="M692" s="19" t="s">
        <v>63</v>
      </c>
      <c r="N692" s="19" t="s">
        <v>63</v>
      </c>
      <c r="O692" s="19" t="s">
        <v>63</v>
      </c>
      <c r="P692" s="19" t="s">
        <v>62</v>
      </c>
      <c r="Q692" s="19" t="s">
        <v>62</v>
      </c>
      <c r="R692" s="19" t="s">
        <v>63</v>
      </c>
      <c r="S692" s="19" t="s">
        <v>62</v>
      </c>
      <c r="T692" s="19" t="s">
        <v>62</v>
      </c>
      <c r="U692" s="19" t="s">
        <v>62</v>
      </c>
      <c r="V692" s="19" t="s">
        <v>62</v>
      </c>
      <c r="W692" s="19" t="s">
        <v>63</v>
      </c>
      <c r="X692" s="19" t="s">
        <v>63</v>
      </c>
      <c r="Y692" s="19" t="s">
        <v>63</v>
      </c>
      <c r="Z692" s="19" t="s">
        <v>63</v>
      </c>
      <c r="AA692" s="19" t="s">
        <v>63</v>
      </c>
      <c r="AB692" s="19" t="s">
        <v>63</v>
      </c>
      <c r="AC692" s="19" t="s">
        <v>63</v>
      </c>
      <c r="AD692" s="19" t="s">
        <v>63</v>
      </c>
      <c r="AE692" s="19" t="s">
        <v>63</v>
      </c>
      <c r="AF692" s="19" t="s">
        <v>63</v>
      </c>
      <c r="AG692" s="19" t="s">
        <v>63</v>
      </c>
      <c r="AH692" s="19" t="s">
        <v>63</v>
      </c>
      <c r="AI692" s="19" t="s">
        <v>63</v>
      </c>
      <c r="AJ692" s="19" t="s">
        <v>63</v>
      </c>
      <c r="AK692" s="19" t="s">
        <v>63</v>
      </c>
      <c r="AL692" s="19" t="s">
        <v>63</v>
      </c>
      <c r="AM692" s="19" t="s">
        <v>63</v>
      </c>
      <c r="AN692" s="19" t="s">
        <v>63</v>
      </c>
      <c r="AO692" s="19" t="s">
        <v>63</v>
      </c>
      <c r="AP692" s="83"/>
      <c r="AQ692" s="83" t="s">
        <v>64</v>
      </c>
    </row>
    <row r="693" spans="1:43">
      <c r="A693" s="15" t="s">
        <v>183</v>
      </c>
      <c r="B693" s="1">
        <v>3129</v>
      </c>
      <c r="C693" s="16">
        <v>29.7</v>
      </c>
      <c r="D693" s="23" t="s">
        <v>1835</v>
      </c>
      <c r="E693" s="17" t="s">
        <v>57</v>
      </c>
      <c r="F693" s="17" t="s">
        <v>57</v>
      </c>
      <c r="G693" s="19" t="s">
        <v>116</v>
      </c>
      <c r="H693" s="18">
        <v>1</v>
      </c>
      <c r="I693" s="19"/>
      <c r="J693" s="19"/>
      <c r="K693" s="19"/>
      <c r="L693" s="19" t="s">
        <v>63</v>
      </c>
      <c r="M693" s="19" t="s">
        <v>63</v>
      </c>
      <c r="N693" s="19" t="s">
        <v>63</v>
      </c>
      <c r="O693" s="19" t="s">
        <v>63</v>
      </c>
      <c r="P693" s="19" t="s">
        <v>62</v>
      </c>
      <c r="Q693" s="19" t="s">
        <v>62</v>
      </c>
      <c r="R693" s="19" t="s">
        <v>63</v>
      </c>
      <c r="S693" s="19" t="s">
        <v>62</v>
      </c>
      <c r="T693" s="19" t="s">
        <v>62</v>
      </c>
      <c r="U693" s="19" t="s">
        <v>62</v>
      </c>
      <c r="V693" s="19" t="s">
        <v>62</v>
      </c>
      <c r="W693" s="19" t="s">
        <v>63</v>
      </c>
      <c r="X693" s="19" t="s">
        <v>63</v>
      </c>
      <c r="Y693" s="19" t="s">
        <v>63</v>
      </c>
      <c r="Z693" s="19" t="s">
        <v>63</v>
      </c>
      <c r="AA693" s="19" t="s">
        <v>63</v>
      </c>
      <c r="AB693" s="19" t="s">
        <v>63</v>
      </c>
      <c r="AC693" s="19" t="s">
        <v>63</v>
      </c>
      <c r="AD693" s="19" t="s">
        <v>63</v>
      </c>
      <c r="AE693" s="19" t="s">
        <v>63</v>
      </c>
      <c r="AF693" s="19" t="s">
        <v>63</v>
      </c>
      <c r="AG693" s="19" t="s">
        <v>63</v>
      </c>
      <c r="AH693" s="19" t="s">
        <v>63</v>
      </c>
      <c r="AI693" s="19" t="s">
        <v>63</v>
      </c>
      <c r="AJ693" s="19" t="s">
        <v>63</v>
      </c>
      <c r="AK693" s="19" t="s">
        <v>63</v>
      </c>
      <c r="AL693" s="19" t="s">
        <v>63</v>
      </c>
      <c r="AM693" s="19" t="s">
        <v>63</v>
      </c>
      <c r="AN693" s="19" t="s">
        <v>63</v>
      </c>
      <c r="AO693" s="19" t="s">
        <v>63</v>
      </c>
      <c r="AP693" s="83"/>
      <c r="AQ693" s="83" t="s">
        <v>64</v>
      </c>
    </row>
    <row r="694" spans="1:43">
      <c r="A694" s="15" t="s">
        <v>183</v>
      </c>
      <c r="B694" s="1">
        <v>3131</v>
      </c>
      <c r="C694" s="16">
        <v>26.1</v>
      </c>
      <c r="D694" s="23" t="s">
        <v>1836</v>
      </c>
      <c r="E694" s="17" t="s">
        <v>57</v>
      </c>
      <c r="F694" s="19" t="s">
        <v>57</v>
      </c>
      <c r="G694" s="17" t="s">
        <v>57</v>
      </c>
      <c r="H694" s="18">
        <v>1</v>
      </c>
      <c r="I694" s="19"/>
      <c r="J694" s="19"/>
      <c r="K694" s="19"/>
      <c r="L694" s="19" t="s">
        <v>63</v>
      </c>
      <c r="M694" s="19" t="s">
        <v>63</v>
      </c>
      <c r="N694" s="19" t="s">
        <v>63</v>
      </c>
      <c r="O694" s="19" t="s">
        <v>63</v>
      </c>
      <c r="P694" s="19" t="s">
        <v>62</v>
      </c>
      <c r="Q694" s="19" t="s">
        <v>62</v>
      </c>
      <c r="R694" s="19" t="s">
        <v>63</v>
      </c>
      <c r="S694" s="19" t="s">
        <v>62</v>
      </c>
      <c r="T694" s="19" t="s">
        <v>62</v>
      </c>
      <c r="U694" s="19" t="s">
        <v>62</v>
      </c>
      <c r="V694" s="19" t="s">
        <v>62</v>
      </c>
      <c r="W694" s="19" t="s">
        <v>63</v>
      </c>
      <c r="X694" s="19" t="s">
        <v>63</v>
      </c>
      <c r="Y694" s="19" t="s">
        <v>63</v>
      </c>
      <c r="Z694" s="19" t="s">
        <v>63</v>
      </c>
      <c r="AA694" s="19" t="s">
        <v>63</v>
      </c>
      <c r="AB694" s="19" t="s">
        <v>63</v>
      </c>
      <c r="AC694" s="19" t="s">
        <v>63</v>
      </c>
      <c r="AD694" s="19" t="s">
        <v>63</v>
      </c>
      <c r="AE694" s="19" t="s">
        <v>63</v>
      </c>
      <c r="AF694" s="19" t="s">
        <v>63</v>
      </c>
      <c r="AG694" s="19" t="s">
        <v>63</v>
      </c>
      <c r="AH694" s="19" t="s">
        <v>63</v>
      </c>
      <c r="AI694" s="19" t="s">
        <v>63</v>
      </c>
      <c r="AJ694" s="19" t="s">
        <v>63</v>
      </c>
      <c r="AK694" s="19" t="s">
        <v>63</v>
      </c>
      <c r="AL694" s="19" t="s">
        <v>63</v>
      </c>
      <c r="AM694" s="19" t="s">
        <v>63</v>
      </c>
      <c r="AN694" s="19" t="s">
        <v>63</v>
      </c>
      <c r="AO694" s="19" t="s">
        <v>63</v>
      </c>
      <c r="AP694" s="83"/>
      <c r="AQ694" s="83" t="s">
        <v>64</v>
      </c>
    </row>
    <row r="695" spans="1:43" ht="76.5">
      <c r="A695" s="15" t="s">
        <v>183</v>
      </c>
      <c r="B695" s="1">
        <v>3132</v>
      </c>
      <c r="C695" s="16">
        <v>119.7</v>
      </c>
      <c r="D695" s="23" t="s">
        <v>1837</v>
      </c>
      <c r="E695" s="19" t="s">
        <v>200</v>
      </c>
      <c r="F695" s="19" t="s">
        <v>57</v>
      </c>
      <c r="G695" s="19" t="s">
        <v>116</v>
      </c>
      <c r="H695" s="18">
        <v>1</v>
      </c>
      <c r="I695" s="19" t="s">
        <v>194</v>
      </c>
      <c r="J695" s="19"/>
      <c r="K695" s="19" t="s">
        <v>2753</v>
      </c>
      <c r="L695" s="19" t="s">
        <v>63</v>
      </c>
      <c r="M695" s="19" t="s">
        <v>63</v>
      </c>
      <c r="N695" s="19" t="s">
        <v>63</v>
      </c>
      <c r="O695" s="19" t="s">
        <v>63</v>
      </c>
      <c r="P695" s="19" t="s">
        <v>62</v>
      </c>
      <c r="Q695" s="19" t="s">
        <v>62</v>
      </c>
      <c r="R695" s="19" t="s">
        <v>63</v>
      </c>
      <c r="S695" s="19" t="s">
        <v>62</v>
      </c>
      <c r="T695" s="19" t="s">
        <v>62</v>
      </c>
      <c r="U695" s="19" t="s">
        <v>62</v>
      </c>
      <c r="V695" s="19" t="s">
        <v>62</v>
      </c>
      <c r="W695" s="19" t="s">
        <v>63</v>
      </c>
      <c r="X695" s="19" t="s">
        <v>63</v>
      </c>
      <c r="Y695" s="19" t="s">
        <v>63</v>
      </c>
      <c r="Z695" s="19" t="s">
        <v>63</v>
      </c>
      <c r="AA695" s="19" t="s">
        <v>63</v>
      </c>
      <c r="AB695" s="19" t="s">
        <v>63</v>
      </c>
      <c r="AC695" s="19" t="s">
        <v>63</v>
      </c>
      <c r="AD695" s="19" t="s">
        <v>63</v>
      </c>
      <c r="AE695" s="19" t="s">
        <v>63</v>
      </c>
      <c r="AF695" s="19" t="s">
        <v>63</v>
      </c>
      <c r="AG695" s="19" t="s">
        <v>63</v>
      </c>
      <c r="AH695" s="19" t="s">
        <v>63</v>
      </c>
      <c r="AI695" s="19" t="s">
        <v>63</v>
      </c>
      <c r="AJ695" s="19" t="s">
        <v>63</v>
      </c>
      <c r="AK695" s="19" t="s">
        <v>63</v>
      </c>
      <c r="AL695" s="19" t="s">
        <v>63</v>
      </c>
      <c r="AM695" s="19" t="s">
        <v>63</v>
      </c>
      <c r="AN695" s="19" t="s">
        <v>63</v>
      </c>
      <c r="AO695" s="19" t="s">
        <v>63</v>
      </c>
      <c r="AP695" s="83"/>
      <c r="AQ695" s="83" t="s">
        <v>64</v>
      </c>
    </row>
    <row r="696" spans="1:43" ht="63.75">
      <c r="A696" s="15" t="s">
        <v>183</v>
      </c>
      <c r="B696" s="1">
        <v>3132.1</v>
      </c>
      <c r="C696" s="16">
        <v>47.7</v>
      </c>
      <c r="D696" s="23" t="s">
        <v>1838</v>
      </c>
      <c r="E696" s="19" t="s">
        <v>200</v>
      </c>
      <c r="F696" s="19" t="s">
        <v>57</v>
      </c>
      <c r="G696" s="19" t="s">
        <v>116</v>
      </c>
      <c r="H696" s="18">
        <v>1</v>
      </c>
      <c r="I696" s="19" t="s">
        <v>189</v>
      </c>
      <c r="J696" s="19"/>
      <c r="K696" s="19" t="s">
        <v>2754</v>
      </c>
      <c r="L696" s="19" t="s">
        <v>63</v>
      </c>
      <c r="M696" s="19" t="s">
        <v>63</v>
      </c>
      <c r="N696" s="19" t="s">
        <v>63</v>
      </c>
      <c r="O696" s="19" t="s">
        <v>63</v>
      </c>
      <c r="P696" s="19" t="s">
        <v>62</v>
      </c>
      <c r="Q696" s="19" t="s">
        <v>62</v>
      </c>
      <c r="R696" s="19" t="s">
        <v>63</v>
      </c>
      <c r="S696" s="19" t="s">
        <v>62</v>
      </c>
      <c r="T696" s="19" t="s">
        <v>62</v>
      </c>
      <c r="U696" s="19" t="s">
        <v>62</v>
      </c>
      <c r="V696" s="19" t="s">
        <v>62</v>
      </c>
      <c r="W696" s="19" t="s">
        <v>63</v>
      </c>
      <c r="X696" s="19" t="s">
        <v>63</v>
      </c>
      <c r="Y696" s="19" t="s">
        <v>63</v>
      </c>
      <c r="Z696" s="19" t="s">
        <v>63</v>
      </c>
      <c r="AA696" s="19" t="s">
        <v>63</v>
      </c>
      <c r="AB696" s="19" t="s">
        <v>63</v>
      </c>
      <c r="AC696" s="19" t="s">
        <v>63</v>
      </c>
      <c r="AD696" s="19" t="s">
        <v>63</v>
      </c>
      <c r="AE696" s="19" t="s">
        <v>63</v>
      </c>
      <c r="AF696" s="19" t="s">
        <v>63</v>
      </c>
      <c r="AG696" s="19" t="s">
        <v>63</v>
      </c>
      <c r="AH696" s="19" t="s">
        <v>63</v>
      </c>
      <c r="AI696" s="19" t="s">
        <v>63</v>
      </c>
      <c r="AJ696" s="19" t="s">
        <v>63</v>
      </c>
      <c r="AK696" s="19" t="s">
        <v>63</v>
      </c>
      <c r="AL696" s="19" t="s">
        <v>63</v>
      </c>
      <c r="AM696" s="19" t="s">
        <v>63</v>
      </c>
      <c r="AN696" s="19" t="s">
        <v>63</v>
      </c>
      <c r="AO696" s="19" t="s">
        <v>63</v>
      </c>
      <c r="AP696" s="83" t="s">
        <v>191</v>
      </c>
      <c r="AQ696" s="83" t="s">
        <v>64</v>
      </c>
    </row>
    <row r="697" spans="1:43">
      <c r="A697" s="15" t="s">
        <v>183</v>
      </c>
      <c r="B697" s="1">
        <v>3133</v>
      </c>
      <c r="C697" s="16">
        <v>48.6</v>
      </c>
      <c r="D697" s="23" t="s">
        <v>1839</v>
      </c>
      <c r="E697" s="17" t="s">
        <v>57</v>
      </c>
      <c r="F697" s="19" t="s">
        <v>57</v>
      </c>
      <c r="G697" s="17" t="s">
        <v>57</v>
      </c>
      <c r="H697" s="18">
        <v>1</v>
      </c>
      <c r="I697" s="19"/>
      <c r="J697" s="19"/>
      <c r="K697" s="19"/>
      <c r="L697" s="19" t="s">
        <v>63</v>
      </c>
      <c r="M697" s="19" t="s">
        <v>63</v>
      </c>
      <c r="N697" s="19" t="s">
        <v>63</v>
      </c>
      <c r="O697" s="19" t="s">
        <v>63</v>
      </c>
      <c r="P697" s="19" t="s">
        <v>62</v>
      </c>
      <c r="Q697" s="19" t="s">
        <v>62</v>
      </c>
      <c r="R697" s="19" t="s">
        <v>63</v>
      </c>
      <c r="S697" s="19" t="s">
        <v>62</v>
      </c>
      <c r="T697" s="19" t="s">
        <v>62</v>
      </c>
      <c r="U697" s="19" t="s">
        <v>62</v>
      </c>
      <c r="V697" s="19" t="s">
        <v>62</v>
      </c>
      <c r="W697" s="19" t="s">
        <v>63</v>
      </c>
      <c r="X697" s="19" t="s">
        <v>63</v>
      </c>
      <c r="Y697" s="19" t="s">
        <v>63</v>
      </c>
      <c r="Z697" s="19" t="s">
        <v>63</v>
      </c>
      <c r="AA697" s="19" t="s">
        <v>63</v>
      </c>
      <c r="AB697" s="19" t="s">
        <v>63</v>
      </c>
      <c r="AC697" s="19" t="s">
        <v>63</v>
      </c>
      <c r="AD697" s="19" t="s">
        <v>63</v>
      </c>
      <c r="AE697" s="19" t="s">
        <v>63</v>
      </c>
      <c r="AF697" s="19" t="s">
        <v>63</v>
      </c>
      <c r="AG697" s="19" t="s">
        <v>63</v>
      </c>
      <c r="AH697" s="19" t="s">
        <v>63</v>
      </c>
      <c r="AI697" s="19" t="s">
        <v>63</v>
      </c>
      <c r="AJ697" s="19" t="s">
        <v>63</v>
      </c>
      <c r="AK697" s="19" t="s">
        <v>63</v>
      </c>
      <c r="AL697" s="19" t="s">
        <v>63</v>
      </c>
      <c r="AM697" s="19" t="s">
        <v>63</v>
      </c>
      <c r="AN697" s="19" t="s">
        <v>63</v>
      </c>
      <c r="AO697" s="19" t="s">
        <v>63</v>
      </c>
      <c r="AP697" s="83"/>
      <c r="AQ697" s="83" t="s">
        <v>64</v>
      </c>
    </row>
    <row r="698" spans="1:43">
      <c r="A698" s="15" t="s">
        <v>183</v>
      </c>
      <c r="B698" s="1">
        <v>3136</v>
      </c>
      <c r="C698" s="16">
        <v>162</v>
      </c>
      <c r="D698" s="23" t="s">
        <v>1840</v>
      </c>
      <c r="E698" s="19" t="s">
        <v>185</v>
      </c>
      <c r="F698" s="19" t="s">
        <v>57</v>
      </c>
      <c r="G698" s="19" t="s">
        <v>116</v>
      </c>
      <c r="H698" s="18">
        <v>1</v>
      </c>
      <c r="I698" s="19"/>
      <c r="J698" s="19"/>
      <c r="K698" s="19"/>
      <c r="L698" s="19" t="s">
        <v>63</v>
      </c>
      <c r="M698" s="19" t="s">
        <v>63</v>
      </c>
      <c r="N698" s="19" t="s">
        <v>63</v>
      </c>
      <c r="O698" s="19" t="s">
        <v>63</v>
      </c>
      <c r="P698" s="19" t="s">
        <v>62</v>
      </c>
      <c r="Q698" s="19" t="s">
        <v>62</v>
      </c>
      <c r="R698" s="19" t="s">
        <v>63</v>
      </c>
      <c r="S698" s="19" t="s">
        <v>62</v>
      </c>
      <c r="T698" s="19" t="s">
        <v>62</v>
      </c>
      <c r="U698" s="19" t="s">
        <v>62</v>
      </c>
      <c r="V698" s="19" t="s">
        <v>62</v>
      </c>
      <c r="W698" s="19" t="s">
        <v>63</v>
      </c>
      <c r="X698" s="19" t="s">
        <v>63</v>
      </c>
      <c r="Y698" s="19" t="s">
        <v>63</v>
      </c>
      <c r="Z698" s="19" t="s">
        <v>63</v>
      </c>
      <c r="AA698" s="19" t="s">
        <v>63</v>
      </c>
      <c r="AB698" s="19" t="s">
        <v>63</v>
      </c>
      <c r="AC698" s="19" t="s">
        <v>63</v>
      </c>
      <c r="AD698" s="19" t="s">
        <v>63</v>
      </c>
      <c r="AE698" s="19" t="s">
        <v>63</v>
      </c>
      <c r="AF698" s="19" t="s">
        <v>63</v>
      </c>
      <c r="AG698" s="19" t="s">
        <v>63</v>
      </c>
      <c r="AH698" s="19" t="s">
        <v>63</v>
      </c>
      <c r="AI698" s="19" t="s">
        <v>63</v>
      </c>
      <c r="AJ698" s="19" t="s">
        <v>63</v>
      </c>
      <c r="AK698" s="19" t="s">
        <v>63</v>
      </c>
      <c r="AL698" s="19" t="s">
        <v>63</v>
      </c>
      <c r="AM698" s="19" t="s">
        <v>63</v>
      </c>
      <c r="AN698" s="19" t="s">
        <v>63</v>
      </c>
      <c r="AO698" s="19" t="s">
        <v>63</v>
      </c>
      <c r="AP698" s="83"/>
      <c r="AQ698" s="83" t="s">
        <v>64</v>
      </c>
    </row>
    <row r="699" spans="1:43">
      <c r="A699" s="15" t="s">
        <v>183</v>
      </c>
      <c r="B699" s="1">
        <v>3137</v>
      </c>
      <c r="C699" s="16">
        <v>37.799999999999997</v>
      </c>
      <c r="D699" s="23" t="s">
        <v>1841</v>
      </c>
      <c r="E699" s="17" t="s">
        <v>57</v>
      </c>
      <c r="F699" s="19" t="s">
        <v>57</v>
      </c>
      <c r="G699" s="19" t="s">
        <v>59</v>
      </c>
      <c r="H699" s="18">
        <v>1</v>
      </c>
      <c r="I699" s="19"/>
      <c r="J699" s="19"/>
      <c r="K699" s="19"/>
      <c r="L699" s="19" t="s">
        <v>63</v>
      </c>
      <c r="M699" s="19" t="s">
        <v>63</v>
      </c>
      <c r="N699" s="19" t="s">
        <v>63</v>
      </c>
      <c r="O699" s="19" t="s">
        <v>63</v>
      </c>
      <c r="P699" s="19" t="s">
        <v>62</v>
      </c>
      <c r="Q699" s="19" t="s">
        <v>62</v>
      </c>
      <c r="R699" s="19" t="s">
        <v>63</v>
      </c>
      <c r="S699" s="19" t="s">
        <v>62</v>
      </c>
      <c r="T699" s="19" t="s">
        <v>62</v>
      </c>
      <c r="U699" s="19" t="s">
        <v>62</v>
      </c>
      <c r="V699" s="19" t="s">
        <v>62</v>
      </c>
      <c r="W699" s="19" t="s">
        <v>63</v>
      </c>
      <c r="X699" s="19" t="s">
        <v>63</v>
      </c>
      <c r="Y699" s="19" t="s">
        <v>63</v>
      </c>
      <c r="Z699" s="19" t="s">
        <v>63</v>
      </c>
      <c r="AA699" s="19" t="s">
        <v>63</v>
      </c>
      <c r="AB699" s="19" t="s">
        <v>63</v>
      </c>
      <c r="AC699" s="19" t="s">
        <v>63</v>
      </c>
      <c r="AD699" s="19" t="s">
        <v>63</v>
      </c>
      <c r="AE699" s="19" t="s">
        <v>63</v>
      </c>
      <c r="AF699" s="19" t="s">
        <v>63</v>
      </c>
      <c r="AG699" s="19" t="s">
        <v>63</v>
      </c>
      <c r="AH699" s="19" t="s">
        <v>63</v>
      </c>
      <c r="AI699" s="19" t="s">
        <v>63</v>
      </c>
      <c r="AJ699" s="19" t="s">
        <v>63</v>
      </c>
      <c r="AK699" s="19" t="s">
        <v>63</v>
      </c>
      <c r="AL699" s="19" t="s">
        <v>63</v>
      </c>
      <c r="AM699" s="19" t="s">
        <v>63</v>
      </c>
      <c r="AN699" s="19" t="s">
        <v>63</v>
      </c>
      <c r="AO699" s="19" t="s">
        <v>63</v>
      </c>
      <c r="AP699" s="83"/>
      <c r="AQ699" s="83" t="s">
        <v>64</v>
      </c>
    </row>
    <row r="700" spans="1:43">
      <c r="A700" s="15" t="s">
        <v>183</v>
      </c>
      <c r="B700" s="1">
        <v>3139</v>
      </c>
      <c r="C700" s="16">
        <v>26.1</v>
      </c>
      <c r="D700" s="23" t="s">
        <v>1842</v>
      </c>
      <c r="E700" s="17" t="s">
        <v>57</v>
      </c>
      <c r="F700" s="19" t="s">
        <v>57</v>
      </c>
      <c r="G700" s="17" t="s">
        <v>57</v>
      </c>
      <c r="H700" s="18">
        <v>1</v>
      </c>
      <c r="I700" s="19"/>
      <c r="J700" s="19"/>
      <c r="K700" s="19"/>
      <c r="L700" s="19" t="s">
        <v>63</v>
      </c>
      <c r="M700" s="19" t="s">
        <v>63</v>
      </c>
      <c r="N700" s="19" t="s">
        <v>63</v>
      </c>
      <c r="O700" s="19" t="s">
        <v>63</v>
      </c>
      <c r="P700" s="19" t="s">
        <v>62</v>
      </c>
      <c r="Q700" s="19" t="s">
        <v>62</v>
      </c>
      <c r="R700" s="19" t="s">
        <v>63</v>
      </c>
      <c r="S700" s="19" t="s">
        <v>62</v>
      </c>
      <c r="T700" s="19" t="s">
        <v>62</v>
      </c>
      <c r="U700" s="19" t="s">
        <v>62</v>
      </c>
      <c r="V700" s="19" t="s">
        <v>62</v>
      </c>
      <c r="W700" s="19" t="s">
        <v>63</v>
      </c>
      <c r="X700" s="19" t="s">
        <v>63</v>
      </c>
      <c r="Y700" s="19" t="s">
        <v>63</v>
      </c>
      <c r="Z700" s="19" t="s">
        <v>63</v>
      </c>
      <c r="AA700" s="19" t="s">
        <v>63</v>
      </c>
      <c r="AB700" s="19" t="s">
        <v>63</v>
      </c>
      <c r="AC700" s="19" t="s">
        <v>63</v>
      </c>
      <c r="AD700" s="19" t="s">
        <v>63</v>
      </c>
      <c r="AE700" s="19" t="s">
        <v>63</v>
      </c>
      <c r="AF700" s="19" t="s">
        <v>63</v>
      </c>
      <c r="AG700" s="19" t="s">
        <v>63</v>
      </c>
      <c r="AH700" s="19" t="s">
        <v>63</v>
      </c>
      <c r="AI700" s="19" t="s">
        <v>63</v>
      </c>
      <c r="AJ700" s="19" t="s">
        <v>63</v>
      </c>
      <c r="AK700" s="19" t="s">
        <v>63</v>
      </c>
      <c r="AL700" s="19" t="s">
        <v>63</v>
      </c>
      <c r="AM700" s="19" t="s">
        <v>63</v>
      </c>
      <c r="AN700" s="19" t="s">
        <v>63</v>
      </c>
      <c r="AO700" s="19" t="s">
        <v>63</v>
      </c>
      <c r="AP700" s="83"/>
      <c r="AQ700" s="83" t="s">
        <v>64</v>
      </c>
    </row>
    <row r="701" spans="1:43">
      <c r="A701" s="15" t="s">
        <v>183</v>
      </c>
      <c r="B701" s="1">
        <v>3140</v>
      </c>
      <c r="C701" s="16">
        <v>21.6</v>
      </c>
      <c r="D701" s="23" t="s">
        <v>1843</v>
      </c>
      <c r="E701" s="19" t="s">
        <v>1730</v>
      </c>
      <c r="F701" s="19" t="s">
        <v>57</v>
      </c>
      <c r="G701" s="17" t="s">
        <v>57</v>
      </c>
      <c r="H701" s="18">
        <v>1</v>
      </c>
      <c r="I701" s="19"/>
      <c r="J701" s="19"/>
      <c r="K701" s="19"/>
      <c r="L701" s="19" t="s">
        <v>63</v>
      </c>
      <c r="M701" s="19" t="s">
        <v>63</v>
      </c>
      <c r="N701" s="19" t="s">
        <v>63</v>
      </c>
      <c r="O701" s="19" t="s">
        <v>63</v>
      </c>
      <c r="P701" s="19" t="s">
        <v>62</v>
      </c>
      <c r="Q701" s="19" t="s">
        <v>62</v>
      </c>
      <c r="R701" s="19" t="s">
        <v>63</v>
      </c>
      <c r="S701" s="19" t="s">
        <v>62</v>
      </c>
      <c r="T701" s="19" t="s">
        <v>62</v>
      </c>
      <c r="U701" s="19" t="s">
        <v>62</v>
      </c>
      <c r="V701" s="19" t="s">
        <v>62</v>
      </c>
      <c r="W701" s="19" t="s">
        <v>63</v>
      </c>
      <c r="X701" s="19" t="s">
        <v>63</v>
      </c>
      <c r="Y701" s="19" t="s">
        <v>63</v>
      </c>
      <c r="Z701" s="19" t="s">
        <v>63</v>
      </c>
      <c r="AA701" s="19" t="s">
        <v>63</v>
      </c>
      <c r="AB701" s="19" t="s">
        <v>63</v>
      </c>
      <c r="AC701" s="19" t="s">
        <v>63</v>
      </c>
      <c r="AD701" s="19" t="s">
        <v>63</v>
      </c>
      <c r="AE701" s="19" t="s">
        <v>63</v>
      </c>
      <c r="AF701" s="19" t="s">
        <v>63</v>
      </c>
      <c r="AG701" s="19" t="s">
        <v>63</v>
      </c>
      <c r="AH701" s="19" t="s">
        <v>63</v>
      </c>
      <c r="AI701" s="19" t="s">
        <v>63</v>
      </c>
      <c r="AJ701" s="19" t="s">
        <v>63</v>
      </c>
      <c r="AK701" s="19" t="s">
        <v>63</v>
      </c>
      <c r="AL701" s="19" t="s">
        <v>63</v>
      </c>
      <c r="AM701" s="19" t="s">
        <v>63</v>
      </c>
      <c r="AN701" s="19" t="s">
        <v>63</v>
      </c>
      <c r="AO701" s="19" t="s">
        <v>63</v>
      </c>
      <c r="AP701" s="83"/>
      <c r="AQ701" s="83" t="s">
        <v>64</v>
      </c>
    </row>
    <row r="702" spans="1:43" ht="76.5">
      <c r="A702" s="15" t="s">
        <v>183</v>
      </c>
      <c r="B702" s="1">
        <v>3141</v>
      </c>
      <c r="C702" s="16">
        <v>119.7</v>
      </c>
      <c r="D702" s="23" t="s">
        <v>1844</v>
      </c>
      <c r="E702" s="19" t="s">
        <v>200</v>
      </c>
      <c r="F702" s="19" t="s">
        <v>57</v>
      </c>
      <c r="G702" s="19" t="s">
        <v>116</v>
      </c>
      <c r="H702" s="18">
        <v>1</v>
      </c>
      <c r="I702" s="19" t="s">
        <v>194</v>
      </c>
      <c r="J702" s="19"/>
      <c r="K702" s="19"/>
      <c r="L702" s="19" t="s">
        <v>63</v>
      </c>
      <c r="M702" s="19" t="s">
        <v>63</v>
      </c>
      <c r="N702" s="19" t="s">
        <v>63</v>
      </c>
      <c r="O702" s="19" t="s">
        <v>63</v>
      </c>
      <c r="P702" s="19" t="s">
        <v>62</v>
      </c>
      <c r="Q702" s="19" t="s">
        <v>62</v>
      </c>
      <c r="R702" s="19" t="s">
        <v>63</v>
      </c>
      <c r="S702" s="19" t="s">
        <v>62</v>
      </c>
      <c r="T702" s="19" t="s">
        <v>62</v>
      </c>
      <c r="U702" s="19" t="s">
        <v>62</v>
      </c>
      <c r="V702" s="19" t="s">
        <v>62</v>
      </c>
      <c r="W702" s="19" t="s">
        <v>63</v>
      </c>
      <c r="X702" s="19" t="s">
        <v>63</v>
      </c>
      <c r="Y702" s="19" t="s">
        <v>63</v>
      </c>
      <c r="Z702" s="19" t="s">
        <v>63</v>
      </c>
      <c r="AA702" s="19" t="s">
        <v>63</v>
      </c>
      <c r="AB702" s="19" t="s">
        <v>63</v>
      </c>
      <c r="AC702" s="19" t="s">
        <v>63</v>
      </c>
      <c r="AD702" s="19" t="s">
        <v>63</v>
      </c>
      <c r="AE702" s="19" t="s">
        <v>63</v>
      </c>
      <c r="AF702" s="19" t="s">
        <v>63</v>
      </c>
      <c r="AG702" s="19" t="s">
        <v>63</v>
      </c>
      <c r="AH702" s="19" t="s">
        <v>63</v>
      </c>
      <c r="AI702" s="19" t="s">
        <v>63</v>
      </c>
      <c r="AJ702" s="19" t="s">
        <v>63</v>
      </c>
      <c r="AK702" s="19" t="s">
        <v>63</v>
      </c>
      <c r="AL702" s="19" t="s">
        <v>63</v>
      </c>
      <c r="AM702" s="19" t="s">
        <v>63</v>
      </c>
      <c r="AN702" s="19" t="s">
        <v>63</v>
      </c>
      <c r="AO702" s="19" t="s">
        <v>63</v>
      </c>
      <c r="AP702" s="83"/>
      <c r="AQ702" s="83" t="s">
        <v>64</v>
      </c>
    </row>
    <row r="703" spans="1:43" ht="63.75">
      <c r="A703" s="15" t="s">
        <v>183</v>
      </c>
      <c r="B703" s="1">
        <v>3141.1</v>
      </c>
      <c r="C703" s="16">
        <v>47.7</v>
      </c>
      <c r="D703" s="23" t="s">
        <v>1845</v>
      </c>
      <c r="E703" s="19" t="s">
        <v>200</v>
      </c>
      <c r="F703" s="19" t="s">
        <v>57</v>
      </c>
      <c r="G703" s="19" t="s">
        <v>116</v>
      </c>
      <c r="H703" s="18" t="s">
        <v>1846</v>
      </c>
      <c r="I703" s="19" t="s">
        <v>189</v>
      </c>
      <c r="J703" s="19"/>
      <c r="K703" s="19"/>
      <c r="L703" s="19" t="s">
        <v>63</v>
      </c>
      <c r="M703" s="19" t="s">
        <v>63</v>
      </c>
      <c r="N703" s="19" t="s">
        <v>63</v>
      </c>
      <c r="O703" s="19" t="s">
        <v>63</v>
      </c>
      <c r="P703" s="19" t="s">
        <v>62</v>
      </c>
      <c r="Q703" s="19" t="s">
        <v>62</v>
      </c>
      <c r="R703" s="19" t="s">
        <v>63</v>
      </c>
      <c r="S703" s="19" t="s">
        <v>62</v>
      </c>
      <c r="T703" s="19" t="s">
        <v>62</v>
      </c>
      <c r="U703" s="19" t="s">
        <v>62</v>
      </c>
      <c r="V703" s="19" t="s">
        <v>62</v>
      </c>
      <c r="W703" s="19" t="s">
        <v>63</v>
      </c>
      <c r="X703" s="19" t="s">
        <v>63</v>
      </c>
      <c r="Y703" s="19" t="s">
        <v>63</v>
      </c>
      <c r="Z703" s="19" t="s">
        <v>63</v>
      </c>
      <c r="AA703" s="19" t="s">
        <v>63</v>
      </c>
      <c r="AB703" s="19" t="s">
        <v>63</v>
      </c>
      <c r="AC703" s="19" t="s">
        <v>63</v>
      </c>
      <c r="AD703" s="19" t="s">
        <v>63</v>
      </c>
      <c r="AE703" s="19" t="s">
        <v>63</v>
      </c>
      <c r="AF703" s="19" t="s">
        <v>63</v>
      </c>
      <c r="AG703" s="19" t="s">
        <v>63</v>
      </c>
      <c r="AH703" s="19" t="s">
        <v>63</v>
      </c>
      <c r="AI703" s="19" t="s">
        <v>63</v>
      </c>
      <c r="AJ703" s="19" t="s">
        <v>63</v>
      </c>
      <c r="AK703" s="19" t="s">
        <v>63</v>
      </c>
      <c r="AL703" s="19" t="s">
        <v>63</v>
      </c>
      <c r="AM703" s="19" t="s">
        <v>63</v>
      </c>
      <c r="AN703" s="19" t="s">
        <v>63</v>
      </c>
      <c r="AO703" s="19" t="s">
        <v>63</v>
      </c>
      <c r="AP703" s="83" t="s">
        <v>191</v>
      </c>
      <c r="AQ703" s="83" t="s">
        <v>64</v>
      </c>
    </row>
    <row r="704" spans="1:43">
      <c r="A704" s="15" t="s">
        <v>183</v>
      </c>
      <c r="B704" s="1">
        <v>3142</v>
      </c>
      <c r="C704" s="16">
        <v>26.1</v>
      </c>
      <c r="D704" s="23" t="s">
        <v>1847</v>
      </c>
      <c r="E704" s="17" t="s">
        <v>57</v>
      </c>
      <c r="F704" s="19" t="s">
        <v>57</v>
      </c>
      <c r="G704" s="19" t="s">
        <v>116</v>
      </c>
      <c r="H704" s="18">
        <v>1</v>
      </c>
      <c r="I704" s="19"/>
      <c r="J704" s="19"/>
      <c r="K704" s="19"/>
      <c r="L704" s="19" t="s">
        <v>63</v>
      </c>
      <c r="M704" s="19" t="s">
        <v>63</v>
      </c>
      <c r="N704" s="19" t="s">
        <v>63</v>
      </c>
      <c r="O704" s="19" t="s">
        <v>63</v>
      </c>
      <c r="P704" s="19" t="s">
        <v>62</v>
      </c>
      <c r="Q704" s="19" t="s">
        <v>62</v>
      </c>
      <c r="R704" s="19" t="s">
        <v>63</v>
      </c>
      <c r="S704" s="19" t="s">
        <v>62</v>
      </c>
      <c r="T704" s="19" t="s">
        <v>62</v>
      </c>
      <c r="U704" s="19" t="s">
        <v>62</v>
      </c>
      <c r="V704" s="19" t="s">
        <v>62</v>
      </c>
      <c r="W704" s="19" t="s">
        <v>63</v>
      </c>
      <c r="X704" s="19" t="s">
        <v>63</v>
      </c>
      <c r="Y704" s="19" t="s">
        <v>63</v>
      </c>
      <c r="Z704" s="19" t="s">
        <v>63</v>
      </c>
      <c r="AA704" s="19" t="s">
        <v>63</v>
      </c>
      <c r="AB704" s="19" t="s">
        <v>63</v>
      </c>
      <c r="AC704" s="19" t="s">
        <v>63</v>
      </c>
      <c r="AD704" s="19" t="s">
        <v>63</v>
      </c>
      <c r="AE704" s="19" t="s">
        <v>63</v>
      </c>
      <c r="AF704" s="19" t="s">
        <v>63</v>
      </c>
      <c r="AG704" s="19" t="s">
        <v>63</v>
      </c>
      <c r="AH704" s="19" t="s">
        <v>63</v>
      </c>
      <c r="AI704" s="19" t="s">
        <v>63</v>
      </c>
      <c r="AJ704" s="19" t="s">
        <v>63</v>
      </c>
      <c r="AK704" s="19" t="s">
        <v>63</v>
      </c>
      <c r="AL704" s="19" t="s">
        <v>63</v>
      </c>
      <c r="AM704" s="19" t="s">
        <v>63</v>
      </c>
      <c r="AN704" s="19" t="s">
        <v>63</v>
      </c>
      <c r="AO704" s="19" t="s">
        <v>63</v>
      </c>
      <c r="AP704" s="83"/>
      <c r="AQ704" s="83" t="s">
        <v>64</v>
      </c>
    </row>
    <row r="705" spans="1:43">
      <c r="A705" s="15" t="s">
        <v>183</v>
      </c>
      <c r="B705" s="1">
        <v>3143</v>
      </c>
      <c r="C705" s="16">
        <v>37.799999999999997</v>
      </c>
      <c r="D705" s="23" t="s">
        <v>1847</v>
      </c>
      <c r="E705" s="17" t="s">
        <v>57</v>
      </c>
      <c r="F705" s="19" t="s">
        <v>57</v>
      </c>
      <c r="G705" s="19" t="s">
        <v>59</v>
      </c>
      <c r="H705" s="18">
        <v>1</v>
      </c>
      <c r="I705" s="19"/>
      <c r="J705" s="19"/>
      <c r="K705" s="19"/>
      <c r="L705" s="19" t="s">
        <v>63</v>
      </c>
      <c r="M705" s="19" t="s">
        <v>63</v>
      </c>
      <c r="N705" s="19" t="s">
        <v>63</v>
      </c>
      <c r="O705" s="19" t="s">
        <v>63</v>
      </c>
      <c r="P705" s="19" t="s">
        <v>62</v>
      </c>
      <c r="Q705" s="19" t="s">
        <v>62</v>
      </c>
      <c r="R705" s="19" t="s">
        <v>63</v>
      </c>
      <c r="S705" s="19" t="s">
        <v>62</v>
      </c>
      <c r="T705" s="19" t="s">
        <v>62</v>
      </c>
      <c r="U705" s="19" t="s">
        <v>62</v>
      </c>
      <c r="V705" s="19" t="s">
        <v>62</v>
      </c>
      <c r="W705" s="19" t="s">
        <v>63</v>
      </c>
      <c r="X705" s="19" t="s">
        <v>63</v>
      </c>
      <c r="Y705" s="19" t="s">
        <v>63</v>
      </c>
      <c r="Z705" s="19" t="s">
        <v>63</v>
      </c>
      <c r="AA705" s="19" t="s">
        <v>63</v>
      </c>
      <c r="AB705" s="19" t="s">
        <v>63</v>
      </c>
      <c r="AC705" s="19" t="s">
        <v>63</v>
      </c>
      <c r="AD705" s="19" t="s">
        <v>63</v>
      </c>
      <c r="AE705" s="19" t="s">
        <v>63</v>
      </c>
      <c r="AF705" s="19" t="s">
        <v>63</v>
      </c>
      <c r="AG705" s="19" t="s">
        <v>63</v>
      </c>
      <c r="AH705" s="19" t="s">
        <v>63</v>
      </c>
      <c r="AI705" s="19" t="s">
        <v>63</v>
      </c>
      <c r="AJ705" s="19" t="s">
        <v>63</v>
      </c>
      <c r="AK705" s="19" t="s">
        <v>63</v>
      </c>
      <c r="AL705" s="19" t="s">
        <v>63</v>
      </c>
      <c r="AM705" s="19" t="s">
        <v>63</v>
      </c>
      <c r="AN705" s="19" t="s">
        <v>63</v>
      </c>
      <c r="AO705" s="19" t="s">
        <v>63</v>
      </c>
      <c r="AP705" s="83"/>
      <c r="AQ705" s="83" t="s">
        <v>64</v>
      </c>
    </row>
    <row r="706" spans="1:43">
      <c r="A706" s="15" t="s">
        <v>183</v>
      </c>
      <c r="B706" s="1">
        <v>3144</v>
      </c>
      <c r="C706" s="16">
        <v>33.299999999999997</v>
      </c>
      <c r="D706" s="23" t="s">
        <v>1848</v>
      </c>
      <c r="E706" s="17" t="s">
        <v>57</v>
      </c>
      <c r="F706" s="19" t="s">
        <v>57</v>
      </c>
      <c r="G706" s="19" t="s">
        <v>116</v>
      </c>
      <c r="H706" s="18">
        <v>1</v>
      </c>
      <c r="I706" s="19"/>
      <c r="J706" s="19"/>
      <c r="K706" s="19"/>
      <c r="L706" s="19" t="s">
        <v>63</v>
      </c>
      <c r="M706" s="19" t="s">
        <v>63</v>
      </c>
      <c r="N706" s="19" t="s">
        <v>63</v>
      </c>
      <c r="O706" s="19" t="s">
        <v>63</v>
      </c>
      <c r="P706" s="19" t="s">
        <v>62</v>
      </c>
      <c r="Q706" s="19" t="s">
        <v>62</v>
      </c>
      <c r="R706" s="19" t="s">
        <v>63</v>
      </c>
      <c r="S706" s="19" t="s">
        <v>62</v>
      </c>
      <c r="T706" s="19" t="s">
        <v>62</v>
      </c>
      <c r="U706" s="19" t="s">
        <v>62</v>
      </c>
      <c r="V706" s="19" t="s">
        <v>62</v>
      </c>
      <c r="W706" s="19" t="s">
        <v>63</v>
      </c>
      <c r="X706" s="19" t="s">
        <v>63</v>
      </c>
      <c r="Y706" s="19" t="s">
        <v>63</v>
      </c>
      <c r="Z706" s="19" t="s">
        <v>63</v>
      </c>
      <c r="AA706" s="19" t="s">
        <v>63</v>
      </c>
      <c r="AB706" s="19" t="s">
        <v>63</v>
      </c>
      <c r="AC706" s="19" t="s">
        <v>63</v>
      </c>
      <c r="AD706" s="19" t="s">
        <v>63</v>
      </c>
      <c r="AE706" s="19" t="s">
        <v>63</v>
      </c>
      <c r="AF706" s="19" t="s">
        <v>63</v>
      </c>
      <c r="AG706" s="19" t="s">
        <v>63</v>
      </c>
      <c r="AH706" s="19" t="s">
        <v>63</v>
      </c>
      <c r="AI706" s="19" t="s">
        <v>63</v>
      </c>
      <c r="AJ706" s="19" t="s">
        <v>63</v>
      </c>
      <c r="AK706" s="19" t="s">
        <v>63</v>
      </c>
      <c r="AL706" s="19" t="s">
        <v>63</v>
      </c>
      <c r="AM706" s="19" t="s">
        <v>63</v>
      </c>
      <c r="AN706" s="19" t="s">
        <v>63</v>
      </c>
      <c r="AO706" s="19" t="s">
        <v>63</v>
      </c>
      <c r="AP706" s="83"/>
      <c r="AQ706" s="83" t="s">
        <v>64</v>
      </c>
    </row>
    <row r="707" spans="1:43" ht="76.5">
      <c r="A707" s="15" t="s">
        <v>183</v>
      </c>
      <c r="B707" s="1">
        <v>3146</v>
      </c>
      <c r="C707" s="16">
        <v>119.7</v>
      </c>
      <c r="D707" s="23" t="s">
        <v>1849</v>
      </c>
      <c r="E707" s="19" t="s">
        <v>185</v>
      </c>
      <c r="F707" s="19" t="s">
        <v>57</v>
      </c>
      <c r="G707" s="19" t="s">
        <v>116</v>
      </c>
      <c r="H707" s="18">
        <v>1</v>
      </c>
      <c r="I707" s="19" t="s">
        <v>194</v>
      </c>
      <c r="J707" s="19"/>
      <c r="K707" s="19" t="s">
        <v>2755</v>
      </c>
      <c r="L707" s="19" t="s">
        <v>63</v>
      </c>
      <c r="M707" s="19" t="s">
        <v>63</v>
      </c>
      <c r="N707" s="19" t="s">
        <v>63</v>
      </c>
      <c r="O707" s="19" t="s">
        <v>63</v>
      </c>
      <c r="P707" s="19" t="s">
        <v>62</v>
      </c>
      <c r="Q707" s="19" t="s">
        <v>62</v>
      </c>
      <c r="R707" s="19" t="s">
        <v>63</v>
      </c>
      <c r="S707" s="19" t="s">
        <v>62</v>
      </c>
      <c r="T707" s="19" t="s">
        <v>62</v>
      </c>
      <c r="U707" s="19" t="s">
        <v>62</v>
      </c>
      <c r="V707" s="19" t="s">
        <v>62</v>
      </c>
      <c r="W707" s="19" t="s">
        <v>63</v>
      </c>
      <c r="X707" s="19" t="s">
        <v>63</v>
      </c>
      <c r="Y707" s="19" t="s">
        <v>63</v>
      </c>
      <c r="Z707" s="19" t="s">
        <v>63</v>
      </c>
      <c r="AA707" s="19" t="s">
        <v>63</v>
      </c>
      <c r="AB707" s="19" t="s">
        <v>63</v>
      </c>
      <c r="AC707" s="19" t="s">
        <v>63</v>
      </c>
      <c r="AD707" s="19" t="s">
        <v>63</v>
      </c>
      <c r="AE707" s="19" t="s">
        <v>63</v>
      </c>
      <c r="AF707" s="19" t="s">
        <v>63</v>
      </c>
      <c r="AG707" s="19" t="s">
        <v>63</v>
      </c>
      <c r="AH707" s="19" t="s">
        <v>63</v>
      </c>
      <c r="AI707" s="19" t="s">
        <v>63</v>
      </c>
      <c r="AJ707" s="19" t="s">
        <v>63</v>
      </c>
      <c r="AK707" s="19" t="s">
        <v>63</v>
      </c>
      <c r="AL707" s="19" t="s">
        <v>63</v>
      </c>
      <c r="AM707" s="19" t="s">
        <v>63</v>
      </c>
      <c r="AN707" s="19" t="s">
        <v>63</v>
      </c>
      <c r="AO707" s="19" t="s">
        <v>63</v>
      </c>
      <c r="AP707" s="83"/>
      <c r="AQ707" s="83" t="s">
        <v>64</v>
      </c>
    </row>
    <row r="708" spans="1:43" ht="63.75">
      <c r="A708" s="15" t="s">
        <v>183</v>
      </c>
      <c r="B708" s="1">
        <v>3146.1</v>
      </c>
      <c r="C708" s="16">
        <v>47.7</v>
      </c>
      <c r="D708" s="23" t="s">
        <v>1850</v>
      </c>
      <c r="E708" s="19" t="s">
        <v>185</v>
      </c>
      <c r="F708" s="19" t="s">
        <v>57</v>
      </c>
      <c r="G708" s="19" t="s">
        <v>116</v>
      </c>
      <c r="H708" s="18">
        <v>1</v>
      </c>
      <c r="I708" s="19" t="s">
        <v>189</v>
      </c>
      <c r="J708" s="19"/>
      <c r="K708" s="19" t="s">
        <v>2756</v>
      </c>
      <c r="L708" s="19" t="s">
        <v>63</v>
      </c>
      <c r="M708" s="19" t="s">
        <v>63</v>
      </c>
      <c r="N708" s="19" t="s">
        <v>63</v>
      </c>
      <c r="O708" s="19" t="s">
        <v>63</v>
      </c>
      <c r="P708" s="19" t="s">
        <v>62</v>
      </c>
      <c r="Q708" s="19" t="s">
        <v>62</v>
      </c>
      <c r="R708" s="19" t="s">
        <v>63</v>
      </c>
      <c r="S708" s="19" t="s">
        <v>62</v>
      </c>
      <c r="T708" s="19" t="s">
        <v>62</v>
      </c>
      <c r="U708" s="19" t="s">
        <v>62</v>
      </c>
      <c r="V708" s="19" t="s">
        <v>62</v>
      </c>
      <c r="W708" s="19" t="s">
        <v>63</v>
      </c>
      <c r="X708" s="19" t="s">
        <v>63</v>
      </c>
      <c r="Y708" s="19" t="s">
        <v>63</v>
      </c>
      <c r="Z708" s="19" t="s">
        <v>63</v>
      </c>
      <c r="AA708" s="19" t="s">
        <v>63</v>
      </c>
      <c r="AB708" s="19" t="s">
        <v>63</v>
      </c>
      <c r="AC708" s="19" t="s">
        <v>63</v>
      </c>
      <c r="AD708" s="19" t="s">
        <v>63</v>
      </c>
      <c r="AE708" s="19" t="s">
        <v>63</v>
      </c>
      <c r="AF708" s="19" t="s">
        <v>63</v>
      </c>
      <c r="AG708" s="19" t="s">
        <v>63</v>
      </c>
      <c r="AH708" s="19" t="s">
        <v>63</v>
      </c>
      <c r="AI708" s="19" t="s">
        <v>63</v>
      </c>
      <c r="AJ708" s="19" t="s">
        <v>63</v>
      </c>
      <c r="AK708" s="19" t="s">
        <v>63</v>
      </c>
      <c r="AL708" s="19" t="s">
        <v>63</v>
      </c>
      <c r="AM708" s="19" t="s">
        <v>63</v>
      </c>
      <c r="AN708" s="19" t="s">
        <v>63</v>
      </c>
      <c r="AO708" s="19" t="s">
        <v>63</v>
      </c>
      <c r="AP708" s="83" t="s">
        <v>191</v>
      </c>
      <c r="AQ708" s="83" t="s">
        <v>64</v>
      </c>
    </row>
    <row r="709" spans="1:43">
      <c r="A709" s="15" t="s">
        <v>183</v>
      </c>
      <c r="B709" s="1">
        <v>3147</v>
      </c>
      <c r="C709" s="16">
        <v>41.4</v>
      </c>
      <c r="D709" s="23" t="s">
        <v>1851</v>
      </c>
      <c r="E709" s="84" t="s">
        <v>1826</v>
      </c>
      <c r="F709" s="19" t="s">
        <v>57</v>
      </c>
      <c r="G709" s="17" t="s">
        <v>57</v>
      </c>
      <c r="H709" s="19" t="s">
        <v>1852</v>
      </c>
      <c r="I709" s="19"/>
      <c r="J709" s="19"/>
      <c r="K709" s="19"/>
      <c r="L709" s="19" t="s">
        <v>63</v>
      </c>
      <c r="M709" s="19" t="s">
        <v>63</v>
      </c>
      <c r="N709" s="19" t="s">
        <v>63</v>
      </c>
      <c r="O709" s="19" t="s">
        <v>63</v>
      </c>
      <c r="P709" s="19" t="s">
        <v>62</v>
      </c>
      <c r="Q709" s="19" t="s">
        <v>62</v>
      </c>
      <c r="R709" s="19" t="s">
        <v>63</v>
      </c>
      <c r="S709" s="19" t="s">
        <v>62</v>
      </c>
      <c r="T709" s="19" t="s">
        <v>62</v>
      </c>
      <c r="U709" s="19" t="s">
        <v>62</v>
      </c>
      <c r="V709" s="19" t="s">
        <v>62</v>
      </c>
      <c r="W709" s="19" t="s">
        <v>63</v>
      </c>
      <c r="X709" s="19" t="s">
        <v>63</v>
      </c>
      <c r="Y709" s="19" t="s">
        <v>63</v>
      </c>
      <c r="Z709" s="19" t="s">
        <v>63</v>
      </c>
      <c r="AA709" s="19" t="s">
        <v>63</v>
      </c>
      <c r="AB709" s="19" t="s">
        <v>63</v>
      </c>
      <c r="AC709" s="19" t="s">
        <v>63</v>
      </c>
      <c r="AD709" s="19" t="s">
        <v>63</v>
      </c>
      <c r="AE709" s="19" t="s">
        <v>63</v>
      </c>
      <c r="AF709" s="19" t="s">
        <v>63</v>
      </c>
      <c r="AG709" s="19" t="s">
        <v>63</v>
      </c>
      <c r="AH709" s="19" t="s">
        <v>63</v>
      </c>
      <c r="AI709" s="19" t="s">
        <v>63</v>
      </c>
      <c r="AJ709" s="19" t="s">
        <v>63</v>
      </c>
      <c r="AK709" s="19" t="s">
        <v>63</v>
      </c>
      <c r="AL709" s="19" t="s">
        <v>63</v>
      </c>
      <c r="AM709" s="19" t="s">
        <v>63</v>
      </c>
      <c r="AN709" s="19" t="s">
        <v>63</v>
      </c>
      <c r="AO709" s="19" t="s">
        <v>63</v>
      </c>
      <c r="AP709" s="83"/>
      <c r="AQ709" s="83" t="s">
        <v>64</v>
      </c>
    </row>
    <row r="710" spans="1:43">
      <c r="A710" s="15" t="s">
        <v>183</v>
      </c>
      <c r="B710" s="1">
        <v>3149</v>
      </c>
      <c r="C710" s="16">
        <v>26.1</v>
      </c>
      <c r="D710" s="23" t="s">
        <v>1853</v>
      </c>
      <c r="E710" s="17" t="s">
        <v>57</v>
      </c>
      <c r="F710" s="19" t="s">
        <v>57</v>
      </c>
      <c r="G710" s="17" t="s">
        <v>57</v>
      </c>
      <c r="H710" s="18">
        <v>1</v>
      </c>
      <c r="I710" s="19"/>
      <c r="J710" s="19"/>
      <c r="K710" s="19"/>
      <c r="L710" s="19" t="s">
        <v>63</v>
      </c>
      <c r="M710" s="19" t="s">
        <v>63</v>
      </c>
      <c r="N710" s="19" t="s">
        <v>63</v>
      </c>
      <c r="O710" s="19" t="s">
        <v>63</v>
      </c>
      <c r="P710" s="19" t="s">
        <v>62</v>
      </c>
      <c r="Q710" s="19" t="s">
        <v>62</v>
      </c>
      <c r="R710" s="19" t="s">
        <v>63</v>
      </c>
      <c r="S710" s="19" t="s">
        <v>62</v>
      </c>
      <c r="T710" s="19" t="s">
        <v>62</v>
      </c>
      <c r="U710" s="19" t="s">
        <v>62</v>
      </c>
      <c r="V710" s="19" t="s">
        <v>62</v>
      </c>
      <c r="W710" s="19" t="s">
        <v>63</v>
      </c>
      <c r="X710" s="19" t="s">
        <v>63</v>
      </c>
      <c r="Y710" s="19" t="s">
        <v>63</v>
      </c>
      <c r="Z710" s="19" t="s">
        <v>63</v>
      </c>
      <c r="AA710" s="19" t="s">
        <v>63</v>
      </c>
      <c r="AB710" s="19" t="s">
        <v>63</v>
      </c>
      <c r="AC710" s="19" t="s">
        <v>63</v>
      </c>
      <c r="AD710" s="19" t="s">
        <v>63</v>
      </c>
      <c r="AE710" s="19" t="s">
        <v>63</v>
      </c>
      <c r="AF710" s="19" t="s">
        <v>63</v>
      </c>
      <c r="AG710" s="19" t="s">
        <v>63</v>
      </c>
      <c r="AH710" s="19" t="s">
        <v>63</v>
      </c>
      <c r="AI710" s="19" t="s">
        <v>63</v>
      </c>
      <c r="AJ710" s="19" t="s">
        <v>63</v>
      </c>
      <c r="AK710" s="19" t="s">
        <v>63</v>
      </c>
      <c r="AL710" s="19" t="s">
        <v>63</v>
      </c>
      <c r="AM710" s="19" t="s">
        <v>63</v>
      </c>
      <c r="AN710" s="19" t="s">
        <v>63</v>
      </c>
      <c r="AO710" s="19" t="s">
        <v>63</v>
      </c>
      <c r="AP710" s="83"/>
      <c r="AQ710" s="83" t="s">
        <v>64</v>
      </c>
    </row>
    <row r="711" spans="1:43">
      <c r="A711" s="15" t="s">
        <v>183</v>
      </c>
      <c r="B711" s="1">
        <v>3150</v>
      </c>
      <c r="C711" s="16">
        <v>135</v>
      </c>
      <c r="D711" s="23" t="s">
        <v>1854</v>
      </c>
      <c r="E711" s="17" t="s">
        <v>57</v>
      </c>
      <c r="F711" s="19" t="s">
        <v>57</v>
      </c>
      <c r="G711" s="17" t="s">
        <v>57</v>
      </c>
      <c r="H711" s="18">
        <v>1</v>
      </c>
      <c r="I711" s="19"/>
      <c r="J711" s="19"/>
      <c r="K711" s="19"/>
      <c r="L711" s="19" t="s">
        <v>63</v>
      </c>
      <c r="M711" s="19" t="s">
        <v>63</v>
      </c>
      <c r="N711" s="19" t="s">
        <v>63</v>
      </c>
      <c r="O711" s="19" t="s">
        <v>63</v>
      </c>
      <c r="P711" s="19" t="s">
        <v>62</v>
      </c>
      <c r="Q711" s="19" t="s">
        <v>62</v>
      </c>
      <c r="R711" s="19" t="s">
        <v>63</v>
      </c>
      <c r="S711" s="19" t="s">
        <v>62</v>
      </c>
      <c r="T711" s="19" t="s">
        <v>62</v>
      </c>
      <c r="U711" s="19" t="s">
        <v>62</v>
      </c>
      <c r="V711" s="19" t="s">
        <v>62</v>
      </c>
      <c r="W711" s="19" t="s">
        <v>63</v>
      </c>
      <c r="X711" s="19" t="s">
        <v>63</v>
      </c>
      <c r="Y711" s="19" t="s">
        <v>63</v>
      </c>
      <c r="Z711" s="19" t="s">
        <v>63</v>
      </c>
      <c r="AA711" s="19" t="s">
        <v>63</v>
      </c>
      <c r="AB711" s="19" t="s">
        <v>63</v>
      </c>
      <c r="AC711" s="19" t="s">
        <v>63</v>
      </c>
      <c r="AD711" s="19" t="s">
        <v>63</v>
      </c>
      <c r="AE711" s="19" t="s">
        <v>63</v>
      </c>
      <c r="AF711" s="19" t="s">
        <v>63</v>
      </c>
      <c r="AG711" s="19" t="s">
        <v>63</v>
      </c>
      <c r="AH711" s="19" t="s">
        <v>63</v>
      </c>
      <c r="AI711" s="19" t="s">
        <v>63</v>
      </c>
      <c r="AJ711" s="19" t="s">
        <v>63</v>
      </c>
      <c r="AK711" s="19" t="s">
        <v>63</v>
      </c>
      <c r="AL711" s="19" t="s">
        <v>63</v>
      </c>
      <c r="AM711" s="19" t="s">
        <v>63</v>
      </c>
      <c r="AN711" s="19" t="s">
        <v>63</v>
      </c>
      <c r="AO711" s="19" t="s">
        <v>63</v>
      </c>
      <c r="AP711" s="83"/>
      <c r="AQ711" s="83" t="s">
        <v>64</v>
      </c>
    </row>
    <row r="712" spans="1:43">
      <c r="A712" s="15" t="s">
        <v>183</v>
      </c>
      <c r="B712" s="1">
        <v>3152</v>
      </c>
      <c r="C712" s="16">
        <v>162</v>
      </c>
      <c r="D712" s="23" t="s">
        <v>1855</v>
      </c>
      <c r="E712" s="19" t="s">
        <v>200</v>
      </c>
      <c r="F712" s="19" t="s">
        <v>57</v>
      </c>
      <c r="G712" s="19" t="s">
        <v>116</v>
      </c>
      <c r="H712" s="18">
        <v>1</v>
      </c>
      <c r="I712" s="19"/>
      <c r="J712" s="19"/>
      <c r="K712" s="19"/>
      <c r="L712" s="19" t="s">
        <v>63</v>
      </c>
      <c r="M712" s="19" t="s">
        <v>63</v>
      </c>
      <c r="N712" s="19" t="s">
        <v>63</v>
      </c>
      <c r="O712" s="19" t="s">
        <v>63</v>
      </c>
      <c r="P712" s="19" t="s">
        <v>62</v>
      </c>
      <c r="Q712" s="19" t="s">
        <v>62</v>
      </c>
      <c r="R712" s="19" t="s">
        <v>63</v>
      </c>
      <c r="S712" s="19" t="s">
        <v>62</v>
      </c>
      <c r="T712" s="19" t="s">
        <v>62</v>
      </c>
      <c r="U712" s="19" t="s">
        <v>62</v>
      </c>
      <c r="V712" s="19" t="s">
        <v>62</v>
      </c>
      <c r="W712" s="19" t="s">
        <v>63</v>
      </c>
      <c r="X712" s="19" t="s">
        <v>63</v>
      </c>
      <c r="Y712" s="19" t="s">
        <v>63</v>
      </c>
      <c r="Z712" s="19" t="s">
        <v>63</v>
      </c>
      <c r="AA712" s="19" t="s">
        <v>63</v>
      </c>
      <c r="AB712" s="19" t="s">
        <v>63</v>
      </c>
      <c r="AC712" s="19" t="s">
        <v>63</v>
      </c>
      <c r="AD712" s="19" t="s">
        <v>63</v>
      </c>
      <c r="AE712" s="19" t="s">
        <v>63</v>
      </c>
      <c r="AF712" s="19" t="s">
        <v>63</v>
      </c>
      <c r="AG712" s="19" t="s">
        <v>63</v>
      </c>
      <c r="AH712" s="19" t="s">
        <v>63</v>
      </c>
      <c r="AI712" s="19" t="s">
        <v>63</v>
      </c>
      <c r="AJ712" s="19" t="s">
        <v>63</v>
      </c>
      <c r="AK712" s="19" t="s">
        <v>63</v>
      </c>
      <c r="AL712" s="19" t="s">
        <v>63</v>
      </c>
      <c r="AM712" s="19" t="s">
        <v>63</v>
      </c>
      <c r="AN712" s="19" t="s">
        <v>63</v>
      </c>
      <c r="AO712" s="19" t="s">
        <v>63</v>
      </c>
      <c r="AP712" s="83"/>
      <c r="AQ712" s="83" t="s">
        <v>64</v>
      </c>
    </row>
    <row r="713" spans="1:43">
      <c r="A713" s="15" t="s">
        <v>183</v>
      </c>
      <c r="B713" s="1">
        <v>3153</v>
      </c>
      <c r="C713" s="16">
        <v>81.900000000000006</v>
      </c>
      <c r="D713" s="23" t="s">
        <v>1856</v>
      </c>
      <c r="E713" s="19" t="s">
        <v>1857</v>
      </c>
      <c r="F713" s="19" t="s">
        <v>57</v>
      </c>
      <c r="G713" s="17" t="s">
        <v>57</v>
      </c>
      <c r="H713" s="18">
        <v>1</v>
      </c>
      <c r="I713" s="19"/>
      <c r="J713" s="19"/>
      <c r="K713" s="19"/>
      <c r="L713" s="19" t="s">
        <v>63</v>
      </c>
      <c r="M713" s="19" t="s">
        <v>63</v>
      </c>
      <c r="N713" s="19" t="s">
        <v>63</v>
      </c>
      <c r="O713" s="19" t="s">
        <v>63</v>
      </c>
      <c r="P713" s="19" t="s">
        <v>62</v>
      </c>
      <c r="Q713" s="19" t="s">
        <v>62</v>
      </c>
      <c r="R713" s="19" t="s">
        <v>63</v>
      </c>
      <c r="S713" s="19" t="s">
        <v>62</v>
      </c>
      <c r="T713" s="19" t="s">
        <v>62</v>
      </c>
      <c r="U713" s="19" t="s">
        <v>62</v>
      </c>
      <c r="V713" s="19" t="s">
        <v>62</v>
      </c>
      <c r="W713" s="19" t="s">
        <v>63</v>
      </c>
      <c r="X713" s="19" t="s">
        <v>63</v>
      </c>
      <c r="Y713" s="19" t="s">
        <v>63</v>
      </c>
      <c r="Z713" s="19" t="s">
        <v>63</v>
      </c>
      <c r="AA713" s="19" t="s">
        <v>63</v>
      </c>
      <c r="AB713" s="19" t="s">
        <v>63</v>
      </c>
      <c r="AC713" s="19" t="s">
        <v>63</v>
      </c>
      <c r="AD713" s="19" t="s">
        <v>63</v>
      </c>
      <c r="AE713" s="19" t="s">
        <v>63</v>
      </c>
      <c r="AF713" s="19" t="s">
        <v>63</v>
      </c>
      <c r="AG713" s="19" t="s">
        <v>63</v>
      </c>
      <c r="AH713" s="19" t="s">
        <v>63</v>
      </c>
      <c r="AI713" s="19" t="s">
        <v>63</v>
      </c>
      <c r="AJ713" s="19" t="s">
        <v>63</v>
      </c>
      <c r="AK713" s="19" t="s">
        <v>63</v>
      </c>
      <c r="AL713" s="19" t="s">
        <v>63</v>
      </c>
      <c r="AM713" s="19" t="s">
        <v>63</v>
      </c>
      <c r="AN713" s="19" t="s">
        <v>63</v>
      </c>
      <c r="AO713" s="19" t="s">
        <v>63</v>
      </c>
      <c r="AP713" s="83"/>
      <c r="AQ713" s="83" t="s">
        <v>64</v>
      </c>
    </row>
    <row r="714" spans="1:43" ht="76.5">
      <c r="A714" s="15" t="s">
        <v>183</v>
      </c>
      <c r="B714" s="1">
        <v>3155</v>
      </c>
      <c r="C714" s="16">
        <v>119.7</v>
      </c>
      <c r="D714" s="23" t="s">
        <v>1858</v>
      </c>
      <c r="E714" s="19" t="s">
        <v>185</v>
      </c>
      <c r="F714" s="19" t="s">
        <v>57</v>
      </c>
      <c r="G714" s="19" t="s">
        <v>116</v>
      </c>
      <c r="H714" s="18">
        <v>1</v>
      </c>
      <c r="I714" s="19" t="s">
        <v>194</v>
      </c>
      <c r="J714" s="19"/>
      <c r="K714" s="19" t="s">
        <v>2757</v>
      </c>
      <c r="L714" s="19" t="s">
        <v>63</v>
      </c>
      <c r="M714" s="19" t="s">
        <v>63</v>
      </c>
      <c r="N714" s="19" t="s">
        <v>63</v>
      </c>
      <c r="O714" s="19" t="s">
        <v>63</v>
      </c>
      <c r="P714" s="19" t="s">
        <v>62</v>
      </c>
      <c r="Q714" s="19" t="s">
        <v>62</v>
      </c>
      <c r="R714" s="19" t="s">
        <v>63</v>
      </c>
      <c r="S714" s="19" t="s">
        <v>62</v>
      </c>
      <c r="T714" s="19" t="s">
        <v>62</v>
      </c>
      <c r="U714" s="19" t="s">
        <v>62</v>
      </c>
      <c r="V714" s="19" t="s">
        <v>62</v>
      </c>
      <c r="W714" s="19" t="s">
        <v>63</v>
      </c>
      <c r="X714" s="19" t="s">
        <v>63</v>
      </c>
      <c r="Y714" s="19" t="s">
        <v>63</v>
      </c>
      <c r="Z714" s="19" t="s">
        <v>63</v>
      </c>
      <c r="AA714" s="19" t="s">
        <v>63</v>
      </c>
      <c r="AB714" s="19" t="s">
        <v>63</v>
      </c>
      <c r="AC714" s="19" t="s">
        <v>63</v>
      </c>
      <c r="AD714" s="19" t="s">
        <v>63</v>
      </c>
      <c r="AE714" s="19" t="s">
        <v>63</v>
      </c>
      <c r="AF714" s="19" t="s">
        <v>63</v>
      </c>
      <c r="AG714" s="19" t="s">
        <v>63</v>
      </c>
      <c r="AH714" s="19" t="s">
        <v>63</v>
      </c>
      <c r="AI714" s="19" t="s">
        <v>63</v>
      </c>
      <c r="AJ714" s="19" t="s">
        <v>63</v>
      </c>
      <c r="AK714" s="19" t="s">
        <v>63</v>
      </c>
      <c r="AL714" s="19" t="s">
        <v>63</v>
      </c>
      <c r="AM714" s="19" t="s">
        <v>63</v>
      </c>
      <c r="AN714" s="19" t="s">
        <v>63</v>
      </c>
      <c r="AO714" s="19" t="s">
        <v>63</v>
      </c>
      <c r="AP714" s="83"/>
      <c r="AQ714" s="83" t="s">
        <v>64</v>
      </c>
    </row>
    <row r="715" spans="1:43" ht="63.75">
      <c r="A715" s="15" t="s">
        <v>183</v>
      </c>
      <c r="B715" s="1">
        <v>3155.1</v>
      </c>
      <c r="C715" s="16">
        <v>47.7</v>
      </c>
      <c r="D715" s="23" t="s">
        <v>1859</v>
      </c>
      <c r="E715" s="19" t="s">
        <v>185</v>
      </c>
      <c r="F715" s="19" t="s">
        <v>57</v>
      </c>
      <c r="G715" s="19" t="s">
        <v>116</v>
      </c>
      <c r="H715" s="18">
        <v>1</v>
      </c>
      <c r="I715" s="19" t="s">
        <v>189</v>
      </c>
      <c r="J715" s="19"/>
      <c r="K715" s="19" t="s">
        <v>2758</v>
      </c>
      <c r="L715" s="19" t="s">
        <v>63</v>
      </c>
      <c r="M715" s="19" t="s">
        <v>63</v>
      </c>
      <c r="N715" s="19" t="s">
        <v>63</v>
      </c>
      <c r="O715" s="19" t="s">
        <v>63</v>
      </c>
      <c r="P715" s="19" t="s">
        <v>62</v>
      </c>
      <c r="Q715" s="19" t="s">
        <v>62</v>
      </c>
      <c r="R715" s="19" t="s">
        <v>63</v>
      </c>
      <c r="S715" s="19" t="s">
        <v>62</v>
      </c>
      <c r="T715" s="19" t="s">
        <v>62</v>
      </c>
      <c r="U715" s="19" t="s">
        <v>62</v>
      </c>
      <c r="V715" s="19" t="s">
        <v>62</v>
      </c>
      <c r="W715" s="19" t="s">
        <v>63</v>
      </c>
      <c r="X715" s="19" t="s">
        <v>63</v>
      </c>
      <c r="Y715" s="19" t="s">
        <v>63</v>
      </c>
      <c r="Z715" s="19" t="s">
        <v>63</v>
      </c>
      <c r="AA715" s="19" t="s">
        <v>63</v>
      </c>
      <c r="AB715" s="19" t="s">
        <v>63</v>
      </c>
      <c r="AC715" s="19" t="s">
        <v>63</v>
      </c>
      <c r="AD715" s="19" t="s">
        <v>63</v>
      </c>
      <c r="AE715" s="19" t="s">
        <v>63</v>
      </c>
      <c r="AF715" s="19" t="s">
        <v>63</v>
      </c>
      <c r="AG715" s="19" t="s">
        <v>63</v>
      </c>
      <c r="AH715" s="19" t="s">
        <v>63</v>
      </c>
      <c r="AI715" s="19" t="s">
        <v>63</v>
      </c>
      <c r="AJ715" s="19" t="s">
        <v>63</v>
      </c>
      <c r="AK715" s="19" t="s">
        <v>63</v>
      </c>
      <c r="AL715" s="19" t="s">
        <v>63</v>
      </c>
      <c r="AM715" s="19" t="s">
        <v>63</v>
      </c>
      <c r="AN715" s="19" t="s">
        <v>63</v>
      </c>
      <c r="AO715" s="19" t="s">
        <v>63</v>
      </c>
      <c r="AP715" s="83" t="s">
        <v>191</v>
      </c>
      <c r="AQ715" s="83" t="s">
        <v>64</v>
      </c>
    </row>
    <row r="716" spans="1:43">
      <c r="A716" s="15" t="s">
        <v>183</v>
      </c>
      <c r="B716" s="1">
        <v>3156</v>
      </c>
      <c r="C716" s="16">
        <v>81.900000000000006</v>
      </c>
      <c r="D716" s="23" t="s">
        <v>1860</v>
      </c>
      <c r="E716" s="19" t="s">
        <v>1857</v>
      </c>
      <c r="F716" s="19" t="s">
        <v>57</v>
      </c>
      <c r="G716" s="17" t="s">
        <v>57</v>
      </c>
      <c r="H716" s="18">
        <v>1</v>
      </c>
      <c r="I716" s="19"/>
      <c r="J716" s="19"/>
      <c r="K716" s="19"/>
      <c r="L716" s="19" t="s">
        <v>63</v>
      </c>
      <c r="M716" s="19" t="s">
        <v>63</v>
      </c>
      <c r="N716" s="19" t="s">
        <v>63</v>
      </c>
      <c r="O716" s="19" t="s">
        <v>63</v>
      </c>
      <c r="P716" s="19" t="s">
        <v>62</v>
      </c>
      <c r="Q716" s="19" t="s">
        <v>62</v>
      </c>
      <c r="R716" s="19" t="s">
        <v>63</v>
      </c>
      <c r="S716" s="19" t="s">
        <v>62</v>
      </c>
      <c r="T716" s="19" t="s">
        <v>62</v>
      </c>
      <c r="U716" s="19" t="s">
        <v>62</v>
      </c>
      <c r="V716" s="19" t="s">
        <v>62</v>
      </c>
      <c r="W716" s="19" t="s">
        <v>63</v>
      </c>
      <c r="X716" s="19" t="s">
        <v>63</v>
      </c>
      <c r="Y716" s="19" t="s">
        <v>63</v>
      </c>
      <c r="Z716" s="19" t="s">
        <v>63</v>
      </c>
      <c r="AA716" s="19" t="s">
        <v>63</v>
      </c>
      <c r="AB716" s="19" t="s">
        <v>63</v>
      </c>
      <c r="AC716" s="19" t="s">
        <v>63</v>
      </c>
      <c r="AD716" s="19" t="s">
        <v>63</v>
      </c>
      <c r="AE716" s="19" t="s">
        <v>63</v>
      </c>
      <c r="AF716" s="19" t="s">
        <v>63</v>
      </c>
      <c r="AG716" s="19" t="s">
        <v>63</v>
      </c>
      <c r="AH716" s="19" t="s">
        <v>63</v>
      </c>
      <c r="AI716" s="19" t="s">
        <v>63</v>
      </c>
      <c r="AJ716" s="19" t="s">
        <v>63</v>
      </c>
      <c r="AK716" s="19" t="s">
        <v>63</v>
      </c>
      <c r="AL716" s="19" t="s">
        <v>63</v>
      </c>
      <c r="AM716" s="19" t="s">
        <v>63</v>
      </c>
      <c r="AN716" s="19" t="s">
        <v>63</v>
      </c>
      <c r="AO716" s="19" t="s">
        <v>63</v>
      </c>
      <c r="AP716" s="83"/>
      <c r="AQ716" s="83" t="s">
        <v>64</v>
      </c>
    </row>
    <row r="717" spans="1:43">
      <c r="A717" s="15" t="s">
        <v>183</v>
      </c>
      <c r="B717" s="1">
        <v>3157</v>
      </c>
      <c r="C717" s="16">
        <v>37.799999999999997</v>
      </c>
      <c r="D717" s="23" t="s">
        <v>1861</v>
      </c>
      <c r="E717" s="17" t="s">
        <v>57</v>
      </c>
      <c r="F717" s="19" t="s">
        <v>57</v>
      </c>
      <c r="G717" s="19" t="s">
        <v>59</v>
      </c>
      <c r="H717" s="18">
        <v>1</v>
      </c>
      <c r="I717" s="19"/>
      <c r="J717" s="19"/>
      <c r="K717" s="19"/>
      <c r="L717" s="19" t="s">
        <v>63</v>
      </c>
      <c r="M717" s="19" t="s">
        <v>63</v>
      </c>
      <c r="N717" s="19" t="s">
        <v>63</v>
      </c>
      <c r="O717" s="19" t="s">
        <v>63</v>
      </c>
      <c r="P717" s="19" t="s">
        <v>62</v>
      </c>
      <c r="Q717" s="19" t="s">
        <v>62</v>
      </c>
      <c r="R717" s="19" t="s">
        <v>63</v>
      </c>
      <c r="S717" s="19" t="s">
        <v>62</v>
      </c>
      <c r="T717" s="19" t="s">
        <v>62</v>
      </c>
      <c r="U717" s="19" t="s">
        <v>62</v>
      </c>
      <c r="V717" s="19" t="s">
        <v>62</v>
      </c>
      <c r="W717" s="19" t="s">
        <v>63</v>
      </c>
      <c r="X717" s="19" t="s">
        <v>63</v>
      </c>
      <c r="Y717" s="19" t="s">
        <v>63</v>
      </c>
      <c r="Z717" s="19" t="s">
        <v>63</v>
      </c>
      <c r="AA717" s="19" t="s">
        <v>63</v>
      </c>
      <c r="AB717" s="19" t="s">
        <v>63</v>
      </c>
      <c r="AC717" s="19" t="s">
        <v>63</v>
      </c>
      <c r="AD717" s="19" t="s">
        <v>63</v>
      </c>
      <c r="AE717" s="19" t="s">
        <v>63</v>
      </c>
      <c r="AF717" s="19" t="s">
        <v>63</v>
      </c>
      <c r="AG717" s="19" t="s">
        <v>63</v>
      </c>
      <c r="AH717" s="19" t="s">
        <v>63</v>
      </c>
      <c r="AI717" s="19" t="s">
        <v>63</v>
      </c>
      <c r="AJ717" s="19" t="s">
        <v>63</v>
      </c>
      <c r="AK717" s="19" t="s">
        <v>63</v>
      </c>
      <c r="AL717" s="19" t="s">
        <v>63</v>
      </c>
      <c r="AM717" s="19" t="s">
        <v>63</v>
      </c>
      <c r="AN717" s="19" t="s">
        <v>63</v>
      </c>
      <c r="AO717" s="19" t="s">
        <v>63</v>
      </c>
      <c r="AP717" s="83"/>
      <c r="AQ717" s="83" t="s">
        <v>64</v>
      </c>
    </row>
    <row r="718" spans="1:43">
      <c r="A718" s="15" t="s">
        <v>183</v>
      </c>
      <c r="B718" s="1">
        <v>3159</v>
      </c>
      <c r="C718" s="16">
        <v>26.1</v>
      </c>
      <c r="D718" s="23" t="s">
        <v>1862</v>
      </c>
      <c r="E718" s="17" t="s">
        <v>57</v>
      </c>
      <c r="F718" s="19" t="s">
        <v>57</v>
      </c>
      <c r="G718" s="17" t="s">
        <v>57</v>
      </c>
      <c r="H718" s="18">
        <v>1</v>
      </c>
      <c r="I718" s="19"/>
      <c r="J718" s="19"/>
      <c r="K718" s="19"/>
      <c r="L718" s="19" t="s">
        <v>63</v>
      </c>
      <c r="M718" s="19" t="s">
        <v>63</v>
      </c>
      <c r="N718" s="19" t="s">
        <v>63</v>
      </c>
      <c r="O718" s="19" t="s">
        <v>63</v>
      </c>
      <c r="P718" s="19" t="s">
        <v>62</v>
      </c>
      <c r="Q718" s="19" t="s">
        <v>63</v>
      </c>
      <c r="R718" s="19" t="s">
        <v>62</v>
      </c>
      <c r="S718" s="19" t="s">
        <v>62</v>
      </c>
      <c r="T718" s="19" t="s">
        <v>62</v>
      </c>
      <c r="U718" s="19" t="s">
        <v>62</v>
      </c>
      <c r="V718" s="19" t="s">
        <v>62</v>
      </c>
      <c r="W718" s="19" t="s">
        <v>63</v>
      </c>
      <c r="X718" s="19" t="s">
        <v>63</v>
      </c>
      <c r="Y718" s="19" t="s">
        <v>63</v>
      </c>
      <c r="Z718" s="19" t="s">
        <v>63</v>
      </c>
      <c r="AA718" s="19" t="s">
        <v>63</v>
      </c>
      <c r="AB718" s="19" t="s">
        <v>63</v>
      </c>
      <c r="AC718" s="19" t="s">
        <v>63</v>
      </c>
      <c r="AD718" s="19" t="s">
        <v>63</v>
      </c>
      <c r="AE718" s="19" t="s">
        <v>63</v>
      </c>
      <c r="AF718" s="19" t="s">
        <v>63</v>
      </c>
      <c r="AG718" s="19" t="s">
        <v>63</v>
      </c>
      <c r="AH718" s="19" t="s">
        <v>63</v>
      </c>
      <c r="AI718" s="19" t="s">
        <v>63</v>
      </c>
      <c r="AJ718" s="19" t="s">
        <v>63</v>
      </c>
      <c r="AK718" s="19" t="s">
        <v>63</v>
      </c>
      <c r="AL718" s="19" t="s">
        <v>63</v>
      </c>
      <c r="AM718" s="19" t="s">
        <v>63</v>
      </c>
      <c r="AN718" s="19" t="s">
        <v>63</v>
      </c>
      <c r="AO718" s="19" t="s">
        <v>63</v>
      </c>
      <c r="AP718" s="83"/>
      <c r="AQ718" s="83" t="s">
        <v>64</v>
      </c>
    </row>
    <row r="719" spans="1:43">
      <c r="A719" s="15" t="s">
        <v>183</v>
      </c>
      <c r="B719" s="1">
        <v>3160</v>
      </c>
      <c r="C719" s="16">
        <v>21.6</v>
      </c>
      <c r="D719" s="23" t="s">
        <v>1863</v>
      </c>
      <c r="E719" s="19" t="s">
        <v>1730</v>
      </c>
      <c r="F719" s="19" t="s">
        <v>57</v>
      </c>
      <c r="G719" s="17" t="s">
        <v>57</v>
      </c>
      <c r="H719" s="18">
        <v>1</v>
      </c>
      <c r="I719" s="19"/>
      <c r="J719" s="19"/>
      <c r="K719" s="19"/>
      <c r="L719" s="19" t="s">
        <v>63</v>
      </c>
      <c r="M719" s="19" t="s">
        <v>63</v>
      </c>
      <c r="N719" s="19" t="s">
        <v>63</v>
      </c>
      <c r="O719" s="19" t="s">
        <v>63</v>
      </c>
      <c r="P719" s="19" t="s">
        <v>62</v>
      </c>
      <c r="Q719" s="19" t="s">
        <v>62</v>
      </c>
      <c r="R719" s="19" t="s">
        <v>63</v>
      </c>
      <c r="S719" s="19" t="s">
        <v>62</v>
      </c>
      <c r="T719" s="19" t="s">
        <v>62</v>
      </c>
      <c r="U719" s="19" t="s">
        <v>62</v>
      </c>
      <c r="V719" s="19" t="s">
        <v>62</v>
      </c>
      <c r="W719" s="19" t="s">
        <v>63</v>
      </c>
      <c r="X719" s="19" t="s">
        <v>63</v>
      </c>
      <c r="Y719" s="19" t="s">
        <v>63</v>
      </c>
      <c r="Z719" s="19" t="s">
        <v>63</v>
      </c>
      <c r="AA719" s="19" t="s">
        <v>63</v>
      </c>
      <c r="AB719" s="19" t="s">
        <v>63</v>
      </c>
      <c r="AC719" s="19" t="s">
        <v>63</v>
      </c>
      <c r="AD719" s="19" t="s">
        <v>63</v>
      </c>
      <c r="AE719" s="19" t="s">
        <v>63</v>
      </c>
      <c r="AF719" s="19" t="s">
        <v>63</v>
      </c>
      <c r="AG719" s="19" t="s">
        <v>63</v>
      </c>
      <c r="AH719" s="19" t="s">
        <v>63</v>
      </c>
      <c r="AI719" s="19" t="s">
        <v>63</v>
      </c>
      <c r="AJ719" s="19" t="s">
        <v>63</v>
      </c>
      <c r="AK719" s="19" t="s">
        <v>63</v>
      </c>
      <c r="AL719" s="19" t="s">
        <v>63</v>
      </c>
      <c r="AM719" s="19" t="s">
        <v>63</v>
      </c>
      <c r="AN719" s="19" t="s">
        <v>63</v>
      </c>
      <c r="AO719" s="19" t="s">
        <v>63</v>
      </c>
      <c r="AP719" s="83"/>
      <c r="AQ719" s="83" t="s">
        <v>64</v>
      </c>
    </row>
    <row r="720" spans="1:43" ht="76.5">
      <c r="A720" s="15" t="s">
        <v>183</v>
      </c>
      <c r="B720" s="1">
        <v>3161</v>
      </c>
      <c r="C720" s="16">
        <v>119.7</v>
      </c>
      <c r="D720" s="23" t="s">
        <v>1864</v>
      </c>
      <c r="E720" s="19" t="s">
        <v>200</v>
      </c>
      <c r="F720" s="19" t="s">
        <v>57</v>
      </c>
      <c r="G720" s="19" t="s">
        <v>116</v>
      </c>
      <c r="H720" s="18">
        <v>1</v>
      </c>
      <c r="I720" s="19" t="s">
        <v>194</v>
      </c>
      <c r="J720" s="19"/>
      <c r="K720" s="19" t="s">
        <v>2759</v>
      </c>
      <c r="L720" s="19" t="s">
        <v>63</v>
      </c>
      <c r="M720" s="19" t="s">
        <v>63</v>
      </c>
      <c r="N720" s="19" t="s">
        <v>63</v>
      </c>
      <c r="O720" s="19" t="s">
        <v>63</v>
      </c>
      <c r="P720" s="19" t="s">
        <v>62</v>
      </c>
      <c r="Q720" s="19" t="s">
        <v>62</v>
      </c>
      <c r="R720" s="19" t="s">
        <v>63</v>
      </c>
      <c r="S720" s="19" t="s">
        <v>62</v>
      </c>
      <c r="T720" s="19" t="s">
        <v>62</v>
      </c>
      <c r="U720" s="19" t="s">
        <v>62</v>
      </c>
      <c r="V720" s="19" t="s">
        <v>62</v>
      </c>
      <c r="W720" s="19" t="s">
        <v>63</v>
      </c>
      <c r="X720" s="19" t="s">
        <v>63</v>
      </c>
      <c r="Y720" s="19" t="s">
        <v>63</v>
      </c>
      <c r="Z720" s="19" t="s">
        <v>63</v>
      </c>
      <c r="AA720" s="19" t="s">
        <v>63</v>
      </c>
      <c r="AB720" s="19" t="s">
        <v>63</v>
      </c>
      <c r="AC720" s="19" t="s">
        <v>63</v>
      </c>
      <c r="AD720" s="19" t="s">
        <v>63</v>
      </c>
      <c r="AE720" s="19" t="s">
        <v>63</v>
      </c>
      <c r="AF720" s="19" t="s">
        <v>63</v>
      </c>
      <c r="AG720" s="19" t="s">
        <v>63</v>
      </c>
      <c r="AH720" s="19" t="s">
        <v>63</v>
      </c>
      <c r="AI720" s="19" t="s">
        <v>63</v>
      </c>
      <c r="AJ720" s="19" t="s">
        <v>63</v>
      </c>
      <c r="AK720" s="19" t="s">
        <v>63</v>
      </c>
      <c r="AL720" s="19" t="s">
        <v>63</v>
      </c>
      <c r="AM720" s="19" t="s">
        <v>63</v>
      </c>
      <c r="AN720" s="19" t="s">
        <v>63</v>
      </c>
      <c r="AO720" s="19" t="s">
        <v>63</v>
      </c>
      <c r="AP720" s="83"/>
      <c r="AQ720" s="83" t="s">
        <v>64</v>
      </c>
    </row>
    <row r="721" spans="1:43" ht="63.75">
      <c r="A721" s="15" t="s">
        <v>183</v>
      </c>
      <c r="B721" s="1">
        <v>3161.1</v>
      </c>
      <c r="C721" s="16">
        <v>47.7</v>
      </c>
      <c r="D721" s="23" t="s">
        <v>1865</v>
      </c>
      <c r="E721" s="19" t="s">
        <v>200</v>
      </c>
      <c r="F721" s="19" t="s">
        <v>57</v>
      </c>
      <c r="G721" s="19" t="s">
        <v>116</v>
      </c>
      <c r="H721" s="18">
        <v>1</v>
      </c>
      <c r="I721" s="19" t="s">
        <v>189</v>
      </c>
      <c r="J721" s="19"/>
      <c r="K721" s="19" t="s">
        <v>2760</v>
      </c>
      <c r="L721" s="19" t="s">
        <v>63</v>
      </c>
      <c r="M721" s="19" t="s">
        <v>63</v>
      </c>
      <c r="N721" s="19" t="s">
        <v>63</v>
      </c>
      <c r="O721" s="19" t="s">
        <v>63</v>
      </c>
      <c r="P721" s="19" t="s">
        <v>62</v>
      </c>
      <c r="Q721" s="19" t="s">
        <v>62</v>
      </c>
      <c r="R721" s="19" t="s">
        <v>63</v>
      </c>
      <c r="S721" s="19" t="s">
        <v>62</v>
      </c>
      <c r="T721" s="19" t="s">
        <v>62</v>
      </c>
      <c r="U721" s="19" t="s">
        <v>62</v>
      </c>
      <c r="V721" s="19" t="s">
        <v>62</v>
      </c>
      <c r="W721" s="19" t="s">
        <v>63</v>
      </c>
      <c r="X721" s="19" t="s">
        <v>63</v>
      </c>
      <c r="Y721" s="19" t="s">
        <v>63</v>
      </c>
      <c r="Z721" s="19" t="s">
        <v>63</v>
      </c>
      <c r="AA721" s="19" t="s">
        <v>63</v>
      </c>
      <c r="AB721" s="19" t="s">
        <v>63</v>
      </c>
      <c r="AC721" s="19" t="s">
        <v>63</v>
      </c>
      <c r="AD721" s="19" t="s">
        <v>63</v>
      </c>
      <c r="AE721" s="19" t="s">
        <v>63</v>
      </c>
      <c r="AF721" s="19" t="s">
        <v>63</v>
      </c>
      <c r="AG721" s="19" t="s">
        <v>63</v>
      </c>
      <c r="AH721" s="19" t="s">
        <v>63</v>
      </c>
      <c r="AI721" s="19" t="s">
        <v>63</v>
      </c>
      <c r="AJ721" s="19" t="s">
        <v>63</v>
      </c>
      <c r="AK721" s="19" t="s">
        <v>63</v>
      </c>
      <c r="AL721" s="19" t="s">
        <v>63</v>
      </c>
      <c r="AM721" s="19" t="s">
        <v>63</v>
      </c>
      <c r="AN721" s="19" t="s">
        <v>63</v>
      </c>
      <c r="AO721" s="19" t="s">
        <v>63</v>
      </c>
      <c r="AP721" s="83" t="s">
        <v>191</v>
      </c>
      <c r="AQ721" s="83" t="s">
        <v>64</v>
      </c>
    </row>
    <row r="722" spans="1:43">
      <c r="A722" s="15" t="s">
        <v>183</v>
      </c>
      <c r="B722" s="1">
        <v>3163</v>
      </c>
      <c r="C722" s="16">
        <v>13.3</v>
      </c>
      <c r="D722" s="23" t="s">
        <v>1866</v>
      </c>
      <c r="E722" s="17" t="s">
        <v>57</v>
      </c>
      <c r="F722" s="19" t="s">
        <v>57</v>
      </c>
      <c r="G722" s="17" t="s">
        <v>57</v>
      </c>
      <c r="H722" s="18">
        <v>1</v>
      </c>
      <c r="I722" s="19"/>
      <c r="J722" s="19"/>
      <c r="K722" s="19"/>
      <c r="L722" s="19" t="s">
        <v>63</v>
      </c>
      <c r="M722" s="19" t="s">
        <v>63</v>
      </c>
      <c r="N722" s="19" t="s">
        <v>63</v>
      </c>
      <c r="O722" s="19" t="s">
        <v>63</v>
      </c>
      <c r="P722" s="19" t="s">
        <v>62</v>
      </c>
      <c r="Q722" s="19" t="s">
        <v>63</v>
      </c>
      <c r="R722" s="19" t="s">
        <v>62</v>
      </c>
      <c r="S722" s="19" t="s">
        <v>62</v>
      </c>
      <c r="T722" s="19" t="s">
        <v>62</v>
      </c>
      <c r="U722" s="19" t="s">
        <v>62</v>
      </c>
      <c r="V722" s="19" t="s">
        <v>62</v>
      </c>
      <c r="W722" s="19" t="s">
        <v>63</v>
      </c>
      <c r="X722" s="19" t="s">
        <v>63</v>
      </c>
      <c r="Y722" s="19" t="s">
        <v>63</v>
      </c>
      <c r="Z722" s="19" t="s">
        <v>63</v>
      </c>
      <c r="AA722" s="19" t="s">
        <v>63</v>
      </c>
      <c r="AB722" s="19" t="s">
        <v>63</v>
      </c>
      <c r="AC722" s="19" t="s">
        <v>63</v>
      </c>
      <c r="AD722" s="19" t="s">
        <v>63</v>
      </c>
      <c r="AE722" s="19" t="s">
        <v>63</v>
      </c>
      <c r="AF722" s="19" t="s">
        <v>63</v>
      </c>
      <c r="AG722" s="19" t="s">
        <v>63</v>
      </c>
      <c r="AH722" s="19" t="s">
        <v>63</v>
      </c>
      <c r="AI722" s="19" t="s">
        <v>63</v>
      </c>
      <c r="AJ722" s="19" t="s">
        <v>63</v>
      </c>
      <c r="AK722" s="19" t="s">
        <v>63</v>
      </c>
      <c r="AL722" s="19" t="s">
        <v>63</v>
      </c>
      <c r="AM722" s="19" t="s">
        <v>63</v>
      </c>
      <c r="AN722" s="19" t="s">
        <v>63</v>
      </c>
      <c r="AO722" s="19" t="s">
        <v>63</v>
      </c>
      <c r="AP722" s="83"/>
      <c r="AQ722" s="83" t="s">
        <v>64</v>
      </c>
    </row>
    <row r="723" spans="1:43">
      <c r="A723" s="15" t="s">
        <v>183</v>
      </c>
      <c r="B723" s="1">
        <v>3164</v>
      </c>
      <c r="C723" s="16">
        <v>81.900000000000006</v>
      </c>
      <c r="D723" s="23" t="s">
        <v>1867</v>
      </c>
      <c r="E723" s="19" t="s">
        <v>1857</v>
      </c>
      <c r="F723" s="19" t="s">
        <v>57</v>
      </c>
      <c r="G723" s="17" t="s">
        <v>57</v>
      </c>
      <c r="H723" s="18">
        <v>1</v>
      </c>
      <c r="I723" s="19"/>
      <c r="J723" s="19"/>
      <c r="K723" s="19"/>
      <c r="L723" s="19" t="s">
        <v>63</v>
      </c>
      <c r="M723" s="19" t="s">
        <v>63</v>
      </c>
      <c r="N723" s="19" t="s">
        <v>63</v>
      </c>
      <c r="O723" s="19" t="s">
        <v>63</v>
      </c>
      <c r="P723" s="19" t="s">
        <v>62</v>
      </c>
      <c r="Q723" s="19" t="s">
        <v>62</v>
      </c>
      <c r="R723" s="19" t="s">
        <v>63</v>
      </c>
      <c r="S723" s="19" t="s">
        <v>62</v>
      </c>
      <c r="T723" s="19" t="s">
        <v>62</v>
      </c>
      <c r="U723" s="19" t="s">
        <v>62</v>
      </c>
      <c r="V723" s="19" t="s">
        <v>62</v>
      </c>
      <c r="W723" s="19" t="s">
        <v>63</v>
      </c>
      <c r="X723" s="19" t="s">
        <v>63</v>
      </c>
      <c r="Y723" s="19" t="s">
        <v>63</v>
      </c>
      <c r="Z723" s="19" t="s">
        <v>63</v>
      </c>
      <c r="AA723" s="19" t="s">
        <v>63</v>
      </c>
      <c r="AB723" s="19" t="s">
        <v>63</v>
      </c>
      <c r="AC723" s="19" t="s">
        <v>63</v>
      </c>
      <c r="AD723" s="19" t="s">
        <v>63</v>
      </c>
      <c r="AE723" s="19" t="s">
        <v>63</v>
      </c>
      <c r="AF723" s="19" t="s">
        <v>63</v>
      </c>
      <c r="AG723" s="19" t="s">
        <v>63</v>
      </c>
      <c r="AH723" s="19" t="s">
        <v>63</v>
      </c>
      <c r="AI723" s="19" t="s">
        <v>63</v>
      </c>
      <c r="AJ723" s="19" t="s">
        <v>63</v>
      </c>
      <c r="AK723" s="19" t="s">
        <v>63</v>
      </c>
      <c r="AL723" s="19" t="s">
        <v>63</v>
      </c>
      <c r="AM723" s="19" t="s">
        <v>63</v>
      </c>
      <c r="AN723" s="19" t="s">
        <v>63</v>
      </c>
      <c r="AO723" s="19" t="s">
        <v>63</v>
      </c>
      <c r="AP723" s="83"/>
      <c r="AQ723" s="83" t="s">
        <v>64</v>
      </c>
    </row>
    <row r="724" spans="1:43" ht="76.5">
      <c r="A724" s="15" t="s">
        <v>183</v>
      </c>
      <c r="B724" s="1">
        <v>3165</v>
      </c>
      <c r="C724" s="16">
        <v>119.7</v>
      </c>
      <c r="D724" s="23" t="s">
        <v>1868</v>
      </c>
      <c r="E724" s="19" t="s">
        <v>200</v>
      </c>
      <c r="F724" s="19" t="s">
        <v>57</v>
      </c>
      <c r="G724" s="19" t="s">
        <v>116</v>
      </c>
      <c r="H724" s="18">
        <v>1</v>
      </c>
      <c r="I724" s="19" t="s">
        <v>194</v>
      </c>
      <c r="J724" s="19"/>
      <c r="K724" s="19" t="s">
        <v>2761</v>
      </c>
      <c r="L724" s="19" t="s">
        <v>63</v>
      </c>
      <c r="M724" s="19" t="s">
        <v>63</v>
      </c>
      <c r="N724" s="19" t="s">
        <v>63</v>
      </c>
      <c r="O724" s="19" t="s">
        <v>63</v>
      </c>
      <c r="P724" s="19" t="s">
        <v>62</v>
      </c>
      <c r="Q724" s="19" t="s">
        <v>62</v>
      </c>
      <c r="R724" s="19" t="s">
        <v>63</v>
      </c>
      <c r="S724" s="19" t="s">
        <v>62</v>
      </c>
      <c r="T724" s="19" t="s">
        <v>62</v>
      </c>
      <c r="U724" s="19" t="s">
        <v>62</v>
      </c>
      <c r="V724" s="19" t="s">
        <v>62</v>
      </c>
      <c r="W724" s="19" t="s">
        <v>63</v>
      </c>
      <c r="X724" s="19" t="s">
        <v>63</v>
      </c>
      <c r="Y724" s="19" t="s">
        <v>63</v>
      </c>
      <c r="Z724" s="19" t="s">
        <v>63</v>
      </c>
      <c r="AA724" s="19" t="s">
        <v>63</v>
      </c>
      <c r="AB724" s="19" t="s">
        <v>63</v>
      </c>
      <c r="AC724" s="19" t="s">
        <v>63</v>
      </c>
      <c r="AD724" s="19" t="s">
        <v>63</v>
      </c>
      <c r="AE724" s="19" t="s">
        <v>63</v>
      </c>
      <c r="AF724" s="19" t="s">
        <v>63</v>
      </c>
      <c r="AG724" s="19" t="s">
        <v>63</v>
      </c>
      <c r="AH724" s="19" t="s">
        <v>63</v>
      </c>
      <c r="AI724" s="19" t="s">
        <v>63</v>
      </c>
      <c r="AJ724" s="19" t="s">
        <v>63</v>
      </c>
      <c r="AK724" s="19" t="s">
        <v>63</v>
      </c>
      <c r="AL724" s="19" t="s">
        <v>63</v>
      </c>
      <c r="AM724" s="19" t="s">
        <v>63</v>
      </c>
      <c r="AN724" s="19" t="s">
        <v>63</v>
      </c>
      <c r="AO724" s="19" t="s">
        <v>63</v>
      </c>
      <c r="AP724" s="83"/>
      <c r="AQ724" s="83" t="s">
        <v>64</v>
      </c>
    </row>
    <row r="725" spans="1:43" ht="63.75">
      <c r="A725" s="15" t="s">
        <v>183</v>
      </c>
      <c r="B725" s="1">
        <v>3165.1</v>
      </c>
      <c r="C725" s="16">
        <v>47.7</v>
      </c>
      <c r="D725" s="23" t="s">
        <v>1869</v>
      </c>
      <c r="E725" s="19" t="s">
        <v>200</v>
      </c>
      <c r="F725" s="19" t="s">
        <v>57</v>
      </c>
      <c r="G725" s="19" t="s">
        <v>116</v>
      </c>
      <c r="H725" s="18">
        <v>1</v>
      </c>
      <c r="I725" s="19" t="s">
        <v>189</v>
      </c>
      <c r="J725" s="19"/>
      <c r="K725" s="19" t="s">
        <v>2762</v>
      </c>
      <c r="L725" s="19" t="s">
        <v>63</v>
      </c>
      <c r="M725" s="19" t="s">
        <v>63</v>
      </c>
      <c r="N725" s="19" t="s">
        <v>63</v>
      </c>
      <c r="O725" s="19" t="s">
        <v>63</v>
      </c>
      <c r="P725" s="19" t="s">
        <v>62</v>
      </c>
      <c r="Q725" s="19" t="s">
        <v>62</v>
      </c>
      <c r="R725" s="19" t="s">
        <v>63</v>
      </c>
      <c r="S725" s="19" t="s">
        <v>62</v>
      </c>
      <c r="T725" s="19" t="s">
        <v>62</v>
      </c>
      <c r="U725" s="19" t="s">
        <v>62</v>
      </c>
      <c r="V725" s="19" t="s">
        <v>62</v>
      </c>
      <c r="W725" s="19" t="s">
        <v>63</v>
      </c>
      <c r="X725" s="19" t="s">
        <v>63</v>
      </c>
      <c r="Y725" s="19" t="s">
        <v>63</v>
      </c>
      <c r="Z725" s="19" t="s">
        <v>63</v>
      </c>
      <c r="AA725" s="19" t="s">
        <v>63</v>
      </c>
      <c r="AB725" s="19" t="s">
        <v>63</v>
      </c>
      <c r="AC725" s="19" t="s">
        <v>63</v>
      </c>
      <c r="AD725" s="19" t="s">
        <v>63</v>
      </c>
      <c r="AE725" s="19" t="s">
        <v>63</v>
      </c>
      <c r="AF725" s="19" t="s">
        <v>63</v>
      </c>
      <c r="AG725" s="19" t="s">
        <v>63</v>
      </c>
      <c r="AH725" s="19" t="s">
        <v>63</v>
      </c>
      <c r="AI725" s="19" t="s">
        <v>63</v>
      </c>
      <c r="AJ725" s="19" t="s">
        <v>63</v>
      </c>
      <c r="AK725" s="19" t="s">
        <v>63</v>
      </c>
      <c r="AL725" s="19" t="s">
        <v>63</v>
      </c>
      <c r="AM725" s="19" t="s">
        <v>63</v>
      </c>
      <c r="AN725" s="19" t="s">
        <v>63</v>
      </c>
      <c r="AO725" s="19" t="s">
        <v>63</v>
      </c>
      <c r="AP725" s="83" t="s">
        <v>191</v>
      </c>
      <c r="AQ725" s="83" t="s">
        <v>64</v>
      </c>
    </row>
    <row r="726" spans="1:43">
      <c r="A726" s="15" t="s">
        <v>183</v>
      </c>
      <c r="B726" s="1">
        <v>3167</v>
      </c>
      <c r="C726" s="16">
        <v>15.7</v>
      </c>
      <c r="D726" s="23" t="s">
        <v>1870</v>
      </c>
      <c r="E726" s="17" t="s">
        <v>57</v>
      </c>
      <c r="F726" s="19" t="s">
        <v>57</v>
      </c>
      <c r="G726" s="19" t="s">
        <v>59</v>
      </c>
      <c r="H726" s="18">
        <v>1</v>
      </c>
      <c r="I726" s="19"/>
      <c r="J726" s="19"/>
      <c r="K726" s="19"/>
      <c r="L726" s="19" t="s">
        <v>63</v>
      </c>
      <c r="M726" s="19" t="s">
        <v>63</v>
      </c>
      <c r="N726" s="19" t="s">
        <v>63</v>
      </c>
      <c r="O726" s="19" t="s">
        <v>63</v>
      </c>
      <c r="P726" s="19" t="s">
        <v>62</v>
      </c>
      <c r="Q726" s="19" t="s">
        <v>63</v>
      </c>
      <c r="R726" s="19" t="s">
        <v>62</v>
      </c>
      <c r="S726" s="19" t="s">
        <v>62</v>
      </c>
      <c r="T726" s="19" t="s">
        <v>62</v>
      </c>
      <c r="U726" s="19" t="s">
        <v>62</v>
      </c>
      <c r="V726" s="19" t="s">
        <v>62</v>
      </c>
      <c r="W726" s="19" t="s">
        <v>63</v>
      </c>
      <c r="X726" s="19" t="s">
        <v>63</v>
      </c>
      <c r="Y726" s="19" t="s">
        <v>63</v>
      </c>
      <c r="Z726" s="19" t="s">
        <v>63</v>
      </c>
      <c r="AA726" s="19" t="s">
        <v>63</v>
      </c>
      <c r="AB726" s="19" t="s">
        <v>63</v>
      </c>
      <c r="AC726" s="19" t="s">
        <v>63</v>
      </c>
      <c r="AD726" s="19" t="s">
        <v>63</v>
      </c>
      <c r="AE726" s="19" t="s">
        <v>63</v>
      </c>
      <c r="AF726" s="19" t="s">
        <v>63</v>
      </c>
      <c r="AG726" s="19" t="s">
        <v>63</v>
      </c>
      <c r="AH726" s="19" t="s">
        <v>63</v>
      </c>
      <c r="AI726" s="19" t="s">
        <v>63</v>
      </c>
      <c r="AJ726" s="19" t="s">
        <v>63</v>
      </c>
      <c r="AK726" s="19" t="s">
        <v>63</v>
      </c>
      <c r="AL726" s="19" t="s">
        <v>63</v>
      </c>
      <c r="AM726" s="19" t="s">
        <v>63</v>
      </c>
      <c r="AN726" s="19" t="s">
        <v>62</v>
      </c>
      <c r="AO726" s="19" t="s">
        <v>63</v>
      </c>
      <c r="AP726" s="83"/>
      <c r="AQ726" s="83" t="s">
        <v>64</v>
      </c>
    </row>
    <row r="727" spans="1:43">
      <c r="A727" s="15" t="s">
        <v>183</v>
      </c>
      <c r="B727" s="1">
        <v>3168</v>
      </c>
      <c r="C727" s="16">
        <v>22.5</v>
      </c>
      <c r="D727" s="23" t="s">
        <v>1871</v>
      </c>
      <c r="E727" s="17" t="s">
        <v>57</v>
      </c>
      <c r="F727" s="19" t="s">
        <v>57</v>
      </c>
      <c r="G727" s="19" t="s">
        <v>116</v>
      </c>
      <c r="H727" s="18">
        <v>1</v>
      </c>
      <c r="I727" s="19"/>
      <c r="J727" s="19"/>
      <c r="K727" s="19"/>
      <c r="L727" s="19" t="s">
        <v>63</v>
      </c>
      <c r="M727" s="19" t="s">
        <v>63</v>
      </c>
      <c r="N727" s="19" t="s">
        <v>63</v>
      </c>
      <c r="O727" s="19" t="s">
        <v>63</v>
      </c>
      <c r="P727" s="19" t="s">
        <v>62</v>
      </c>
      <c r="Q727" s="19" t="s">
        <v>63</v>
      </c>
      <c r="R727" s="19" t="s">
        <v>62</v>
      </c>
      <c r="S727" s="19" t="s">
        <v>62</v>
      </c>
      <c r="T727" s="19" t="s">
        <v>62</v>
      </c>
      <c r="U727" s="19" t="s">
        <v>62</v>
      </c>
      <c r="V727" s="19" t="s">
        <v>62</v>
      </c>
      <c r="W727" s="19" t="s">
        <v>63</v>
      </c>
      <c r="X727" s="19" t="s">
        <v>63</v>
      </c>
      <c r="Y727" s="19" t="s">
        <v>63</v>
      </c>
      <c r="Z727" s="19" t="s">
        <v>63</v>
      </c>
      <c r="AA727" s="19" t="s">
        <v>63</v>
      </c>
      <c r="AB727" s="19" t="s">
        <v>63</v>
      </c>
      <c r="AC727" s="19" t="s">
        <v>63</v>
      </c>
      <c r="AD727" s="19" t="s">
        <v>63</v>
      </c>
      <c r="AE727" s="19" t="s">
        <v>63</v>
      </c>
      <c r="AF727" s="19" t="s">
        <v>63</v>
      </c>
      <c r="AG727" s="19" t="s">
        <v>63</v>
      </c>
      <c r="AH727" s="19" t="s">
        <v>63</v>
      </c>
      <c r="AI727" s="19" t="s">
        <v>63</v>
      </c>
      <c r="AJ727" s="19" t="s">
        <v>63</v>
      </c>
      <c r="AK727" s="19" t="s">
        <v>63</v>
      </c>
      <c r="AL727" s="19" t="s">
        <v>63</v>
      </c>
      <c r="AM727" s="19" t="s">
        <v>63</v>
      </c>
      <c r="AN727" s="19" t="s">
        <v>63</v>
      </c>
      <c r="AO727" s="19" t="s">
        <v>63</v>
      </c>
      <c r="AP727" s="83"/>
      <c r="AQ727" s="83" t="s">
        <v>64</v>
      </c>
    </row>
    <row r="728" spans="1:43">
      <c r="A728" s="15" t="s">
        <v>183</v>
      </c>
      <c r="B728" s="1">
        <v>3169</v>
      </c>
      <c r="C728" s="16">
        <v>26.1</v>
      </c>
      <c r="D728" s="23" t="s">
        <v>1871</v>
      </c>
      <c r="E728" s="19" t="s">
        <v>1872</v>
      </c>
      <c r="F728" s="19" t="s">
        <v>57</v>
      </c>
      <c r="G728" s="17" t="s">
        <v>57</v>
      </c>
      <c r="H728" s="18">
        <v>1</v>
      </c>
      <c r="I728" s="19"/>
      <c r="J728" s="19"/>
      <c r="K728" s="19"/>
      <c r="L728" s="19" t="s">
        <v>63</v>
      </c>
      <c r="M728" s="19" t="s">
        <v>63</v>
      </c>
      <c r="N728" s="19" t="s">
        <v>63</v>
      </c>
      <c r="O728" s="19" t="s">
        <v>63</v>
      </c>
      <c r="P728" s="19" t="s">
        <v>62</v>
      </c>
      <c r="Q728" s="19" t="s">
        <v>62</v>
      </c>
      <c r="R728" s="19" t="s">
        <v>63</v>
      </c>
      <c r="S728" s="19" t="s">
        <v>62</v>
      </c>
      <c r="T728" s="19" t="s">
        <v>62</v>
      </c>
      <c r="U728" s="19" t="s">
        <v>62</v>
      </c>
      <c r="V728" s="19" t="s">
        <v>62</v>
      </c>
      <c r="W728" s="19" t="s">
        <v>63</v>
      </c>
      <c r="X728" s="19" t="s">
        <v>63</v>
      </c>
      <c r="Y728" s="19" t="s">
        <v>63</v>
      </c>
      <c r="Z728" s="19" t="s">
        <v>63</v>
      </c>
      <c r="AA728" s="19" t="s">
        <v>63</v>
      </c>
      <c r="AB728" s="19" t="s">
        <v>63</v>
      </c>
      <c r="AC728" s="19" t="s">
        <v>63</v>
      </c>
      <c r="AD728" s="19" t="s">
        <v>63</v>
      </c>
      <c r="AE728" s="19" t="s">
        <v>63</v>
      </c>
      <c r="AF728" s="19" t="s">
        <v>63</v>
      </c>
      <c r="AG728" s="19" t="s">
        <v>63</v>
      </c>
      <c r="AH728" s="19" t="s">
        <v>63</v>
      </c>
      <c r="AI728" s="19" t="s">
        <v>63</v>
      </c>
      <c r="AJ728" s="19" t="s">
        <v>63</v>
      </c>
      <c r="AK728" s="19" t="s">
        <v>63</v>
      </c>
      <c r="AL728" s="19" t="s">
        <v>63</v>
      </c>
      <c r="AM728" s="19" t="s">
        <v>63</v>
      </c>
      <c r="AN728" s="19" t="s">
        <v>63</v>
      </c>
      <c r="AO728" s="19" t="s">
        <v>63</v>
      </c>
      <c r="AP728" s="83"/>
      <c r="AQ728" s="83" t="s">
        <v>64</v>
      </c>
    </row>
    <row r="729" spans="1:43">
      <c r="A729" s="15" t="s">
        <v>183</v>
      </c>
      <c r="B729" s="1">
        <v>3171</v>
      </c>
      <c r="C729" s="16">
        <v>26.1</v>
      </c>
      <c r="D729" s="23" t="s">
        <v>1873</v>
      </c>
      <c r="E729" s="17" t="s">
        <v>57</v>
      </c>
      <c r="F729" s="19" t="s">
        <v>57</v>
      </c>
      <c r="G729" s="17" t="s">
        <v>57</v>
      </c>
      <c r="H729" s="18">
        <v>1</v>
      </c>
      <c r="I729" s="19"/>
      <c r="J729" s="19"/>
      <c r="K729" s="19"/>
      <c r="L729" s="19" t="s">
        <v>63</v>
      </c>
      <c r="M729" s="19" t="s">
        <v>63</v>
      </c>
      <c r="N729" s="19" t="s">
        <v>63</v>
      </c>
      <c r="O729" s="19" t="s">
        <v>63</v>
      </c>
      <c r="P729" s="19" t="s">
        <v>62</v>
      </c>
      <c r="Q729" s="19" t="s">
        <v>62</v>
      </c>
      <c r="R729" s="19" t="s">
        <v>63</v>
      </c>
      <c r="S729" s="19" t="s">
        <v>62</v>
      </c>
      <c r="T729" s="19" t="s">
        <v>62</v>
      </c>
      <c r="U729" s="19" t="s">
        <v>62</v>
      </c>
      <c r="V729" s="19" t="s">
        <v>62</v>
      </c>
      <c r="W729" s="19" t="s">
        <v>63</v>
      </c>
      <c r="X729" s="19" t="s">
        <v>63</v>
      </c>
      <c r="Y729" s="19" t="s">
        <v>63</v>
      </c>
      <c r="Z729" s="19" t="s">
        <v>63</v>
      </c>
      <c r="AA729" s="19" t="s">
        <v>63</v>
      </c>
      <c r="AB729" s="19" t="s">
        <v>63</v>
      </c>
      <c r="AC729" s="19" t="s">
        <v>63</v>
      </c>
      <c r="AD729" s="19" t="s">
        <v>63</v>
      </c>
      <c r="AE729" s="19" t="s">
        <v>63</v>
      </c>
      <c r="AF729" s="19" t="s">
        <v>63</v>
      </c>
      <c r="AG729" s="19" t="s">
        <v>63</v>
      </c>
      <c r="AH729" s="19" t="s">
        <v>63</v>
      </c>
      <c r="AI729" s="19" t="s">
        <v>63</v>
      </c>
      <c r="AJ729" s="19" t="s">
        <v>63</v>
      </c>
      <c r="AK729" s="19" t="s">
        <v>63</v>
      </c>
      <c r="AL729" s="19" t="s">
        <v>63</v>
      </c>
      <c r="AM729" s="19" t="s">
        <v>63</v>
      </c>
      <c r="AN729" s="19" t="s">
        <v>63</v>
      </c>
      <c r="AO729" s="19" t="s">
        <v>63</v>
      </c>
      <c r="AP729" s="83"/>
      <c r="AQ729" s="83" t="s">
        <v>64</v>
      </c>
    </row>
    <row r="730" spans="1:43">
      <c r="A730" s="15" t="s">
        <v>183</v>
      </c>
      <c r="B730" s="1">
        <v>3173</v>
      </c>
      <c r="C730" s="16">
        <v>162</v>
      </c>
      <c r="D730" s="23" t="s">
        <v>1874</v>
      </c>
      <c r="E730" s="19" t="s">
        <v>200</v>
      </c>
      <c r="F730" s="19" t="s">
        <v>57</v>
      </c>
      <c r="G730" s="19" t="s">
        <v>116</v>
      </c>
      <c r="H730" s="18">
        <v>1</v>
      </c>
      <c r="I730" s="19"/>
      <c r="J730" s="19"/>
      <c r="K730" s="19"/>
      <c r="L730" s="19" t="s">
        <v>63</v>
      </c>
      <c r="M730" s="19" t="s">
        <v>63</v>
      </c>
      <c r="N730" s="19" t="s">
        <v>63</v>
      </c>
      <c r="O730" s="19" t="s">
        <v>63</v>
      </c>
      <c r="P730" s="19" t="s">
        <v>62</v>
      </c>
      <c r="Q730" s="19" t="s">
        <v>62</v>
      </c>
      <c r="R730" s="19" t="s">
        <v>63</v>
      </c>
      <c r="S730" s="19" t="s">
        <v>62</v>
      </c>
      <c r="T730" s="19" t="s">
        <v>62</v>
      </c>
      <c r="U730" s="19" t="s">
        <v>62</v>
      </c>
      <c r="V730" s="19" t="s">
        <v>62</v>
      </c>
      <c r="W730" s="19" t="s">
        <v>63</v>
      </c>
      <c r="X730" s="19" t="s">
        <v>63</v>
      </c>
      <c r="Y730" s="19" t="s">
        <v>63</v>
      </c>
      <c r="Z730" s="19" t="s">
        <v>63</v>
      </c>
      <c r="AA730" s="19" t="s">
        <v>63</v>
      </c>
      <c r="AB730" s="19" t="s">
        <v>63</v>
      </c>
      <c r="AC730" s="19" t="s">
        <v>63</v>
      </c>
      <c r="AD730" s="19" t="s">
        <v>63</v>
      </c>
      <c r="AE730" s="19" t="s">
        <v>63</v>
      </c>
      <c r="AF730" s="19" t="s">
        <v>63</v>
      </c>
      <c r="AG730" s="19" t="s">
        <v>63</v>
      </c>
      <c r="AH730" s="19" t="s">
        <v>63</v>
      </c>
      <c r="AI730" s="19" t="s">
        <v>63</v>
      </c>
      <c r="AJ730" s="19" t="s">
        <v>63</v>
      </c>
      <c r="AK730" s="19" t="s">
        <v>63</v>
      </c>
      <c r="AL730" s="19" t="s">
        <v>63</v>
      </c>
      <c r="AM730" s="19" t="s">
        <v>63</v>
      </c>
      <c r="AN730" s="19" t="s">
        <v>63</v>
      </c>
      <c r="AO730" s="19" t="s">
        <v>63</v>
      </c>
      <c r="AP730" s="83"/>
      <c r="AQ730" s="83" t="s">
        <v>64</v>
      </c>
    </row>
    <row r="731" spans="1:43">
      <c r="A731" s="15" t="s">
        <v>183</v>
      </c>
      <c r="B731" s="1">
        <v>3174</v>
      </c>
      <c r="C731" s="16">
        <v>66.599999999999994</v>
      </c>
      <c r="D731" s="23" t="s">
        <v>1875</v>
      </c>
      <c r="E731" s="19" t="s">
        <v>1826</v>
      </c>
      <c r="F731" s="19" t="s">
        <v>57</v>
      </c>
      <c r="G731" s="17" t="s">
        <v>57</v>
      </c>
      <c r="H731" s="18">
        <v>1</v>
      </c>
      <c r="I731" s="19"/>
      <c r="J731" s="19"/>
      <c r="K731" s="19"/>
      <c r="L731" s="19" t="s">
        <v>63</v>
      </c>
      <c r="M731" s="19" t="s">
        <v>63</v>
      </c>
      <c r="N731" s="19" t="s">
        <v>63</v>
      </c>
      <c r="O731" s="19" t="s">
        <v>63</v>
      </c>
      <c r="P731" s="19" t="s">
        <v>62</v>
      </c>
      <c r="Q731" s="19" t="s">
        <v>62</v>
      </c>
      <c r="R731" s="19" t="s">
        <v>63</v>
      </c>
      <c r="S731" s="19" t="s">
        <v>62</v>
      </c>
      <c r="T731" s="19" t="s">
        <v>62</v>
      </c>
      <c r="U731" s="19" t="s">
        <v>62</v>
      </c>
      <c r="V731" s="19" t="s">
        <v>62</v>
      </c>
      <c r="W731" s="19" t="s">
        <v>63</v>
      </c>
      <c r="X731" s="19" t="s">
        <v>63</v>
      </c>
      <c r="Y731" s="19" t="s">
        <v>63</v>
      </c>
      <c r="Z731" s="19" t="s">
        <v>63</v>
      </c>
      <c r="AA731" s="19" t="s">
        <v>63</v>
      </c>
      <c r="AB731" s="19" t="s">
        <v>63</v>
      </c>
      <c r="AC731" s="19" t="s">
        <v>63</v>
      </c>
      <c r="AD731" s="19" t="s">
        <v>63</v>
      </c>
      <c r="AE731" s="19" t="s">
        <v>63</v>
      </c>
      <c r="AF731" s="19" t="s">
        <v>63</v>
      </c>
      <c r="AG731" s="19" t="s">
        <v>63</v>
      </c>
      <c r="AH731" s="19" t="s">
        <v>63</v>
      </c>
      <c r="AI731" s="19" t="s">
        <v>63</v>
      </c>
      <c r="AJ731" s="19" t="s">
        <v>63</v>
      </c>
      <c r="AK731" s="19" t="s">
        <v>63</v>
      </c>
      <c r="AL731" s="19" t="s">
        <v>63</v>
      </c>
      <c r="AM731" s="19" t="s">
        <v>63</v>
      </c>
      <c r="AN731" s="19" t="s">
        <v>63</v>
      </c>
      <c r="AO731" s="19" t="s">
        <v>63</v>
      </c>
      <c r="AP731" s="83"/>
      <c r="AQ731" s="83" t="s">
        <v>64</v>
      </c>
    </row>
    <row r="732" spans="1:43">
      <c r="A732" s="15" t="s">
        <v>183</v>
      </c>
      <c r="B732" s="1">
        <v>3175</v>
      </c>
      <c r="C732" s="16">
        <v>26.1</v>
      </c>
      <c r="D732" s="23" t="s">
        <v>1876</v>
      </c>
      <c r="E732" s="17" t="s">
        <v>57</v>
      </c>
      <c r="F732" s="19" t="s">
        <v>57</v>
      </c>
      <c r="G732" s="17" t="s">
        <v>57</v>
      </c>
      <c r="H732" s="18">
        <v>1</v>
      </c>
      <c r="I732" s="19"/>
      <c r="J732" s="19"/>
      <c r="K732" s="19"/>
      <c r="L732" s="19" t="s">
        <v>63</v>
      </c>
      <c r="M732" s="19" t="s">
        <v>63</v>
      </c>
      <c r="N732" s="19" t="s">
        <v>63</v>
      </c>
      <c r="O732" s="19" t="s">
        <v>63</v>
      </c>
      <c r="P732" s="19" t="s">
        <v>62</v>
      </c>
      <c r="Q732" s="19" t="s">
        <v>62</v>
      </c>
      <c r="R732" s="19" t="s">
        <v>63</v>
      </c>
      <c r="S732" s="19" t="s">
        <v>62</v>
      </c>
      <c r="T732" s="19" t="s">
        <v>62</v>
      </c>
      <c r="U732" s="19" t="s">
        <v>62</v>
      </c>
      <c r="V732" s="19" t="s">
        <v>62</v>
      </c>
      <c r="W732" s="19" t="s">
        <v>63</v>
      </c>
      <c r="X732" s="19" t="s">
        <v>63</v>
      </c>
      <c r="Y732" s="19" t="s">
        <v>63</v>
      </c>
      <c r="Z732" s="19" t="s">
        <v>63</v>
      </c>
      <c r="AA732" s="19" t="s">
        <v>63</v>
      </c>
      <c r="AB732" s="19" t="s">
        <v>63</v>
      </c>
      <c r="AC732" s="19" t="s">
        <v>63</v>
      </c>
      <c r="AD732" s="19" t="s">
        <v>63</v>
      </c>
      <c r="AE732" s="19" t="s">
        <v>63</v>
      </c>
      <c r="AF732" s="19" t="s">
        <v>63</v>
      </c>
      <c r="AG732" s="19" t="s">
        <v>63</v>
      </c>
      <c r="AH732" s="19" t="s">
        <v>63</v>
      </c>
      <c r="AI732" s="19" t="s">
        <v>63</v>
      </c>
      <c r="AJ732" s="19" t="s">
        <v>63</v>
      </c>
      <c r="AK732" s="19" t="s">
        <v>63</v>
      </c>
      <c r="AL732" s="19" t="s">
        <v>63</v>
      </c>
      <c r="AM732" s="19" t="s">
        <v>63</v>
      </c>
      <c r="AN732" s="19" t="s">
        <v>63</v>
      </c>
      <c r="AO732" s="19" t="s">
        <v>63</v>
      </c>
      <c r="AP732" s="83"/>
      <c r="AQ732" s="83" t="s">
        <v>64</v>
      </c>
    </row>
    <row r="733" spans="1:43">
      <c r="A733" s="15" t="s">
        <v>183</v>
      </c>
      <c r="B733" s="1">
        <v>3176</v>
      </c>
      <c r="C733" s="16">
        <v>66.599999999999994</v>
      </c>
      <c r="D733" s="23" t="s">
        <v>1877</v>
      </c>
      <c r="E733" s="19" t="s">
        <v>1878</v>
      </c>
      <c r="F733" s="19" t="s">
        <v>57</v>
      </c>
      <c r="G733" s="17" t="s">
        <v>57</v>
      </c>
      <c r="H733" s="18">
        <v>1</v>
      </c>
      <c r="I733" s="19" t="s">
        <v>1879</v>
      </c>
      <c r="J733" s="19"/>
      <c r="K733" s="19"/>
      <c r="L733" s="19" t="s">
        <v>63</v>
      </c>
      <c r="M733" s="19" t="s">
        <v>63</v>
      </c>
      <c r="N733" s="19" t="s">
        <v>63</v>
      </c>
      <c r="O733" s="19" t="s">
        <v>63</v>
      </c>
      <c r="P733" s="19" t="s">
        <v>62</v>
      </c>
      <c r="Q733" s="19" t="s">
        <v>62</v>
      </c>
      <c r="R733" s="19" t="s">
        <v>63</v>
      </c>
      <c r="S733" s="19" t="s">
        <v>62</v>
      </c>
      <c r="T733" s="19" t="s">
        <v>62</v>
      </c>
      <c r="U733" s="19" t="s">
        <v>62</v>
      </c>
      <c r="V733" s="19" t="s">
        <v>62</v>
      </c>
      <c r="W733" s="19" t="s">
        <v>63</v>
      </c>
      <c r="X733" s="19" t="s">
        <v>63</v>
      </c>
      <c r="Y733" s="19" t="s">
        <v>63</v>
      </c>
      <c r="Z733" s="19" t="s">
        <v>63</v>
      </c>
      <c r="AA733" s="19" t="s">
        <v>63</v>
      </c>
      <c r="AB733" s="19" t="s">
        <v>63</v>
      </c>
      <c r="AC733" s="19" t="s">
        <v>63</v>
      </c>
      <c r="AD733" s="19" t="s">
        <v>63</v>
      </c>
      <c r="AE733" s="19" t="s">
        <v>63</v>
      </c>
      <c r="AF733" s="19" t="s">
        <v>63</v>
      </c>
      <c r="AG733" s="19" t="s">
        <v>63</v>
      </c>
      <c r="AH733" s="19" t="s">
        <v>63</v>
      </c>
      <c r="AI733" s="19" t="s">
        <v>63</v>
      </c>
      <c r="AJ733" s="19" t="s">
        <v>63</v>
      </c>
      <c r="AK733" s="19" t="s">
        <v>63</v>
      </c>
      <c r="AL733" s="19" t="s">
        <v>63</v>
      </c>
      <c r="AM733" s="19" t="s">
        <v>63</v>
      </c>
      <c r="AN733" s="19" t="s">
        <v>63</v>
      </c>
      <c r="AO733" s="19" t="s">
        <v>63</v>
      </c>
      <c r="AP733" s="83"/>
      <c r="AQ733" s="83" t="s">
        <v>64</v>
      </c>
    </row>
    <row r="734" spans="1:43">
      <c r="A734" s="15" t="s">
        <v>183</v>
      </c>
      <c r="B734" s="1">
        <v>3177</v>
      </c>
      <c r="C734" s="16">
        <v>26.1</v>
      </c>
      <c r="D734" s="23" t="s">
        <v>216</v>
      </c>
      <c r="E734" s="17" t="s">
        <v>57</v>
      </c>
      <c r="F734" s="19" t="s">
        <v>57</v>
      </c>
      <c r="G734" s="19" t="s">
        <v>116</v>
      </c>
      <c r="H734" s="18">
        <v>1</v>
      </c>
      <c r="I734" s="19"/>
      <c r="J734" s="19"/>
      <c r="K734" s="19"/>
      <c r="L734" s="19" t="s">
        <v>63</v>
      </c>
      <c r="M734" s="19" t="s">
        <v>63</v>
      </c>
      <c r="N734" s="19" t="s">
        <v>63</v>
      </c>
      <c r="O734" s="19" t="s">
        <v>63</v>
      </c>
      <c r="P734" s="19" t="s">
        <v>62</v>
      </c>
      <c r="Q734" s="19" t="s">
        <v>63</v>
      </c>
      <c r="R734" s="19" t="s">
        <v>62</v>
      </c>
      <c r="S734" s="19" t="s">
        <v>62</v>
      </c>
      <c r="T734" s="19" t="s">
        <v>62</v>
      </c>
      <c r="U734" s="19" t="s">
        <v>62</v>
      </c>
      <c r="V734" s="19" t="s">
        <v>62</v>
      </c>
      <c r="W734" s="19" t="s">
        <v>63</v>
      </c>
      <c r="X734" s="19" t="s">
        <v>63</v>
      </c>
      <c r="Y734" s="19" t="s">
        <v>63</v>
      </c>
      <c r="Z734" s="19" t="s">
        <v>63</v>
      </c>
      <c r="AA734" s="19" t="s">
        <v>63</v>
      </c>
      <c r="AB734" s="19" t="s">
        <v>63</v>
      </c>
      <c r="AC734" s="19" t="s">
        <v>63</v>
      </c>
      <c r="AD734" s="19" t="s">
        <v>63</v>
      </c>
      <c r="AE734" s="19" t="s">
        <v>63</v>
      </c>
      <c r="AF734" s="19" t="s">
        <v>63</v>
      </c>
      <c r="AG734" s="19" t="s">
        <v>63</v>
      </c>
      <c r="AH734" s="19" t="s">
        <v>63</v>
      </c>
      <c r="AI734" s="19" t="s">
        <v>63</v>
      </c>
      <c r="AJ734" s="19" t="s">
        <v>63</v>
      </c>
      <c r="AK734" s="19" t="s">
        <v>63</v>
      </c>
      <c r="AL734" s="19" t="s">
        <v>63</v>
      </c>
      <c r="AM734" s="19" t="s">
        <v>63</v>
      </c>
      <c r="AN734" s="19" t="s">
        <v>63</v>
      </c>
      <c r="AO734" s="19" t="s">
        <v>63</v>
      </c>
      <c r="AP734" s="83"/>
      <c r="AQ734" s="83" t="s">
        <v>64</v>
      </c>
    </row>
    <row r="735" spans="1:43">
      <c r="A735" s="15" t="s">
        <v>183</v>
      </c>
      <c r="B735" s="1">
        <v>3178</v>
      </c>
      <c r="C735" s="16">
        <v>37.799999999999997</v>
      </c>
      <c r="D735" s="23" t="s">
        <v>216</v>
      </c>
      <c r="E735" s="17" t="s">
        <v>57</v>
      </c>
      <c r="F735" s="19" t="s">
        <v>57</v>
      </c>
      <c r="G735" s="19" t="s">
        <v>59</v>
      </c>
      <c r="H735" s="18">
        <v>1</v>
      </c>
      <c r="I735" s="19"/>
      <c r="J735" s="19"/>
      <c r="K735" s="19"/>
      <c r="L735" s="19" t="s">
        <v>63</v>
      </c>
      <c r="M735" s="19" t="s">
        <v>63</v>
      </c>
      <c r="N735" s="19" t="s">
        <v>63</v>
      </c>
      <c r="O735" s="19" t="s">
        <v>63</v>
      </c>
      <c r="P735" s="19" t="s">
        <v>62</v>
      </c>
      <c r="Q735" s="19" t="s">
        <v>63</v>
      </c>
      <c r="R735" s="19" t="s">
        <v>62</v>
      </c>
      <c r="S735" s="19" t="s">
        <v>62</v>
      </c>
      <c r="T735" s="19" t="s">
        <v>62</v>
      </c>
      <c r="U735" s="19" t="s">
        <v>62</v>
      </c>
      <c r="V735" s="19" t="s">
        <v>62</v>
      </c>
      <c r="W735" s="19" t="s">
        <v>63</v>
      </c>
      <c r="X735" s="19" t="s">
        <v>63</v>
      </c>
      <c r="Y735" s="19" t="s">
        <v>63</v>
      </c>
      <c r="Z735" s="19" t="s">
        <v>63</v>
      </c>
      <c r="AA735" s="19" t="s">
        <v>63</v>
      </c>
      <c r="AB735" s="19" t="s">
        <v>63</v>
      </c>
      <c r="AC735" s="19" t="s">
        <v>63</v>
      </c>
      <c r="AD735" s="19" t="s">
        <v>63</v>
      </c>
      <c r="AE735" s="19" t="s">
        <v>63</v>
      </c>
      <c r="AF735" s="19" t="s">
        <v>63</v>
      </c>
      <c r="AG735" s="19" t="s">
        <v>63</v>
      </c>
      <c r="AH735" s="19" t="s">
        <v>63</v>
      </c>
      <c r="AI735" s="19" t="s">
        <v>63</v>
      </c>
      <c r="AJ735" s="19" t="s">
        <v>63</v>
      </c>
      <c r="AK735" s="19" t="s">
        <v>63</v>
      </c>
      <c r="AL735" s="19" t="s">
        <v>63</v>
      </c>
      <c r="AM735" s="19" t="s">
        <v>63</v>
      </c>
      <c r="AN735" s="19" t="s">
        <v>63</v>
      </c>
      <c r="AO735" s="19" t="s">
        <v>63</v>
      </c>
      <c r="AP735" s="83"/>
      <c r="AQ735" s="83" t="s">
        <v>64</v>
      </c>
    </row>
    <row r="736" spans="1:43">
      <c r="A736" s="15" t="s">
        <v>183</v>
      </c>
      <c r="B736" s="1">
        <v>3179</v>
      </c>
      <c r="C736" s="16">
        <v>29.7</v>
      </c>
      <c r="D736" s="23" t="s">
        <v>1880</v>
      </c>
      <c r="E736" s="17" t="s">
        <v>57</v>
      </c>
      <c r="F736" s="19" t="s">
        <v>57</v>
      </c>
      <c r="G736" s="19" t="s">
        <v>116</v>
      </c>
      <c r="H736" s="18">
        <v>1</v>
      </c>
      <c r="I736" s="19"/>
      <c r="J736" s="19"/>
      <c r="K736" s="19"/>
      <c r="L736" s="19" t="s">
        <v>63</v>
      </c>
      <c r="M736" s="19" t="s">
        <v>63</v>
      </c>
      <c r="N736" s="19" t="s">
        <v>63</v>
      </c>
      <c r="O736" s="19" t="s">
        <v>63</v>
      </c>
      <c r="P736" s="19" t="s">
        <v>62</v>
      </c>
      <c r="Q736" s="19" t="s">
        <v>63</v>
      </c>
      <c r="R736" s="19" t="s">
        <v>62</v>
      </c>
      <c r="S736" s="19" t="s">
        <v>62</v>
      </c>
      <c r="T736" s="19" t="s">
        <v>62</v>
      </c>
      <c r="U736" s="19" t="s">
        <v>62</v>
      </c>
      <c r="V736" s="19" t="s">
        <v>62</v>
      </c>
      <c r="W736" s="19" t="s">
        <v>63</v>
      </c>
      <c r="X736" s="19" t="s">
        <v>63</v>
      </c>
      <c r="Y736" s="19" t="s">
        <v>63</v>
      </c>
      <c r="Z736" s="19" t="s">
        <v>63</v>
      </c>
      <c r="AA736" s="19" t="s">
        <v>63</v>
      </c>
      <c r="AB736" s="19" t="s">
        <v>63</v>
      </c>
      <c r="AC736" s="19" t="s">
        <v>63</v>
      </c>
      <c r="AD736" s="19" t="s">
        <v>63</v>
      </c>
      <c r="AE736" s="19" t="s">
        <v>63</v>
      </c>
      <c r="AF736" s="19" t="s">
        <v>63</v>
      </c>
      <c r="AG736" s="19" t="s">
        <v>63</v>
      </c>
      <c r="AH736" s="19" t="s">
        <v>63</v>
      </c>
      <c r="AI736" s="19" t="s">
        <v>63</v>
      </c>
      <c r="AJ736" s="19" t="s">
        <v>63</v>
      </c>
      <c r="AK736" s="19" t="s">
        <v>63</v>
      </c>
      <c r="AL736" s="19" t="s">
        <v>63</v>
      </c>
      <c r="AM736" s="19" t="s">
        <v>63</v>
      </c>
      <c r="AN736" s="19" t="s">
        <v>63</v>
      </c>
      <c r="AO736" s="19" t="s">
        <v>63</v>
      </c>
      <c r="AP736" s="83"/>
      <c r="AQ736" s="83" t="s">
        <v>64</v>
      </c>
    </row>
    <row r="737" spans="1:43">
      <c r="A737" s="15" t="s">
        <v>183</v>
      </c>
      <c r="B737" s="1">
        <v>3180</v>
      </c>
      <c r="C737" s="16">
        <v>37.799999999999997</v>
      </c>
      <c r="D737" s="23" t="s">
        <v>1881</v>
      </c>
      <c r="E737" s="17" t="s">
        <v>57</v>
      </c>
      <c r="F737" s="19" t="s">
        <v>57</v>
      </c>
      <c r="G737" s="19" t="s">
        <v>116</v>
      </c>
      <c r="H737" s="18">
        <v>1</v>
      </c>
      <c r="I737" s="19"/>
      <c r="J737" s="19"/>
      <c r="K737" s="19"/>
      <c r="L737" s="19" t="s">
        <v>63</v>
      </c>
      <c r="M737" s="19" t="s">
        <v>63</v>
      </c>
      <c r="N737" s="19" t="s">
        <v>63</v>
      </c>
      <c r="O737" s="19" t="s">
        <v>63</v>
      </c>
      <c r="P737" s="19" t="s">
        <v>62</v>
      </c>
      <c r="Q737" s="19" t="s">
        <v>62</v>
      </c>
      <c r="R737" s="19" t="s">
        <v>63</v>
      </c>
      <c r="S737" s="19" t="s">
        <v>62</v>
      </c>
      <c r="T737" s="19" t="s">
        <v>62</v>
      </c>
      <c r="U737" s="19" t="s">
        <v>62</v>
      </c>
      <c r="V737" s="19" t="s">
        <v>62</v>
      </c>
      <c r="W737" s="19" t="s">
        <v>63</v>
      </c>
      <c r="X737" s="19" t="s">
        <v>63</v>
      </c>
      <c r="Y737" s="19" t="s">
        <v>63</v>
      </c>
      <c r="Z737" s="19" t="s">
        <v>63</v>
      </c>
      <c r="AA737" s="19" t="s">
        <v>63</v>
      </c>
      <c r="AB737" s="19" t="s">
        <v>63</v>
      </c>
      <c r="AC737" s="19" t="s">
        <v>63</v>
      </c>
      <c r="AD737" s="19" t="s">
        <v>63</v>
      </c>
      <c r="AE737" s="19" t="s">
        <v>63</v>
      </c>
      <c r="AF737" s="19" t="s">
        <v>63</v>
      </c>
      <c r="AG737" s="19" t="s">
        <v>63</v>
      </c>
      <c r="AH737" s="19" t="s">
        <v>63</v>
      </c>
      <c r="AI737" s="19" t="s">
        <v>63</v>
      </c>
      <c r="AJ737" s="19" t="s">
        <v>63</v>
      </c>
      <c r="AK737" s="19" t="s">
        <v>63</v>
      </c>
      <c r="AL737" s="19" t="s">
        <v>63</v>
      </c>
      <c r="AM737" s="19" t="s">
        <v>63</v>
      </c>
      <c r="AN737" s="19" t="s">
        <v>63</v>
      </c>
      <c r="AO737" s="19" t="s">
        <v>63</v>
      </c>
      <c r="AP737" s="83"/>
      <c r="AQ737" s="83" t="s">
        <v>64</v>
      </c>
    </row>
    <row r="738" spans="1:43">
      <c r="A738" s="15" t="s">
        <v>183</v>
      </c>
      <c r="B738" s="1">
        <v>3182</v>
      </c>
      <c r="C738" s="16">
        <v>26.1</v>
      </c>
      <c r="D738" s="23" t="s">
        <v>1882</v>
      </c>
      <c r="E738" s="17" t="s">
        <v>57</v>
      </c>
      <c r="F738" s="19" t="s">
        <v>57</v>
      </c>
      <c r="G738" s="17" t="s">
        <v>57</v>
      </c>
      <c r="H738" s="18">
        <v>1</v>
      </c>
      <c r="I738" s="19"/>
      <c r="J738" s="19"/>
      <c r="K738" s="19"/>
      <c r="L738" s="19" t="s">
        <v>63</v>
      </c>
      <c r="M738" s="19" t="s">
        <v>63</v>
      </c>
      <c r="N738" s="19" t="s">
        <v>63</v>
      </c>
      <c r="O738" s="19" t="s">
        <v>63</v>
      </c>
      <c r="P738" s="19" t="s">
        <v>62</v>
      </c>
      <c r="Q738" s="19" t="s">
        <v>62</v>
      </c>
      <c r="R738" s="19" t="s">
        <v>63</v>
      </c>
      <c r="S738" s="19" t="s">
        <v>62</v>
      </c>
      <c r="T738" s="19" t="s">
        <v>62</v>
      </c>
      <c r="U738" s="19" t="s">
        <v>62</v>
      </c>
      <c r="V738" s="19" t="s">
        <v>62</v>
      </c>
      <c r="W738" s="19" t="s">
        <v>63</v>
      </c>
      <c r="X738" s="19" t="s">
        <v>63</v>
      </c>
      <c r="Y738" s="19" t="s">
        <v>63</v>
      </c>
      <c r="Z738" s="19" t="s">
        <v>63</v>
      </c>
      <c r="AA738" s="19" t="s">
        <v>63</v>
      </c>
      <c r="AB738" s="19" t="s">
        <v>63</v>
      </c>
      <c r="AC738" s="19" t="s">
        <v>63</v>
      </c>
      <c r="AD738" s="19" t="s">
        <v>63</v>
      </c>
      <c r="AE738" s="19" t="s">
        <v>63</v>
      </c>
      <c r="AF738" s="19" t="s">
        <v>63</v>
      </c>
      <c r="AG738" s="19" t="s">
        <v>63</v>
      </c>
      <c r="AH738" s="19" t="s">
        <v>63</v>
      </c>
      <c r="AI738" s="19" t="s">
        <v>63</v>
      </c>
      <c r="AJ738" s="19" t="s">
        <v>63</v>
      </c>
      <c r="AK738" s="19" t="s">
        <v>63</v>
      </c>
      <c r="AL738" s="19" t="s">
        <v>63</v>
      </c>
      <c r="AM738" s="19" t="s">
        <v>63</v>
      </c>
      <c r="AN738" s="19" t="s">
        <v>63</v>
      </c>
      <c r="AO738" s="19" t="s">
        <v>63</v>
      </c>
      <c r="AP738" s="83"/>
      <c r="AQ738" s="83" t="s">
        <v>64</v>
      </c>
    </row>
    <row r="739" spans="1:43">
      <c r="A739" s="15" t="s">
        <v>183</v>
      </c>
      <c r="B739" s="1">
        <v>3183</v>
      </c>
      <c r="C739" s="16">
        <v>21.6</v>
      </c>
      <c r="D739" s="23" t="s">
        <v>1883</v>
      </c>
      <c r="E739" s="19" t="s">
        <v>1730</v>
      </c>
      <c r="F739" s="19" t="s">
        <v>57</v>
      </c>
      <c r="G739" s="17" t="s">
        <v>57</v>
      </c>
      <c r="H739" s="18">
        <v>1</v>
      </c>
      <c r="I739" s="19"/>
      <c r="J739" s="19"/>
      <c r="K739" s="19"/>
      <c r="L739" s="19" t="s">
        <v>63</v>
      </c>
      <c r="M739" s="19" t="s">
        <v>63</v>
      </c>
      <c r="N739" s="19" t="s">
        <v>63</v>
      </c>
      <c r="O739" s="19" t="s">
        <v>63</v>
      </c>
      <c r="P739" s="19" t="s">
        <v>62</v>
      </c>
      <c r="Q739" s="19" t="s">
        <v>62</v>
      </c>
      <c r="R739" s="19" t="s">
        <v>63</v>
      </c>
      <c r="S739" s="19" t="s">
        <v>62</v>
      </c>
      <c r="T739" s="19" t="s">
        <v>62</v>
      </c>
      <c r="U739" s="19" t="s">
        <v>62</v>
      </c>
      <c r="V739" s="19" t="s">
        <v>62</v>
      </c>
      <c r="W739" s="19" t="s">
        <v>63</v>
      </c>
      <c r="X739" s="19" t="s">
        <v>63</v>
      </c>
      <c r="Y739" s="19" t="s">
        <v>63</v>
      </c>
      <c r="Z739" s="19" t="s">
        <v>63</v>
      </c>
      <c r="AA739" s="19" t="s">
        <v>63</v>
      </c>
      <c r="AB739" s="19" t="s">
        <v>63</v>
      </c>
      <c r="AC739" s="19" t="s">
        <v>63</v>
      </c>
      <c r="AD739" s="19" t="s">
        <v>63</v>
      </c>
      <c r="AE739" s="19" t="s">
        <v>63</v>
      </c>
      <c r="AF739" s="19" t="s">
        <v>63</v>
      </c>
      <c r="AG739" s="19" t="s">
        <v>63</v>
      </c>
      <c r="AH739" s="19" t="s">
        <v>63</v>
      </c>
      <c r="AI739" s="19" t="s">
        <v>63</v>
      </c>
      <c r="AJ739" s="19" t="s">
        <v>63</v>
      </c>
      <c r="AK739" s="19" t="s">
        <v>63</v>
      </c>
      <c r="AL739" s="19" t="s">
        <v>63</v>
      </c>
      <c r="AM739" s="19" t="s">
        <v>63</v>
      </c>
      <c r="AN739" s="19" t="s">
        <v>63</v>
      </c>
      <c r="AO739" s="19" t="s">
        <v>63</v>
      </c>
      <c r="AP739" s="83"/>
      <c r="AQ739" s="83" t="s">
        <v>64</v>
      </c>
    </row>
    <row r="740" spans="1:43" ht="76.5">
      <c r="A740" s="15" t="s">
        <v>183</v>
      </c>
      <c r="B740" s="1">
        <v>3184</v>
      </c>
      <c r="C740" s="16">
        <v>119.7</v>
      </c>
      <c r="D740" s="23" t="s">
        <v>1884</v>
      </c>
      <c r="E740" s="19" t="s">
        <v>185</v>
      </c>
      <c r="F740" s="19" t="s">
        <v>57</v>
      </c>
      <c r="G740" s="19" t="s">
        <v>116</v>
      </c>
      <c r="H740" s="18">
        <v>1</v>
      </c>
      <c r="I740" s="19" t="s">
        <v>194</v>
      </c>
      <c r="J740" s="19"/>
      <c r="K740" s="19" t="s">
        <v>2763</v>
      </c>
      <c r="L740" s="19" t="s">
        <v>63</v>
      </c>
      <c r="M740" s="19" t="s">
        <v>63</v>
      </c>
      <c r="N740" s="19" t="s">
        <v>63</v>
      </c>
      <c r="O740" s="19" t="s">
        <v>63</v>
      </c>
      <c r="P740" s="19" t="s">
        <v>62</v>
      </c>
      <c r="Q740" s="19" t="s">
        <v>62</v>
      </c>
      <c r="R740" s="19" t="s">
        <v>63</v>
      </c>
      <c r="S740" s="19" t="s">
        <v>62</v>
      </c>
      <c r="T740" s="19" t="s">
        <v>62</v>
      </c>
      <c r="U740" s="19" t="s">
        <v>62</v>
      </c>
      <c r="V740" s="19" t="s">
        <v>62</v>
      </c>
      <c r="W740" s="19" t="s">
        <v>63</v>
      </c>
      <c r="X740" s="19" t="s">
        <v>63</v>
      </c>
      <c r="Y740" s="19" t="s">
        <v>63</v>
      </c>
      <c r="Z740" s="19" t="s">
        <v>63</v>
      </c>
      <c r="AA740" s="19" t="s">
        <v>63</v>
      </c>
      <c r="AB740" s="19" t="s">
        <v>63</v>
      </c>
      <c r="AC740" s="19" t="s">
        <v>63</v>
      </c>
      <c r="AD740" s="19" t="s">
        <v>63</v>
      </c>
      <c r="AE740" s="19" t="s">
        <v>63</v>
      </c>
      <c r="AF740" s="19" t="s">
        <v>63</v>
      </c>
      <c r="AG740" s="19" t="s">
        <v>63</v>
      </c>
      <c r="AH740" s="19" t="s">
        <v>63</v>
      </c>
      <c r="AI740" s="19" t="s">
        <v>63</v>
      </c>
      <c r="AJ740" s="19" t="s">
        <v>63</v>
      </c>
      <c r="AK740" s="19" t="s">
        <v>63</v>
      </c>
      <c r="AL740" s="19" t="s">
        <v>63</v>
      </c>
      <c r="AM740" s="19" t="s">
        <v>63</v>
      </c>
      <c r="AN740" s="19" t="s">
        <v>63</v>
      </c>
      <c r="AO740" s="19" t="s">
        <v>63</v>
      </c>
      <c r="AP740" s="83"/>
      <c r="AQ740" s="83" t="s">
        <v>64</v>
      </c>
    </row>
    <row r="741" spans="1:43" ht="63.75">
      <c r="A741" s="15" t="s">
        <v>183</v>
      </c>
      <c r="B741" s="1">
        <v>3184.1</v>
      </c>
      <c r="C741" s="16">
        <v>47.7</v>
      </c>
      <c r="D741" s="23" t="s">
        <v>1885</v>
      </c>
      <c r="E741" s="19" t="s">
        <v>185</v>
      </c>
      <c r="F741" s="19" t="s">
        <v>57</v>
      </c>
      <c r="G741" s="19" t="s">
        <v>116</v>
      </c>
      <c r="H741" s="18">
        <v>1</v>
      </c>
      <c r="I741" s="19" t="s">
        <v>189</v>
      </c>
      <c r="J741" s="19"/>
      <c r="K741" s="19" t="s">
        <v>2764</v>
      </c>
      <c r="L741" s="19" t="s">
        <v>63</v>
      </c>
      <c r="M741" s="19" t="s">
        <v>63</v>
      </c>
      <c r="N741" s="19" t="s">
        <v>63</v>
      </c>
      <c r="O741" s="19" t="s">
        <v>63</v>
      </c>
      <c r="P741" s="19" t="s">
        <v>62</v>
      </c>
      <c r="Q741" s="19" t="s">
        <v>62</v>
      </c>
      <c r="R741" s="19" t="s">
        <v>63</v>
      </c>
      <c r="S741" s="19" t="s">
        <v>62</v>
      </c>
      <c r="T741" s="19" t="s">
        <v>62</v>
      </c>
      <c r="U741" s="19" t="s">
        <v>62</v>
      </c>
      <c r="V741" s="19" t="s">
        <v>62</v>
      </c>
      <c r="W741" s="19" t="s">
        <v>63</v>
      </c>
      <c r="X741" s="19" t="s">
        <v>63</v>
      </c>
      <c r="Y741" s="19" t="s">
        <v>63</v>
      </c>
      <c r="Z741" s="19" t="s">
        <v>63</v>
      </c>
      <c r="AA741" s="19" t="s">
        <v>63</v>
      </c>
      <c r="AB741" s="19" t="s">
        <v>63</v>
      </c>
      <c r="AC741" s="19" t="s">
        <v>63</v>
      </c>
      <c r="AD741" s="19" t="s">
        <v>63</v>
      </c>
      <c r="AE741" s="19" t="s">
        <v>63</v>
      </c>
      <c r="AF741" s="19" t="s">
        <v>63</v>
      </c>
      <c r="AG741" s="19" t="s">
        <v>63</v>
      </c>
      <c r="AH741" s="19" t="s">
        <v>63</v>
      </c>
      <c r="AI741" s="19" t="s">
        <v>63</v>
      </c>
      <c r="AJ741" s="19" t="s">
        <v>63</v>
      </c>
      <c r="AK741" s="19" t="s">
        <v>63</v>
      </c>
      <c r="AL741" s="19" t="s">
        <v>63</v>
      </c>
      <c r="AM741" s="19" t="s">
        <v>63</v>
      </c>
      <c r="AN741" s="19" t="s">
        <v>63</v>
      </c>
      <c r="AO741" s="19" t="s">
        <v>63</v>
      </c>
      <c r="AP741" s="83" t="s">
        <v>191</v>
      </c>
      <c r="AQ741" s="83" t="s">
        <v>64</v>
      </c>
    </row>
    <row r="742" spans="1:43">
      <c r="A742" s="15" t="s">
        <v>183</v>
      </c>
      <c r="B742" s="1">
        <v>3185</v>
      </c>
      <c r="C742" s="16">
        <v>6.3</v>
      </c>
      <c r="D742" s="23" t="s">
        <v>1886</v>
      </c>
      <c r="E742" s="17" t="s">
        <v>57</v>
      </c>
      <c r="F742" s="19" t="s">
        <v>57</v>
      </c>
      <c r="G742" s="17" t="s">
        <v>57</v>
      </c>
      <c r="H742" s="18">
        <v>1</v>
      </c>
      <c r="I742" s="19"/>
      <c r="J742" s="19"/>
      <c r="K742" s="19" t="s">
        <v>1887</v>
      </c>
      <c r="L742" s="19" t="s">
        <v>63</v>
      </c>
      <c r="M742" s="19" t="s">
        <v>63</v>
      </c>
      <c r="N742" s="19" t="s">
        <v>63</v>
      </c>
      <c r="O742" s="19" t="s">
        <v>63</v>
      </c>
      <c r="P742" s="19" t="s">
        <v>62</v>
      </c>
      <c r="Q742" s="19" t="s">
        <v>62</v>
      </c>
      <c r="R742" s="19" t="s">
        <v>63</v>
      </c>
      <c r="S742" s="19" t="s">
        <v>62</v>
      </c>
      <c r="T742" s="19" t="s">
        <v>62</v>
      </c>
      <c r="U742" s="19" t="s">
        <v>62</v>
      </c>
      <c r="V742" s="19" t="s">
        <v>62</v>
      </c>
      <c r="W742" s="19" t="s">
        <v>63</v>
      </c>
      <c r="X742" s="19" t="s">
        <v>63</v>
      </c>
      <c r="Y742" s="19" t="s">
        <v>63</v>
      </c>
      <c r="Z742" s="19" t="s">
        <v>63</v>
      </c>
      <c r="AA742" s="19" t="s">
        <v>63</v>
      </c>
      <c r="AB742" s="19" t="s">
        <v>63</v>
      </c>
      <c r="AC742" s="19" t="s">
        <v>63</v>
      </c>
      <c r="AD742" s="19" t="s">
        <v>63</v>
      </c>
      <c r="AE742" s="19" t="s">
        <v>63</v>
      </c>
      <c r="AF742" s="19" t="s">
        <v>63</v>
      </c>
      <c r="AG742" s="19" t="s">
        <v>63</v>
      </c>
      <c r="AH742" s="19" t="s">
        <v>63</v>
      </c>
      <c r="AI742" s="19" t="s">
        <v>63</v>
      </c>
      <c r="AJ742" s="19" t="s">
        <v>63</v>
      </c>
      <c r="AK742" s="19" t="s">
        <v>63</v>
      </c>
      <c r="AL742" s="19" t="s">
        <v>63</v>
      </c>
      <c r="AM742" s="19" t="s">
        <v>63</v>
      </c>
      <c r="AN742" s="19" t="s">
        <v>63</v>
      </c>
      <c r="AO742" s="19" t="s">
        <v>63</v>
      </c>
      <c r="AP742" s="83"/>
      <c r="AQ742" s="83" t="s">
        <v>64</v>
      </c>
    </row>
    <row r="743" spans="1:43" ht="114.75">
      <c r="A743" s="15" t="s">
        <v>183</v>
      </c>
      <c r="B743" s="1">
        <v>3186</v>
      </c>
      <c r="C743" s="16">
        <v>72</v>
      </c>
      <c r="D743" s="20" t="s">
        <v>1888</v>
      </c>
      <c r="E743" s="17" t="s">
        <v>200</v>
      </c>
      <c r="F743" s="17" t="s">
        <v>57</v>
      </c>
      <c r="G743" s="17" t="s">
        <v>57</v>
      </c>
      <c r="H743" s="17" t="s">
        <v>1889</v>
      </c>
      <c r="I743" s="17" t="s">
        <v>1890</v>
      </c>
      <c r="J743" s="17"/>
      <c r="K743" s="19"/>
      <c r="L743" s="19" t="s">
        <v>63</v>
      </c>
      <c r="M743" s="19" t="s">
        <v>63</v>
      </c>
      <c r="N743" s="19" t="s">
        <v>63</v>
      </c>
      <c r="O743" s="19" t="s">
        <v>63</v>
      </c>
      <c r="P743" s="19" t="s">
        <v>62</v>
      </c>
      <c r="Q743" s="19" t="s">
        <v>62</v>
      </c>
      <c r="R743" s="19" t="s">
        <v>63</v>
      </c>
      <c r="S743" s="19" t="s">
        <v>62</v>
      </c>
      <c r="T743" s="19" t="s">
        <v>62</v>
      </c>
      <c r="U743" s="19" t="s">
        <v>62</v>
      </c>
      <c r="V743" s="19" t="s">
        <v>62</v>
      </c>
      <c r="W743" s="94" t="s">
        <v>63</v>
      </c>
      <c r="X743" s="94" t="s">
        <v>63</v>
      </c>
      <c r="Y743" s="19" t="s">
        <v>63</v>
      </c>
      <c r="Z743" s="19" t="s">
        <v>63</v>
      </c>
      <c r="AA743" s="19" t="s">
        <v>63</v>
      </c>
      <c r="AB743" s="19" t="s">
        <v>63</v>
      </c>
      <c r="AC743" s="19" t="s">
        <v>63</v>
      </c>
      <c r="AD743" s="19" t="s">
        <v>63</v>
      </c>
      <c r="AE743" s="19" t="s">
        <v>63</v>
      </c>
      <c r="AF743" s="19" t="s">
        <v>63</v>
      </c>
      <c r="AG743" s="19" t="s">
        <v>63</v>
      </c>
      <c r="AH743" s="19" t="s">
        <v>63</v>
      </c>
      <c r="AI743" s="19" t="s">
        <v>63</v>
      </c>
      <c r="AJ743" s="19" t="s">
        <v>63</v>
      </c>
      <c r="AK743" s="19" t="s">
        <v>63</v>
      </c>
      <c r="AL743" s="19" t="s">
        <v>63</v>
      </c>
      <c r="AM743" s="19" t="s">
        <v>63</v>
      </c>
      <c r="AN743" s="19" t="s">
        <v>63</v>
      </c>
      <c r="AO743" s="19" t="s">
        <v>63</v>
      </c>
      <c r="AP743" s="83"/>
      <c r="AQ743" s="83" t="s">
        <v>1891</v>
      </c>
    </row>
    <row r="744" spans="1:43" ht="114.75">
      <c r="A744" s="15" t="s">
        <v>183</v>
      </c>
      <c r="B744" s="1">
        <v>3186.1</v>
      </c>
      <c r="C744" s="16">
        <v>47.7</v>
      </c>
      <c r="D744" s="20" t="s">
        <v>1892</v>
      </c>
      <c r="E744" s="17" t="s">
        <v>200</v>
      </c>
      <c r="F744" s="17" t="s">
        <v>57</v>
      </c>
      <c r="G744" s="17" t="s">
        <v>57</v>
      </c>
      <c r="H744" s="17" t="s">
        <v>1889</v>
      </c>
      <c r="I744" s="17" t="s">
        <v>1893</v>
      </c>
      <c r="J744" s="17"/>
      <c r="K744" s="19" t="s">
        <v>1894</v>
      </c>
      <c r="L744" s="19" t="s">
        <v>63</v>
      </c>
      <c r="M744" s="19" t="s">
        <v>63</v>
      </c>
      <c r="N744" s="19" t="s">
        <v>63</v>
      </c>
      <c r="O744" s="19" t="s">
        <v>63</v>
      </c>
      <c r="P744" s="19" t="s">
        <v>62</v>
      </c>
      <c r="Q744" s="19" t="s">
        <v>62</v>
      </c>
      <c r="R744" s="19" t="s">
        <v>63</v>
      </c>
      <c r="S744" s="19" t="s">
        <v>62</v>
      </c>
      <c r="T744" s="19" t="s">
        <v>62</v>
      </c>
      <c r="U744" s="19" t="s">
        <v>62</v>
      </c>
      <c r="V744" s="19" t="s">
        <v>62</v>
      </c>
      <c r="W744" s="94" t="s">
        <v>63</v>
      </c>
      <c r="X744" s="94" t="s">
        <v>63</v>
      </c>
      <c r="Y744" s="94" t="s">
        <v>63</v>
      </c>
      <c r="Z744" s="94" t="s">
        <v>63</v>
      </c>
      <c r="AA744" s="94" t="s">
        <v>63</v>
      </c>
      <c r="AB744" s="94" t="s">
        <v>63</v>
      </c>
      <c r="AC744" s="94" t="s">
        <v>63</v>
      </c>
      <c r="AD744" s="94" t="s">
        <v>63</v>
      </c>
      <c r="AE744" s="94" t="s">
        <v>63</v>
      </c>
      <c r="AF744" s="94" t="s">
        <v>63</v>
      </c>
      <c r="AG744" s="94" t="s">
        <v>63</v>
      </c>
      <c r="AH744" s="94" t="s">
        <v>63</v>
      </c>
      <c r="AI744" s="94" t="s">
        <v>63</v>
      </c>
      <c r="AJ744" s="94" t="s">
        <v>63</v>
      </c>
      <c r="AK744" s="94" t="s">
        <v>63</v>
      </c>
      <c r="AL744" s="94" t="s">
        <v>63</v>
      </c>
      <c r="AM744" s="94" t="s">
        <v>63</v>
      </c>
      <c r="AN744" s="94" t="s">
        <v>63</v>
      </c>
      <c r="AO744" s="94" t="s">
        <v>63</v>
      </c>
      <c r="AP744" s="83" t="s">
        <v>1500</v>
      </c>
      <c r="AQ744" s="83" t="s">
        <v>1891</v>
      </c>
    </row>
    <row r="745" spans="1:43" ht="76.5">
      <c r="A745" s="15" t="s">
        <v>183</v>
      </c>
      <c r="B745" s="1">
        <v>3187</v>
      </c>
      <c r="C745" s="16">
        <v>119.7</v>
      </c>
      <c r="D745" s="23" t="s">
        <v>1895</v>
      </c>
      <c r="E745" s="19" t="s">
        <v>200</v>
      </c>
      <c r="F745" s="19" t="s">
        <v>57</v>
      </c>
      <c r="G745" s="19" t="s">
        <v>116</v>
      </c>
      <c r="H745" s="18">
        <v>1</v>
      </c>
      <c r="I745" s="19" t="s">
        <v>194</v>
      </c>
      <c r="J745" s="19"/>
      <c r="K745" s="19" t="s">
        <v>2765</v>
      </c>
      <c r="L745" s="19" t="s">
        <v>63</v>
      </c>
      <c r="M745" s="19" t="s">
        <v>63</v>
      </c>
      <c r="N745" s="19" t="s">
        <v>63</v>
      </c>
      <c r="O745" s="19" t="s">
        <v>63</v>
      </c>
      <c r="P745" s="19" t="s">
        <v>62</v>
      </c>
      <c r="Q745" s="19" t="s">
        <v>62</v>
      </c>
      <c r="R745" s="19" t="s">
        <v>63</v>
      </c>
      <c r="S745" s="19" t="s">
        <v>62</v>
      </c>
      <c r="T745" s="19" t="s">
        <v>62</v>
      </c>
      <c r="U745" s="19" t="s">
        <v>62</v>
      </c>
      <c r="V745" s="19" t="s">
        <v>62</v>
      </c>
      <c r="W745" s="19" t="s">
        <v>63</v>
      </c>
      <c r="X745" s="19" t="s">
        <v>63</v>
      </c>
      <c r="Y745" s="19" t="s">
        <v>63</v>
      </c>
      <c r="Z745" s="19" t="s">
        <v>63</v>
      </c>
      <c r="AA745" s="19" t="s">
        <v>63</v>
      </c>
      <c r="AB745" s="19" t="s">
        <v>63</v>
      </c>
      <c r="AC745" s="19" t="s">
        <v>63</v>
      </c>
      <c r="AD745" s="19" t="s">
        <v>63</v>
      </c>
      <c r="AE745" s="19" t="s">
        <v>63</v>
      </c>
      <c r="AF745" s="19" t="s">
        <v>63</v>
      </c>
      <c r="AG745" s="19" t="s">
        <v>63</v>
      </c>
      <c r="AH745" s="19" t="s">
        <v>63</v>
      </c>
      <c r="AI745" s="19" t="s">
        <v>63</v>
      </c>
      <c r="AJ745" s="19" t="s">
        <v>63</v>
      </c>
      <c r="AK745" s="19" t="s">
        <v>63</v>
      </c>
      <c r="AL745" s="19" t="s">
        <v>63</v>
      </c>
      <c r="AM745" s="19" t="s">
        <v>63</v>
      </c>
      <c r="AN745" s="19" t="s">
        <v>63</v>
      </c>
      <c r="AO745" s="19" t="s">
        <v>63</v>
      </c>
      <c r="AP745" s="83"/>
      <c r="AQ745" s="83" t="s">
        <v>64</v>
      </c>
    </row>
    <row r="746" spans="1:43" ht="63.75">
      <c r="A746" s="15" t="s">
        <v>183</v>
      </c>
      <c r="B746" s="1">
        <v>3187.1</v>
      </c>
      <c r="C746" s="16">
        <v>47.7</v>
      </c>
      <c r="D746" s="23" t="s">
        <v>1896</v>
      </c>
      <c r="E746" s="19" t="s">
        <v>200</v>
      </c>
      <c r="F746" s="19" t="s">
        <v>57</v>
      </c>
      <c r="G746" s="19" t="s">
        <v>116</v>
      </c>
      <c r="H746" s="18">
        <v>1</v>
      </c>
      <c r="I746" s="19" t="s">
        <v>189</v>
      </c>
      <c r="J746" s="19"/>
      <c r="K746" s="19" t="s">
        <v>2766</v>
      </c>
      <c r="L746" s="19" t="s">
        <v>63</v>
      </c>
      <c r="M746" s="19" t="s">
        <v>63</v>
      </c>
      <c r="N746" s="19" t="s">
        <v>63</v>
      </c>
      <c r="O746" s="19" t="s">
        <v>63</v>
      </c>
      <c r="P746" s="19" t="s">
        <v>62</v>
      </c>
      <c r="Q746" s="19" t="s">
        <v>62</v>
      </c>
      <c r="R746" s="19" t="s">
        <v>63</v>
      </c>
      <c r="S746" s="19" t="s">
        <v>62</v>
      </c>
      <c r="T746" s="19" t="s">
        <v>62</v>
      </c>
      <c r="U746" s="19" t="s">
        <v>62</v>
      </c>
      <c r="V746" s="19" t="s">
        <v>62</v>
      </c>
      <c r="W746" s="19" t="s">
        <v>63</v>
      </c>
      <c r="X746" s="19" t="s">
        <v>63</v>
      </c>
      <c r="Y746" s="19" t="s">
        <v>63</v>
      </c>
      <c r="Z746" s="19" t="s">
        <v>63</v>
      </c>
      <c r="AA746" s="19" t="s">
        <v>63</v>
      </c>
      <c r="AB746" s="19" t="s">
        <v>63</v>
      </c>
      <c r="AC746" s="19" t="s">
        <v>63</v>
      </c>
      <c r="AD746" s="19" t="s">
        <v>63</v>
      </c>
      <c r="AE746" s="19" t="s">
        <v>63</v>
      </c>
      <c r="AF746" s="19" t="s">
        <v>63</v>
      </c>
      <c r="AG746" s="19" t="s">
        <v>63</v>
      </c>
      <c r="AH746" s="19" t="s">
        <v>63</v>
      </c>
      <c r="AI746" s="19" t="s">
        <v>63</v>
      </c>
      <c r="AJ746" s="19" t="s">
        <v>63</v>
      </c>
      <c r="AK746" s="19" t="s">
        <v>63</v>
      </c>
      <c r="AL746" s="19" t="s">
        <v>63</v>
      </c>
      <c r="AM746" s="19" t="s">
        <v>63</v>
      </c>
      <c r="AN746" s="19" t="s">
        <v>63</v>
      </c>
      <c r="AO746" s="19" t="s">
        <v>63</v>
      </c>
      <c r="AP746" s="83" t="s">
        <v>191</v>
      </c>
      <c r="AQ746" s="83" t="s">
        <v>64</v>
      </c>
    </row>
    <row r="747" spans="1:43" ht="114.75">
      <c r="A747" s="15" t="s">
        <v>183</v>
      </c>
      <c r="B747" s="1">
        <v>3188</v>
      </c>
      <c r="C747" s="16">
        <v>197.6</v>
      </c>
      <c r="D747" s="23" t="s">
        <v>1897</v>
      </c>
      <c r="E747" s="19" t="s">
        <v>1898</v>
      </c>
      <c r="F747" s="19" t="s">
        <v>57</v>
      </c>
      <c r="G747" s="19" t="s">
        <v>57</v>
      </c>
      <c r="H747" s="18">
        <v>1</v>
      </c>
      <c r="I747" s="19" t="s">
        <v>2767</v>
      </c>
      <c r="J747" s="19"/>
      <c r="K747" s="19"/>
      <c r="L747" s="19" t="s">
        <v>63</v>
      </c>
      <c r="M747" s="19" t="s">
        <v>63</v>
      </c>
      <c r="N747" s="19" t="s">
        <v>63</v>
      </c>
      <c r="O747" s="19" t="s">
        <v>63</v>
      </c>
      <c r="P747" s="19" t="s">
        <v>62</v>
      </c>
      <c r="Q747" s="19" t="s">
        <v>62</v>
      </c>
      <c r="R747" s="19" t="s">
        <v>63</v>
      </c>
      <c r="S747" s="19" t="s">
        <v>62</v>
      </c>
      <c r="T747" s="19" t="s">
        <v>62</v>
      </c>
      <c r="U747" s="19" t="s">
        <v>62</v>
      </c>
      <c r="V747" s="19" t="s">
        <v>63</v>
      </c>
      <c r="W747" s="19" t="s">
        <v>63</v>
      </c>
      <c r="X747" s="19" t="s">
        <v>63</v>
      </c>
      <c r="Y747" s="19" t="s">
        <v>63</v>
      </c>
      <c r="Z747" s="19" t="s">
        <v>63</v>
      </c>
      <c r="AA747" s="19" t="s">
        <v>63</v>
      </c>
      <c r="AB747" s="19" t="s">
        <v>63</v>
      </c>
      <c r="AC747" s="19" t="s">
        <v>63</v>
      </c>
      <c r="AD747" s="19" t="s">
        <v>63</v>
      </c>
      <c r="AE747" s="19" t="s">
        <v>63</v>
      </c>
      <c r="AF747" s="19" t="s">
        <v>63</v>
      </c>
      <c r="AG747" s="19" t="s">
        <v>63</v>
      </c>
      <c r="AH747" s="19" t="s">
        <v>63</v>
      </c>
      <c r="AI747" s="19" t="s">
        <v>63</v>
      </c>
      <c r="AJ747" s="19" t="s">
        <v>63</v>
      </c>
      <c r="AK747" s="19" t="s">
        <v>63</v>
      </c>
      <c r="AL747" s="19" t="s">
        <v>63</v>
      </c>
      <c r="AM747" s="19" t="s">
        <v>63</v>
      </c>
      <c r="AN747" s="19" t="s">
        <v>63</v>
      </c>
      <c r="AO747" s="19" t="s">
        <v>63</v>
      </c>
      <c r="AP747" s="83" t="s">
        <v>1899</v>
      </c>
      <c r="AQ747" s="83" t="s">
        <v>1891</v>
      </c>
    </row>
    <row r="748" spans="1:43" ht="102">
      <c r="A748" s="15" t="s">
        <v>183</v>
      </c>
      <c r="B748" s="1">
        <v>3189</v>
      </c>
      <c r="C748" s="16">
        <v>37.799999999999997</v>
      </c>
      <c r="D748" s="23" t="s">
        <v>1900</v>
      </c>
      <c r="E748" s="19" t="s">
        <v>57</v>
      </c>
      <c r="F748" s="19" t="s">
        <v>313</v>
      </c>
      <c r="G748" s="19" t="s">
        <v>1901</v>
      </c>
      <c r="H748" s="18">
        <v>1</v>
      </c>
      <c r="I748" s="19" t="s">
        <v>1902</v>
      </c>
      <c r="J748" s="19"/>
      <c r="K748" s="19"/>
      <c r="L748" s="19" t="s">
        <v>63</v>
      </c>
      <c r="M748" s="19" t="s">
        <v>63</v>
      </c>
      <c r="N748" s="19" t="s">
        <v>63</v>
      </c>
      <c r="O748" s="19" t="s">
        <v>63</v>
      </c>
      <c r="P748" s="19" t="s">
        <v>62</v>
      </c>
      <c r="Q748" s="19" t="s">
        <v>62</v>
      </c>
      <c r="R748" s="19" t="s">
        <v>63</v>
      </c>
      <c r="S748" s="19" t="s">
        <v>62</v>
      </c>
      <c r="T748" s="19" t="s">
        <v>62</v>
      </c>
      <c r="U748" s="19" t="s">
        <v>62</v>
      </c>
      <c r="V748" s="19" t="s">
        <v>62</v>
      </c>
      <c r="W748" s="19" t="s">
        <v>63</v>
      </c>
      <c r="X748" s="19" t="s">
        <v>63</v>
      </c>
      <c r="Y748" s="19" t="s">
        <v>63</v>
      </c>
      <c r="Z748" s="19" t="s">
        <v>63</v>
      </c>
      <c r="AA748" s="19" t="s">
        <v>63</v>
      </c>
      <c r="AB748" s="19" t="s">
        <v>63</v>
      </c>
      <c r="AC748" s="19" t="s">
        <v>63</v>
      </c>
      <c r="AD748" s="19" t="s">
        <v>63</v>
      </c>
      <c r="AE748" s="19" t="s">
        <v>63</v>
      </c>
      <c r="AF748" s="19" t="s">
        <v>63</v>
      </c>
      <c r="AG748" s="19" t="s">
        <v>63</v>
      </c>
      <c r="AH748" s="19" t="s">
        <v>63</v>
      </c>
      <c r="AI748" s="19" t="s">
        <v>63</v>
      </c>
      <c r="AJ748" s="19" t="s">
        <v>63</v>
      </c>
      <c r="AK748" s="19" t="s">
        <v>63</v>
      </c>
      <c r="AL748" s="19" t="s">
        <v>63</v>
      </c>
      <c r="AM748" s="19" t="s">
        <v>63</v>
      </c>
      <c r="AN748" s="19" t="s">
        <v>63</v>
      </c>
      <c r="AO748" s="19" t="s">
        <v>63</v>
      </c>
      <c r="AP748" s="83" t="s">
        <v>1899</v>
      </c>
      <c r="AQ748" s="83" t="s">
        <v>1891</v>
      </c>
    </row>
    <row r="749" spans="1:43">
      <c r="A749" s="19" t="s">
        <v>217</v>
      </c>
      <c r="B749" s="1">
        <v>3300</v>
      </c>
      <c r="C749" s="16">
        <v>56.7</v>
      </c>
      <c r="D749" s="23" t="s">
        <v>1903</v>
      </c>
      <c r="E749" s="17" t="s">
        <v>57</v>
      </c>
      <c r="F749" s="19" t="s">
        <v>57</v>
      </c>
      <c r="G749" s="19" t="s">
        <v>219</v>
      </c>
      <c r="H749" s="18">
        <v>1</v>
      </c>
      <c r="I749" s="19"/>
      <c r="J749" s="19"/>
      <c r="K749" s="19"/>
      <c r="L749" s="19" t="s">
        <v>63</v>
      </c>
      <c r="M749" s="19" t="s">
        <v>63</v>
      </c>
      <c r="N749" s="19" t="s">
        <v>63</v>
      </c>
      <c r="O749" s="19" t="s">
        <v>63</v>
      </c>
      <c r="P749" s="19" t="s">
        <v>62</v>
      </c>
      <c r="Q749" s="19" t="s">
        <v>62</v>
      </c>
      <c r="R749" s="19" t="s">
        <v>63</v>
      </c>
      <c r="S749" s="19" t="s">
        <v>62</v>
      </c>
      <c r="T749" s="19" t="s">
        <v>62</v>
      </c>
      <c r="U749" s="19" t="s">
        <v>62</v>
      </c>
      <c r="V749" s="19" t="s">
        <v>62</v>
      </c>
      <c r="W749" s="19" t="s">
        <v>63</v>
      </c>
      <c r="X749" s="19" t="s">
        <v>63</v>
      </c>
      <c r="Y749" s="19" t="s">
        <v>63</v>
      </c>
      <c r="Z749" s="19" t="s">
        <v>63</v>
      </c>
      <c r="AA749" s="19" t="s">
        <v>63</v>
      </c>
      <c r="AB749" s="19" t="s">
        <v>63</v>
      </c>
      <c r="AC749" s="19" t="s">
        <v>63</v>
      </c>
      <c r="AD749" s="19" t="s">
        <v>63</v>
      </c>
      <c r="AE749" s="19" t="s">
        <v>63</v>
      </c>
      <c r="AF749" s="19" t="s">
        <v>63</v>
      </c>
      <c r="AG749" s="19" t="s">
        <v>63</v>
      </c>
      <c r="AH749" s="19" t="s">
        <v>63</v>
      </c>
      <c r="AI749" s="19" t="s">
        <v>63</v>
      </c>
      <c r="AJ749" s="19" t="s">
        <v>63</v>
      </c>
      <c r="AK749" s="19" t="s">
        <v>63</v>
      </c>
      <c r="AL749" s="19" t="s">
        <v>63</v>
      </c>
      <c r="AM749" s="19" t="s">
        <v>63</v>
      </c>
      <c r="AN749" s="19" t="s">
        <v>63</v>
      </c>
      <c r="AO749" s="19" t="s">
        <v>63</v>
      </c>
      <c r="AP749" s="83"/>
      <c r="AQ749" s="83" t="s">
        <v>64</v>
      </c>
    </row>
    <row r="750" spans="1:43">
      <c r="A750" s="19" t="s">
        <v>217</v>
      </c>
      <c r="B750" s="1">
        <v>3301</v>
      </c>
      <c r="C750" s="16">
        <v>77.400000000000006</v>
      </c>
      <c r="D750" s="23" t="s">
        <v>1903</v>
      </c>
      <c r="E750" s="17" t="s">
        <v>57</v>
      </c>
      <c r="F750" s="19" t="s">
        <v>57</v>
      </c>
      <c r="G750" s="19" t="s">
        <v>223</v>
      </c>
      <c r="H750" s="18">
        <v>1</v>
      </c>
      <c r="I750" s="19"/>
      <c r="J750" s="19"/>
      <c r="K750" s="19"/>
      <c r="L750" s="19" t="s">
        <v>63</v>
      </c>
      <c r="M750" s="19" t="s">
        <v>63</v>
      </c>
      <c r="N750" s="19" t="s">
        <v>63</v>
      </c>
      <c r="O750" s="19" t="s">
        <v>63</v>
      </c>
      <c r="P750" s="19" t="s">
        <v>62</v>
      </c>
      <c r="Q750" s="19" t="s">
        <v>62</v>
      </c>
      <c r="R750" s="19" t="s">
        <v>63</v>
      </c>
      <c r="S750" s="19" t="s">
        <v>62</v>
      </c>
      <c r="T750" s="19" t="s">
        <v>62</v>
      </c>
      <c r="U750" s="19" t="s">
        <v>62</v>
      </c>
      <c r="V750" s="19" t="s">
        <v>62</v>
      </c>
      <c r="W750" s="19" t="s">
        <v>63</v>
      </c>
      <c r="X750" s="19" t="s">
        <v>63</v>
      </c>
      <c r="Y750" s="19" t="s">
        <v>63</v>
      </c>
      <c r="Z750" s="19" t="s">
        <v>63</v>
      </c>
      <c r="AA750" s="19" t="s">
        <v>63</v>
      </c>
      <c r="AB750" s="19" t="s">
        <v>63</v>
      </c>
      <c r="AC750" s="19" t="s">
        <v>63</v>
      </c>
      <c r="AD750" s="19" t="s">
        <v>63</v>
      </c>
      <c r="AE750" s="19" t="s">
        <v>63</v>
      </c>
      <c r="AF750" s="19" t="s">
        <v>63</v>
      </c>
      <c r="AG750" s="19" t="s">
        <v>63</v>
      </c>
      <c r="AH750" s="19" t="s">
        <v>63</v>
      </c>
      <c r="AI750" s="19" t="s">
        <v>63</v>
      </c>
      <c r="AJ750" s="19" t="s">
        <v>63</v>
      </c>
      <c r="AK750" s="19" t="s">
        <v>63</v>
      </c>
      <c r="AL750" s="19" t="s">
        <v>63</v>
      </c>
      <c r="AM750" s="19" t="s">
        <v>63</v>
      </c>
      <c r="AN750" s="19" t="s">
        <v>63</v>
      </c>
      <c r="AO750" s="19" t="s">
        <v>63</v>
      </c>
      <c r="AP750" s="83"/>
      <c r="AQ750" s="83" t="s">
        <v>64</v>
      </c>
    </row>
    <row r="751" spans="1:43">
      <c r="A751" s="19" t="s">
        <v>217</v>
      </c>
      <c r="B751" s="1">
        <v>3302</v>
      </c>
      <c r="C751" s="16">
        <v>70.2</v>
      </c>
      <c r="D751" s="23" t="s">
        <v>1904</v>
      </c>
      <c r="E751" s="17" t="s">
        <v>57</v>
      </c>
      <c r="F751" s="19" t="s">
        <v>57</v>
      </c>
      <c r="G751" s="19" t="s">
        <v>219</v>
      </c>
      <c r="H751" s="18">
        <v>1</v>
      </c>
      <c r="I751" s="19"/>
      <c r="J751" s="19"/>
      <c r="K751" s="19"/>
      <c r="L751" s="19" t="s">
        <v>63</v>
      </c>
      <c r="M751" s="19" t="s">
        <v>63</v>
      </c>
      <c r="N751" s="19" t="s">
        <v>63</v>
      </c>
      <c r="O751" s="19" t="s">
        <v>63</v>
      </c>
      <c r="P751" s="19" t="s">
        <v>62</v>
      </c>
      <c r="Q751" s="19" t="s">
        <v>62</v>
      </c>
      <c r="R751" s="19" t="s">
        <v>63</v>
      </c>
      <c r="S751" s="19" t="s">
        <v>62</v>
      </c>
      <c r="T751" s="19" t="s">
        <v>62</v>
      </c>
      <c r="U751" s="19" t="s">
        <v>62</v>
      </c>
      <c r="V751" s="19" t="s">
        <v>62</v>
      </c>
      <c r="W751" s="19" t="s">
        <v>63</v>
      </c>
      <c r="X751" s="19" t="s">
        <v>63</v>
      </c>
      <c r="Y751" s="19" t="s">
        <v>63</v>
      </c>
      <c r="Z751" s="19" t="s">
        <v>63</v>
      </c>
      <c r="AA751" s="19" t="s">
        <v>63</v>
      </c>
      <c r="AB751" s="19" t="s">
        <v>63</v>
      </c>
      <c r="AC751" s="19" t="s">
        <v>63</v>
      </c>
      <c r="AD751" s="19" t="s">
        <v>63</v>
      </c>
      <c r="AE751" s="19" t="s">
        <v>63</v>
      </c>
      <c r="AF751" s="19" t="s">
        <v>63</v>
      </c>
      <c r="AG751" s="19" t="s">
        <v>63</v>
      </c>
      <c r="AH751" s="19" t="s">
        <v>63</v>
      </c>
      <c r="AI751" s="19" t="s">
        <v>63</v>
      </c>
      <c r="AJ751" s="19" t="s">
        <v>63</v>
      </c>
      <c r="AK751" s="19" t="s">
        <v>63</v>
      </c>
      <c r="AL751" s="19" t="s">
        <v>63</v>
      </c>
      <c r="AM751" s="19" t="s">
        <v>63</v>
      </c>
      <c r="AN751" s="19" t="s">
        <v>63</v>
      </c>
      <c r="AO751" s="19" t="s">
        <v>63</v>
      </c>
      <c r="AP751" s="83"/>
      <c r="AQ751" s="83" t="s">
        <v>64</v>
      </c>
    </row>
    <row r="752" spans="1:43">
      <c r="A752" s="19" t="s">
        <v>217</v>
      </c>
      <c r="B752" s="1">
        <v>3303</v>
      </c>
      <c r="C752" s="16">
        <v>139.5</v>
      </c>
      <c r="D752" s="23" t="s">
        <v>1904</v>
      </c>
      <c r="E752" s="17" t="s">
        <v>57</v>
      </c>
      <c r="F752" s="19" t="s">
        <v>57</v>
      </c>
      <c r="G752" s="19" t="s">
        <v>223</v>
      </c>
      <c r="H752" s="18">
        <v>1</v>
      </c>
      <c r="I752" s="19"/>
      <c r="J752" s="19"/>
      <c r="K752" s="19"/>
      <c r="L752" s="19" t="s">
        <v>63</v>
      </c>
      <c r="M752" s="19" t="s">
        <v>63</v>
      </c>
      <c r="N752" s="19" t="s">
        <v>63</v>
      </c>
      <c r="O752" s="19" t="s">
        <v>63</v>
      </c>
      <c r="P752" s="19" t="s">
        <v>62</v>
      </c>
      <c r="Q752" s="19" t="s">
        <v>62</v>
      </c>
      <c r="R752" s="19" t="s">
        <v>63</v>
      </c>
      <c r="S752" s="19" t="s">
        <v>62</v>
      </c>
      <c r="T752" s="19" t="s">
        <v>62</v>
      </c>
      <c r="U752" s="19" t="s">
        <v>62</v>
      </c>
      <c r="V752" s="19" t="s">
        <v>62</v>
      </c>
      <c r="W752" s="19" t="s">
        <v>63</v>
      </c>
      <c r="X752" s="19" t="s">
        <v>63</v>
      </c>
      <c r="Y752" s="19" t="s">
        <v>63</v>
      </c>
      <c r="Z752" s="19" t="s">
        <v>63</v>
      </c>
      <c r="AA752" s="19" t="s">
        <v>63</v>
      </c>
      <c r="AB752" s="19" t="s">
        <v>63</v>
      </c>
      <c r="AC752" s="19" t="s">
        <v>63</v>
      </c>
      <c r="AD752" s="19" t="s">
        <v>63</v>
      </c>
      <c r="AE752" s="19" t="s">
        <v>63</v>
      </c>
      <c r="AF752" s="19" t="s">
        <v>63</v>
      </c>
      <c r="AG752" s="19" t="s">
        <v>63</v>
      </c>
      <c r="AH752" s="19" t="s">
        <v>63</v>
      </c>
      <c r="AI752" s="19" t="s">
        <v>63</v>
      </c>
      <c r="AJ752" s="19" t="s">
        <v>63</v>
      </c>
      <c r="AK752" s="19" t="s">
        <v>63</v>
      </c>
      <c r="AL752" s="19" t="s">
        <v>63</v>
      </c>
      <c r="AM752" s="19" t="s">
        <v>63</v>
      </c>
      <c r="AN752" s="19" t="s">
        <v>63</v>
      </c>
      <c r="AO752" s="19" t="s">
        <v>63</v>
      </c>
      <c r="AP752" s="83"/>
      <c r="AQ752" s="83" t="s">
        <v>64</v>
      </c>
    </row>
    <row r="753" spans="1:43">
      <c r="A753" s="19" t="s">
        <v>217</v>
      </c>
      <c r="B753" s="1">
        <v>3304</v>
      </c>
      <c r="C753" s="16">
        <v>45</v>
      </c>
      <c r="D753" s="23" t="s">
        <v>1905</v>
      </c>
      <c r="E753" s="17" t="s">
        <v>57</v>
      </c>
      <c r="F753" s="19" t="s">
        <v>66</v>
      </c>
      <c r="G753" s="19" t="s">
        <v>219</v>
      </c>
      <c r="H753" s="18">
        <v>1</v>
      </c>
      <c r="I753" s="19"/>
      <c r="J753" s="19" t="s">
        <v>1906</v>
      </c>
      <c r="K753" s="19"/>
      <c r="L753" s="19" t="s">
        <v>63</v>
      </c>
      <c r="M753" s="19" t="s">
        <v>63</v>
      </c>
      <c r="N753" s="19" t="s">
        <v>63</v>
      </c>
      <c r="O753" s="19" t="s">
        <v>63</v>
      </c>
      <c r="P753" s="19" t="s">
        <v>62</v>
      </c>
      <c r="Q753" s="19" t="s">
        <v>63</v>
      </c>
      <c r="R753" s="19" t="s">
        <v>62</v>
      </c>
      <c r="S753" s="19" t="s">
        <v>62</v>
      </c>
      <c r="T753" s="19" t="s">
        <v>62</v>
      </c>
      <c r="U753" s="19" t="s">
        <v>62</v>
      </c>
      <c r="V753" s="19" t="s">
        <v>62</v>
      </c>
      <c r="W753" s="19" t="s">
        <v>63</v>
      </c>
      <c r="X753" s="19" t="s">
        <v>63</v>
      </c>
      <c r="Y753" s="19" t="s">
        <v>63</v>
      </c>
      <c r="Z753" s="19" t="s">
        <v>63</v>
      </c>
      <c r="AA753" s="19" t="s">
        <v>63</v>
      </c>
      <c r="AB753" s="19" t="s">
        <v>63</v>
      </c>
      <c r="AC753" s="19" t="s">
        <v>63</v>
      </c>
      <c r="AD753" s="19" t="s">
        <v>63</v>
      </c>
      <c r="AE753" s="19" t="s">
        <v>63</v>
      </c>
      <c r="AF753" s="19" t="s">
        <v>63</v>
      </c>
      <c r="AG753" s="19" t="s">
        <v>63</v>
      </c>
      <c r="AH753" s="19" t="s">
        <v>63</v>
      </c>
      <c r="AI753" s="19" t="s">
        <v>63</v>
      </c>
      <c r="AJ753" s="19" t="s">
        <v>63</v>
      </c>
      <c r="AK753" s="19" t="s">
        <v>63</v>
      </c>
      <c r="AL753" s="19" t="s">
        <v>63</v>
      </c>
      <c r="AM753" s="19" t="s">
        <v>63</v>
      </c>
      <c r="AN753" s="19" t="s">
        <v>63</v>
      </c>
      <c r="AO753" s="19" t="s">
        <v>63</v>
      </c>
      <c r="AP753" s="83"/>
      <c r="AQ753" s="83" t="s">
        <v>64</v>
      </c>
    </row>
    <row r="754" spans="1:43">
      <c r="A754" s="19" t="s">
        <v>217</v>
      </c>
      <c r="B754" s="1">
        <v>3305</v>
      </c>
      <c r="C754" s="16">
        <v>139.5</v>
      </c>
      <c r="D754" s="23" t="s">
        <v>1905</v>
      </c>
      <c r="E754" s="17" t="s">
        <v>57</v>
      </c>
      <c r="F754" s="19" t="s">
        <v>66</v>
      </c>
      <c r="G754" s="19" t="s">
        <v>223</v>
      </c>
      <c r="H754" s="18">
        <v>1</v>
      </c>
      <c r="I754" s="19"/>
      <c r="J754" s="19" t="s">
        <v>1906</v>
      </c>
      <c r="K754" s="19"/>
      <c r="L754" s="19" t="s">
        <v>63</v>
      </c>
      <c r="M754" s="19" t="s">
        <v>63</v>
      </c>
      <c r="N754" s="19" t="s">
        <v>63</v>
      </c>
      <c r="O754" s="19" t="s">
        <v>63</v>
      </c>
      <c r="P754" s="19" t="s">
        <v>62</v>
      </c>
      <c r="Q754" s="19" t="s">
        <v>62</v>
      </c>
      <c r="R754" s="19" t="s">
        <v>63</v>
      </c>
      <c r="S754" s="19" t="s">
        <v>62</v>
      </c>
      <c r="T754" s="19" t="s">
        <v>62</v>
      </c>
      <c r="U754" s="19" t="s">
        <v>62</v>
      </c>
      <c r="V754" s="19" t="s">
        <v>62</v>
      </c>
      <c r="W754" s="19" t="s">
        <v>63</v>
      </c>
      <c r="X754" s="19" t="s">
        <v>63</v>
      </c>
      <c r="Y754" s="19" t="s">
        <v>63</v>
      </c>
      <c r="Z754" s="19" t="s">
        <v>63</v>
      </c>
      <c r="AA754" s="19" t="s">
        <v>63</v>
      </c>
      <c r="AB754" s="19" t="s">
        <v>63</v>
      </c>
      <c r="AC754" s="19" t="s">
        <v>63</v>
      </c>
      <c r="AD754" s="19" t="s">
        <v>63</v>
      </c>
      <c r="AE754" s="19" t="s">
        <v>63</v>
      </c>
      <c r="AF754" s="19" t="s">
        <v>63</v>
      </c>
      <c r="AG754" s="19" t="s">
        <v>63</v>
      </c>
      <c r="AH754" s="19" t="s">
        <v>63</v>
      </c>
      <c r="AI754" s="19" t="s">
        <v>63</v>
      </c>
      <c r="AJ754" s="19" t="s">
        <v>63</v>
      </c>
      <c r="AK754" s="19" t="s">
        <v>63</v>
      </c>
      <c r="AL754" s="19" t="s">
        <v>63</v>
      </c>
      <c r="AM754" s="19" t="s">
        <v>63</v>
      </c>
      <c r="AN754" s="19" t="s">
        <v>63</v>
      </c>
      <c r="AO754" s="19" t="s">
        <v>63</v>
      </c>
      <c r="AP754" s="83"/>
      <c r="AQ754" s="83" t="s">
        <v>64</v>
      </c>
    </row>
    <row r="755" spans="1:43" ht="25.5">
      <c r="A755" s="19" t="s">
        <v>217</v>
      </c>
      <c r="B755" s="1">
        <v>3306</v>
      </c>
      <c r="C755" s="16">
        <v>88.2</v>
      </c>
      <c r="D755" s="23" t="s">
        <v>1907</v>
      </c>
      <c r="E755" s="19" t="s">
        <v>1908</v>
      </c>
      <c r="F755" s="19" t="s">
        <v>57</v>
      </c>
      <c r="G755" s="19" t="s">
        <v>223</v>
      </c>
      <c r="H755" s="18">
        <v>1</v>
      </c>
      <c r="I755" s="19"/>
      <c r="J755" s="19"/>
      <c r="K755" s="19"/>
      <c r="L755" s="19" t="s">
        <v>63</v>
      </c>
      <c r="M755" s="19" t="s">
        <v>63</v>
      </c>
      <c r="N755" s="19" t="s">
        <v>63</v>
      </c>
      <c r="O755" s="19" t="s">
        <v>63</v>
      </c>
      <c r="P755" s="19" t="s">
        <v>62</v>
      </c>
      <c r="Q755" s="19" t="s">
        <v>62</v>
      </c>
      <c r="R755" s="19" t="s">
        <v>63</v>
      </c>
      <c r="S755" s="19" t="s">
        <v>62</v>
      </c>
      <c r="T755" s="19" t="s">
        <v>62</v>
      </c>
      <c r="U755" s="19" t="s">
        <v>62</v>
      </c>
      <c r="V755" s="19" t="s">
        <v>62</v>
      </c>
      <c r="W755" s="19" t="s">
        <v>63</v>
      </c>
      <c r="X755" s="19" t="s">
        <v>63</v>
      </c>
      <c r="Y755" s="19" t="s">
        <v>63</v>
      </c>
      <c r="Z755" s="19" t="s">
        <v>63</v>
      </c>
      <c r="AA755" s="19" t="s">
        <v>63</v>
      </c>
      <c r="AB755" s="19" t="s">
        <v>63</v>
      </c>
      <c r="AC755" s="19" t="s">
        <v>63</v>
      </c>
      <c r="AD755" s="19" t="s">
        <v>63</v>
      </c>
      <c r="AE755" s="19" t="s">
        <v>63</v>
      </c>
      <c r="AF755" s="19" t="s">
        <v>63</v>
      </c>
      <c r="AG755" s="19" t="s">
        <v>63</v>
      </c>
      <c r="AH755" s="19" t="s">
        <v>63</v>
      </c>
      <c r="AI755" s="19" t="s">
        <v>63</v>
      </c>
      <c r="AJ755" s="19" t="s">
        <v>63</v>
      </c>
      <c r="AK755" s="19" t="s">
        <v>63</v>
      </c>
      <c r="AL755" s="19" t="s">
        <v>63</v>
      </c>
      <c r="AM755" s="19" t="s">
        <v>63</v>
      </c>
      <c r="AN755" s="19" t="s">
        <v>63</v>
      </c>
      <c r="AO755" s="19" t="s">
        <v>63</v>
      </c>
      <c r="AP755" s="83"/>
      <c r="AQ755" s="83" t="s">
        <v>64</v>
      </c>
    </row>
    <row r="756" spans="1:43">
      <c r="A756" s="19" t="s">
        <v>217</v>
      </c>
      <c r="B756" s="1">
        <v>3307</v>
      </c>
      <c r="C756" s="16">
        <v>64.8</v>
      </c>
      <c r="D756" s="23" t="s">
        <v>1907</v>
      </c>
      <c r="E756" s="19" t="s">
        <v>1909</v>
      </c>
      <c r="F756" s="19" t="s">
        <v>57</v>
      </c>
      <c r="G756" s="19" t="s">
        <v>1910</v>
      </c>
      <c r="H756" s="18">
        <v>1</v>
      </c>
      <c r="I756" s="19"/>
      <c r="J756" s="19"/>
      <c r="K756" s="19"/>
      <c r="L756" s="19" t="s">
        <v>63</v>
      </c>
      <c r="M756" s="19" t="s">
        <v>63</v>
      </c>
      <c r="N756" s="19" t="s">
        <v>63</v>
      </c>
      <c r="O756" s="19" t="s">
        <v>63</v>
      </c>
      <c r="P756" s="19" t="s">
        <v>62</v>
      </c>
      <c r="Q756" s="19" t="s">
        <v>62</v>
      </c>
      <c r="R756" s="19" t="s">
        <v>63</v>
      </c>
      <c r="S756" s="19" t="s">
        <v>62</v>
      </c>
      <c r="T756" s="19" t="s">
        <v>62</v>
      </c>
      <c r="U756" s="19" t="s">
        <v>62</v>
      </c>
      <c r="V756" s="19" t="s">
        <v>62</v>
      </c>
      <c r="W756" s="19" t="s">
        <v>63</v>
      </c>
      <c r="X756" s="19" t="s">
        <v>63</v>
      </c>
      <c r="Y756" s="19" t="s">
        <v>63</v>
      </c>
      <c r="Z756" s="19" t="s">
        <v>63</v>
      </c>
      <c r="AA756" s="19" t="s">
        <v>63</v>
      </c>
      <c r="AB756" s="19" t="s">
        <v>63</v>
      </c>
      <c r="AC756" s="19" t="s">
        <v>63</v>
      </c>
      <c r="AD756" s="19" t="s">
        <v>63</v>
      </c>
      <c r="AE756" s="19" t="s">
        <v>63</v>
      </c>
      <c r="AF756" s="19" t="s">
        <v>63</v>
      </c>
      <c r="AG756" s="19" t="s">
        <v>63</v>
      </c>
      <c r="AH756" s="19" t="s">
        <v>63</v>
      </c>
      <c r="AI756" s="19" t="s">
        <v>63</v>
      </c>
      <c r="AJ756" s="19" t="s">
        <v>63</v>
      </c>
      <c r="AK756" s="19" t="s">
        <v>63</v>
      </c>
      <c r="AL756" s="19" t="s">
        <v>63</v>
      </c>
      <c r="AM756" s="19" t="s">
        <v>63</v>
      </c>
      <c r="AN756" s="19" t="s">
        <v>63</v>
      </c>
      <c r="AO756" s="19" t="s">
        <v>63</v>
      </c>
      <c r="AP756" s="83"/>
      <c r="AQ756" s="83" t="s">
        <v>64</v>
      </c>
    </row>
    <row r="757" spans="1:43">
      <c r="A757" s="19" t="s">
        <v>217</v>
      </c>
      <c r="B757" s="1">
        <v>3308</v>
      </c>
      <c r="C757" s="16">
        <v>139.5</v>
      </c>
      <c r="D757" s="23" t="s">
        <v>1907</v>
      </c>
      <c r="E757" s="19" t="s">
        <v>1909</v>
      </c>
      <c r="F757" s="19" t="s">
        <v>57</v>
      </c>
      <c r="G757" s="19" t="s">
        <v>1911</v>
      </c>
      <c r="H757" s="18">
        <v>1</v>
      </c>
      <c r="I757" s="19"/>
      <c r="J757" s="19"/>
      <c r="K757" s="19"/>
      <c r="L757" s="19" t="s">
        <v>63</v>
      </c>
      <c r="M757" s="19" t="s">
        <v>63</v>
      </c>
      <c r="N757" s="19" t="s">
        <v>63</v>
      </c>
      <c r="O757" s="19" t="s">
        <v>63</v>
      </c>
      <c r="P757" s="19" t="s">
        <v>62</v>
      </c>
      <c r="Q757" s="19" t="s">
        <v>62</v>
      </c>
      <c r="R757" s="19" t="s">
        <v>63</v>
      </c>
      <c r="S757" s="19" t="s">
        <v>62</v>
      </c>
      <c r="T757" s="19" t="s">
        <v>62</v>
      </c>
      <c r="U757" s="19" t="s">
        <v>62</v>
      </c>
      <c r="V757" s="19" t="s">
        <v>62</v>
      </c>
      <c r="W757" s="19" t="s">
        <v>63</v>
      </c>
      <c r="X757" s="19" t="s">
        <v>63</v>
      </c>
      <c r="Y757" s="19" t="s">
        <v>63</v>
      </c>
      <c r="Z757" s="19" t="s">
        <v>63</v>
      </c>
      <c r="AA757" s="19" t="s">
        <v>63</v>
      </c>
      <c r="AB757" s="19" t="s">
        <v>63</v>
      </c>
      <c r="AC757" s="19" t="s">
        <v>63</v>
      </c>
      <c r="AD757" s="19" t="s">
        <v>63</v>
      </c>
      <c r="AE757" s="19" t="s">
        <v>63</v>
      </c>
      <c r="AF757" s="19" t="s">
        <v>63</v>
      </c>
      <c r="AG757" s="19" t="s">
        <v>63</v>
      </c>
      <c r="AH757" s="19" t="s">
        <v>63</v>
      </c>
      <c r="AI757" s="19" t="s">
        <v>63</v>
      </c>
      <c r="AJ757" s="19" t="s">
        <v>63</v>
      </c>
      <c r="AK757" s="19" t="s">
        <v>63</v>
      </c>
      <c r="AL757" s="19" t="s">
        <v>63</v>
      </c>
      <c r="AM757" s="19" t="s">
        <v>63</v>
      </c>
      <c r="AN757" s="19" t="s">
        <v>63</v>
      </c>
      <c r="AO757" s="19" t="s">
        <v>63</v>
      </c>
      <c r="AP757" s="83"/>
      <c r="AQ757" s="83" t="s">
        <v>64</v>
      </c>
    </row>
    <row r="758" spans="1:43">
      <c r="A758" s="19" t="s">
        <v>217</v>
      </c>
      <c r="B758" s="1">
        <v>3309</v>
      </c>
      <c r="C758" s="16">
        <v>62.1</v>
      </c>
      <c r="D758" s="23" t="s">
        <v>1912</v>
      </c>
      <c r="E758" s="19" t="s">
        <v>240</v>
      </c>
      <c r="F758" s="19" t="s">
        <v>57</v>
      </c>
      <c r="G758" s="19" t="s">
        <v>1910</v>
      </c>
      <c r="H758" s="18">
        <v>1</v>
      </c>
      <c r="I758" s="19"/>
      <c r="J758" s="19"/>
      <c r="K758" s="19"/>
      <c r="L758" s="19" t="s">
        <v>63</v>
      </c>
      <c r="M758" s="19" t="s">
        <v>63</v>
      </c>
      <c r="N758" s="19" t="s">
        <v>63</v>
      </c>
      <c r="O758" s="19" t="s">
        <v>63</v>
      </c>
      <c r="P758" s="19" t="s">
        <v>62</v>
      </c>
      <c r="Q758" s="19" t="s">
        <v>62</v>
      </c>
      <c r="R758" s="19" t="s">
        <v>63</v>
      </c>
      <c r="S758" s="19" t="s">
        <v>62</v>
      </c>
      <c r="T758" s="19" t="s">
        <v>62</v>
      </c>
      <c r="U758" s="19" t="s">
        <v>62</v>
      </c>
      <c r="V758" s="19" t="s">
        <v>62</v>
      </c>
      <c r="W758" s="19" t="s">
        <v>63</v>
      </c>
      <c r="X758" s="19" t="s">
        <v>63</v>
      </c>
      <c r="Y758" s="19" t="s">
        <v>63</v>
      </c>
      <c r="Z758" s="19" t="s">
        <v>63</v>
      </c>
      <c r="AA758" s="19" t="s">
        <v>63</v>
      </c>
      <c r="AB758" s="19" t="s">
        <v>63</v>
      </c>
      <c r="AC758" s="19" t="s">
        <v>63</v>
      </c>
      <c r="AD758" s="19" t="s">
        <v>63</v>
      </c>
      <c r="AE758" s="19" t="s">
        <v>63</v>
      </c>
      <c r="AF758" s="19" t="s">
        <v>63</v>
      </c>
      <c r="AG758" s="19" t="s">
        <v>63</v>
      </c>
      <c r="AH758" s="19" t="s">
        <v>63</v>
      </c>
      <c r="AI758" s="19" t="s">
        <v>63</v>
      </c>
      <c r="AJ758" s="19" t="s">
        <v>63</v>
      </c>
      <c r="AK758" s="19" t="s">
        <v>63</v>
      </c>
      <c r="AL758" s="19" t="s">
        <v>63</v>
      </c>
      <c r="AM758" s="19" t="s">
        <v>63</v>
      </c>
      <c r="AN758" s="19" t="s">
        <v>63</v>
      </c>
      <c r="AO758" s="19" t="s">
        <v>63</v>
      </c>
      <c r="AP758" s="83"/>
      <c r="AQ758" s="83" t="s">
        <v>64</v>
      </c>
    </row>
    <row r="759" spans="1:43">
      <c r="A759" s="19" t="s">
        <v>217</v>
      </c>
      <c r="B759" s="1">
        <v>3310</v>
      </c>
      <c r="C759" s="16">
        <v>126</v>
      </c>
      <c r="D759" s="23" t="s">
        <v>1912</v>
      </c>
      <c r="E759" s="19" t="s">
        <v>240</v>
      </c>
      <c r="F759" s="19" t="s">
        <v>57</v>
      </c>
      <c r="G759" s="19" t="s">
        <v>1911</v>
      </c>
      <c r="H759" s="18">
        <v>1</v>
      </c>
      <c r="I759" s="19"/>
      <c r="J759" s="19"/>
      <c r="K759" s="19"/>
      <c r="L759" s="19" t="s">
        <v>63</v>
      </c>
      <c r="M759" s="19" t="s">
        <v>63</v>
      </c>
      <c r="N759" s="19" t="s">
        <v>63</v>
      </c>
      <c r="O759" s="19" t="s">
        <v>63</v>
      </c>
      <c r="P759" s="19" t="s">
        <v>62</v>
      </c>
      <c r="Q759" s="19" t="s">
        <v>62</v>
      </c>
      <c r="R759" s="19" t="s">
        <v>63</v>
      </c>
      <c r="S759" s="19" t="s">
        <v>62</v>
      </c>
      <c r="T759" s="19" t="s">
        <v>62</v>
      </c>
      <c r="U759" s="19" t="s">
        <v>62</v>
      </c>
      <c r="V759" s="19" t="s">
        <v>62</v>
      </c>
      <c r="W759" s="19" t="s">
        <v>63</v>
      </c>
      <c r="X759" s="19" t="s">
        <v>63</v>
      </c>
      <c r="Y759" s="19" t="s">
        <v>63</v>
      </c>
      <c r="Z759" s="19" t="s">
        <v>63</v>
      </c>
      <c r="AA759" s="19" t="s">
        <v>63</v>
      </c>
      <c r="AB759" s="19" t="s">
        <v>63</v>
      </c>
      <c r="AC759" s="19" t="s">
        <v>63</v>
      </c>
      <c r="AD759" s="19" t="s">
        <v>63</v>
      </c>
      <c r="AE759" s="19" t="s">
        <v>63</v>
      </c>
      <c r="AF759" s="19" t="s">
        <v>63</v>
      </c>
      <c r="AG759" s="19" t="s">
        <v>63</v>
      </c>
      <c r="AH759" s="19" t="s">
        <v>63</v>
      </c>
      <c r="AI759" s="19" t="s">
        <v>63</v>
      </c>
      <c r="AJ759" s="19" t="s">
        <v>63</v>
      </c>
      <c r="AK759" s="19" t="s">
        <v>63</v>
      </c>
      <c r="AL759" s="19" t="s">
        <v>63</v>
      </c>
      <c r="AM759" s="19" t="s">
        <v>63</v>
      </c>
      <c r="AN759" s="19" t="s">
        <v>63</v>
      </c>
      <c r="AO759" s="19" t="s">
        <v>63</v>
      </c>
      <c r="AP759" s="83"/>
      <c r="AQ759" s="83" t="s">
        <v>64</v>
      </c>
    </row>
    <row r="760" spans="1:43">
      <c r="A760" s="19" t="s">
        <v>217</v>
      </c>
      <c r="B760" s="1">
        <v>3311</v>
      </c>
      <c r="C760" s="16">
        <v>30.6</v>
      </c>
      <c r="D760" s="23" t="s">
        <v>1913</v>
      </c>
      <c r="E760" s="19" t="s">
        <v>240</v>
      </c>
      <c r="F760" s="19" t="s">
        <v>57</v>
      </c>
      <c r="G760" s="19" t="s">
        <v>1910</v>
      </c>
      <c r="H760" s="18">
        <v>1</v>
      </c>
      <c r="I760" s="19"/>
      <c r="J760" s="19"/>
      <c r="K760" s="19"/>
      <c r="L760" s="19" t="s">
        <v>63</v>
      </c>
      <c r="M760" s="19" t="s">
        <v>63</v>
      </c>
      <c r="N760" s="19" t="s">
        <v>63</v>
      </c>
      <c r="O760" s="19" t="s">
        <v>63</v>
      </c>
      <c r="P760" s="19" t="s">
        <v>62</v>
      </c>
      <c r="Q760" s="19" t="s">
        <v>62</v>
      </c>
      <c r="R760" s="19" t="s">
        <v>63</v>
      </c>
      <c r="S760" s="19" t="s">
        <v>62</v>
      </c>
      <c r="T760" s="19" t="s">
        <v>62</v>
      </c>
      <c r="U760" s="19" t="s">
        <v>62</v>
      </c>
      <c r="V760" s="19" t="s">
        <v>62</v>
      </c>
      <c r="W760" s="19" t="s">
        <v>63</v>
      </c>
      <c r="X760" s="19" t="s">
        <v>63</v>
      </c>
      <c r="Y760" s="19" t="s">
        <v>63</v>
      </c>
      <c r="Z760" s="19" t="s">
        <v>63</v>
      </c>
      <c r="AA760" s="19" t="s">
        <v>63</v>
      </c>
      <c r="AB760" s="19" t="s">
        <v>63</v>
      </c>
      <c r="AC760" s="19" t="s">
        <v>63</v>
      </c>
      <c r="AD760" s="19" t="s">
        <v>63</v>
      </c>
      <c r="AE760" s="19" t="s">
        <v>63</v>
      </c>
      <c r="AF760" s="19" t="s">
        <v>63</v>
      </c>
      <c r="AG760" s="19" t="s">
        <v>63</v>
      </c>
      <c r="AH760" s="19" t="s">
        <v>63</v>
      </c>
      <c r="AI760" s="19" t="s">
        <v>63</v>
      </c>
      <c r="AJ760" s="19" t="s">
        <v>63</v>
      </c>
      <c r="AK760" s="19" t="s">
        <v>63</v>
      </c>
      <c r="AL760" s="19" t="s">
        <v>63</v>
      </c>
      <c r="AM760" s="19" t="s">
        <v>63</v>
      </c>
      <c r="AN760" s="19" t="s">
        <v>63</v>
      </c>
      <c r="AO760" s="19" t="s">
        <v>63</v>
      </c>
      <c r="AP760" s="83"/>
      <c r="AQ760" s="83" t="s">
        <v>64</v>
      </c>
    </row>
    <row r="761" spans="1:43">
      <c r="A761" s="19" t="s">
        <v>217</v>
      </c>
      <c r="B761" s="1">
        <v>3312</v>
      </c>
      <c r="C761" s="16">
        <v>77.400000000000006</v>
      </c>
      <c r="D761" s="23" t="s">
        <v>1913</v>
      </c>
      <c r="E761" s="19" t="s">
        <v>240</v>
      </c>
      <c r="F761" s="19" t="s">
        <v>57</v>
      </c>
      <c r="G761" s="19" t="s">
        <v>1911</v>
      </c>
      <c r="H761" s="18">
        <v>1</v>
      </c>
      <c r="I761" s="19"/>
      <c r="J761" s="19"/>
      <c r="K761" s="19"/>
      <c r="L761" s="19" t="s">
        <v>63</v>
      </c>
      <c r="M761" s="19" t="s">
        <v>63</v>
      </c>
      <c r="N761" s="19" t="s">
        <v>63</v>
      </c>
      <c r="O761" s="19" t="s">
        <v>63</v>
      </c>
      <c r="P761" s="19" t="s">
        <v>62</v>
      </c>
      <c r="Q761" s="19" t="s">
        <v>62</v>
      </c>
      <c r="R761" s="19" t="s">
        <v>63</v>
      </c>
      <c r="S761" s="19" t="s">
        <v>62</v>
      </c>
      <c r="T761" s="19" t="s">
        <v>62</v>
      </c>
      <c r="U761" s="19" t="s">
        <v>62</v>
      </c>
      <c r="V761" s="19" t="s">
        <v>62</v>
      </c>
      <c r="W761" s="19" t="s">
        <v>63</v>
      </c>
      <c r="X761" s="19" t="s">
        <v>63</v>
      </c>
      <c r="Y761" s="19" t="s">
        <v>63</v>
      </c>
      <c r="Z761" s="19" t="s">
        <v>63</v>
      </c>
      <c r="AA761" s="19" t="s">
        <v>63</v>
      </c>
      <c r="AB761" s="19" t="s">
        <v>63</v>
      </c>
      <c r="AC761" s="19" t="s">
        <v>63</v>
      </c>
      <c r="AD761" s="19" t="s">
        <v>63</v>
      </c>
      <c r="AE761" s="19" t="s">
        <v>63</v>
      </c>
      <c r="AF761" s="19" t="s">
        <v>63</v>
      </c>
      <c r="AG761" s="19" t="s">
        <v>63</v>
      </c>
      <c r="AH761" s="19" t="s">
        <v>63</v>
      </c>
      <c r="AI761" s="19" t="s">
        <v>63</v>
      </c>
      <c r="AJ761" s="19" t="s">
        <v>63</v>
      </c>
      <c r="AK761" s="19" t="s">
        <v>63</v>
      </c>
      <c r="AL761" s="19" t="s">
        <v>63</v>
      </c>
      <c r="AM761" s="19" t="s">
        <v>63</v>
      </c>
      <c r="AN761" s="19" t="s">
        <v>63</v>
      </c>
      <c r="AO761" s="19" t="s">
        <v>63</v>
      </c>
      <c r="AP761" s="83"/>
      <c r="AQ761" s="83" t="s">
        <v>64</v>
      </c>
    </row>
    <row r="762" spans="1:43">
      <c r="A762" s="19" t="s">
        <v>217</v>
      </c>
      <c r="B762" s="1">
        <v>3313</v>
      </c>
      <c r="C762" s="16">
        <v>37.799999999999997</v>
      </c>
      <c r="D762" s="23" t="s">
        <v>1914</v>
      </c>
      <c r="E762" s="17" t="s">
        <v>57</v>
      </c>
      <c r="F762" s="19" t="s">
        <v>57</v>
      </c>
      <c r="G762" s="19" t="s">
        <v>219</v>
      </c>
      <c r="H762" s="18">
        <v>1</v>
      </c>
      <c r="I762" s="19"/>
      <c r="J762" s="19"/>
      <c r="K762" s="19"/>
      <c r="L762" s="19" t="s">
        <v>63</v>
      </c>
      <c r="M762" s="19" t="s">
        <v>63</v>
      </c>
      <c r="N762" s="19" t="s">
        <v>63</v>
      </c>
      <c r="O762" s="19" t="s">
        <v>63</v>
      </c>
      <c r="P762" s="19" t="s">
        <v>62</v>
      </c>
      <c r="Q762" s="19" t="s">
        <v>62</v>
      </c>
      <c r="R762" s="19" t="s">
        <v>63</v>
      </c>
      <c r="S762" s="19" t="s">
        <v>62</v>
      </c>
      <c r="T762" s="19" t="s">
        <v>62</v>
      </c>
      <c r="U762" s="19" t="s">
        <v>62</v>
      </c>
      <c r="V762" s="19" t="s">
        <v>62</v>
      </c>
      <c r="W762" s="19" t="s">
        <v>63</v>
      </c>
      <c r="X762" s="19" t="s">
        <v>63</v>
      </c>
      <c r="Y762" s="19" t="s">
        <v>63</v>
      </c>
      <c r="Z762" s="19" t="s">
        <v>63</v>
      </c>
      <c r="AA762" s="19" t="s">
        <v>63</v>
      </c>
      <c r="AB762" s="19" t="s">
        <v>63</v>
      </c>
      <c r="AC762" s="19" t="s">
        <v>63</v>
      </c>
      <c r="AD762" s="19" t="s">
        <v>63</v>
      </c>
      <c r="AE762" s="19" t="s">
        <v>63</v>
      </c>
      <c r="AF762" s="19" t="s">
        <v>63</v>
      </c>
      <c r="AG762" s="19" t="s">
        <v>63</v>
      </c>
      <c r="AH762" s="19" t="s">
        <v>63</v>
      </c>
      <c r="AI762" s="19" t="s">
        <v>63</v>
      </c>
      <c r="AJ762" s="19" t="s">
        <v>63</v>
      </c>
      <c r="AK762" s="19" t="s">
        <v>63</v>
      </c>
      <c r="AL762" s="19" t="s">
        <v>63</v>
      </c>
      <c r="AM762" s="19" t="s">
        <v>63</v>
      </c>
      <c r="AN762" s="19" t="s">
        <v>63</v>
      </c>
      <c r="AO762" s="19" t="s">
        <v>63</v>
      </c>
      <c r="AP762" s="83"/>
      <c r="AQ762" s="83" t="s">
        <v>64</v>
      </c>
    </row>
    <row r="763" spans="1:43">
      <c r="A763" s="19" t="s">
        <v>217</v>
      </c>
      <c r="B763" s="1">
        <v>3314</v>
      </c>
      <c r="C763" s="16">
        <v>90</v>
      </c>
      <c r="D763" s="23" t="s">
        <v>1914</v>
      </c>
      <c r="E763" s="17" t="s">
        <v>57</v>
      </c>
      <c r="F763" s="19" t="s">
        <v>57</v>
      </c>
      <c r="G763" s="19" t="s">
        <v>223</v>
      </c>
      <c r="H763" s="18">
        <v>1</v>
      </c>
      <c r="I763" s="19"/>
      <c r="J763" s="19"/>
      <c r="K763" s="19"/>
      <c r="L763" s="19" t="s">
        <v>63</v>
      </c>
      <c r="M763" s="19" t="s">
        <v>63</v>
      </c>
      <c r="N763" s="19" t="s">
        <v>63</v>
      </c>
      <c r="O763" s="19" t="s">
        <v>63</v>
      </c>
      <c r="P763" s="19" t="s">
        <v>62</v>
      </c>
      <c r="Q763" s="19" t="s">
        <v>62</v>
      </c>
      <c r="R763" s="19" t="s">
        <v>63</v>
      </c>
      <c r="S763" s="19" t="s">
        <v>62</v>
      </c>
      <c r="T763" s="19" t="s">
        <v>62</v>
      </c>
      <c r="U763" s="19" t="s">
        <v>62</v>
      </c>
      <c r="V763" s="19" t="s">
        <v>62</v>
      </c>
      <c r="W763" s="19" t="s">
        <v>63</v>
      </c>
      <c r="X763" s="19" t="s">
        <v>63</v>
      </c>
      <c r="Y763" s="19" t="s">
        <v>63</v>
      </c>
      <c r="Z763" s="19" t="s">
        <v>63</v>
      </c>
      <c r="AA763" s="19" t="s">
        <v>63</v>
      </c>
      <c r="AB763" s="19" t="s">
        <v>63</v>
      </c>
      <c r="AC763" s="19" t="s">
        <v>63</v>
      </c>
      <c r="AD763" s="19" t="s">
        <v>63</v>
      </c>
      <c r="AE763" s="19" t="s">
        <v>63</v>
      </c>
      <c r="AF763" s="19" t="s">
        <v>63</v>
      </c>
      <c r="AG763" s="19" t="s">
        <v>63</v>
      </c>
      <c r="AH763" s="19" t="s">
        <v>63</v>
      </c>
      <c r="AI763" s="19" t="s">
        <v>63</v>
      </c>
      <c r="AJ763" s="19" t="s">
        <v>63</v>
      </c>
      <c r="AK763" s="19" t="s">
        <v>63</v>
      </c>
      <c r="AL763" s="19" t="s">
        <v>63</v>
      </c>
      <c r="AM763" s="19" t="s">
        <v>63</v>
      </c>
      <c r="AN763" s="19" t="s">
        <v>63</v>
      </c>
      <c r="AO763" s="19" t="s">
        <v>63</v>
      </c>
      <c r="AP763" s="83"/>
      <c r="AQ763" s="83" t="s">
        <v>64</v>
      </c>
    </row>
    <row r="764" spans="1:43">
      <c r="A764" s="19" t="s">
        <v>217</v>
      </c>
      <c r="B764" s="1">
        <v>3315</v>
      </c>
      <c r="C764" s="16">
        <v>62.1</v>
      </c>
      <c r="D764" s="23" t="s">
        <v>1915</v>
      </c>
      <c r="E764" s="17" t="s">
        <v>57</v>
      </c>
      <c r="F764" s="19" t="s">
        <v>57</v>
      </c>
      <c r="G764" s="19" t="s">
        <v>219</v>
      </c>
      <c r="H764" s="18">
        <v>1</v>
      </c>
      <c r="I764" s="19"/>
      <c r="J764" s="19"/>
      <c r="K764" s="19"/>
      <c r="L764" s="19" t="s">
        <v>63</v>
      </c>
      <c r="M764" s="19" t="s">
        <v>63</v>
      </c>
      <c r="N764" s="19" t="s">
        <v>63</v>
      </c>
      <c r="O764" s="19" t="s">
        <v>63</v>
      </c>
      <c r="P764" s="19" t="s">
        <v>62</v>
      </c>
      <c r="Q764" s="19" t="s">
        <v>62</v>
      </c>
      <c r="R764" s="19" t="s">
        <v>63</v>
      </c>
      <c r="S764" s="19" t="s">
        <v>62</v>
      </c>
      <c r="T764" s="19" t="s">
        <v>62</v>
      </c>
      <c r="U764" s="19" t="s">
        <v>62</v>
      </c>
      <c r="V764" s="19" t="s">
        <v>62</v>
      </c>
      <c r="W764" s="19" t="s">
        <v>63</v>
      </c>
      <c r="X764" s="19" t="s">
        <v>63</v>
      </c>
      <c r="Y764" s="19" t="s">
        <v>63</v>
      </c>
      <c r="Z764" s="19" t="s">
        <v>63</v>
      </c>
      <c r="AA764" s="19" t="s">
        <v>63</v>
      </c>
      <c r="AB764" s="19" t="s">
        <v>63</v>
      </c>
      <c r="AC764" s="19" t="s">
        <v>63</v>
      </c>
      <c r="AD764" s="19" t="s">
        <v>63</v>
      </c>
      <c r="AE764" s="19" t="s">
        <v>63</v>
      </c>
      <c r="AF764" s="19" t="s">
        <v>63</v>
      </c>
      <c r="AG764" s="19" t="s">
        <v>63</v>
      </c>
      <c r="AH764" s="19" t="s">
        <v>63</v>
      </c>
      <c r="AI764" s="19" t="s">
        <v>63</v>
      </c>
      <c r="AJ764" s="19" t="s">
        <v>63</v>
      </c>
      <c r="AK764" s="19" t="s">
        <v>63</v>
      </c>
      <c r="AL764" s="19" t="s">
        <v>63</v>
      </c>
      <c r="AM764" s="19" t="s">
        <v>63</v>
      </c>
      <c r="AN764" s="19" t="s">
        <v>63</v>
      </c>
      <c r="AO764" s="19" t="s">
        <v>63</v>
      </c>
      <c r="AP764" s="83"/>
      <c r="AQ764" s="83" t="s">
        <v>64</v>
      </c>
    </row>
    <row r="765" spans="1:43">
      <c r="A765" s="19" t="s">
        <v>217</v>
      </c>
      <c r="B765" s="1">
        <v>3316</v>
      </c>
      <c r="C765" s="16">
        <v>139.5</v>
      </c>
      <c r="D765" s="23" t="s">
        <v>1915</v>
      </c>
      <c r="E765" s="17" t="s">
        <v>57</v>
      </c>
      <c r="F765" s="19" t="s">
        <v>57</v>
      </c>
      <c r="G765" s="19" t="s">
        <v>223</v>
      </c>
      <c r="H765" s="18">
        <v>1</v>
      </c>
      <c r="I765" s="19"/>
      <c r="J765" s="19"/>
      <c r="K765" s="19"/>
      <c r="L765" s="19" t="s">
        <v>63</v>
      </c>
      <c r="M765" s="19" t="s">
        <v>63</v>
      </c>
      <c r="N765" s="19" t="s">
        <v>63</v>
      </c>
      <c r="O765" s="19" t="s">
        <v>63</v>
      </c>
      <c r="P765" s="19" t="s">
        <v>62</v>
      </c>
      <c r="Q765" s="19" t="s">
        <v>62</v>
      </c>
      <c r="R765" s="19" t="s">
        <v>63</v>
      </c>
      <c r="S765" s="19" t="s">
        <v>62</v>
      </c>
      <c r="T765" s="19" t="s">
        <v>62</v>
      </c>
      <c r="U765" s="19" t="s">
        <v>62</v>
      </c>
      <c r="V765" s="19" t="s">
        <v>62</v>
      </c>
      <c r="W765" s="19" t="s">
        <v>63</v>
      </c>
      <c r="X765" s="19" t="s">
        <v>63</v>
      </c>
      <c r="Y765" s="19" t="s">
        <v>63</v>
      </c>
      <c r="Z765" s="19" t="s">
        <v>63</v>
      </c>
      <c r="AA765" s="19" t="s">
        <v>63</v>
      </c>
      <c r="AB765" s="19" t="s">
        <v>63</v>
      </c>
      <c r="AC765" s="19" t="s">
        <v>63</v>
      </c>
      <c r="AD765" s="19" t="s">
        <v>63</v>
      </c>
      <c r="AE765" s="19" t="s">
        <v>63</v>
      </c>
      <c r="AF765" s="19" t="s">
        <v>63</v>
      </c>
      <c r="AG765" s="19" t="s">
        <v>63</v>
      </c>
      <c r="AH765" s="19" t="s">
        <v>63</v>
      </c>
      <c r="AI765" s="19" t="s">
        <v>63</v>
      </c>
      <c r="AJ765" s="19" t="s">
        <v>63</v>
      </c>
      <c r="AK765" s="19" t="s">
        <v>63</v>
      </c>
      <c r="AL765" s="19" t="s">
        <v>63</v>
      </c>
      <c r="AM765" s="19" t="s">
        <v>63</v>
      </c>
      <c r="AN765" s="19" t="s">
        <v>63</v>
      </c>
      <c r="AO765" s="19" t="s">
        <v>63</v>
      </c>
      <c r="AP765" s="83"/>
      <c r="AQ765" s="83" t="s">
        <v>64</v>
      </c>
    </row>
    <row r="766" spans="1:43">
      <c r="A766" s="19" t="s">
        <v>217</v>
      </c>
      <c r="B766" s="1">
        <v>3317</v>
      </c>
      <c r="C766" s="16">
        <v>54</v>
      </c>
      <c r="D766" s="23" t="s">
        <v>1916</v>
      </c>
      <c r="E766" s="17" t="s">
        <v>57</v>
      </c>
      <c r="F766" s="19" t="s">
        <v>57</v>
      </c>
      <c r="G766" s="19" t="s">
        <v>219</v>
      </c>
      <c r="H766" s="18">
        <v>1</v>
      </c>
      <c r="I766" s="19"/>
      <c r="J766" s="19"/>
      <c r="K766" s="19"/>
      <c r="L766" s="19" t="s">
        <v>63</v>
      </c>
      <c r="M766" s="19" t="s">
        <v>63</v>
      </c>
      <c r="N766" s="19" t="s">
        <v>63</v>
      </c>
      <c r="O766" s="19" t="s">
        <v>63</v>
      </c>
      <c r="P766" s="19" t="s">
        <v>62</v>
      </c>
      <c r="Q766" s="19" t="s">
        <v>62</v>
      </c>
      <c r="R766" s="19" t="s">
        <v>63</v>
      </c>
      <c r="S766" s="19" t="s">
        <v>62</v>
      </c>
      <c r="T766" s="19" t="s">
        <v>62</v>
      </c>
      <c r="U766" s="19" t="s">
        <v>62</v>
      </c>
      <c r="V766" s="19" t="s">
        <v>62</v>
      </c>
      <c r="W766" s="19" t="s">
        <v>63</v>
      </c>
      <c r="X766" s="19" t="s">
        <v>63</v>
      </c>
      <c r="Y766" s="19" t="s">
        <v>63</v>
      </c>
      <c r="Z766" s="19" t="s">
        <v>63</v>
      </c>
      <c r="AA766" s="19" t="s">
        <v>63</v>
      </c>
      <c r="AB766" s="19" t="s">
        <v>63</v>
      </c>
      <c r="AC766" s="19" t="s">
        <v>63</v>
      </c>
      <c r="AD766" s="19" t="s">
        <v>63</v>
      </c>
      <c r="AE766" s="19" t="s">
        <v>63</v>
      </c>
      <c r="AF766" s="19" t="s">
        <v>63</v>
      </c>
      <c r="AG766" s="19" t="s">
        <v>63</v>
      </c>
      <c r="AH766" s="19" t="s">
        <v>63</v>
      </c>
      <c r="AI766" s="19" t="s">
        <v>63</v>
      </c>
      <c r="AJ766" s="19" t="s">
        <v>63</v>
      </c>
      <c r="AK766" s="19" t="s">
        <v>63</v>
      </c>
      <c r="AL766" s="19" t="s">
        <v>63</v>
      </c>
      <c r="AM766" s="19" t="s">
        <v>63</v>
      </c>
      <c r="AN766" s="19" t="s">
        <v>63</v>
      </c>
      <c r="AO766" s="19" t="s">
        <v>63</v>
      </c>
      <c r="AP766" s="83"/>
      <c r="AQ766" s="83" t="s">
        <v>64</v>
      </c>
    </row>
    <row r="767" spans="1:43">
      <c r="A767" s="19" t="s">
        <v>217</v>
      </c>
      <c r="B767" s="1">
        <v>3318</v>
      </c>
      <c r="C767" s="16">
        <v>139.5</v>
      </c>
      <c r="D767" s="23" t="s">
        <v>1916</v>
      </c>
      <c r="E767" s="17" t="s">
        <v>57</v>
      </c>
      <c r="F767" s="19" t="s">
        <v>57</v>
      </c>
      <c r="G767" s="19" t="s">
        <v>223</v>
      </c>
      <c r="H767" s="18">
        <v>1</v>
      </c>
      <c r="I767" s="19"/>
      <c r="J767" s="19"/>
      <c r="K767" s="19"/>
      <c r="L767" s="19" t="s">
        <v>63</v>
      </c>
      <c r="M767" s="19" t="s">
        <v>63</v>
      </c>
      <c r="N767" s="19" t="s">
        <v>63</v>
      </c>
      <c r="O767" s="19" t="s">
        <v>63</v>
      </c>
      <c r="P767" s="19" t="s">
        <v>62</v>
      </c>
      <c r="Q767" s="19" t="s">
        <v>62</v>
      </c>
      <c r="R767" s="19" t="s">
        <v>63</v>
      </c>
      <c r="S767" s="19" t="s">
        <v>62</v>
      </c>
      <c r="T767" s="19" t="s">
        <v>62</v>
      </c>
      <c r="U767" s="19" t="s">
        <v>62</v>
      </c>
      <c r="V767" s="19" t="s">
        <v>62</v>
      </c>
      <c r="W767" s="19" t="s">
        <v>63</v>
      </c>
      <c r="X767" s="19" t="s">
        <v>63</v>
      </c>
      <c r="Y767" s="19" t="s">
        <v>63</v>
      </c>
      <c r="Z767" s="19" t="s">
        <v>63</v>
      </c>
      <c r="AA767" s="19" t="s">
        <v>63</v>
      </c>
      <c r="AB767" s="19" t="s">
        <v>63</v>
      </c>
      <c r="AC767" s="19" t="s">
        <v>63</v>
      </c>
      <c r="AD767" s="19" t="s">
        <v>63</v>
      </c>
      <c r="AE767" s="19" t="s">
        <v>63</v>
      </c>
      <c r="AF767" s="19" t="s">
        <v>63</v>
      </c>
      <c r="AG767" s="19" t="s">
        <v>63</v>
      </c>
      <c r="AH767" s="19" t="s">
        <v>63</v>
      </c>
      <c r="AI767" s="19" t="s">
        <v>63</v>
      </c>
      <c r="AJ767" s="19" t="s">
        <v>63</v>
      </c>
      <c r="AK767" s="19" t="s">
        <v>63</v>
      </c>
      <c r="AL767" s="19" t="s">
        <v>63</v>
      </c>
      <c r="AM767" s="19" t="s">
        <v>63</v>
      </c>
      <c r="AN767" s="19" t="s">
        <v>63</v>
      </c>
      <c r="AO767" s="19" t="s">
        <v>63</v>
      </c>
      <c r="AP767" s="83"/>
      <c r="AQ767" s="83" t="s">
        <v>64</v>
      </c>
    </row>
    <row r="768" spans="1:43">
      <c r="A768" s="19" t="s">
        <v>217</v>
      </c>
      <c r="B768" s="1">
        <v>3319</v>
      </c>
      <c r="C768" s="16">
        <v>34.200000000000003</v>
      </c>
      <c r="D768" s="23" t="s">
        <v>1917</v>
      </c>
      <c r="E768" s="19" t="s">
        <v>240</v>
      </c>
      <c r="F768" s="19" t="s">
        <v>57</v>
      </c>
      <c r="G768" s="19" t="s">
        <v>219</v>
      </c>
      <c r="H768" s="18">
        <v>1</v>
      </c>
      <c r="I768" s="19"/>
      <c r="J768" s="19"/>
      <c r="K768" s="19"/>
      <c r="L768" s="19" t="s">
        <v>63</v>
      </c>
      <c r="M768" s="19" t="s">
        <v>63</v>
      </c>
      <c r="N768" s="19" t="s">
        <v>63</v>
      </c>
      <c r="O768" s="19" t="s">
        <v>63</v>
      </c>
      <c r="P768" s="19" t="s">
        <v>62</v>
      </c>
      <c r="Q768" s="19" t="s">
        <v>62</v>
      </c>
      <c r="R768" s="19" t="s">
        <v>63</v>
      </c>
      <c r="S768" s="19" t="s">
        <v>62</v>
      </c>
      <c r="T768" s="19" t="s">
        <v>62</v>
      </c>
      <c r="U768" s="19" t="s">
        <v>62</v>
      </c>
      <c r="V768" s="19" t="s">
        <v>62</v>
      </c>
      <c r="W768" s="19" t="s">
        <v>63</v>
      </c>
      <c r="X768" s="19" t="s">
        <v>63</v>
      </c>
      <c r="Y768" s="19" t="s">
        <v>63</v>
      </c>
      <c r="Z768" s="19" t="s">
        <v>63</v>
      </c>
      <c r="AA768" s="19" t="s">
        <v>63</v>
      </c>
      <c r="AB768" s="19" t="s">
        <v>63</v>
      </c>
      <c r="AC768" s="19" t="s">
        <v>63</v>
      </c>
      <c r="AD768" s="19" t="s">
        <v>63</v>
      </c>
      <c r="AE768" s="19" t="s">
        <v>63</v>
      </c>
      <c r="AF768" s="19" t="s">
        <v>63</v>
      </c>
      <c r="AG768" s="19" t="s">
        <v>63</v>
      </c>
      <c r="AH768" s="19" t="s">
        <v>63</v>
      </c>
      <c r="AI768" s="19" t="s">
        <v>63</v>
      </c>
      <c r="AJ768" s="19" t="s">
        <v>63</v>
      </c>
      <c r="AK768" s="19" t="s">
        <v>63</v>
      </c>
      <c r="AL768" s="19" t="s">
        <v>63</v>
      </c>
      <c r="AM768" s="19" t="s">
        <v>63</v>
      </c>
      <c r="AN768" s="19" t="s">
        <v>63</v>
      </c>
      <c r="AO768" s="19" t="s">
        <v>63</v>
      </c>
      <c r="AP768" s="83"/>
      <c r="AQ768" s="83" t="s">
        <v>64</v>
      </c>
    </row>
    <row r="769" spans="1:43">
      <c r="A769" s="19" t="s">
        <v>217</v>
      </c>
      <c r="B769" s="1">
        <v>3320</v>
      </c>
      <c r="C769" s="16">
        <v>69.3</v>
      </c>
      <c r="D769" s="23" t="s">
        <v>1917</v>
      </c>
      <c r="E769" s="19" t="s">
        <v>240</v>
      </c>
      <c r="F769" s="19" t="s">
        <v>57</v>
      </c>
      <c r="G769" s="19" t="s">
        <v>223</v>
      </c>
      <c r="H769" s="18">
        <v>1</v>
      </c>
      <c r="I769" s="19"/>
      <c r="J769" s="19"/>
      <c r="K769" s="19"/>
      <c r="L769" s="19" t="s">
        <v>63</v>
      </c>
      <c r="M769" s="19" t="s">
        <v>63</v>
      </c>
      <c r="N769" s="19" t="s">
        <v>63</v>
      </c>
      <c r="O769" s="19" t="s">
        <v>63</v>
      </c>
      <c r="P769" s="19" t="s">
        <v>62</v>
      </c>
      <c r="Q769" s="19" t="s">
        <v>62</v>
      </c>
      <c r="R769" s="19" t="s">
        <v>63</v>
      </c>
      <c r="S769" s="19" t="s">
        <v>62</v>
      </c>
      <c r="T769" s="19" t="s">
        <v>62</v>
      </c>
      <c r="U769" s="19" t="s">
        <v>62</v>
      </c>
      <c r="V769" s="19" t="s">
        <v>62</v>
      </c>
      <c r="W769" s="19" t="s">
        <v>63</v>
      </c>
      <c r="X769" s="19" t="s">
        <v>63</v>
      </c>
      <c r="Y769" s="19" t="s">
        <v>63</v>
      </c>
      <c r="Z769" s="19" t="s">
        <v>63</v>
      </c>
      <c r="AA769" s="19" t="s">
        <v>63</v>
      </c>
      <c r="AB769" s="19" t="s">
        <v>63</v>
      </c>
      <c r="AC769" s="19" t="s">
        <v>63</v>
      </c>
      <c r="AD769" s="19" t="s">
        <v>63</v>
      </c>
      <c r="AE769" s="19" t="s">
        <v>63</v>
      </c>
      <c r="AF769" s="19" t="s">
        <v>63</v>
      </c>
      <c r="AG769" s="19" t="s">
        <v>63</v>
      </c>
      <c r="AH769" s="19" t="s">
        <v>63</v>
      </c>
      <c r="AI769" s="19" t="s">
        <v>63</v>
      </c>
      <c r="AJ769" s="19" t="s">
        <v>63</v>
      </c>
      <c r="AK769" s="19" t="s">
        <v>63</v>
      </c>
      <c r="AL769" s="19" t="s">
        <v>63</v>
      </c>
      <c r="AM769" s="19" t="s">
        <v>63</v>
      </c>
      <c r="AN769" s="19" t="s">
        <v>63</v>
      </c>
      <c r="AO769" s="19" t="s">
        <v>63</v>
      </c>
      <c r="AP769" s="83"/>
      <c r="AQ769" s="83" t="s">
        <v>64</v>
      </c>
    </row>
    <row r="770" spans="1:43">
      <c r="A770" s="19" t="s">
        <v>217</v>
      </c>
      <c r="B770" s="1">
        <v>3322</v>
      </c>
      <c r="C770" s="16">
        <v>56.7</v>
      </c>
      <c r="D770" s="23" t="s">
        <v>1918</v>
      </c>
      <c r="E770" s="19" t="s">
        <v>240</v>
      </c>
      <c r="F770" s="19" t="s">
        <v>57</v>
      </c>
      <c r="G770" s="19" t="s">
        <v>1910</v>
      </c>
      <c r="H770" s="18">
        <v>1</v>
      </c>
      <c r="I770" s="19"/>
      <c r="J770" s="19"/>
      <c r="K770" s="19"/>
      <c r="L770" s="19" t="s">
        <v>63</v>
      </c>
      <c r="M770" s="19" t="s">
        <v>63</v>
      </c>
      <c r="N770" s="19" t="s">
        <v>63</v>
      </c>
      <c r="O770" s="19" t="s">
        <v>63</v>
      </c>
      <c r="P770" s="19" t="s">
        <v>62</v>
      </c>
      <c r="Q770" s="19" t="s">
        <v>62</v>
      </c>
      <c r="R770" s="19" t="s">
        <v>63</v>
      </c>
      <c r="S770" s="19" t="s">
        <v>62</v>
      </c>
      <c r="T770" s="19" t="s">
        <v>62</v>
      </c>
      <c r="U770" s="19" t="s">
        <v>62</v>
      </c>
      <c r="V770" s="19" t="s">
        <v>62</v>
      </c>
      <c r="W770" s="19" t="s">
        <v>63</v>
      </c>
      <c r="X770" s="19" t="s">
        <v>63</v>
      </c>
      <c r="Y770" s="19" t="s">
        <v>63</v>
      </c>
      <c r="Z770" s="19" t="s">
        <v>63</v>
      </c>
      <c r="AA770" s="19" t="s">
        <v>63</v>
      </c>
      <c r="AB770" s="19" t="s">
        <v>63</v>
      </c>
      <c r="AC770" s="19" t="s">
        <v>63</v>
      </c>
      <c r="AD770" s="19" t="s">
        <v>63</v>
      </c>
      <c r="AE770" s="19" t="s">
        <v>63</v>
      </c>
      <c r="AF770" s="19" t="s">
        <v>63</v>
      </c>
      <c r="AG770" s="19" t="s">
        <v>63</v>
      </c>
      <c r="AH770" s="19" t="s">
        <v>63</v>
      </c>
      <c r="AI770" s="19" t="s">
        <v>63</v>
      </c>
      <c r="AJ770" s="19" t="s">
        <v>63</v>
      </c>
      <c r="AK770" s="19" t="s">
        <v>63</v>
      </c>
      <c r="AL770" s="19" t="s">
        <v>63</v>
      </c>
      <c r="AM770" s="19" t="s">
        <v>63</v>
      </c>
      <c r="AN770" s="19" t="s">
        <v>63</v>
      </c>
      <c r="AO770" s="19" t="s">
        <v>63</v>
      </c>
      <c r="AP770" s="83"/>
      <c r="AQ770" s="83" t="s">
        <v>64</v>
      </c>
    </row>
    <row r="771" spans="1:43">
      <c r="A771" s="19" t="s">
        <v>217</v>
      </c>
      <c r="B771" s="1">
        <v>3323</v>
      </c>
      <c r="C771" s="16">
        <v>148.5</v>
      </c>
      <c r="D771" s="23" t="s">
        <v>1918</v>
      </c>
      <c r="E771" s="19" t="s">
        <v>240</v>
      </c>
      <c r="F771" s="19" t="s">
        <v>57</v>
      </c>
      <c r="G771" s="19" t="s">
        <v>1911</v>
      </c>
      <c r="H771" s="18">
        <v>1</v>
      </c>
      <c r="I771" s="19"/>
      <c r="J771" s="19"/>
      <c r="K771" s="19"/>
      <c r="L771" s="19" t="s">
        <v>63</v>
      </c>
      <c r="M771" s="19" t="s">
        <v>63</v>
      </c>
      <c r="N771" s="19" t="s">
        <v>63</v>
      </c>
      <c r="O771" s="19" t="s">
        <v>63</v>
      </c>
      <c r="P771" s="19" t="s">
        <v>62</v>
      </c>
      <c r="Q771" s="19" t="s">
        <v>62</v>
      </c>
      <c r="R771" s="19" t="s">
        <v>63</v>
      </c>
      <c r="S771" s="19" t="s">
        <v>62</v>
      </c>
      <c r="T771" s="19" t="s">
        <v>62</v>
      </c>
      <c r="U771" s="19" t="s">
        <v>62</v>
      </c>
      <c r="V771" s="19" t="s">
        <v>62</v>
      </c>
      <c r="W771" s="19" t="s">
        <v>63</v>
      </c>
      <c r="X771" s="19" t="s">
        <v>63</v>
      </c>
      <c r="Y771" s="19" t="s">
        <v>63</v>
      </c>
      <c r="Z771" s="19" t="s">
        <v>63</v>
      </c>
      <c r="AA771" s="19" t="s">
        <v>63</v>
      </c>
      <c r="AB771" s="19" t="s">
        <v>63</v>
      </c>
      <c r="AC771" s="19" t="s">
        <v>63</v>
      </c>
      <c r="AD771" s="19" t="s">
        <v>63</v>
      </c>
      <c r="AE771" s="19" t="s">
        <v>63</v>
      </c>
      <c r="AF771" s="19" t="s">
        <v>63</v>
      </c>
      <c r="AG771" s="19" t="s">
        <v>63</v>
      </c>
      <c r="AH771" s="19" t="s">
        <v>63</v>
      </c>
      <c r="AI771" s="19" t="s">
        <v>63</v>
      </c>
      <c r="AJ771" s="19" t="s">
        <v>63</v>
      </c>
      <c r="AK771" s="19" t="s">
        <v>63</v>
      </c>
      <c r="AL771" s="19" t="s">
        <v>63</v>
      </c>
      <c r="AM771" s="19" t="s">
        <v>63</v>
      </c>
      <c r="AN771" s="19" t="s">
        <v>63</v>
      </c>
      <c r="AO771" s="19" t="s">
        <v>63</v>
      </c>
      <c r="AP771" s="83"/>
      <c r="AQ771" s="83" t="s">
        <v>64</v>
      </c>
    </row>
    <row r="772" spans="1:43">
      <c r="A772" s="19" t="s">
        <v>217</v>
      </c>
      <c r="B772" s="1">
        <v>3324</v>
      </c>
      <c r="C772" s="16">
        <v>49.5</v>
      </c>
      <c r="D772" s="23" t="s">
        <v>1919</v>
      </c>
      <c r="E772" s="17" t="s">
        <v>57</v>
      </c>
      <c r="F772" s="19" t="s">
        <v>57</v>
      </c>
      <c r="G772" s="19" t="s">
        <v>219</v>
      </c>
      <c r="H772" s="18">
        <v>1</v>
      </c>
      <c r="I772" s="19"/>
      <c r="J772" s="19"/>
      <c r="K772" s="19"/>
      <c r="L772" s="19" t="s">
        <v>63</v>
      </c>
      <c r="M772" s="19" t="s">
        <v>63</v>
      </c>
      <c r="N772" s="19" t="s">
        <v>63</v>
      </c>
      <c r="O772" s="19" t="s">
        <v>63</v>
      </c>
      <c r="P772" s="19" t="s">
        <v>62</v>
      </c>
      <c r="Q772" s="19" t="s">
        <v>62</v>
      </c>
      <c r="R772" s="19" t="s">
        <v>63</v>
      </c>
      <c r="S772" s="19" t="s">
        <v>62</v>
      </c>
      <c r="T772" s="19" t="s">
        <v>62</v>
      </c>
      <c r="U772" s="19" t="s">
        <v>62</v>
      </c>
      <c r="V772" s="19" t="s">
        <v>62</v>
      </c>
      <c r="W772" s="19" t="s">
        <v>63</v>
      </c>
      <c r="X772" s="19" t="s">
        <v>63</v>
      </c>
      <c r="Y772" s="19" t="s">
        <v>63</v>
      </c>
      <c r="Z772" s="19" t="s">
        <v>63</v>
      </c>
      <c r="AA772" s="19" t="s">
        <v>63</v>
      </c>
      <c r="AB772" s="19" t="s">
        <v>63</v>
      </c>
      <c r="AC772" s="19" t="s">
        <v>63</v>
      </c>
      <c r="AD772" s="19" t="s">
        <v>63</v>
      </c>
      <c r="AE772" s="19" t="s">
        <v>63</v>
      </c>
      <c r="AF772" s="19" t="s">
        <v>63</v>
      </c>
      <c r="AG772" s="19" t="s">
        <v>63</v>
      </c>
      <c r="AH772" s="19" t="s">
        <v>63</v>
      </c>
      <c r="AI772" s="19" t="s">
        <v>63</v>
      </c>
      <c r="AJ772" s="19" t="s">
        <v>63</v>
      </c>
      <c r="AK772" s="19" t="s">
        <v>63</v>
      </c>
      <c r="AL772" s="19" t="s">
        <v>63</v>
      </c>
      <c r="AM772" s="19" t="s">
        <v>63</v>
      </c>
      <c r="AN772" s="19" t="s">
        <v>63</v>
      </c>
      <c r="AO772" s="19" t="s">
        <v>63</v>
      </c>
      <c r="AP772" s="83"/>
      <c r="AQ772" s="83" t="s">
        <v>64</v>
      </c>
    </row>
    <row r="773" spans="1:43">
      <c r="A773" s="19" t="s">
        <v>217</v>
      </c>
      <c r="B773" s="1">
        <v>3325</v>
      </c>
      <c r="C773" s="16">
        <v>77.400000000000006</v>
      </c>
      <c r="D773" s="23" t="s">
        <v>1919</v>
      </c>
      <c r="E773" s="17" t="s">
        <v>57</v>
      </c>
      <c r="F773" s="19" t="s">
        <v>57</v>
      </c>
      <c r="G773" s="19" t="s">
        <v>223</v>
      </c>
      <c r="H773" s="18">
        <v>1</v>
      </c>
      <c r="I773" s="19"/>
      <c r="J773" s="19"/>
      <c r="K773" s="19"/>
      <c r="L773" s="19" t="s">
        <v>63</v>
      </c>
      <c r="M773" s="19" t="s">
        <v>63</v>
      </c>
      <c r="N773" s="19" t="s">
        <v>63</v>
      </c>
      <c r="O773" s="19" t="s">
        <v>63</v>
      </c>
      <c r="P773" s="19" t="s">
        <v>62</v>
      </c>
      <c r="Q773" s="19" t="s">
        <v>62</v>
      </c>
      <c r="R773" s="19" t="s">
        <v>63</v>
      </c>
      <c r="S773" s="19" t="s">
        <v>62</v>
      </c>
      <c r="T773" s="19" t="s">
        <v>62</v>
      </c>
      <c r="U773" s="19" t="s">
        <v>62</v>
      </c>
      <c r="V773" s="19" t="s">
        <v>62</v>
      </c>
      <c r="W773" s="19" t="s">
        <v>63</v>
      </c>
      <c r="X773" s="19" t="s">
        <v>63</v>
      </c>
      <c r="Y773" s="19" t="s">
        <v>63</v>
      </c>
      <c r="Z773" s="19" t="s">
        <v>63</v>
      </c>
      <c r="AA773" s="19" t="s">
        <v>63</v>
      </c>
      <c r="AB773" s="19" t="s">
        <v>63</v>
      </c>
      <c r="AC773" s="19" t="s">
        <v>63</v>
      </c>
      <c r="AD773" s="19" t="s">
        <v>63</v>
      </c>
      <c r="AE773" s="19" t="s">
        <v>63</v>
      </c>
      <c r="AF773" s="19" t="s">
        <v>63</v>
      </c>
      <c r="AG773" s="19" t="s">
        <v>63</v>
      </c>
      <c r="AH773" s="19" t="s">
        <v>63</v>
      </c>
      <c r="AI773" s="19" t="s">
        <v>63</v>
      </c>
      <c r="AJ773" s="19" t="s">
        <v>63</v>
      </c>
      <c r="AK773" s="19" t="s">
        <v>63</v>
      </c>
      <c r="AL773" s="19" t="s">
        <v>63</v>
      </c>
      <c r="AM773" s="19" t="s">
        <v>63</v>
      </c>
      <c r="AN773" s="19" t="s">
        <v>63</v>
      </c>
      <c r="AO773" s="19" t="s">
        <v>63</v>
      </c>
      <c r="AP773" s="83"/>
      <c r="AQ773" s="83" t="s">
        <v>64</v>
      </c>
    </row>
    <row r="774" spans="1:43">
      <c r="A774" s="19" t="s">
        <v>217</v>
      </c>
      <c r="B774" s="1">
        <v>3326</v>
      </c>
      <c r="C774" s="16">
        <v>70.2</v>
      </c>
      <c r="D774" s="23" t="s">
        <v>218</v>
      </c>
      <c r="E774" s="17" t="s">
        <v>57</v>
      </c>
      <c r="F774" s="19" t="s">
        <v>57</v>
      </c>
      <c r="G774" s="19" t="s">
        <v>219</v>
      </c>
      <c r="H774" s="18">
        <v>1</v>
      </c>
      <c r="I774" s="19"/>
      <c r="J774" s="19"/>
      <c r="K774" s="19"/>
      <c r="L774" s="19" t="s">
        <v>63</v>
      </c>
      <c r="M774" s="19" t="s">
        <v>63</v>
      </c>
      <c r="N774" s="19" t="s">
        <v>63</v>
      </c>
      <c r="O774" s="19" t="s">
        <v>63</v>
      </c>
      <c r="P774" s="19" t="s">
        <v>62</v>
      </c>
      <c r="Q774" s="19" t="s">
        <v>62</v>
      </c>
      <c r="R774" s="19" t="s">
        <v>63</v>
      </c>
      <c r="S774" s="19" t="s">
        <v>62</v>
      </c>
      <c r="T774" s="19" t="s">
        <v>62</v>
      </c>
      <c r="U774" s="19" t="s">
        <v>62</v>
      </c>
      <c r="V774" s="19" t="s">
        <v>62</v>
      </c>
      <c r="W774" s="19" t="s">
        <v>63</v>
      </c>
      <c r="X774" s="19" t="s">
        <v>63</v>
      </c>
      <c r="Y774" s="19" t="s">
        <v>63</v>
      </c>
      <c r="Z774" s="19" t="s">
        <v>63</v>
      </c>
      <c r="AA774" s="19" t="s">
        <v>63</v>
      </c>
      <c r="AB774" s="19" t="s">
        <v>63</v>
      </c>
      <c r="AC774" s="19" t="s">
        <v>63</v>
      </c>
      <c r="AD774" s="19" t="s">
        <v>63</v>
      </c>
      <c r="AE774" s="19" t="s">
        <v>63</v>
      </c>
      <c r="AF774" s="19" t="s">
        <v>63</v>
      </c>
      <c r="AG774" s="19" t="s">
        <v>63</v>
      </c>
      <c r="AH774" s="19" t="s">
        <v>63</v>
      </c>
      <c r="AI774" s="19" t="s">
        <v>63</v>
      </c>
      <c r="AJ774" s="19" t="s">
        <v>63</v>
      </c>
      <c r="AK774" s="19" t="s">
        <v>63</v>
      </c>
      <c r="AL774" s="19" t="s">
        <v>63</v>
      </c>
      <c r="AM774" s="19" t="s">
        <v>63</v>
      </c>
      <c r="AN774" s="19" t="s">
        <v>63</v>
      </c>
      <c r="AO774" s="19" t="s">
        <v>63</v>
      </c>
      <c r="AP774" s="83"/>
      <c r="AQ774" s="83" t="s">
        <v>64</v>
      </c>
    </row>
    <row r="775" spans="1:43">
      <c r="A775" s="19" t="s">
        <v>217</v>
      </c>
      <c r="B775" s="1">
        <v>3327</v>
      </c>
      <c r="C775" s="16">
        <v>139.5</v>
      </c>
      <c r="D775" s="23" t="s">
        <v>218</v>
      </c>
      <c r="E775" s="17" t="s">
        <v>57</v>
      </c>
      <c r="F775" s="19" t="s">
        <v>57</v>
      </c>
      <c r="G775" s="19" t="s">
        <v>223</v>
      </c>
      <c r="H775" s="18">
        <v>1</v>
      </c>
      <c r="I775" s="19"/>
      <c r="J775" s="19"/>
      <c r="K775" s="19"/>
      <c r="L775" s="19" t="s">
        <v>63</v>
      </c>
      <c r="M775" s="19" t="s">
        <v>63</v>
      </c>
      <c r="N775" s="19" t="s">
        <v>63</v>
      </c>
      <c r="O775" s="19" t="s">
        <v>63</v>
      </c>
      <c r="P775" s="19" t="s">
        <v>62</v>
      </c>
      <c r="Q775" s="19" t="s">
        <v>62</v>
      </c>
      <c r="R775" s="19" t="s">
        <v>63</v>
      </c>
      <c r="S775" s="19" t="s">
        <v>62</v>
      </c>
      <c r="T775" s="19" t="s">
        <v>62</v>
      </c>
      <c r="U775" s="19" t="s">
        <v>62</v>
      </c>
      <c r="V775" s="19" t="s">
        <v>62</v>
      </c>
      <c r="W775" s="19" t="s">
        <v>63</v>
      </c>
      <c r="X775" s="19" t="s">
        <v>63</v>
      </c>
      <c r="Y775" s="19" t="s">
        <v>63</v>
      </c>
      <c r="Z775" s="19" t="s">
        <v>63</v>
      </c>
      <c r="AA775" s="19" t="s">
        <v>63</v>
      </c>
      <c r="AB775" s="19" t="s">
        <v>63</v>
      </c>
      <c r="AC775" s="19" t="s">
        <v>63</v>
      </c>
      <c r="AD775" s="19" t="s">
        <v>63</v>
      </c>
      <c r="AE775" s="19" t="s">
        <v>63</v>
      </c>
      <c r="AF775" s="19" t="s">
        <v>63</v>
      </c>
      <c r="AG775" s="19" t="s">
        <v>63</v>
      </c>
      <c r="AH775" s="19" t="s">
        <v>63</v>
      </c>
      <c r="AI775" s="19" t="s">
        <v>63</v>
      </c>
      <c r="AJ775" s="19" t="s">
        <v>63</v>
      </c>
      <c r="AK775" s="19" t="s">
        <v>63</v>
      </c>
      <c r="AL775" s="19" t="s">
        <v>63</v>
      </c>
      <c r="AM775" s="19" t="s">
        <v>63</v>
      </c>
      <c r="AN775" s="19" t="s">
        <v>63</v>
      </c>
      <c r="AO775" s="19" t="s">
        <v>63</v>
      </c>
      <c r="AP775" s="83"/>
      <c r="AQ775" s="83" t="s">
        <v>64</v>
      </c>
    </row>
    <row r="776" spans="1:43">
      <c r="A776" s="19" t="s">
        <v>217</v>
      </c>
      <c r="B776" s="1">
        <v>3328</v>
      </c>
      <c r="C776" s="16">
        <v>49.5</v>
      </c>
      <c r="D776" s="23" t="s">
        <v>1920</v>
      </c>
      <c r="E776" s="17" t="s">
        <v>57</v>
      </c>
      <c r="F776" s="19" t="s">
        <v>57</v>
      </c>
      <c r="G776" s="19" t="s">
        <v>219</v>
      </c>
      <c r="H776" s="15">
        <v>1</v>
      </c>
      <c r="I776" s="19"/>
      <c r="J776" s="19"/>
      <c r="K776" s="19"/>
      <c r="L776" s="19" t="s">
        <v>63</v>
      </c>
      <c r="M776" s="19" t="s">
        <v>63</v>
      </c>
      <c r="N776" s="19" t="s">
        <v>63</v>
      </c>
      <c r="O776" s="19" t="s">
        <v>63</v>
      </c>
      <c r="P776" s="19" t="s">
        <v>62</v>
      </c>
      <c r="Q776" s="19" t="s">
        <v>62</v>
      </c>
      <c r="R776" s="19" t="s">
        <v>63</v>
      </c>
      <c r="S776" s="19" t="s">
        <v>62</v>
      </c>
      <c r="T776" s="19" t="s">
        <v>62</v>
      </c>
      <c r="U776" s="19" t="s">
        <v>62</v>
      </c>
      <c r="V776" s="19" t="s">
        <v>62</v>
      </c>
      <c r="W776" s="19" t="s">
        <v>63</v>
      </c>
      <c r="X776" s="19" t="s">
        <v>63</v>
      </c>
      <c r="Y776" s="19" t="s">
        <v>63</v>
      </c>
      <c r="Z776" s="19" t="s">
        <v>63</v>
      </c>
      <c r="AA776" s="19" t="s">
        <v>63</v>
      </c>
      <c r="AB776" s="19" t="s">
        <v>63</v>
      </c>
      <c r="AC776" s="19" t="s">
        <v>63</v>
      </c>
      <c r="AD776" s="19" t="s">
        <v>63</v>
      </c>
      <c r="AE776" s="19" t="s">
        <v>63</v>
      </c>
      <c r="AF776" s="19" t="s">
        <v>63</v>
      </c>
      <c r="AG776" s="19" t="s">
        <v>63</v>
      </c>
      <c r="AH776" s="19" t="s">
        <v>63</v>
      </c>
      <c r="AI776" s="19" t="s">
        <v>63</v>
      </c>
      <c r="AJ776" s="19" t="s">
        <v>63</v>
      </c>
      <c r="AK776" s="19" t="s">
        <v>63</v>
      </c>
      <c r="AL776" s="19" t="s">
        <v>63</v>
      </c>
      <c r="AM776" s="19" t="s">
        <v>63</v>
      </c>
      <c r="AN776" s="19" t="s">
        <v>63</v>
      </c>
      <c r="AO776" s="19" t="s">
        <v>63</v>
      </c>
      <c r="AP776" s="83"/>
      <c r="AQ776" s="83" t="s">
        <v>64</v>
      </c>
    </row>
    <row r="777" spans="1:43">
      <c r="A777" s="19" t="s">
        <v>217</v>
      </c>
      <c r="B777" s="1">
        <v>3329</v>
      </c>
      <c r="C777" s="16">
        <v>99</v>
      </c>
      <c r="D777" s="23" t="s">
        <v>1921</v>
      </c>
      <c r="E777" s="17" t="s">
        <v>57</v>
      </c>
      <c r="F777" s="19" t="s">
        <v>57</v>
      </c>
      <c r="G777" s="19" t="s">
        <v>223</v>
      </c>
      <c r="H777" s="15">
        <v>1</v>
      </c>
      <c r="I777" s="19"/>
      <c r="J777" s="19"/>
      <c r="K777" s="19"/>
      <c r="L777" s="19" t="s">
        <v>63</v>
      </c>
      <c r="M777" s="19" t="s">
        <v>63</v>
      </c>
      <c r="N777" s="19" t="s">
        <v>63</v>
      </c>
      <c r="O777" s="19" t="s">
        <v>63</v>
      </c>
      <c r="P777" s="19" t="s">
        <v>62</v>
      </c>
      <c r="Q777" s="19" t="s">
        <v>62</v>
      </c>
      <c r="R777" s="19" t="s">
        <v>63</v>
      </c>
      <c r="S777" s="19" t="s">
        <v>62</v>
      </c>
      <c r="T777" s="19" t="s">
        <v>62</v>
      </c>
      <c r="U777" s="19" t="s">
        <v>62</v>
      </c>
      <c r="V777" s="19" t="s">
        <v>62</v>
      </c>
      <c r="W777" s="19" t="s">
        <v>63</v>
      </c>
      <c r="X777" s="19" t="s">
        <v>63</v>
      </c>
      <c r="Y777" s="19" t="s">
        <v>63</v>
      </c>
      <c r="Z777" s="19" t="s">
        <v>63</v>
      </c>
      <c r="AA777" s="19" t="s">
        <v>63</v>
      </c>
      <c r="AB777" s="19" t="s">
        <v>63</v>
      </c>
      <c r="AC777" s="19" t="s">
        <v>63</v>
      </c>
      <c r="AD777" s="19" t="s">
        <v>63</v>
      </c>
      <c r="AE777" s="19" t="s">
        <v>63</v>
      </c>
      <c r="AF777" s="19" t="s">
        <v>63</v>
      </c>
      <c r="AG777" s="19" t="s">
        <v>63</v>
      </c>
      <c r="AH777" s="19" t="s">
        <v>63</v>
      </c>
      <c r="AI777" s="19" t="s">
        <v>63</v>
      </c>
      <c r="AJ777" s="19" t="s">
        <v>63</v>
      </c>
      <c r="AK777" s="19" t="s">
        <v>63</v>
      </c>
      <c r="AL777" s="19" t="s">
        <v>63</v>
      </c>
      <c r="AM777" s="19" t="s">
        <v>63</v>
      </c>
      <c r="AN777" s="19" t="s">
        <v>63</v>
      </c>
      <c r="AO777" s="19" t="s">
        <v>63</v>
      </c>
      <c r="AP777" s="83"/>
      <c r="AQ777" s="83" t="s">
        <v>64</v>
      </c>
    </row>
    <row r="778" spans="1:43">
      <c r="A778" s="19" t="s">
        <v>217</v>
      </c>
      <c r="B778" s="1">
        <v>3330</v>
      </c>
      <c r="C778" s="16">
        <v>8.4</v>
      </c>
      <c r="D778" s="23" t="s">
        <v>220</v>
      </c>
      <c r="E778" s="17" t="s">
        <v>57</v>
      </c>
      <c r="F778" s="19" t="s">
        <v>156</v>
      </c>
      <c r="G778" s="17" t="s">
        <v>153</v>
      </c>
      <c r="H778" s="18">
        <v>1</v>
      </c>
      <c r="I778" s="19"/>
      <c r="J778" s="19"/>
      <c r="K778" s="19"/>
      <c r="L778" s="19" t="s">
        <v>63</v>
      </c>
      <c r="M778" s="19" t="s">
        <v>63</v>
      </c>
      <c r="N778" s="19" t="s">
        <v>63</v>
      </c>
      <c r="O778" s="19" t="s">
        <v>63</v>
      </c>
      <c r="P778" s="19" t="s">
        <v>62</v>
      </c>
      <c r="Q778" s="19" t="s">
        <v>63</v>
      </c>
      <c r="R778" s="19" t="s">
        <v>62</v>
      </c>
      <c r="S778" s="19" t="s">
        <v>62</v>
      </c>
      <c r="T778" s="19" t="s">
        <v>62</v>
      </c>
      <c r="U778" s="19" t="s">
        <v>62</v>
      </c>
      <c r="V778" s="19" t="s">
        <v>62</v>
      </c>
      <c r="W778" s="19" t="s">
        <v>62</v>
      </c>
      <c r="X778" s="19" t="s">
        <v>62</v>
      </c>
      <c r="Y778" s="19" t="s">
        <v>63</v>
      </c>
      <c r="Z778" s="19" t="s">
        <v>62</v>
      </c>
      <c r="AA778" s="19" t="s">
        <v>63</v>
      </c>
      <c r="AB778" s="19" t="s">
        <v>63</v>
      </c>
      <c r="AC778" s="19" t="s">
        <v>62</v>
      </c>
      <c r="AD778" s="19" t="s">
        <v>62</v>
      </c>
      <c r="AE778" s="19" t="s">
        <v>62</v>
      </c>
      <c r="AF778" s="19" t="s">
        <v>62</v>
      </c>
      <c r="AG778" s="19" t="s">
        <v>62</v>
      </c>
      <c r="AH778" s="19" t="s">
        <v>62</v>
      </c>
      <c r="AI778" s="19" t="s">
        <v>62</v>
      </c>
      <c r="AJ778" s="19" t="s">
        <v>62</v>
      </c>
      <c r="AK778" s="19" t="s">
        <v>62</v>
      </c>
      <c r="AL778" s="19" t="s">
        <v>62</v>
      </c>
      <c r="AM778" s="19" t="s">
        <v>62</v>
      </c>
      <c r="AN778" s="19" t="s">
        <v>62</v>
      </c>
      <c r="AO778" s="19" t="s">
        <v>63</v>
      </c>
      <c r="AP778" s="83"/>
      <c r="AQ778" s="83" t="s">
        <v>64</v>
      </c>
    </row>
    <row r="779" spans="1:43">
      <c r="A779" s="19" t="s">
        <v>217</v>
      </c>
      <c r="B779" s="1">
        <v>3331</v>
      </c>
      <c r="C779" s="16">
        <v>77.400000000000006</v>
      </c>
      <c r="D779" s="23" t="s">
        <v>220</v>
      </c>
      <c r="E779" s="19" t="s">
        <v>221</v>
      </c>
      <c r="F779" s="19" t="s">
        <v>156</v>
      </c>
      <c r="G779" s="17" t="s">
        <v>57</v>
      </c>
      <c r="H779" s="18">
        <v>1</v>
      </c>
      <c r="I779" s="19"/>
      <c r="J779" s="19"/>
      <c r="K779" s="19"/>
      <c r="L779" s="19" t="s">
        <v>63</v>
      </c>
      <c r="M779" s="19" t="s">
        <v>63</v>
      </c>
      <c r="N779" s="19" t="s">
        <v>63</v>
      </c>
      <c r="O779" s="19" t="s">
        <v>63</v>
      </c>
      <c r="P779" s="19" t="s">
        <v>62</v>
      </c>
      <c r="Q779" s="19" t="s">
        <v>62</v>
      </c>
      <c r="R779" s="19" t="s">
        <v>63</v>
      </c>
      <c r="S779" s="19" t="s">
        <v>62</v>
      </c>
      <c r="T779" s="19" t="s">
        <v>62</v>
      </c>
      <c r="U779" s="19" t="s">
        <v>62</v>
      </c>
      <c r="V779" s="19" t="s">
        <v>62</v>
      </c>
      <c r="W779" s="19" t="s">
        <v>63</v>
      </c>
      <c r="X779" s="19" t="s">
        <v>63</v>
      </c>
      <c r="Y779" s="19" t="s">
        <v>63</v>
      </c>
      <c r="Z779" s="19" t="s">
        <v>63</v>
      </c>
      <c r="AA779" s="19" t="s">
        <v>63</v>
      </c>
      <c r="AB779" s="19" t="s">
        <v>63</v>
      </c>
      <c r="AC779" s="19" t="s">
        <v>63</v>
      </c>
      <c r="AD779" s="19" t="s">
        <v>63</v>
      </c>
      <c r="AE779" s="19" t="s">
        <v>63</v>
      </c>
      <c r="AF779" s="19" t="s">
        <v>63</v>
      </c>
      <c r="AG779" s="19" t="s">
        <v>63</v>
      </c>
      <c r="AH779" s="19" t="s">
        <v>63</v>
      </c>
      <c r="AI779" s="19" t="s">
        <v>63</v>
      </c>
      <c r="AJ779" s="19" t="s">
        <v>63</v>
      </c>
      <c r="AK779" s="19" t="s">
        <v>63</v>
      </c>
      <c r="AL779" s="19" t="s">
        <v>63</v>
      </c>
      <c r="AM779" s="19" t="s">
        <v>63</v>
      </c>
      <c r="AN779" s="19" t="s">
        <v>63</v>
      </c>
      <c r="AO779" s="19" t="s">
        <v>63</v>
      </c>
      <c r="AP779" s="83"/>
      <c r="AQ779" s="83" t="s">
        <v>64</v>
      </c>
    </row>
    <row r="780" spans="1:43">
      <c r="A780" s="19" t="s">
        <v>217</v>
      </c>
      <c r="B780" s="1">
        <v>3332</v>
      </c>
      <c r="C780" s="16">
        <v>30.6</v>
      </c>
      <c r="D780" s="23" t="s">
        <v>222</v>
      </c>
      <c r="E780" s="17" t="s">
        <v>57</v>
      </c>
      <c r="F780" s="19" t="s">
        <v>156</v>
      </c>
      <c r="G780" s="19" t="s">
        <v>219</v>
      </c>
      <c r="H780" s="18">
        <v>1</v>
      </c>
      <c r="I780" s="19"/>
      <c r="J780" s="19"/>
      <c r="K780" s="19"/>
      <c r="L780" s="19" t="s">
        <v>63</v>
      </c>
      <c r="M780" s="19" t="s">
        <v>63</v>
      </c>
      <c r="N780" s="19" t="s">
        <v>63</v>
      </c>
      <c r="O780" s="19" t="s">
        <v>63</v>
      </c>
      <c r="P780" s="19" t="s">
        <v>62</v>
      </c>
      <c r="Q780" s="19" t="s">
        <v>62</v>
      </c>
      <c r="R780" s="19" t="s">
        <v>63</v>
      </c>
      <c r="S780" s="19" t="s">
        <v>62</v>
      </c>
      <c r="T780" s="19" t="s">
        <v>62</v>
      </c>
      <c r="U780" s="19" t="s">
        <v>62</v>
      </c>
      <c r="V780" s="19" t="s">
        <v>62</v>
      </c>
      <c r="W780" s="19" t="s">
        <v>63</v>
      </c>
      <c r="X780" s="19" t="s">
        <v>63</v>
      </c>
      <c r="Y780" s="19" t="s">
        <v>63</v>
      </c>
      <c r="Z780" s="19" t="s">
        <v>63</v>
      </c>
      <c r="AA780" s="19" t="s">
        <v>63</v>
      </c>
      <c r="AB780" s="19" t="s">
        <v>63</v>
      </c>
      <c r="AC780" s="19" t="s">
        <v>63</v>
      </c>
      <c r="AD780" s="19" t="s">
        <v>63</v>
      </c>
      <c r="AE780" s="19" t="s">
        <v>63</v>
      </c>
      <c r="AF780" s="19" t="s">
        <v>63</v>
      </c>
      <c r="AG780" s="19" t="s">
        <v>63</v>
      </c>
      <c r="AH780" s="19" t="s">
        <v>63</v>
      </c>
      <c r="AI780" s="19" t="s">
        <v>63</v>
      </c>
      <c r="AJ780" s="19" t="s">
        <v>63</v>
      </c>
      <c r="AK780" s="19" t="s">
        <v>63</v>
      </c>
      <c r="AL780" s="19" t="s">
        <v>63</v>
      </c>
      <c r="AM780" s="19" t="s">
        <v>63</v>
      </c>
      <c r="AN780" s="19" t="s">
        <v>63</v>
      </c>
      <c r="AO780" s="19" t="s">
        <v>63</v>
      </c>
      <c r="AP780" s="83"/>
      <c r="AQ780" s="83" t="s">
        <v>64</v>
      </c>
    </row>
    <row r="781" spans="1:43">
      <c r="A781" s="19" t="s">
        <v>217</v>
      </c>
      <c r="B781" s="1">
        <v>3333</v>
      </c>
      <c r="C781" s="16">
        <v>99</v>
      </c>
      <c r="D781" s="23" t="s">
        <v>222</v>
      </c>
      <c r="E781" s="17" t="s">
        <v>57</v>
      </c>
      <c r="F781" s="19" t="s">
        <v>156</v>
      </c>
      <c r="G781" s="19" t="s">
        <v>223</v>
      </c>
      <c r="H781" s="18">
        <v>1</v>
      </c>
      <c r="I781" s="19"/>
      <c r="J781" s="19"/>
      <c r="K781" s="19"/>
      <c r="L781" s="19" t="s">
        <v>63</v>
      </c>
      <c r="M781" s="19" t="s">
        <v>63</v>
      </c>
      <c r="N781" s="19" t="s">
        <v>63</v>
      </c>
      <c r="O781" s="19" t="s">
        <v>63</v>
      </c>
      <c r="P781" s="19" t="s">
        <v>62</v>
      </c>
      <c r="Q781" s="19" t="s">
        <v>62</v>
      </c>
      <c r="R781" s="19" t="s">
        <v>63</v>
      </c>
      <c r="S781" s="19" t="s">
        <v>62</v>
      </c>
      <c r="T781" s="19" t="s">
        <v>62</v>
      </c>
      <c r="U781" s="19" t="s">
        <v>62</v>
      </c>
      <c r="V781" s="19" t="s">
        <v>62</v>
      </c>
      <c r="W781" s="19" t="s">
        <v>63</v>
      </c>
      <c r="X781" s="19" t="s">
        <v>63</v>
      </c>
      <c r="Y781" s="19" t="s">
        <v>63</v>
      </c>
      <c r="Z781" s="19" t="s">
        <v>63</v>
      </c>
      <c r="AA781" s="19" t="s">
        <v>63</v>
      </c>
      <c r="AB781" s="19" t="s">
        <v>63</v>
      </c>
      <c r="AC781" s="19" t="s">
        <v>63</v>
      </c>
      <c r="AD781" s="19" t="s">
        <v>63</v>
      </c>
      <c r="AE781" s="19" t="s">
        <v>63</v>
      </c>
      <c r="AF781" s="19" t="s">
        <v>63</v>
      </c>
      <c r="AG781" s="19" t="s">
        <v>63</v>
      </c>
      <c r="AH781" s="19" t="s">
        <v>63</v>
      </c>
      <c r="AI781" s="19" t="s">
        <v>63</v>
      </c>
      <c r="AJ781" s="19" t="s">
        <v>63</v>
      </c>
      <c r="AK781" s="19" t="s">
        <v>63</v>
      </c>
      <c r="AL781" s="19" t="s">
        <v>63</v>
      </c>
      <c r="AM781" s="19" t="s">
        <v>63</v>
      </c>
      <c r="AN781" s="19" t="s">
        <v>63</v>
      </c>
      <c r="AO781" s="19" t="s">
        <v>63</v>
      </c>
      <c r="AP781" s="83"/>
      <c r="AQ781" s="83" t="s">
        <v>64</v>
      </c>
    </row>
    <row r="782" spans="1:43">
      <c r="A782" s="19" t="s">
        <v>217</v>
      </c>
      <c r="B782" s="1">
        <v>3334</v>
      </c>
      <c r="C782" s="16">
        <v>56.7</v>
      </c>
      <c r="D782" s="23" t="s">
        <v>224</v>
      </c>
      <c r="E782" s="17" t="s">
        <v>57</v>
      </c>
      <c r="F782" s="19" t="s">
        <v>57</v>
      </c>
      <c r="G782" s="19" t="s">
        <v>219</v>
      </c>
      <c r="H782" s="18">
        <v>1</v>
      </c>
      <c r="I782" s="19"/>
      <c r="J782" s="19"/>
      <c r="K782" s="19"/>
      <c r="L782" s="19" t="s">
        <v>63</v>
      </c>
      <c r="M782" s="19" t="s">
        <v>63</v>
      </c>
      <c r="N782" s="19" t="s">
        <v>63</v>
      </c>
      <c r="O782" s="19" t="s">
        <v>63</v>
      </c>
      <c r="P782" s="19" t="s">
        <v>62</v>
      </c>
      <c r="Q782" s="19" t="s">
        <v>62</v>
      </c>
      <c r="R782" s="19" t="s">
        <v>63</v>
      </c>
      <c r="S782" s="19" t="s">
        <v>62</v>
      </c>
      <c r="T782" s="19" t="s">
        <v>62</v>
      </c>
      <c r="U782" s="19" t="s">
        <v>62</v>
      </c>
      <c r="V782" s="19" t="s">
        <v>62</v>
      </c>
      <c r="W782" s="19" t="s">
        <v>63</v>
      </c>
      <c r="X782" s="19" t="s">
        <v>63</v>
      </c>
      <c r="Y782" s="19" t="s">
        <v>63</v>
      </c>
      <c r="Z782" s="19" t="s">
        <v>63</v>
      </c>
      <c r="AA782" s="19" t="s">
        <v>63</v>
      </c>
      <c r="AB782" s="19" t="s">
        <v>63</v>
      </c>
      <c r="AC782" s="19" t="s">
        <v>63</v>
      </c>
      <c r="AD782" s="19" t="s">
        <v>63</v>
      </c>
      <c r="AE782" s="19" t="s">
        <v>63</v>
      </c>
      <c r="AF782" s="19" t="s">
        <v>63</v>
      </c>
      <c r="AG782" s="19" t="s">
        <v>63</v>
      </c>
      <c r="AH782" s="19" t="s">
        <v>63</v>
      </c>
      <c r="AI782" s="19" t="s">
        <v>63</v>
      </c>
      <c r="AJ782" s="19" t="s">
        <v>63</v>
      </c>
      <c r="AK782" s="19" t="s">
        <v>63</v>
      </c>
      <c r="AL782" s="19" t="s">
        <v>63</v>
      </c>
      <c r="AM782" s="19" t="s">
        <v>63</v>
      </c>
      <c r="AN782" s="19" t="s">
        <v>63</v>
      </c>
      <c r="AO782" s="19" t="s">
        <v>63</v>
      </c>
      <c r="AP782" s="83"/>
      <c r="AQ782" s="83" t="s">
        <v>64</v>
      </c>
    </row>
    <row r="783" spans="1:43">
      <c r="A783" s="19" t="s">
        <v>217</v>
      </c>
      <c r="B783" s="1">
        <v>3335</v>
      </c>
      <c r="C783" s="16">
        <v>63</v>
      </c>
      <c r="D783" s="23" t="s">
        <v>224</v>
      </c>
      <c r="E783" s="17" t="s">
        <v>57</v>
      </c>
      <c r="F783" s="19" t="s">
        <v>57</v>
      </c>
      <c r="G783" s="19" t="s">
        <v>223</v>
      </c>
      <c r="H783" s="18">
        <v>1</v>
      </c>
      <c r="I783" s="19"/>
      <c r="J783" s="19"/>
      <c r="K783" s="19"/>
      <c r="L783" s="19" t="s">
        <v>63</v>
      </c>
      <c r="M783" s="19" t="s">
        <v>63</v>
      </c>
      <c r="N783" s="19" t="s">
        <v>63</v>
      </c>
      <c r="O783" s="19" t="s">
        <v>63</v>
      </c>
      <c r="P783" s="19" t="s">
        <v>62</v>
      </c>
      <c r="Q783" s="19" t="s">
        <v>62</v>
      </c>
      <c r="R783" s="19" t="s">
        <v>63</v>
      </c>
      <c r="S783" s="19" t="s">
        <v>62</v>
      </c>
      <c r="T783" s="19" t="s">
        <v>62</v>
      </c>
      <c r="U783" s="19" t="s">
        <v>62</v>
      </c>
      <c r="V783" s="19" t="s">
        <v>62</v>
      </c>
      <c r="W783" s="19" t="s">
        <v>63</v>
      </c>
      <c r="X783" s="19" t="s">
        <v>63</v>
      </c>
      <c r="Y783" s="19" t="s">
        <v>63</v>
      </c>
      <c r="Z783" s="19" t="s">
        <v>63</v>
      </c>
      <c r="AA783" s="19" t="s">
        <v>63</v>
      </c>
      <c r="AB783" s="19" t="s">
        <v>63</v>
      </c>
      <c r="AC783" s="19" t="s">
        <v>63</v>
      </c>
      <c r="AD783" s="19" t="s">
        <v>63</v>
      </c>
      <c r="AE783" s="19" t="s">
        <v>63</v>
      </c>
      <c r="AF783" s="19" t="s">
        <v>63</v>
      </c>
      <c r="AG783" s="19" t="s">
        <v>63</v>
      </c>
      <c r="AH783" s="19" t="s">
        <v>63</v>
      </c>
      <c r="AI783" s="19" t="s">
        <v>63</v>
      </c>
      <c r="AJ783" s="19" t="s">
        <v>63</v>
      </c>
      <c r="AK783" s="19" t="s">
        <v>63</v>
      </c>
      <c r="AL783" s="19" t="s">
        <v>63</v>
      </c>
      <c r="AM783" s="19" t="s">
        <v>63</v>
      </c>
      <c r="AN783" s="19" t="s">
        <v>63</v>
      </c>
      <c r="AO783" s="19" t="s">
        <v>63</v>
      </c>
      <c r="AP783" s="83"/>
      <c r="AQ783" s="83" t="s">
        <v>64</v>
      </c>
    </row>
    <row r="784" spans="1:43">
      <c r="A784" s="19" t="s">
        <v>217</v>
      </c>
      <c r="B784" s="1">
        <v>3336</v>
      </c>
      <c r="C784" s="16">
        <v>49.5</v>
      </c>
      <c r="D784" s="23" t="s">
        <v>1922</v>
      </c>
      <c r="E784" s="17" t="s">
        <v>57</v>
      </c>
      <c r="F784" s="19" t="s">
        <v>57</v>
      </c>
      <c r="G784" s="19" t="s">
        <v>219</v>
      </c>
      <c r="H784" s="18">
        <v>1</v>
      </c>
      <c r="I784" s="19"/>
      <c r="J784" s="19"/>
      <c r="K784" s="19"/>
      <c r="L784" s="19" t="s">
        <v>63</v>
      </c>
      <c r="M784" s="19" t="s">
        <v>63</v>
      </c>
      <c r="N784" s="19" t="s">
        <v>63</v>
      </c>
      <c r="O784" s="19" t="s">
        <v>63</v>
      </c>
      <c r="P784" s="19" t="s">
        <v>62</v>
      </c>
      <c r="Q784" s="19" t="s">
        <v>62</v>
      </c>
      <c r="R784" s="19" t="s">
        <v>63</v>
      </c>
      <c r="S784" s="19" t="s">
        <v>62</v>
      </c>
      <c r="T784" s="19" t="s">
        <v>62</v>
      </c>
      <c r="U784" s="19" t="s">
        <v>62</v>
      </c>
      <c r="V784" s="19" t="s">
        <v>62</v>
      </c>
      <c r="W784" s="19" t="s">
        <v>63</v>
      </c>
      <c r="X784" s="19" t="s">
        <v>63</v>
      </c>
      <c r="Y784" s="19" t="s">
        <v>63</v>
      </c>
      <c r="Z784" s="19" t="s">
        <v>63</v>
      </c>
      <c r="AA784" s="19" t="s">
        <v>63</v>
      </c>
      <c r="AB784" s="19" t="s">
        <v>63</v>
      </c>
      <c r="AC784" s="19" t="s">
        <v>63</v>
      </c>
      <c r="AD784" s="19" t="s">
        <v>63</v>
      </c>
      <c r="AE784" s="19" t="s">
        <v>63</v>
      </c>
      <c r="AF784" s="19" t="s">
        <v>63</v>
      </c>
      <c r="AG784" s="19" t="s">
        <v>63</v>
      </c>
      <c r="AH784" s="19" t="s">
        <v>63</v>
      </c>
      <c r="AI784" s="19" t="s">
        <v>63</v>
      </c>
      <c r="AJ784" s="19" t="s">
        <v>63</v>
      </c>
      <c r="AK784" s="19" t="s">
        <v>63</v>
      </c>
      <c r="AL784" s="19" t="s">
        <v>63</v>
      </c>
      <c r="AM784" s="19" t="s">
        <v>63</v>
      </c>
      <c r="AN784" s="19" t="s">
        <v>63</v>
      </c>
      <c r="AO784" s="19" t="s">
        <v>63</v>
      </c>
      <c r="AP784" s="83"/>
      <c r="AQ784" s="83" t="s">
        <v>64</v>
      </c>
    </row>
    <row r="785" spans="1:43">
      <c r="A785" s="19" t="s">
        <v>217</v>
      </c>
      <c r="B785" s="1">
        <v>3337</v>
      </c>
      <c r="C785" s="16">
        <v>99</v>
      </c>
      <c r="D785" s="23" t="s">
        <v>1922</v>
      </c>
      <c r="E785" s="17" t="s">
        <v>57</v>
      </c>
      <c r="F785" s="19" t="s">
        <v>57</v>
      </c>
      <c r="G785" s="19" t="s">
        <v>223</v>
      </c>
      <c r="H785" s="18">
        <v>1</v>
      </c>
      <c r="I785" s="19"/>
      <c r="J785" s="19"/>
      <c r="K785" s="19"/>
      <c r="L785" s="19" t="s">
        <v>63</v>
      </c>
      <c r="M785" s="19" t="s">
        <v>63</v>
      </c>
      <c r="N785" s="19" t="s">
        <v>63</v>
      </c>
      <c r="O785" s="19" t="s">
        <v>63</v>
      </c>
      <c r="P785" s="19" t="s">
        <v>62</v>
      </c>
      <c r="Q785" s="19" t="s">
        <v>62</v>
      </c>
      <c r="R785" s="19" t="s">
        <v>63</v>
      </c>
      <c r="S785" s="19" t="s">
        <v>62</v>
      </c>
      <c r="T785" s="19" t="s">
        <v>62</v>
      </c>
      <c r="U785" s="19" t="s">
        <v>62</v>
      </c>
      <c r="V785" s="19" t="s">
        <v>62</v>
      </c>
      <c r="W785" s="19" t="s">
        <v>63</v>
      </c>
      <c r="X785" s="19" t="s">
        <v>63</v>
      </c>
      <c r="Y785" s="19" t="s">
        <v>63</v>
      </c>
      <c r="Z785" s="19" t="s">
        <v>63</v>
      </c>
      <c r="AA785" s="19" t="s">
        <v>63</v>
      </c>
      <c r="AB785" s="19" t="s">
        <v>63</v>
      </c>
      <c r="AC785" s="19" t="s">
        <v>63</v>
      </c>
      <c r="AD785" s="19" t="s">
        <v>63</v>
      </c>
      <c r="AE785" s="19" t="s">
        <v>63</v>
      </c>
      <c r="AF785" s="19" t="s">
        <v>63</v>
      </c>
      <c r="AG785" s="19" t="s">
        <v>63</v>
      </c>
      <c r="AH785" s="19" t="s">
        <v>63</v>
      </c>
      <c r="AI785" s="19" t="s">
        <v>63</v>
      </c>
      <c r="AJ785" s="19" t="s">
        <v>63</v>
      </c>
      <c r="AK785" s="19" t="s">
        <v>63</v>
      </c>
      <c r="AL785" s="19" t="s">
        <v>63</v>
      </c>
      <c r="AM785" s="19" t="s">
        <v>63</v>
      </c>
      <c r="AN785" s="19" t="s">
        <v>63</v>
      </c>
      <c r="AO785" s="19" t="s">
        <v>63</v>
      </c>
      <c r="AP785" s="83"/>
      <c r="AQ785" s="83" t="s">
        <v>64</v>
      </c>
    </row>
    <row r="786" spans="1:43">
      <c r="A786" s="19" t="s">
        <v>217</v>
      </c>
      <c r="B786" s="1">
        <v>3338</v>
      </c>
      <c r="C786" s="16">
        <v>54</v>
      </c>
      <c r="D786" s="23" t="s">
        <v>225</v>
      </c>
      <c r="E786" s="17" t="s">
        <v>57</v>
      </c>
      <c r="F786" s="19" t="s">
        <v>57</v>
      </c>
      <c r="G786" s="19" t="s">
        <v>219</v>
      </c>
      <c r="H786" s="18">
        <v>1</v>
      </c>
      <c r="I786" s="19"/>
      <c r="J786" s="19"/>
      <c r="K786" s="19"/>
      <c r="L786" s="19" t="s">
        <v>63</v>
      </c>
      <c r="M786" s="19" t="s">
        <v>63</v>
      </c>
      <c r="N786" s="19" t="s">
        <v>63</v>
      </c>
      <c r="O786" s="19" t="s">
        <v>63</v>
      </c>
      <c r="P786" s="19" t="s">
        <v>62</v>
      </c>
      <c r="Q786" s="19" t="s">
        <v>62</v>
      </c>
      <c r="R786" s="19" t="s">
        <v>63</v>
      </c>
      <c r="S786" s="19" t="s">
        <v>62</v>
      </c>
      <c r="T786" s="19" t="s">
        <v>62</v>
      </c>
      <c r="U786" s="19" t="s">
        <v>62</v>
      </c>
      <c r="V786" s="19" t="s">
        <v>62</v>
      </c>
      <c r="W786" s="19" t="s">
        <v>63</v>
      </c>
      <c r="X786" s="19" t="s">
        <v>63</v>
      </c>
      <c r="Y786" s="19" t="s">
        <v>63</v>
      </c>
      <c r="Z786" s="19" t="s">
        <v>63</v>
      </c>
      <c r="AA786" s="19" t="s">
        <v>63</v>
      </c>
      <c r="AB786" s="19" t="s">
        <v>63</v>
      </c>
      <c r="AC786" s="19" t="s">
        <v>63</v>
      </c>
      <c r="AD786" s="19" t="s">
        <v>63</v>
      </c>
      <c r="AE786" s="19" t="s">
        <v>63</v>
      </c>
      <c r="AF786" s="19" t="s">
        <v>63</v>
      </c>
      <c r="AG786" s="19" t="s">
        <v>63</v>
      </c>
      <c r="AH786" s="19" t="s">
        <v>63</v>
      </c>
      <c r="AI786" s="19" t="s">
        <v>63</v>
      </c>
      <c r="AJ786" s="19" t="s">
        <v>63</v>
      </c>
      <c r="AK786" s="19" t="s">
        <v>63</v>
      </c>
      <c r="AL786" s="19" t="s">
        <v>63</v>
      </c>
      <c r="AM786" s="19" t="s">
        <v>63</v>
      </c>
      <c r="AN786" s="19" t="s">
        <v>63</v>
      </c>
      <c r="AO786" s="19" t="s">
        <v>63</v>
      </c>
      <c r="AP786" s="83"/>
      <c r="AQ786" s="83" t="s">
        <v>64</v>
      </c>
    </row>
    <row r="787" spans="1:43">
      <c r="A787" s="19" t="s">
        <v>217</v>
      </c>
      <c r="B787" s="1">
        <v>3339</v>
      </c>
      <c r="C787" s="16">
        <v>180</v>
      </c>
      <c r="D787" s="23" t="s">
        <v>225</v>
      </c>
      <c r="E787" s="17" t="s">
        <v>57</v>
      </c>
      <c r="F787" s="19" t="s">
        <v>57</v>
      </c>
      <c r="G787" s="19" t="s">
        <v>223</v>
      </c>
      <c r="H787" s="18">
        <v>1</v>
      </c>
      <c r="I787" s="19"/>
      <c r="J787" s="19"/>
      <c r="K787" s="19"/>
      <c r="L787" s="19" t="s">
        <v>63</v>
      </c>
      <c r="M787" s="19" t="s">
        <v>63</v>
      </c>
      <c r="N787" s="19" t="s">
        <v>63</v>
      </c>
      <c r="O787" s="19" t="s">
        <v>63</v>
      </c>
      <c r="P787" s="19" t="s">
        <v>62</v>
      </c>
      <c r="Q787" s="19" t="s">
        <v>62</v>
      </c>
      <c r="R787" s="19" t="s">
        <v>63</v>
      </c>
      <c r="S787" s="19" t="s">
        <v>62</v>
      </c>
      <c r="T787" s="19" t="s">
        <v>62</v>
      </c>
      <c r="U787" s="19" t="s">
        <v>62</v>
      </c>
      <c r="V787" s="19" t="s">
        <v>62</v>
      </c>
      <c r="W787" s="19" t="s">
        <v>63</v>
      </c>
      <c r="X787" s="19" t="s">
        <v>63</v>
      </c>
      <c r="Y787" s="19" t="s">
        <v>63</v>
      </c>
      <c r="Z787" s="19" t="s">
        <v>63</v>
      </c>
      <c r="AA787" s="19" t="s">
        <v>63</v>
      </c>
      <c r="AB787" s="19" t="s">
        <v>63</v>
      </c>
      <c r="AC787" s="19" t="s">
        <v>63</v>
      </c>
      <c r="AD787" s="19" t="s">
        <v>63</v>
      </c>
      <c r="AE787" s="19" t="s">
        <v>63</v>
      </c>
      <c r="AF787" s="19" t="s">
        <v>63</v>
      </c>
      <c r="AG787" s="19" t="s">
        <v>63</v>
      </c>
      <c r="AH787" s="19" t="s">
        <v>63</v>
      </c>
      <c r="AI787" s="19" t="s">
        <v>63</v>
      </c>
      <c r="AJ787" s="19" t="s">
        <v>63</v>
      </c>
      <c r="AK787" s="19" t="s">
        <v>63</v>
      </c>
      <c r="AL787" s="19" t="s">
        <v>63</v>
      </c>
      <c r="AM787" s="19" t="s">
        <v>63</v>
      </c>
      <c r="AN787" s="19" t="s">
        <v>63</v>
      </c>
      <c r="AO787" s="19" t="s">
        <v>63</v>
      </c>
      <c r="AP787" s="83"/>
      <c r="AQ787" s="83" t="s">
        <v>64</v>
      </c>
    </row>
    <row r="788" spans="1:43" ht="25.5">
      <c r="A788" s="19" t="s">
        <v>217</v>
      </c>
      <c r="B788" s="1">
        <v>3340</v>
      </c>
      <c r="C788" s="16">
        <v>37.799999999999997</v>
      </c>
      <c r="D788" s="23" t="s">
        <v>1923</v>
      </c>
      <c r="E788" s="17" t="s">
        <v>57</v>
      </c>
      <c r="F788" s="19" t="s">
        <v>57</v>
      </c>
      <c r="G788" s="19" t="s">
        <v>219</v>
      </c>
      <c r="H788" s="18">
        <v>1</v>
      </c>
      <c r="I788" s="19"/>
      <c r="J788" s="19"/>
      <c r="K788" s="19" t="s">
        <v>1924</v>
      </c>
      <c r="L788" s="19" t="s">
        <v>63</v>
      </c>
      <c r="M788" s="19" t="s">
        <v>63</v>
      </c>
      <c r="N788" s="19" t="s">
        <v>63</v>
      </c>
      <c r="O788" s="19" t="s">
        <v>63</v>
      </c>
      <c r="P788" s="19" t="s">
        <v>62</v>
      </c>
      <c r="Q788" s="19" t="s">
        <v>62</v>
      </c>
      <c r="R788" s="19" t="s">
        <v>63</v>
      </c>
      <c r="S788" s="19" t="s">
        <v>62</v>
      </c>
      <c r="T788" s="19" t="s">
        <v>62</v>
      </c>
      <c r="U788" s="19" t="s">
        <v>62</v>
      </c>
      <c r="V788" s="19" t="s">
        <v>62</v>
      </c>
      <c r="W788" s="19" t="s">
        <v>63</v>
      </c>
      <c r="X788" s="19" t="s">
        <v>63</v>
      </c>
      <c r="Y788" s="19" t="s">
        <v>63</v>
      </c>
      <c r="Z788" s="19" t="s">
        <v>63</v>
      </c>
      <c r="AA788" s="19" t="s">
        <v>63</v>
      </c>
      <c r="AB788" s="19" t="s">
        <v>63</v>
      </c>
      <c r="AC788" s="19" t="s">
        <v>63</v>
      </c>
      <c r="AD788" s="19" t="s">
        <v>63</v>
      </c>
      <c r="AE788" s="19" t="s">
        <v>63</v>
      </c>
      <c r="AF788" s="19" t="s">
        <v>63</v>
      </c>
      <c r="AG788" s="19" t="s">
        <v>63</v>
      </c>
      <c r="AH788" s="19" t="s">
        <v>63</v>
      </c>
      <c r="AI788" s="19" t="s">
        <v>63</v>
      </c>
      <c r="AJ788" s="19" t="s">
        <v>63</v>
      </c>
      <c r="AK788" s="19" t="s">
        <v>63</v>
      </c>
      <c r="AL788" s="19" t="s">
        <v>63</v>
      </c>
      <c r="AM788" s="19" t="s">
        <v>63</v>
      </c>
      <c r="AN788" s="19" t="s">
        <v>63</v>
      </c>
      <c r="AO788" s="19" t="s">
        <v>63</v>
      </c>
      <c r="AP788" s="83"/>
      <c r="AQ788" s="83" t="s">
        <v>64</v>
      </c>
    </row>
    <row r="789" spans="1:43" ht="25.5">
      <c r="A789" s="19" t="s">
        <v>217</v>
      </c>
      <c r="B789" s="1">
        <v>3341</v>
      </c>
      <c r="C789" s="16">
        <v>45</v>
      </c>
      <c r="D789" s="23" t="s">
        <v>1923</v>
      </c>
      <c r="E789" s="17" t="s">
        <v>57</v>
      </c>
      <c r="F789" s="19" t="s">
        <v>57</v>
      </c>
      <c r="G789" s="19" t="s">
        <v>223</v>
      </c>
      <c r="H789" s="18">
        <v>1</v>
      </c>
      <c r="I789" s="19"/>
      <c r="J789" s="19"/>
      <c r="K789" s="19" t="s">
        <v>1924</v>
      </c>
      <c r="L789" s="19" t="s">
        <v>63</v>
      </c>
      <c r="M789" s="19" t="s">
        <v>63</v>
      </c>
      <c r="N789" s="19" t="s">
        <v>63</v>
      </c>
      <c r="O789" s="19" t="s">
        <v>63</v>
      </c>
      <c r="P789" s="19" t="s">
        <v>62</v>
      </c>
      <c r="Q789" s="19" t="s">
        <v>62</v>
      </c>
      <c r="R789" s="19" t="s">
        <v>63</v>
      </c>
      <c r="S789" s="19" t="s">
        <v>62</v>
      </c>
      <c r="T789" s="19" t="s">
        <v>62</v>
      </c>
      <c r="U789" s="19" t="s">
        <v>62</v>
      </c>
      <c r="V789" s="19" t="s">
        <v>62</v>
      </c>
      <c r="W789" s="19" t="s">
        <v>63</v>
      </c>
      <c r="X789" s="19" t="s">
        <v>63</v>
      </c>
      <c r="Y789" s="19" t="s">
        <v>63</v>
      </c>
      <c r="Z789" s="19" t="s">
        <v>63</v>
      </c>
      <c r="AA789" s="19" t="s">
        <v>63</v>
      </c>
      <c r="AB789" s="19" t="s">
        <v>63</v>
      </c>
      <c r="AC789" s="19" t="s">
        <v>63</v>
      </c>
      <c r="AD789" s="19" t="s">
        <v>63</v>
      </c>
      <c r="AE789" s="19" t="s">
        <v>63</v>
      </c>
      <c r="AF789" s="19" t="s">
        <v>63</v>
      </c>
      <c r="AG789" s="19" t="s">
        <v>63</v>
      </c>
      <c r="AH789" s="19" t="s">
        <v>63</v>
      </c>
      <c r="AI789" s="19" t="s">
        <v>63</v>
      </c>
      <c r="AJ789" s="19" t="s">
        <v>63</v>
      </c>
      <c r="AK789" s="19" t="s">
        <v>63</v>
      </c>
      <c r="AL789" s="19" t="s">
        <v>63</v>
      </c>
      <c r="AM789" s="19" t="s">
        <v>63</v>
      </c>
      <c r="AN789" s="19" t="s">
        <v>63</v>
      </c>
      <c r="AO789" s="19" t="s">
        <v>63</v>
      </c>
      <c r="AP789" s="83"/>
      <c r="AQ789" s="83" t="s">
        <v>64</v>
      </c>
    </row>
    <row r="790" spans="1:43">
      <c r="A790" s="19" t="s">
        <v>217</v>
      </c>
      <c r="B790" s="1">
        <v>3342</v>
      </c>
      <c r="C790" s="16">
        <v>19.8</v>
      </c>
      <c r="D790" s="23" t="s">
        <v>1925</v>
      </c>
      <c r="E790" s="17" t="s">
        <v>57</v>
      </c>
      <c r="F790" s="19" t="s">
        <v>57</v>
      </c>
      <c r="G790" s="19" t="s">
        <v>219</v>
      </c>
      <c r="H790" s="18">
        <v>1</v>
      </c>
      <c r="I790" s="19"/>
      <c r="J790" s="19"/>
      <c r="K790" s="19"/>
      <c r="L790" s="19" t="s">
        <v>63</v>
      </c>
      <c r="M790" s="19" t="s">
        <v>63</v>
      </c>
      <c r="N790" s="19" t="s">
        <v>63</v>
      </c>
      <c r="O790" s="19" t="s">
        <v>63</v>
      </c>
      <c r="P790" s="19" t="s">
        <v>62</v>
      </c>
      <c r="Q790" s="19" t="s">
        <v>62</v>
      </c>
      <c r="R790" s="19" t="s">
        <v>63</v>
      </c>
      <c r="S790" s="19" t="s">
        <v>62</v>
      </c>
      <c r="T790" s="19" t="s">
        <v>62</v>
      </c>
      <c r="U790" s="19" t="s">
        <v>62</v>
      </c>
      <c r="V790" s="19" t="s">
        <v>62</v>
      </c>
      <c r="W790" s="19" t="s">
        <v>63</v>
      </c>
      <c r="X790" s="19" t="s">
        <v>63</v>
      </c>
      <c r="Y790" s="19" t="s">
        <v>63</v>
      </c>
      <c r="Z790" s="19" t="s">
        <v>63</v>
      </c>
      <c r="AA790" s="19" t="s">
        <v>63</v>
      </c>
      <c r="AB790" s="19" t="s">
        <v>63</v>
      </c>
      <c r="AC790" s="19" t="s">
        <v>63</v>
      </c>
      <c r="AD790" s="19" t="s">
        <v>63</v>
      </c>
      <c r="AE790" s="19" t="s">
        <v>63</v>
      </c>
      <c r="AF790" s="19" t="s">
        <v>63</v>
      </c>
      <c r="AG790" s="19" t="s">
        <v>63</v>
      </c>
      <c r="AH790" s="19" t="s">
        <v>63</v>
      </c>
      <c r="AI790" s="19" t="s">
        <v>63</v>
      </c>
      <c r="AJ790" s="19" t="s">
        <v>63</v>
      </c>
      <c r="AK790" s="19" t="s">
        <v>63</v>
      </c>
      <c r="AL790" s="19" t="s">
        <v>63</v>
      </c>
      <c r="AM790" s="19" t="s">
        <v>63</v>
      </c>
      <c r="AN790" s="19" t="s">
        <v>63</v>
      </c>
      <c r="AO790" s="19" t="s">
        <v>63</v>
      </c>
      <c r="AP790" s="83"/>
      <c r="AQ790" s="83" t="s">
        <v>64</v>
      </c>
    </row>
    <row r="791" spans="1:43">
      <c r="A791" s="19" t="s">
        <v>217</v>
      </c>
      <c r="B791" s="1">
        <v>3343</v>
      </c>
      <c r="C791" s="16">
        <v>63</v>
      </c>
      <c r="D791" s="23" t="s">
        <v>1925</v>
      </c>
      <c r="E791" s="17" t="s">
        <v>57</v>
      </c>
      <c r="F791" s="19" t="s">
        <v>57</v>
      </c>
      <c r="G791" s="19" t="s">
        <v>223</v>
      </c>
      <c r="H791" s="18">
        <v>1</v>
      </c>
      <c r="I791" s="19"/>
      <c r="J791" s="19"/>
      <c r="K791" s="19"/>
      <c r="L791" s="19" t="s">
        <v>63</v>
      </c>
      <c r="M791" s="19" t="s">
        <v>63</v>
      </c>
      <c r="N791" s="19" t="s">
        <v>63</v>
      </c>
      <c r="O791" s="19" t="s">
        <v>63</v>
      </c>
      <c r="P791" s="19" t="s">
        <v>62</v>
      </c>
      <c r="Q791" s="19" t="s">
        <v>62</v>
      </c>
      <c r="R791" s="19" t="s">
        <v>63</v>
      </c>
      <c r="S791" s="19" t="s">
        <v>62</v>
      </c>
      <c r="T791" s="19" t="s">
        <v>62</v>
      </c>
      <c r="U791" s="19" t="s">
        <v>62</v>
      </c>
      <c r="V791" s="19" t="s">
        <v>62</v>
      </c>
      <c r="W791" s="19" t="s">
        <v>63</v>
      </c>
      <c r="X791" s="19" t="s">
        <v>63</v>
      </c>
      <c r="Y791" s="19" t="s">
        <v>63</v>
      </c>
      <c r="Z791" s="19" t="s">
        <v>63</v>
      </c>
      <c r="AA791" s="19" t="s">
        <v>63</v>
      </c>
      <c r="AB791" s="19" t="s">
        <v>63</v>
      </c>
      <c r="AC791" s="19" t="s">
        <v>63</v>
      </c>
      <c r="AD791" s="19" t="s">
        <v>63</v>
      </c>
      <c r="AE791" s="19" t="s">
        <v>63</v>
      </c>
      <c r="AF791" s="19" t="s">
        <v>63</v>
      </c>
      <c r="AG791" s="19" t="s">
        <v>63</v>
      </c>
      <c r="AH791" s="19" t="s">
        <v>63</v>
      </c>
      <c r="AI791" s="19" t="s">
        <v>63</v>
      </c>
      <c r="AJ791" s="19" t="s">
        <v>63</v>
      </c>
      <c r="AK791" s="19" t="s">
        <v>63</v>
      </c>
      <c r="AL791" s="19" t="s">
        <v>63</v>
      </c>
      <c r="AM791" s="19" t="s">
        <v>63</v>
      </c>
      <c r="AN791" s="19" t="s">
        <v>63</v>
      </c>
      <c r="AO791" s="19" t="s">
        <v>63</v>
      </c>
      <c r="AP791" s="83"/>
      <c r="AQ791" s="83" t="s">
        <v>64</v>
      </c>
    </row>
    <row r="792" spans="1:43">
      <c r="A792" s="19" t="s">
        <v>217</v>
      </c>
      <c r="B792" s="1">
        <v>3344</v>
      </c>
      <c r="C792" s="16">
        <v>9.9</v>
      </c>
      <c r="D792" s="23" t="s">
        <v>1926</v>
      </c>
      <c r="E792" s="17" t="s">
        <v>57</v>
      </c>
      <c r="F792" s="19" t="s">
        <v>1927</v>
      </c>
      <c r="G792" s="17" t="s">
        <v>57</v>
      </c>
      <c r="H792" s="18">
        <v>1</v>
      </c>
      <c r="I792" s="19"/>
      <c r="J792" s="19"/>
      <c r="K792" s="19"/>
      <c r="L792" s="19" t="s">
        <v>63</v>
      </c>
      <c r="M792" s="19" t="s">
        <v>63</v>
      </c>
      <c r="N792" s="19" t="s">
        <v>63</v>
      </c>
      <c r="O792" s="19" t="s">
        <v>63</v>
      </c>
      <c r="P792" s="19" t="s">
        <v>62</v>
      </c>
      <c r="Q792" s="19" t="s">
        <v>62</v>
      </c>
      <c r="R792" s="19" t="s">
        <v>63</v>
      </c>
      <c r="S792" s="19" t="s">
        <v>62</v>
      </c>
      <c r="T792" s="19" t="s">
        <v>62</v>
      </c>
      <c r="U792" s="19" t="s">
        <v>62</v>
      </c>
      <c r="V792" s="19" t="s">
        <v>62</v>
      </c>
      <c r="W792" s="19" t="s">
        <v>63</v>
      </c>
      <c r="X792" s="19" t="s">
        <v>63</v>
      </c>
      <c r="Y792" s="19" t="s">
        <v>63</v>
      </c>
      <c r="Z792" s="19" t="s">
        <v>63</v>
      </c>
      <c r="AA792" s="19" t="s">
        <v>63</v>
      </c>
      <c r="AB792" s="19" t="s">
        <v>63</v>
      </c>
      <c r="AC792" s="19" t="s">
        <v>63</v>
      </c>
      <c r="AD792" s="19" t="s">
        <v>63</v>
      </c>
      <c r="AE792" s="19" t="s">
        <v>63</v>
      </c>
      <c r="AF792" s="19" t="s">
        <v>63</v>
      </c>
      <c r="AG792" s="19" t="s">
        <v>63</v>
      </c>
      <c r="AH792" s="19" t="s">
        <v>63</v>
      </c>
      <c r="AI792" s="19" t="s">
        <v>63</v>
      </c>
      <c r="AJ792" s="19" t="s">
        <v>63</v>
      </c>
      <c r="AK792" s="19" t="s">
        <v>63</v>
      </c>
      <c r="AL792" s="19" t="s">
        <v>63</v>
      </c>
      <c r="AM792" s="19" t="s">
        <v>63</v>
      </c>
      <c r="AN792" s="19" t="s">
        <v>63</v>
      </c>
      <c r="AO792" s="19" t="s">
        <v>63</v>
      </c>
      <c r="AP792" s="83"/>
      <c r="AQ792" s="83" t="s">
        <v>1891</v>
      </c>
    </row>
    <row r="793" spans="1:43">
      <c r="A793" s="19" t="s">
        <v>217</v>
      </c>
      <c r="B793" s="1">
        <v>3345</v>
      </c>
      <c r="C793" s="16">
        <v>99</v>
      </c>
      <c r="D793" s="23" t="s">
        <v>1928</v>
      </c>
      <c r="E793" s="19" t="s">
        <v>1929</v>
      </c>
      <c r="F793" s="19" t="s">
        <v>57</v>
      </c>
      <c r="G793" s="17" t="s">
        <v>57</v>
      </c>
      <c r="H793" s="17" t="s">
        <v>1930</v>
      </c>
      <c r="I793" s="19"/>
      <c r="J793" s="19"/>
      <c r="K793" s="19"/>
      <c r="L793" s="19" t="s">
        <v>63</v>
      </c>
      <c r="M793" s="19" t="s">
        <v>63</v>
      </c>
      <c r="N793" s="19" t="s">
        <v>63</v>
      </c>
      <c r="O793" s="19" t="s">
        <v>63</v>
      </c>
      <c r="P793" s="19" t="s">
        <v>62</v>
      </c>
      <c r="Q793" s="19" t="s">
        <v>62</v>
      </c>
      <c r="R793" s="19" t="s">
        <v>63</v>
      </c>
      <c r="S793" s="19" t="s">
        <v>62</v>
      </c>
      <c r="T793" s="19" t="s">
        <v>62</v>
      </c>
      <c r="U793" s="19" t="s">
        <v>62</v>
      </c>
      <c r="V793" s="19" t="s">
        <v>62</v>
      </c>
      <c r="W793" s="19" t="s">
        <v>63</v>
      </c>
      <c r="X793" s="19" t="s">
        <v>63</v>
      </c>
      <c r="Y793" s="19" t="s">
        <v>63</v>
      </c>
      <c r="Z793" s="19" t="s">
        <v>63</v>
      </c>
      <c r="AA793" s="19" t="s">
        <v>63</v>
      </c>
      <c r="AB793" s="19" t="s">
        <v>63</v>
      </c>
      <c r="AC793" s="19" t="s">
        <v>63</v>
      </c>
      <c r="AD793" s="19" t="s">
        <v>63</v>
      </c>
      <c r="AE793" s="19" t="s">
        <v>63</v>
      </c>
      <c r="AF793" s="19" t="s">
        <v>63</v>
      </c>
      <c r="AG793" s="19" t="s">
        <v>63</v>
      </c>
      <c r="AH793" s="19" t="s">
        <v>63</v>
      </c>
      <c r="AI793" s="19" t="s">
        <v>63</v>
      </c>
      <c r="AJ793" s="19" t="s">
        <v>63</v>
      </c>
      <c r="AK793" s="19" t="s">
        <v>63</v>
      </c>
      <c r="AL793" s="19" t="s">
        <v>63</v>
      </c>
      <c r="AM793" s="19" t="s">
        <v>63</v>
      </c>
      <c r="AN793" s="19" t="s">
        <v>63</v>
      </c>
      <c r="AO793" s="19" t="s">
        <v>63</v>
      </c>
      <c r="AP793" s="83"/>
      <c r="AQ793" s="83" t="s">
        <v>64</v>
      </c>
    </row>
    <row r="794" spans="1:43">
      <c r="A794" s="19" t="s">
        <v>217</v>
      </c>
      <c r="B794" s="1">
        <v>3346</v>
      </c>
      <c r="C794" s="16">
        <v>23.4</v>
      </c>
      <c r="D794" s="23" t="s">
        <v>1928</v>
      </c>
      <c r="E794" s="19" t="s">
        <v>1931</v>
      </c>
      <c r="F794" s="19" t="s">
        <v>57</v>
      </c>
      <c r="G794" s="17" t="s">
        <v>57</v>
      </c>
      <c r="H794" s="17" t="s">
        <v>1930</v>
      </c>
      <c r="I794" s="19"/>
      <c r="J794" s="19"/>
      <c r="K794" s="19"/>
      <c r="L794" s="19" t="s">
        <v>63</v>
      </c>
      <c r="M794" s="19" t="s">
        <v>63</v>
      </c>
      <c r="N794" s="19" t="s">
        <v>63</v>
      </c>
      <c r="O794" s="19" t="s">
        <v>63</v>
      </c>
      <c r="P794" s="19" t="s">
        <v>62</v>
      </c>
      <c r="Q794" s="19" t="s">
        <v>62</v>
      </c>
      <c r="R794" s="19" t="s">
        <v>63</v>
      </c>
      <c r="S794" s="19" t="s">
        <v>62</v>
      </c>
      <c r="T794" s="19" t="s">
        <v>62</v>
      </c>
      <c r="U794" s="19" t="s">
        <v>62</v>
      </c>
      <c r="V794" s="19" t="s">
        <v>62</v>
      </c>
      <c r="W794" s="19" t="s">
        <v>63</v>
      </c>
      <c r="X794" s="19" t="s">
        <v>63</v>
      </c>
      <c r="Y794" s="19" t="s">
        <v>63</v>
      </c>
      <c r="Z794" s="19" t="s">
        <v>63</v>
      </c>
      <c r="AA794" s="19" t="s">
        <v>63</v>
      </c>
      <c r="AB794" s="19" t="s">
        <v>63</v>
      </c>
      <c r="AC794" s="19" t="s">
        <v>63</v>
      </c>
      <c r="AD794" s="19" t="s">
        <v>63</v>
      </c>
      <c r="AE794" s="19" t="s">
        <v>63</v>
      </c>
      <c r="AF794" s="19" t="s">
        <v>63</v>
      </c>
      <c r="AG794" s="19" t="s">
        <v>63</v>
      </c>
      <c r="AH794" s="19" t="s">
        <v>63</v>
      </c>
      <c r="AI794" s="19" t="s">
        <v>63</v>
      </c>
      <c r="AJ794" s="19" t="s">
        <v>63</v>
      </c>
      <c r="AK794" s="19" t="s">
        <v>63</v>
      </c>
      <c r="AL794" s="19" t="s">
        <v>63</v>
      </c>
      <c r="AM794" s="19" t="s">
        <v>63</v>
      </c>
      <c r="AN794" s="19" t="s">
        <v>63</v>
      </c>
      <c r="AO794" s="19" t="s">
        <v>63</v>
      </c>
      <c r="AP794" s="83"/>
      <c r="AQ794" s="83" t="s">
        <v>64</v>
      </c>
    </row>
    <row r="795" spans="1:43">
      <c r="A795" s="19" t="s">
        <v>217</v>
      </c>
      <c r="B795" s="1">
        <v>3347</v>
      </c>
      <c r="C795" s="16">
        <v>126</v>
      </c>
      <c r="D795" s="23" t="s">
        <v>1932</v>
      </c>
      <c r="E795" s="17" t="s">
        <v>57</v>
      </c>
      <c r="F795" s="19" t="s">
        <v>57</v>
      </c>
      <c r="G795" s="17" t="s">
        <v>57</v>
      </c>
      <c r="H795" s="17" t="s">
        <v>1930</v>
      </c>
      <c r="I795" s="19"/>
      <c r="J795" s="19"/>
      <c r="K795" s="19"/>
      <c r="L795" s="19" t="s">
        <v>63</v>
      </c>
      <c r="M795" s="19" t="s">
        <v>63</v>
      </c>
      <c r="N795" s="19" t="s">
        <v>63</v>
      </c>
      <c r="O795" s="19" t="s">
        <v>63</v>
      </c>
      <c r="P795" s="19" t="s">
        <v>62</v>
      </c>
      <c r="Q795" s="19" t="s">
        <v>62</v>
      </c>
      <c r="R795" s="19" t="s">
        <v>63</v>
      </c>
      <c r="S795" s="19" t="s">
        <v>62</v>
      </c>
      <c r="T795" s="19" t="s">
        <v>62</v>
      </c>
      <c r="U795" s="19" t="s">
        <v>62</v>
      </c>
      <c r="V795" s="19" t="s">
        <v>62</v>
      </c>
      <c r="W795" s="19" t="s">
        <v>63</v>
      </c>
      <c r="X795" s="19" t="s">
        <v>63</v>
      </c>
      <c r="Y795" s="19" t="s">
        <v>63</v>
      </c>
      <c r="Z795" s="19" t="s">
        <v>63</v>
      </c>
      <c r="AA795" s="19" t="s">
        <v>63</v>
      </c>
      <c r="AB795" s="19" t="s">
        <v>63</v>
      </c>
      <c r="AC795" s="19" t="s">
        <v>63</v>
      </c>
      <c r="AD795" s="19" t="s">
        <v>63</v>
      </c>
      <c r="AE795" s="19" t="s">
        <v>63</v>
      </c>
      <c r="AF795" s="19" t="s">
        <v>63</v>
      </c>
      <c r="AG795" s="19" t="s">
        <v>63</v>
      </c>
      <c r="AH795" s="19" t="s">
        <v>63</v>
      </c>
      <c r="AI795" s="19" t="s">
        <v>63</v>
      </c>
      <c r="AJ795" s="19" t="s">
        <v>63</v>
      </c>
      <c r="AK795" s="19" t="s">
        <v>63</v>
      </c>
      <c r="AL795" s="19" t="s">
        <v>63</v>
      </c>
      <c r="AM795" s="19" t="s">
        <v>63</v>
      </c>
      <c r="AN795" s="19" t="s">
        <v>63</v>
      </c>
      <c r="AO795" s="19" t="s">
        <v>63</v>
      </c>
      <c r="AP795" s="83"/>
      <c r="AQ795" s="83" t="s">
        <v>64</v>
      </c>
    </row>
    <row r="796" spans="1:43" ht="102">
      <c r="A796" s="19" t="s">
        <v>217</v>
      </c>
      <c r="B796" s="1">
        <v>3349</v>
      </c>
      <c r="C796" s="16">
        <v>119.7</v>
      </c>
      <c r="D796" s="23" t="s">
        <v>226</v>
      </c>
      <c r="E796" s="19" t="s">
        <v>227</v>
      </c>
      <c r="F796" s="19" t="s">
        <v>57</v>
      </c>
      <c r="G796" s="17" t="s">
        <v>57</v>
      </c>
      <c r="H796" s="18">
        <v>1</v>
      </c>
      <c r="I796" s="19" t="s">
        <v>228</v>
      </c>
      <c r="J796" s="19"/>
      <c r="K796" s="19"/>
      <c r="L796" s="19" t="s">
        <v>63</v>
      </c>
      <c r="M796" s="19" t="s">
        <v>63</v>
      </c>
      <c r="N796" s="19" t="s">
        <v>63</v>
      </c>
      <c r="O796" s="19" t="s">
        <v>63</v>
      </c>
      <c r="P796" s="19" t="s">
        <v>62</v>
      </c>
      <c r="Q796" s="19" t="s">
        <v>63</v>
      </c>
      <c r="R796" s="19" t="s">
        <v>62</v>
      </c>
      <c r="S796" s="19" t="s">
        <v>62</v>
      </c>
      <c r="T796" s="19" t="s">
        <v>62</v>
      </c>
      <c r="U796" s="19" t="s">
        <v>62</v>
      </c>
      <c r="V796" s="19" t="s">
        <v>62</v>
      </c>
      <c r="W796" s="19" t="s">
        <v>63</v>
      </c>
      <c r="X796" s="19" t="s">
        <v>63</v>
      </c>
      <c r="Y796" s="19" t="s">
        <v>63</v>
      </c>
      <c r="Z796" s="19" t="s">
        <v>63</v>
      </c>
      <c r="AA796" s="19" t="s">
        <v>63</v>
      </c>
      <c r="AB796" s="19" t="s">
        <v>63</v>
      </c>
      <c r="AC796" s="19" t="s">
        <v>63</v>
      </c>
      <c r="AD796" s="19" t="s">
        <v>63</v>
      </c>
      <c r="AE796" s="19" t="s">
        <v>63</v>
      </c>
      <c r="AF796" s="19" t="s">
        <v>63</v>
      </c>
      <c r="AG796" s="19" t="s">
        <v>63</v>
      </c>
      <c r="AH796" s="19" t="s">
        <v>63</v>
      </c>
      <c r="AI796" s="19" t="s">
        <v>63</v>
      </c>
      <c r="AJ796" s="19" t="s">
        <v>63</v>
      </c>
      <c r="AK796" s="19" t="s">
        <v>63</v>
      </c>
      <c r="AL796" s="19" t="s">
        <v>63</v>
      </c>
      <c r="AM796" s="19" t="s">
        <v>63</v>
      </c>
      <c r="AN796" s="19" t="s">
        <v>63</v>
      </c>
      <c r="AO796" s="19" t="s">
        <v>63</v>
      </c>
      <c r="AP796" s="83"/>
      <c r="AQ796" s="83" t="s">
        <v>64</v>
      </c>
    </row>
    <row r="797" spans="1:43" ht="76.5">
      <c r="A797" s="19" t="s">
        <v>217</v>
      </c>
      <c r="B797" s="1">
        <v>3349.1</v>
      </c>
      <c r="C797" s="16">
        <v>47.7</v>
      </c>
      <c r="D797" s="23" t="s">
        <v>229</v>
      </c>
      <c r="E797" s="19" t="s">
        <v>227</v>
      </c>
      <c r="F797" s="19" t="s">
        <v>57</v>
      </c>
      <c r="G797" s="17" t="s">
        <v>57</v>
      </c>
      <c r="H797" s="18" t="s">
        <v>230</v>
      </c>
      <c r="I797" s="19" t="s">
        <v>231</v>
      </c>
      <c r="J797" s="19"/>
      <c r="K797" s="19"/>
      <c r="L797" s="19" t="s">
        <v>63</v>
      </c>
      <c r="M797" s="19" t="s">
        <v>63</v>
      </c>
      <c r="N797" s="19" t="s">
        <v>63</v>
      </c>
      <c r="O797" s="19" t="s">
        <v>63</v>
      </c>
      <c r="P797" s="19" t="s">
        <v>62</v>
      </c>
      <c r="Q797" s="19" t="s">
        <v>63</v>
      </c>
      <c r="R797" s="19" t="s">
        <v>62</v>
      </c>
      <c r="S797" s="19" t="s">
        <v>62</v>
      </c>
      <c r="T797" s="19" t="s">
        <v>62</v>
      </c>
      <c r="U797" s="19" t="s">
        <v>62</v>
      </c>
      <c r="V797" s="19" t="s">
        <v>62</v>
      </c>
      <c r="W797" s="19" t="s">
        <v>63</v>
      </c>
      <c r="X797" s="19" t="s">
        <v>63</v>
      </c>
      <c r="Y797" s="19" t="s">
        <v>63</v>
      </c>
      <c r="Z797" s="19" t="s">
        <v>63</v>
      </c>
      <c r="AA797" s="19" t="s">
        <v>63</v>
      </c>
      <c r="AB797" s="19" t="s">
        <v>63</v>
      </c>
      <c r="AC797" s="19" t="s">
        <v>63</v>
      </c>
      <c r="AD797" s="19" t="s">
        <v>63</v>
      </c>
      <c r="AE797" s="19" t="s">
        <v>63</v>
      </c>
      <c r="AF797" s="19" t="s">
        <v>63</v>
      </c>
      <c r="AG797" s="19" t="s">
        <v>63</v>
      </c>
      <c r="AH797" s="19" t="s">
        <v>63</v>
      </c>
      <c r="AI797" s="19" t="s">
        <v>63</v>
      </c>
      <c r="AJ797" s="19" t="s">
        <v>63</v>
      </c>
      <c r="AK797" s="19" t="s">
        <v>63</v>
      </c>
      <c r="AL797" s="19" t="s">
        <v>63</v>
      </c>
      <c r="AM797" s="19" t="s">
        <v>63</v>
      </c>
      <c r="AN797" s="19" t="s">
        <v>63</v>
      </c>
      <c r="AO797" s="19" t="s">
        <v>63</v>
      </c>
      <c r="AP797" s="83" t="s">
        <v>191</v>
      </c>
      <c r="AQ797" s="83" t="s">
        <v>64</v>
      </c>
    </row>
    <row r="798" spans="1:43">
      <c r="A798" s="19" t="s">
        <v>217</v>
      </c>
      <c r="B798" s="1">
        <v>3350</v>
      </c>
      <c r="C798" s="16">
        <v>81</v>
      </c>
      <c r="D798" s="23" t="s">
        <v>1933</v>
      </c>
      <c r="E798" s="19" t="s">
        <v>1934</v>
      </c>
      <c r="F798" s="19" t="s">
        <v>57</v>
      </c>
      <c r="G798" s="17" t="s">
        <v>57</v>
      </c>
      <c r="H798" s="18">
        <v>1</v>
      </c>
      <c r="I798" s="19"/>
      <c r="J798" s="19"/>
      <c r="K798" s="19"/>
      <c r="L798" s="19" t="s">
        <v>63</v>
      </c>
      <c r="M798" s="19" t="s">
        <v>63</v>
      </c>
      <c r="N798" s="19" t="s">
        <v>63</v>
      </c>
      <c r="O798" s="19" t="s">
        <v>63</v>
      </c>
      <c r="P798" s="19" t="s">
        <v>62</v>
      </c>
      <c r="Q798" s="19" t="s">
        <v>62</v>
      </c>
      <c r="R798" s="19" t="s">
        <v>63</v>
      </c>
      <c r="S798" s="19" t="s">
        <v>62</v>
      </c>
      <c r="T798" s="19" t="s">
        <v>62</v>
      </c>
      <c r="U798" s="19" t="s">
        <v>62</v>
      </c>
      <c r="V798" s="19" t="s">
        <v>62</v>
      </c>
      <c r="W798" s="19" t="s">
        <v>63</v>
      </c>
      <c r="X798" s="19" t="s">
        <v>63</v>
      </c>
      <c r="Y798" s="19" t="s">
        <v>63</v>
      </c>
      <c r="Z798" s="19" t="s">
        <v>63</v>
      </c>
      <c r="AA798" s="19" t="s">
        <v>63</v>
      </c>
      <c r="AB798" s="19" t="s">
        <v>63</v>
      </c>
      <c r="AC798" s="19" t="s">
        <v>63</v>
      </c>
      <c r="AD798" s="19" t="s">
        <v>63</v>
      </c>
      <c r="AE798" s="19" t="s">
        <v>63</v>
      </c>
      <c r="AF798" s="19" t="s">
        <v>63</v>
      </c>
      <c r="AG798" s="19" t="s">
        <v>63</v>
      </c>
      <c r="AH798" s="19" t="s">
        <v>63</v>
      </c>
      <c r="AI798" s="19" t="s">
        <v>63</v>
      </c>
      <c r="AJ798" s="19" t="s">
        <v>63</v>
      </c>
      <c r="AK798" s="19" t="s">
        <v>63</v>
      </c>
      <c r="AL798" s="19" t="s">
        <v>63</v>
      </c>
      <c r="AM798" s="19" t="s">
        <v>63</v>
      </c>
      <c r="AN798" s="19" t="s">
        <v>63</v>
      </c>
      <c r="AO798" s="19" t="s">
        <v>63</v>
      </c>
      <c r="AP798" s="83"/>
      <c r="AQ798" s="83" t="s">
        <v>64</v>
      </c>
    </row>
    <row r="799" spans="1:43">
      <c r="A799" s="19" t="s">
        <v>217</v>
      </c>
      <c r="B799" s="1">
        <v>3351</v>
      </c>
      <c r="C799" s="16">
        <v>49.5</v>
      </c>
      <c r="D799" s="23" t="s">
        <v>1935</v>
      </c>
      <c r="E799" s="17" t="s">
        <v>57</v>
      </c>
      <c r="F799" s="19" t="s">
        <v>57</v>
      </c>
      <c r="G799" s="19" t="s">
        <v>219</v>
      </c>
      <c r="H799" s="18">
        <v>1</v>
      </c>
      <c r="I799" s="19"/>
      <c r="J799" s="19"/>
      <c r="K799" s="19" t="s">
        <v>1936</v>
      </c>
      <c r="L799" s="19" t="s">
        <v>63</v>
      </c>
      <c r="M799" s="19" t="s">
        <v>63</v>
      </c>
      <c r="N799" s="19" t="s">
        <v>63</v>
      </c>
      <c r="O799" s="19" t="s">
        <v>63</v>
      </c>
      <c r="P799" s="19" t="s">
        <v>62</v>
      </c>
      <c r="Q799" s="19" t="s">
        <v>62</v>
      </c>
      <c r="R799" s="19" t="s">
        <v>63</v>
      </c>
      <c r="S799" s="19" t="s">
        <v>62</v>
      </c>
      <c r="T799" s="19" t="s">
        <v>62</v>
      </c>
      <c r="U799" s="19" t="s">
        <v>62</v>
      </c>
      <c r="V799" s="19" t="s">
        <v>62</v>
      </c>
      <c r="W799" s="19" t="s">
        <v>63</v>
      </c>
      <c r="X799" s="19" t="s">
        <v>63</v>
      </c>
      <c r="Y799" s="19" t="s">
        <v>63</v>
      </c>
      <c r="Z799" s="19" t="s">
        <v>63</v>
      </c>
      <c r="AA799" s="19" t="s">
        <v>63</v>
      </c>
      <c r="AB799" s="19" t="s">
        <v>63</v>
      </c>
      <c r="AC799" s="19" t="s">
        <v>63</v>
      </c>
      <c r="AD799" s="19" t="s">
        <v>63</v>
      </c>
      <c r="AE799" s="19" t="s">
        <v>63</v>
      </c>
      <c r="AF799" s="19" t="s">
        <v>63</v>
      </c>
      <c r="AG799" s="19" t="s">
        <v>63</v>
      </c>
      <c r="AH799" s="19" t="s">
        <v>63</v>
      </c>
      <c r="AI799" s="19" t="s">
        <v>63</v>
      </c>
      <c r="AJ799" s="19" t="s">
        <v>63</v>
      </c>
      <c r="AK799" s="19" t="s">
        <v>63</v>
      </c>
      <c r="AL799" s="19" t="s">
        <v>63</v>
      </c>
      <c r="AM799" s="19" t="s">
        <v>63</v>
      </c>
      <c r="AN799" s="19" t="s">
        <v>63</v>
      </c>
      <c r="AO799" s="19" t="s">
        <v>63</v>
      </c>
      <c r="AP799" s="83"/>
      <c r="AQ799" s="83" t="s">
        <v>64</v>
      </c>
    </row>
    <row r="800" spans="1:43" ht="25.5">
      <c r="A800" s="19" t="s">
        <v>217</v>
      </c>
      <c r="B800" s="1">
        <v>3352</v>
      </c>
      <c r="C800" s="16">
        <v>77.400000000000006</v>
      </c>
      <c r="D800" s="23" t="s">
        <v>1935</v>
      </c>
      <c r="E800" s="17" t="s">
        <v>57</v>
      </c>
      <c r="F800" s="19" t="s">
        <v>57</v>
      </c>
      <c r="G800" s="19" t="s">
        <v>223</v>
      </c>
      <c r="H800" s="18">
        <v>1</v>
      </c>
      <c r="I800" s="19"/>
      <c r="J800" s="19"/>
      <c r="K800" s="19" t="s">
        <v>1937</v>
      </c>
      <c r="L800" s="19" t="s">
        <v>63</v>
      </c>
      <c r="M800" s="19" t="s">
        <v>63</v>
      </c>
      <c r="N800" s="19" t="s">
        <v>63</v>
      </c>
      <c r="O800" s="19" t="s">
        <v>63</v>
      </c>
      <c r="P800" s="19" t="s">
        <v>62</v>
      </c>
      <c r="Q800" s="19" t="s">
        <v>62</v>
      </c>
      <c r="R800" s="19" t="s">
        <v>63</v>
      </c>
      <c r="S800" s="19" t="s">
        <v>62</v>
      </c>
      <c r="T800" s="19" t="s">
        <v>62</v>
      </c>
      <c r="U800" s="19" t="s">
        <v>62</v>
      </c>
      <c r="V800" s="19" t="s">
        <v>62</v>
      </c>
      <c r="W800" s="19" t="s">
        <v>63</v>
      </c>
      <c r="X800" s="19" t="s">
        <v>63</v>
      </c>
      <c r="Y800" s="19" t="s">
        <v>63</v>
      </c>
      <c r="Z800" s="19" t="s">
        <v>63</v>
      </c>
      <c r="AA800" s="19" t="s">
        <v>63</v>
      </c>
      <c r="AB800" s="19" t="s">
        <v>63</v>
      </c>
      <c r="AC800" s="19" t="s">
        <v>63</v>
      </c>
      <c r="AD800" s="19" t="s">
        <v>63</v>
      </c>
      <c r="AE800" s="19" t="s">
        <v>63</v>
      </c>
      <c r="AF800" s="19" t="s">
        <v>63</v>
      </c>
      <c r="AG800" s="19" t="s">
        <v>63</v>
      </c>
      <c r="AH800" s="19" t="s">
        <v>63</v>
      </c>
      <c r="AI800" s="19" t="s">
        <v>63</v>
      </c>
      <c r="AJ800" s="19" t="s">
        <v>63</v>
      </c>
      <c r="AK800" s="19" t="s">
        <v>63</v>
      </c>
      <c r="AL800" s="19" t="s">
        <v>63</v>
      </c>
      <c r="AM800" s="19" t="s">
        <v>63</v>
      </c>
      <c r="AN800" s="19" t="s">
        <v>63</v>
      </c>
      <c r="AO800" s="19" t="s">
        <v>63</v>
      </c>
      <c r="AP800" s="83"/>
      <c r="AQ800" s="83" t="s">
        <v>64</v>
      </c>
    </row>
    <row r="801" spans="1:43">
      <c r="A801" s="19" t="s">
        <v>217</v>
      </c>
      <c r="B801" s="1">
        <v>3353</v>
      </c>
      <c r="C801" s="16">
        <v>19.8</v>
      </c>
      <c r="D801" s="23" t="s">
        <v>1935</v>
      </c>
      <c r="E801" s="19" t="s">
        <v>1938</v>
      </c>
      <c r="F801" s="19" t="s">
        <v>57</v>
      </c>
      <c r="G801" s="17" t="s">
        <v>57</v>
      </c>
      <c r="H801" s="18">
        <v>1</v>
      </c>
      <c r="I801" s="19"/>
      <c r="J801" s="19"/>
      <c r="K801" s="19"/>
      <c r="L801" s="19" t="s">
        <v>63</v>
      </c>
      <c r="M801" s="19" t="s">
        <v>63</v>
      </c>
      <c r="N801" s="19" t="s">
        <v>63</v>
      </c>
      <c r="O801" s="19" t="s">
        <v>63</v>
      </c>
      <c r="P801" s="19" t="s">
        <v>62</v>
      </c>
      <c r="Q801" s="19" t="s">
        <v>62</v>
      </c>
      <c r="R801" s="19" t="s">
        <v>63</v>
      </c>
      <c r="S801" s="19" t="s">
        <v>62</v>
      </c>
      <c r="T801" s="19" t="s">
        <v>62</v>
      </c>
      <c r="U801" s="19" t="s">
        <v>62</v>
      </c>
      <c r="V801" s="19" t="s">
        <v>62</v>
      </c>
      <c r="W801" s="19" t="s">
        <v>63</v>
      </c>
      <c r="X801" s="19" t="s">
        <v>63</v>
      </c>
      <c r="Y801" s="19" t="s">
        <v>63</v>
      </c>
      <c r="Z801" s="19" t="s">
        <v>63</v>
      </c>
      <c r="AA801" s="19" t="s">
        <v>63</v>
      </c>
      <c r="AB801" s="19" t="s">
        <v>63</v>
      </c>
      <c r="AC801" s="19" t="s">
        <v>63</v>
      </c>
      <c r="AD801" s="19" t="s">
        <v>63</v>
      </c>
      <c r="AE801" s="19" t="s">
        <v>63</v>
      </c>
      <c r="AF801" s="19" t="s">
        <v>63</v>
      </c>
      <c r="AG801" s="19" t="s">
        <v>62</v>
      </c>
      <c r="AH801" s="19" t="s">
        <v>63</v>
      </c>
      <c r="AI801" s="19" t="s">
        <v>63</v>
      </c>
      <c r="AJ801" s="19" t="s">
        <v>63</v>
      </c>
      <c r="AK801" s="19" t="s">
        <v>63</v>
      </c>
      <c r="AL801" s="19" t="s">
        <v>63</v>
      </c>
      <c r="AM801" s="19" t="s">
        <v>63</v>
      </c>
      <c r="AN801" s="19" t="s">
        <v>63</v>
      </c>
      <c r="AO801" s="19" t="s">
        <v>63</v>
      </c>
      <c r="AP801" s="83"/>
      <c r="AQ801" s="83" t="s">
        <v>64</v>
      </c>
    </row>
    <row r="802" spans="1:43">
      <c r="A802" s="19" t="s">
        <v>217</v>
      </c>
      <c r="B802" s="1">
        <v>3354</v>
      </c>
      <c r="C802" s="16">
        <v>37.799999999999997</v>
      </c>
      <c r="D802" s="23" t="s">
        <v>1935</v>
      </c>
      <c r="E802" s="19" t="s">
        <v>1907</v>
      </c>
      <c r="F802" s="19" t="s">
        <v>57</v>
      </c>
      <c r="G802" s="19" t="s">
        <v>219</v>
      </c>
      <c r="H802" s="18">
        <v>1</v>
      </c>
      <c r="I802" s="19" t="s">
        <v>1939</v>
      </c>
      <c r="J802" s="19"/>
      <c r="K802" s="19"/>
      <c r="L802" s="19" t="s">
        <v>63</v>
      </c>
      <c r="M802" s="19" t="s">
        <v>63</v>
      </c>
      <c r="N802" s="19" t="s">
        <v>63</v>
      </c>
      <c r="O802" s="19" t="s">
        <v>63</v>
      </c>
      <c r="P802" s="19" t="s">
        <v>62</v>
      </c>
      <c r="Q802" s="19" t="s">
        <v>62</v>
      </c>
      <c r="R802" s="19" t="s">
        <v>63</v>
      </c>
      <c r="S802" s="19" t="s">
        <v>62</v>
      </c>
      <c r="T802" s="19" t="s">
        <v>62</v>
      </c>
      <c r="U802" s="19" t="s">
        <v>62</v>
      </c>
      <c r="V802" s="19" t="s">
        <v>62</v>
      </c>
      <c r="W802" s="19" t="s">
        <v>63</v>
      </c>
      <c r="X802" s="19" t="s">
        <v>63</v>
      </c>
      <c r="Y802" s="19" t="s">
        <v>63</v>
      </c>
      <c r="Z802" s="19" t="s">
        <v>63</v>
      </c>
      <c r="AA802" s="19" t="s">
        <v>63</v>
      </c>
      <c r="AB802" s="19" t="s">
        <v>63</v>
      </c>
      <c r="AC802" s="19" t="s">
        <v>63</v>
      </c>
      <c r="AD802" s="19" t="s">
        <v>63</v>
      </c>
      <c r="AE802" s="19" t="s">
        <v>63</v>
      </c>
      <c r="AF802" s="19" t="s">
        <v>63</v>
      </c>
      <c r="AG802" s="19" t="s">
        <v>63</v>
      </c>
      <c r="AH802" s="19" t="s">
        <v>63</v>
      </c>
      <c r="AI802" s="19" t="s">
        <v>63</v>
      </c>
      <c r="AJ802" s="19" t="s">
        <v>63</v>
      </c>
      <c r="AK802" s="19" t="s">
        <v>63</v>
      </c>
      <c r="AL802" s="19" t="s">
        <v>63</v>
      </c>
      <c r="AM802" s="19" t="s">
        <v>63</v>
      </c>
      <c r="AN802" s="19" t="s">
        <v>63</v>
      </c>
      <c r="AO802" s="19" t="s">
        <v>63</v>
      </c>
      <c r="AP802" s="83"/>
      <c r="AQ802" s="83" t="s">
        <v>64</v>
      </c>
    </row>
    <row r="803" spans="1:43">
      <c r="A803" s="19" t="s">
        <v>217</v>
      </c>
      <c r="B803" s="1">
        <v>3355</v>
      </c>
      <c r="C803" s="16">
        <v>50.4</v>
      </c>
      <c r="D803" s="23" t="s">
        <v>1935</v>
      </c>
      <c r="E803" s="19" t="s">
        <v>1907</v>
      </c>
      <c r="F803" s="19" t="s">
        <v>57</v>
      </c>
      <c r="G803" s="19" t="s">
        <v>223</v>
      </c>
      <c r="H803" s="18">
        <v>1</v>
      </c>
      <c r="I803" s="19" t="s">
        <v>1939</v>
      </c>
      <c r="J803" s="19"/>
      <c r="K803" s="19"/>
      <c r="L803" s="19" t="s">
        <v>63</v>
      </c>
      <c r="M803" s="19" t="s">
        <v>63</v>
      </c>
      <c r="N803" s="19" t="s">
        <v>63</v>
      </c>
      <c r="O803" s="19" t="s">
        <v>63</v>
      </c>
      <c r="P803" s="19" t="s">
        <v>62</v>
      </c>
      <c r="Q803" s="19" t="s">
        <v>62</v>
      </c>
      <c r="R803" s="19" t="s">
        <v>63</v>
      </c>
      <c r="S803" s="19" t="s">
        <v>62</v>
      </c>
      <c r="T803" s="19" t="s">
        <v>62</v>
      </c>
      <c r="U803" s="19" t="s">
        <v>62</v>
      </c>
      <c r="V803" s="19" t="s">
        <v>62</v>
      </c>
      <c r="W803" s="19" t="s">
        <v>63</v>
      </c>
      <c r="X803" s="19" t="s">
        <v>63</v>
      </c>
      <c r="Y803" s="19" t="s">
        <v>63</v>
      </c>
      <c r="Z803" s="19" t="s">
        <v>63</v>
      </c>
      <c r="AA803" s="19" t="s">
        <v>63</v>
      </c>
      <c r="AB803" s="19" t="s">
        <v>63</v>
      </c>
      <c r="AC803" s="19" t="s">
        <v>63</v>
      </c>
      <c r="AD803" s="19" t="s">
        <v>63</v>
      </c>
      <c r="AE803" s="19" t="s">
        <v>63</v>
      </c>
      <c r="AF803" s="19" t="s">
        <v>63</v>
      </c>
      <c r="AG803" s="19" t="s">
        <v>63</v>
      </c>
      <c r="AH803" s="19" t="s">
        <v>63</v>
      </c>
      <c r="AI803" s="19" t="s">
        <v>63</v>
      </c>
      <c r="AJ803" s="19" t="s">
        <v>63</v>
      </c>
      <c r="AK803" s="19" t="s">
        <v>63</v>
      </c>
      <c r="AL803" s="19" t="s">
        <v>63</v>
      </c>
      <c r="AM803" s="19" t="s">
        <v>63</v>
      </c>
      <c r="AN803" s="19" t="s">
        <v>63</v>
      </c>
      <c r="AO803" s="19" t="s">
        <v>63</v>
      </c>
      <c r="AP803" s="83"/>
      <c r="AQ803" s="83" t="s">
        <v>64</v>
      </c>
    </row>
    <row r="804" spans="1:43" ht="25.5">
      <c r="A804" s="19" t="s">
        <v>217</v>
      </c>
      <c r="B804" s="1">
        <v>3356</v>
      </c>
      <c r="C804" s="16">
        <v>34.200000000000003</v>
      </c>
      <c r="D804" s="23" t="s">
        <v>1940</v>
      </c>
      <c r="E804" s="19" t="s">
        <v>1941</v>
      </c>
      <c r="F804" s="19" t="s">
        <v>57</v>
      </c>
      <c r="G804" s="17" t="s">
        <v>57</v>
      </c>
      <c r="H804" s="18">
        <v>1</v>
      </c>
      <c r="I804" s="19"/>
      <c r="J804" s="19"/>
      <c r="K804" s="19" t="s">
        <v>1942</v>
      </c>
      <c r="L804" s="19" t="s">
        <v>63</v>
      </c>
      <c r="M804" s="19" t="s">
        <v>63</v>
      </c>
      <c r="N804" s="19" t="s">
        <v>63</v>
      </c>
      <c r="O804" s="19" t="s">
        <v>63</v>
      </c>
      <c r="P804" s="19" t="s">
        <v>62</v>
      </c>
      <c r="Q804" s="19" t="s">
        <v>62</v>
      </c>
      <c r="R804" s="19" t="s">
        <v>63</v>
      </c>
      <c r="S804" s="19" t="s">
        <v>62</v>
      </c>
      <c r="T804" s="19" t="s">
        <v>62</v>
      </c>
      <c r="U804" s="19" t="s">
        <v>62</v>
      </c>
      <c r="V804" s="19" t="s">
        <v>62</v>
      </c>
      <c r="W804" s="19" t="s">
        <v>63</v>
      </c>
      <c r="X804" s="19" t="s">
        <v>63</v>
      </c>
      <c r="Y804" s="19" t="s">
        <v>63</v>
      </c>
      <c r="Z804" s="19" t="s">
        <v>63</v>
      </c>
      <c r="AA804" s="19" t="s">
        <v>63</v>
      </c>
      <c r="AB804" s="19" t="s">
        <v>63</v>
      </c>
      <c r="AC804" s="19" t="s">
        <v>63</v>
      </c>
      <c r="AD804" s="19" t="s">
        <v>63</v>
      </c>
      <c r="AE804" s="19" t="s">
        <v>63</v>
      </c>
      <c r="AF804" s="19" t="s">
        <v>63</v>
      </c>
      <c r="AG804" s="19" t="s">
        <v>63</v>
      </c>
      <c r="AH804" s="19" t="s">
        <v>63</v>
      </c>
      <c r="AI804" s="19" t="s">
        <v>63</v>
      </c>
      <c r="AJ804" s="19" t="s">
        <v>63</v>
      </c>
      <c r="AK804" s="19" t="s">
        <v>63</v>
      </c>
      <c r="AL804" s="19" t="s">
        <v>63</v>
      </c>
      <c r="AM804" s="19" t="s">
        <v>63</v>
      </c>
      <c r="AN804" s="19" t="s">
        <v>63</v>
      </c>
      <c r="AO804" s="19" t="s">
        <v>63</v>
      </c>
      <c r="AP804" s="83"/>
      <c r="AQ804" s="83" t="s">
        <v>64</v>
      </c>
    </row>
    <row r="805" spans="1:43" ht="25.5">
      <c r="A805" s="19" t="s">
        <v>217</v>
      </c>
      <c r="B805" s="1">
        <v>3357</v>
      </c>
      <c r="C805" s="16">
        <v>19.8</v>
      </c>
      <c r="D805" s="23" t="s">
        <v>1943</v>
      </c>
      <c r="E805" s="19" t="s">
        <v>1944</v>
      </c>
      <c r="F805" s="19" t="s">
        <v>57</v>
      </c>
      <c r="G805" s="17" t="s">
        <v>57</v>
      </c>
      <c r="H805" s="18">
        <v>1</v>
      </c>
      <c r="I805" s="19"/>
      <c r="J805" s="19"/>
      <c r="K805" s="19" t="s">
        <v>1945</v>
      </c>
      <c r="L805" s="19" t="s">
        <v>63</v>
      </c>
      <c r="M805" s="19" t="s">
        <v>63</v>
      </c>
      <c r="N805" s="19" t="s">
        <v>63</v>
      </c>
      <c r="O805" s="19" t="s">
        <v>63</v>
      </c>
      <c r="P805" s="19" t="s">
        <v>62</v>
      </c>
      <c r="Q805" s="19" t="s">
        <v>63</v>
      </c>
      <c r="R805" s="19" t="s">
        <v>62</v>
      </c>
      <c r="S805" s="19" t="s">
        <v>62</v>
      </c>
      <c r="T805" s="19" t="s">
        <v>62</v>
      </c>
      <c r="U805" s="19" t="s">
        <v>62</v>
      </c>
      <c r="V805" s="19" t="s">
        <v>62</v>
      </c>
      <c r="W805" s="19" t="s">
        <v>62</v>
      </c>
      <c r="X805" s="19" t="s">
        <v>62</v>
      </c>
      <c r="Y805" s="19" t="s">
        <v>63</v>
      </c>
      <c r="Z805" s="19" t="s">
        <v>62</v>
      </c>
      <c r="AA805" s="19" t="s">
        <v>63</v>
      </c>
      <c r="AB805" s="19" t="s">
        <v>63</v>
      </c>
      <c r="AC805" s="19" t="s">
        <v>62</v>
      </c>
      <c r="AD805" s="19" t="s">
        <v>62</v>
      </c>
      <c r="AE805" s="19" t="s">
        <v>62</v>
      </c>
      <c r="AF805" s="19" t="s">
        <v>62</v>
      </c>
      <c r="AG805" s="19" t="s">
        <v>62</v>
      </c>
      <c r="AH805" s="19" t="s">
        <v>62</v>
      </c>
      <c r="AI805" s="19" t="s">
        <v>62</v>
      </c>
      <c r="AJ805" s="19" t="s">
        <v>62</v>
      </c>
      <c r="AK805" s="19" t="s">
        <v>62</v>
      </c>
      <c r="AL805" s="19" t="s">
        <v>62</v>
      </c>
      <c r="AM805" s="19" t="s">
        <v>62</v>
      </c>
      <c r="AN805" s="19" t="s">
        <v>63</v>
      </c>
      <c r="AO805" s="19" t="s">
        <v>63</v>
      </c>
      <c r="AP805" s="83"/>
      <c r="AQ805" s="83" t="s">
        <v>64</v>
      </c>
    </row>
    <row r="806" spans="1:43" ht="25.5">
      <c r="A806" s="19" t="s">
        <v>217</v>
      </c>
      <c r="B806" s="1">
        <v>3358</v>
      </c>
      <c r="C806" s="16">
        <v>26.1</v>
      </c>
      <c r="D806" s="23" t="s">
        <v>1946</v>
      </c>
      <c r="E806" s="19" t="s">
        <v>1947</v>
      </c>
      <c r="F806" s="19" t="s">
        <v>57</v>
      </c>
      <c r="G806" s="17" t="s">
        <v>57</v>
      </c>
      <c r="H806" s="18">
        <v>1</v>
      </c>
      <c r="I806" s="19"/>
      <c r="J806" s="19"/>
      <c r="K806" s="19"/>
      <c r="L806" s="19" t="s">
        <v>63</v>
      </c>
      <c r="M806" s="19" t="s">
        <v>63</v>
      </c>
      <c r="N806" s="19" t="s">
        <v>63</v>
      </c>
      <c r="O806" s="19" t="s">
        <v>63</v>
      </c>
      <c r="P806" s="19" t="s">
        <v>62</v>
      </c>
      <c r="Q806" s="19" t="s">
        <v>62</v>
      </c>
      <c r="R806" s="19" t="s">
        <v>63</v>
      </c>
      <c r="S806" s="19" t="s">
        <v>62</v>
      </c>
      <c r="T806" s="19" t="s">
        <v>62</v>
      </c>
      <c r="U806" s="19" t="s">
        <v>62</v>
      </c>
      <c r="V806" s="19" t="s">
        <v>62</v>
      </c>
      <c r="W806" s="19" t="s">
        <v>63</v>
      </c>
      <c r="X806" s="19" t="s">
        <v>63</v>
      </c>
      <c r="Y806" s="19" t="s">
        <v>63</v>
      </c>
      <c r="Z806" s="19" t="s">
        <v>63</v>
      </c>
      <c r="AA806" s="19" t="s">
        <v>63</v>
      </c>
      <c r="AB806" s="19" t="s">
        <v>63</v>
      </c>
      <c r="AC806" s="19" t="s">
        <v>63</v>
      </c>
      <c r="AD806" s="19" t="s">
        <v>62</v>
      </c>
      <c r="AE806" s="19" t="s">
        <v>63</v>
      </c>
      <c r="AF806" s="19" t="s">
        <v>63</v>
      </c>
      <c r="AG806" s="19" t="s">
        <v>62</v>
      </c>
      <c r="AH806" s="19" t="s">
        <v>63</v>
      </c>
      <c r="AI806" s="19" t="s">
        <v>63</v>
      </c>
      <c r="AJ806" s="19" t="s">
        <v>63</v>
      </c>
      <c r="AK806" s="19" t="s">
        <v>63</v>
      </c>
      <c r="AL806" s="19" t="s">
        <v>63</v>
      </c>
      <c r="AM806" s="19" t="s">
        <v>62</v>
      </c>
      <c r="AN806" s="19" t="s">
        <v>63</v>
      </c>
      <c r="AO806" s="19" t="s">
        <v>63</v>
      </c>
      <c r="AP806" s="83"/>
      <c r="AQ806" s="83" t="s">
        <v>64</v>
      </c>
    </row>
    <row r="807" spans="1:43">
      <c r="A807" s="19" t="s">
        <v>217</v>
      </c>
      <c r="B807" s="1">
        <v>3359</v>
      </c>
      <c r="C807" s="16">
        <v>9.8000000000000007</v>
      </c>
      <c r="D807" s="23" t="s">
        <v>1948</v>
      </c>
      <c r="E807" s="17" t="s">
        <v>57</v>
      </c>
      <c r="F807" s="19" t="s">
        <v>57</v>
      </c>
      <c r="G807" s="17" t="s">
        <v>57</v>
      </c>
      <c r="H807" s="18">
        <v>1</v>
      </c>
      <c r="I807" s="19"/>
      <c r="J807" s="19"/>
      <c r="K807" s="19" t="s">
        <v>1887</v>
      </c>
      <c r="L807" s="19" t="s">
        <v>63</v>
      </c>
      <c r="M807" s="19" t="s">
        <v>63</v>
      </c>
      <c r="N807" s="19" t="s">
        <v>63</v>
      </c>
      <c r="O807" s="19" t="s">
        <v>63</v>
      </c>
      <c r="P807" s="19" t="s">
        <v>62</v>
      </c>
      <c r="Q807" s="19" t="s">
        <v>62</v>
      </c>
      <c r="R807" s="19" t="s">
        <v>63</v>
      </c>
      <c r="S807" s="19" t="s">
        <v>62</v>
      </c>
      <c r="T807" s="19" t="s">
        <v>62</v>
      </c>
      <c r="U807" s="19" t="s">
        <v>62</v>
      </c>
      <c r="V807" s="19" t="s">
        <v>62</v>
      </c>
      <c r="W807" s="19" t="s">
        <v>63</v>
      </c>
      <c r="X807" s="19" t="s">
        <v>63</v>
      </c>
      <c r="Y807" s="19" t="s">
        <v>63</v>
      </c>
      <c r="Z807" s="19" t="s">
        <v>63</v>
      </c>
      <c r="AA807" s="19" t="s">
        <v>63</v>
      </c>
      <c r="AB807" s="19" t="s">
        <v>63</v>
      </c>
      <c r="AC807" s="19" t="s">
        <v>63</v>
      </c>
      <c r="AD807" s="19" t="s">
        <v>63</v>
      </c>
      <c r="AE807" s="19" t="s">
        <v>63</v>
      </c>
      <c r="AF807" s="19" t="s">
        <v>63</v>
      </c>
      <c r="AG807" s="19" t="s">
        <v>63</v>
      </c>
      <c r="AH807" s="19" t="s">
        <v>63</v>
      </c>
      <c r="AI807" s="19" t="s">
        <v>63</v>
      </c>
      <c r="AJ807" s="19" t="s">
        <v>63</v>
      </c>
      <c r="AK807" s="19" t="s">
        <v>63</v>
      </c>
      <c r="AL807" s="19" t="s">
        <v>63</v>
      </c>
      <c r="AM807" s="19" t="s">
        <v>63</v>
      </c>
      <c r="AN807" s="19" t="s">
        <v>63</v>
      </c>
      <c r="AO807" s="19" t="s">
        <v>63</v>
      </c>
      <c r="AP807" s="83"/>
      <c r="AQ807" s="83" t="s">
        <v>64</v>
      </c>
    </row>
    <row r="808" spans="1:43">
      <c r="A808" s="19" t="s">
        <v>217</v>
      </c>
      <c r="B808" s="1">
        <v>3360</v>
      </c>
      <c r="C808" s="16">
        <v>26.1</v>
      </c>
      <c r="D808" s="23" t="s">
        <v>1949</v>
      </c>
      <c r="E808" s="17" t="s">
        <v>57</v>
      </c>
      <c r="F808" s="19" t="s">
        <v>57</v>
      </c>
      <c r="G808" s="19" t="s">
        <v>116</v>
      </c>
      <c r="H808" s="18">
        <v>1</v>
      </c>
      <c r="I808" s="19"/>
      <c r="J808" s="19"/>
      <c r="K808" s="19"/>
      <c r="L808" s="19" t="s">
        <v>63</v>
      </c>
      <c r="M808" s="19" t="s">
        <v>63</v>
      </c>
      <c r="N808" s="19" t="s">
        <v>63</v>
      </c>
      <c r="O808" s="19" t="s">
        <v>63</v>
      </c>
      <c r="P808" s="19" t="s">
        <v>62</v>
      </c>
      <c r="Q808" s="19" t="s">
        <v>62</v>
      </c>
      <c r="R808" s="19" t="s">
        <v>63</v>
      </c>
      <c r="S808" s="19" t="s">
        <v>62</v>
      </c>
      <c r="T808" s="19" t="s">
        <v>62</v>
      </c>
      <c r="U808" s="19" t="s">
        <v>62</v>
      </c>
      <c r="V808" s="19" t="s">
        <v>62</v>
      </c>
      <c r="W808" s="19" t="s">
        <v>63</v>
      </c>
      <c r="X808" s="19" t="s">
        <v>63</v>
      </c>
      <c r="Y808" s="19" t="s">
        <v>63</v>
      </c>
      <c r="Z808" s="19" t="s">
        <v>63</v>
      </c>
      <c r="AA808" s="19" t="s">
        <v>63</v>
      </c>
      <c r="AB808" s="19" t="s">
        <v>63</v>
      </c>
      <c r="AC808" s="19" t="s">
        <v>63</v>
      </c>
      <c r="AD808" s="19" t="s">
        <v>63</v>
      </c>
      <c r="AE808" s="19" t="s">
        <v>63</v>
      </c>
      <c r="AF808" s="19" t="s">
        <v>63</v>
      </c>
      <c r="AG808" s="19" t="s">
        <v>63</v>
      </c>
      <c r="AH808" s="19" t="s">
        <v>63</v>
      </c>
      <c r="AI808" s="19" t="s">
        <v>63</v>
      </c>
      <c r="AJ808" s="19" t="s">
        <v>63</v>
      </c>
      <c r="AK808" s="19" t="s">
        <v>63</v>
      </c>
      <c r="AL808" s="19" t="s">
        <v>63</v>
      </c>
      <c r="AM808" s="19" t="s">
        <v>63</v>
      </c>
      <c r="AN808" s="19" t="s">
        <v>63</v>
      </c>
      <c r="AO808" s="19" t="s">
        <v>63</v>
      </c>
      <c r="AP808" s="83"/>
      <c r="AQ808" s="83" t="s">
        <v>64</v>
      </c>
    </row>
    <row r="809" spans="1:43">
      <c r="A809" s="19" t="s">
        <v>217</v>
      </c>
      <c r="B809" s="1">
        <v>3361</v>
      </c>
      <c r="C809" s="16">
        <v>26.1</v>
      </c>
      <c r="D809" s="23" t="s">
        <v>1950</v>
      </c>
      <c r="E809" s="17" t="s">
        <v>57</v>
      </c>
      <c r="F809" s="19" t="s">
        <v>57</v>
      </c>
      <c r="G809" s="19" t="s">
        <v>116</v>
      </c>
      <c r="H809" s="18">
        <v>1</v>
      </c>
      <c r="I809" s="19" t="s">
        <v>1951</v>
      </c>
      <c r="J809" s="19"/>
      <c r="K809" s="19"/>
      <c r="L809" s="19" t="s">
        <v>63</v>
      </c>
      <c r="M809" s="19" t="s">
        <v>63</v>
      </c>
      <c r="N809" s="19" t="s">
        <v>63</v>
      </c>
      <c r="O809" s="19" t="s">
        <v>63</v>
      </c>
      <c r="P809" s="19" t="s">
        <v>62</v>
      </c>
      <c r="Q809" s="19" t="s">
        <v>62</v>
      </c>
      <c r="R809" s="19" t="s">
        <v>63</v>
      </c>
      <c r="S809" s="19" t="s">
        <v>62</v>
      </c>
      <c r="T809" s="19" t="s">
        <v>62</v>
      </c>
      <c r="U809" s="19" t="s">
        <v>62</v>
      </c>
      <c r="V809" s="19" t="s">
        <v>62</v>
      </c>
      <c r="W809" s="19" t="s">
        <v>63</v>
      </c>
      <c r="X809" s="19" t="s">
        <v>63</v>
      </c>
      <c r="Y809" s="19" t="s">
        <v>63</v>
      </c>
      <c r="Z809" s="19" t="s">
        <v>63</v>
      </c>
      <c r="AA809" s="19" t="s">
        <v>63</v>
      </c>
      <c r="AB809" s="19" t="s">
        <v>63</v>
      </c>
      <c r="AC809" s="19" t="s">
        <v>63</v>
      </c>
      <c r="AD809" s="19" t="s">
        <v>63</v>
      </c>
      <c r="AE809" s="19" t="s">
        <v>63</v>
      </c>
      <c r="AF809" s="19" t="s">
        <v>63</v>
      </c>
      <c r="AG809" s="19" t="s">
        <v>63</v>
      </c>
      <c r="AH809" s="19" t="s">
        <v>63</v>
      </c>
      <c r="AI809" s="19" t="s">
        <v>63</v>
      </c>
      <c r="AJ809" s="19" t="s">
        <v>63</v>
      </c>
      <c r="AK809" s="19" t="s">
        <v>63</v>
      </c>
      <c r="AL809" s="19" t="s">
        <v>63</v>
      </c>
      <c r="AM809" s="19" t="s">
        <v>63</v>
      </c>
      <c r="AN809" s="19" t="s">
        <v>63</v>
      </c>
      <c r="AO809" s="19" t="s">
        <v>63</v>
      </c>
      <c r="AP809" s="83"/>
      <c r="AQ809" s="83" t="s">
        <v>64</v>
      </c>
    </row>
    <row r="810" spans="1:43" ht="76.5">
      <c r="A810" s="19" t="s">
        <v>217</v>
      </c>
      <c r="B810" s="1">
        <v>3362</v>
      </c>
      <c r="C810" s="16">
        <v>119.7</v>
      </c>
      <c r="D810" s="23" t="s">
        <v>1952</v>
      </c>
      <c r="E810" s="19" t="s">
        <v>227</v>
      </c>
      <c r="F810" s="19" t="s">
        <v>57</v>
      </c>
      <c r="G810" s="17" t="s">
        <v>57</v>
      </c>
      <c r="H810" s="18">
        <v>1</v>
      </c>
      <c r="I810" s="19" t="s">
        <v>194</v>
      </c>
      <c r="J810" s="19"/>
      <c r="K810" s="19" t="s">
        <v>2768</v>
      </c>
      <c r="L810" s="19" t="s">
        <v>63</v>
      </c>
      <c r="M810" s="19" t="s">
        <v>63</v>
      </c>
      <c r="N810" s="19" t="s">
        <v>63</v>
      </c>
      <c r="O810" s="19" t="s">
        <v>63</v>
      </c>
      <c r="P810" s="19" t="s">
        <v>62</v>
      </c>
      <c r="Q810" s="19" t="s">
        <v>62</v>
      </c>
      <c r="R810" s="19" t="s">
        <v>63</v>
      </c>
      <c r="S810" s="19" t="s">
        <v>62</v>
      </c>
      <c r="T810" s="19" t="s">
        <v>62</v>
      </c>
      <c r="U810" s="19" t="s">
        <v>62</v>
      </c>
      <c r="V810" s="19" t="s">
        <v>62</v>
      </c>
      <c r="W810" s="19" t="s">
        <v>63</v>
      </c>
      <c r="X810" s="19" t="s">
        <v>63</v>
      </c>
      <c r="Y810" s="19" t="s">
        <v>63</v>
      </c>
      <c r="Z810" s="19" t="s">
        <v>63</v>
      </c>
      <c r="AA810" s="19" t="s">
        <v>63</v>
      </c>
      <c r="AB810" s="19" t="s">
        <v>63</v>
      </c>
      <c r="AC810" s="19" t="s">
        <v>63</v>
      </c>
      <c r="AD810" s="19" t="s">
        <v>63</v>
      </c>
      <c r="AE810" s="19" t="s">
        <v>63</v>
      </c>
      <c r="AF810" s="19" t="s">
        <v>63</v>
      </c>
      <c r="AG810" s="19" t="s">
        <v>63</v>
      </c>
      <c r="AH810" s="19" t="s">
        <v>63</v>
      </c>
      <c r="AI810" s="19" t="s">
        <v>63</v>
      </c>
      <c r="AJ810" s="19" t="s">
        <v>63</v>
      </c>
      <c r="AK810" s="19" t="s">
        <v>63</v>
      </c>
      <c r="AL810" s="19" t="s">
        <v>63</v>
      </c>
      <c r="AM810" s="19" t="s">
        <v>63</v>
      </c>
      <c r="AN810" s="19" t="s">
        <v>63</v>
      </c>
      <c r="AO810" s="19" t="s">
        <v>63</v>
      </c>
      <c r="AP810" s="83"/>
      <c r="AQ810" s="83" t="s">
        <v>64</v>
      </c>
    </row>
    <row r="811" spans="1:43" ht="63.75">
      <c r="A811" s="19" t="s">
        <v>217</v>
      </c>
      <c r="B811" s="1">
        <v>3362.1</v>
      </c>
      <c r="C811" s="16">
        <v>47.7</v>
      </c>
      <c r="D811" s="23" t="s">
        <v>1953</v>
      </c>
      <c r="E811" s="19" t="s">
        <v>227</v>
      </c>
      <c r="F811" s="19" t="s">
        <v>57</v>
      </c>
      <c r="G811" s="17" t="s">
        <v>57</v>
      </c>
      <c r="H811" s="18">
        <v>1</v>
      </c>
      <c r="I811" s="19" t="s">
        <v>189</v>
      </c>
      <c r="J811" s="19"/>
      <c r="K811" s="19" t="s">
        <v>2769</v>
      </c>
      <c r="L811" s="19" t="s">
        <v>63</v>
      </c>
      <c r="M811" s="19" t="s">
        <v>63</v>
      </c>
      <c r="N811" s="19" t="s">
        <v>63</v>
      </c>
      <c r="O811" s="19" t="s">
        <v>63</v>
      </c>
      <c r="P811" s="19" t="s">
        <v>62</v>
      </c>
      <c r="Q811" s="19" t="s">
        <v>62</v>
      </c>
      <c r="R811" s="19" t="s">
        <v>63</v>
      </c>
      <c r="S811" s="19" t="s">
        <v>62</v>
      </c>
      <c r="T811" s="19" t="s">
        <v>62</v>
      </c>
      <c r="U811" s="19" t="s">
        <v>62</v>
      </c>
      <c r="V811" s="19" t="s">
        <v>62</v>
      </c>
      <c r="W811" s="19" t="s">
        <v>63</v>
      </c>
      <c r="X811" s="19" t="s">
        <v>63</v>
      </c>
      <c r="Y811" s="19" t="s">
        <v>63</v>
      </c>
      <c r="Z811" s="19" t="s">
        <v>63</v>
      </c>
      <c r="AA811" s="19" t="s">
        <v>63</v>
      </c>
      <c r="AB811" s="19" t="s">
        <v>63</v>
      </c>
      <c r="AC811" s="19" t="s">
        <v>63</v>
      </c>
      <c r="AD811" s="19" t="s">
        <v>63</v>
      </c>
      <c r="AE811" s="19" t="s">
        <v>63</v>
      </c>
      <c r="AF811" s="19" t="s">
        <v>63</v>
      </c>
      <c r="AG811" s="19" t="s">
        <v>63</v>
      </c>
      <c r="AH811" s="19" t="s">
        <v>63</v>
      </c>
      <c r="AI811" s="19" t="s">
        <v>63</v>
      </c>
      <c r="AJ811" s="19" t="s">
        <v>63</v>
      </c>
      <c r="AK811" s="19" t="s">
        <v>63</v>
      </c>
      <c r="AL811" s="19" t="s">
        <v>63</v>
      </c>
      <c r="AM811" s="19" t="s">
        <v>63</v>
      </c>
      <c r="AN811" s="19" t="s">
        <v>63</v>
      </c>
      <c r="AO811" s="19" t="s">
        <v>63</v>
      </c>
      <c r="AP811" s="83" t="s">
        <v>191</v>
      </c>
      <c r="AQ811" s="83" t="s">
        <v>64</v>
      </c>
    </row>
    <row r="812" spans="1:43" ht="63.75">
      <c r="A812" s="19" t="s">
        <v>217</v>
      </c>
      <c r="B812" s="1">
        <v>3363</v>
      </c>
      <c r="C812" s="16">
        <v>119.7</v>
      </c>
      <c r="D812" s="23" t="s">
        <v>1954</v>
      </c>
      <c r="E812" s="19" t="s">
        <v>227</v>
      </c>
      <c r="F812" s="19" t="s">
        <v>57</v>
      </c>
      <c r="G812" s="17" t="s">
        <v>57</v>
      </c>
      <c r="H812" s="18">
        <v>1</v>
      </c>
      <c r="I812" s="19" t="s">
        <v>1955</v>
      </c>
      <c r="J812" s="19"/>
      <c r="K812" s="19"/>
      <c r="L812" s="19" t="s">
        <v>63</v>
      </c>
      <c r="M812" s="19" t="s">
        <v>63</v>
      </c>
      <c r="N812" s="19" t="s">
        <v>63</v>
      </c>
      <c r="O812" s="19" t="s">
        <v>63</v>
      </c>
      <c r="P812" s="19" t="s">
        <v>62</v>
      </c>
      <c r="Q812" s="19" t="s">
        <v>62</v>
      </c>
      <c r="R812" s="19" t="s">
        <v>63</v>
      </c>
      <c r="S812" s="19" t="s">
        <v>62</v>
      </c>
      <c r="T812" s="19" t="s">
        <v>62</v>
      </c>
      <c r="U812" s="19" t="s">
        <v>62</v>
      </c>
      <c r="V812" s="19" t="s">
        <v>62</v>
      </c>
      <c r="W812" s="19" t="s">
        <v>63</v>
      </c>
      <c r="X812" s="19" t="s">
        <v>63</v>
      </c>
      <c r="Y812" s="19" t="s">
        <v>63</v>
      </c>
      <c r="Z812" s="19" t="s">
        <v>63</v>
      </c>
      <c r="AA812" s="19" t="s">
        <v>63</v>
      </c>
      <c r="AB812" s="19" t="s">
        <v>63</v>
      </c>
      <c r="AC812" s="19" t="s">
        <v>63</v>
      </c>
      <c r="AD812" s="19" t="s">
        <v>63</v>
      </c>
      <c r="AE812" s="19" t="s">
        <v>63</v>
      </c>
      <c r="AF812" s="19" t="s">
        <v>63</v>
      </c>
      <c r="AG812" s="19" t="s">
        <v>63</v>
      </c>
      <c r="AH812" s="19" t="s">
        <v>63</v>
      </c>
      <c r="AI812" s="19" t="s">
        <v>63</v>
      </c>
      <c r="AJ812" s="19" t="s">
        <v>63</v>
      </c>
      <c r="AK812" s="19" t="s">
        <v>63</v>
      </c>
      <c r="AL812" s="19" t="s">
        <v>63</v>
      </c>
      <c r="AM812" s="19" t="s">
        <v>63</v>
      </c>
      <c r="AN812" s="19" t="s">
        <v>63</v>
      </c>
      <c r="AO812" s="19" t="s">
        <v>63</v>
      </c>
      <c r="AP812" s="83"/>
      <c r="AQ812" s="83" t="s">
        <v>64</v>
      </c>
    </row>
    <row r="813" spans="1:43" ht="63.75">
      <c r="A813" s="19" t="s">
        <v>217</v>
      </c>
      <c r="B813" s="1">
        <v>3363.1</v>
      </c>
      <c r="C813" s="16">
        <v>47.7</v>
      </c>
      <c r="D813" s="23" t="s">
        <v>1956</v>
      </c>
      <c r="E813" s="19" t="s">
        <v>227</v>
      </c>
      <c r="F813" s="19" t="s">
        <v>57</v>
      </c>
      <c r="G813" s="17" t="s">
        <v>57</v>
      </c>
      <c r="H813" s="18" t="s">
        <v>1760</v>
      </c>
      <c r="I813" s="19" t="s">
        <v>189</v>
      </c>
      <c r="J813" s="19"/>
      <c r="K813" s="19"/>
      <c r="L813" s="19" t="s">
        <v>63</v>
      </c>
      <c r="M813" s="19" t="s">
        <v>63</v>
      </c>
      <c r="N813" s="19" t="s">
        <v>63</v>
      </c>
      <c r="O813" s="19" t="s">
        <v>63</v>
      </c>
      <c r="P813" s="19" t="s">
        <v>62</v>
      </c>
      <c r="Q813" s="19" t="s">
        <v>62</v>
      </c>
      <c r="R813" s="19" t="s">
        <v>63</v>
      </c>
      <c r="S813" s="19" t="s">
        <v>62</v>
      </c>
      <c r="T813" s="19" t="s">
        <v>62</v>
      </c>
      <c r="U813" s="19" t="s">
        <v>62</v>
      </c>
      <c r="V813" s="19" t="s">
        <v>62</v>
      </c>
      <c r="W813" s="19" t="s">
        <v>63</v>
      </c>
      <c r="X813" s="19" t="s">
        <v>63</v>
      </c>
      <c r="Y813" s="19" t="s">
        <v>63</v>
      </c>
      <c r="Z813" s="19" t="s">
        <v>63</v>
      </c>
      <c r="AA813" s="19" t="s">
        <v>63</v>
      </c>
      <c r="AB813" s="19" t="s">
        <v>63</v>
      </c>
      <c r="AC813" s="19" t="s">
        <v>63</v>
      </c>
      <c r="AD813" s="19" t="s">
        <v>63</v>
      </c>
      <c r="AE813" s="19" t="s">
        <v>63</v>
      </c>
      <c r="AF813" s="19" t="s">
        <v>63</v>
      </c>
      <c r="AG813" s="19" t="s">
        <v>63</v>
      </c>
      <c r="AH813" s="19" t="s">
        <v>63</v>
      </c>
      <c r="AI813" s="19" t="s">
        <v>63</v>
      </c>
      <c r="AJ813" s="19" t="s">
        <v>63</v>
      </c>
      <c r="AK813" s="19" t="s">
        <v>63</v>
      </c>
      <c r="AL813" s="19" t="s">
        <v>63</v>
      </c>
      <c r="AM813" s="19" t="s">
        <v>63</v>
      </c>
      <c r="AN813" s="19" t="s">
        <v>63</v>
      </c>
      <c r="AO813" s="19" t="s">
        <v>63</v>
      </c>
      <c r="AP813" s="83" t="s">
        <v>191</v>
      </c>
      <c r="AQ813" s="83" t="s">
        <v>64</v>
      </c>
    </row>
    <row r="814" spans="1:43">
      <c r="A814" s="19" t="s">
        <v>217</v>
      </c>
      <c r="B814" s="1">
        <v>3364</v>
      </c>
      <c r="C814" s="16">
        <v>29.7</v>
      </c>
      <c r="D814" s="23" t="s">
        <v>1957</v>
      </c>
      <c r="E814" s="17" t="s">
        <v>57</v>
      </c>
      <c r="F814" s="19" t="s">
        <v>57</v>
      </c>
      <c r="G814" s="19" t="s">
        <v>59</v>
      </c>
      <c r="H814" s="18">
        <v>1</v>
      </c>
      <c r="I814" s="19"/>
      <c r="J814" s="19"/>
      <c r="K814" s="19"/>
      <c r="L814" s="19" t="s">
        <v>63</v>
      </c>
      <c r="M814" s="19" t="s">
        <v>63</v>
      </c>
      <c r="N814" s="19" t="s">
        <v>63</v>
      </c>
      <c r="O814" s="19" t="s">
        <v>63</v>
      </c>
      <c r="P814" s="19" t="s">
        <v>62</v>
      </c>
      <c r="Q814" s="19" t="s">
        <v>62</v>
      </c>
      <c r="R814" s="19" t="s">
        <v>63</v>
      </c>
      <c r="S814" s="19" t="s">
        <v>62</v>
      </c>
      <c r="T814" s="19" t="s">
        <v>62</v>
      </c>
      <c r="U814" s="19" t="s">
        <v>62</v>
      </c>
      <c r="V814" s="19" t="s">
        <v>62</v>
      </c>
      <c r="W814" s="19" t="s">
        <v>63</v>
      </c>
      <c r="X814" s="19" t="s">
        <v>63</v>
      </c>
      <c r="Y814" s="19" t="s">
        <v>63</v>
      </c>
      <c r="Z814" s="19" t="s">
        <v>63</v>
      </c>
      <c r="AA814" s="19" t="s">
        <v>63</v>
      </c>
      <c r="AB814" s="19" t="s">
        <v>63</v>
      </c>
      <c r="AC814" s="19" t="s">
        <v>63</v>
      </c>
      <c r="AD814" s="19" t="s">
        <v>63</v>
      </c>
      <c r="AE814" s="19" t="s">
        <v>63</v>
      </c>
      <c r="AF814" s="19" t="s">
        <v>63</v>
      </c>
      <c r="AG814" s="19" t="s">
        <v>63</v>
      </c>
      <c r="AH814" s="19" t="s">
        <v>63</v>
      </c>
      <c r="AI814" s="19" t="s">
        <v>63</v>
      </c>
      <c r="AJ814" s="19" t="s">
        <v>63</v>
      </c>
      <c r="AK814" s="19" t="s">
        <v>63</v>
      </c>
      <c r="AL814" s="19" t="s">
        <v>63</v>
      </c>
      <c r="AM814" s="19" t="s">
        <v>63</v>
      </c>
      <c r="AN814" s="19" t="s">
        <v>63</v>
      </c>
      <c r="AO814" s="19" t="s">
        <v>63</v>
      </c>
      <c r="AP814" s="83"/>
      <c r="AQ814" s="83" t="s">
        <v>64</v>
      </c>
    </row>
    <row r="815" spans="1:43">
      <c r="A815" s="19" t="s">
        <v>217</v>
      </c>
      <c r="B815" s="1">
        <v>3365</v>
      </c>
      <c r="C815" s="16">
        <v>49.5</v>
      </c>
      <c r="D815" s="23" t="s">
        <v>1958</v>
      </c>
      <c r="E815" s="19" t="s">
        <v>240</v>
      </c>
      <c r="F815" s="19" t="s">
        <v>57</v>
      </c>
      <c r="G815" s="19" t="s">
        <v>219</v>
      </c>
      <c r="H815" s="18">
        <v>1</v>
      </c>
      <c r="I815" s="19"/>
      <c r="J815" s="19"/>
      <c r="K815" s="19"/>
      <c r="L815" s="19" t="s">
        <v>63</v>
      </c>
      <c r="M815" s="19" t="s">
        <v>63</v>
      </c>
      <c r="N815" s="19" t="s">
        <v>63</v>
      </c>
      <c r="O815" s="19" t="s">
        <v>63</v>
      </c>
      <c r="P815" s="19" t="s">
        <v>62</v>
      </c>
      <c r="Q815" s="19" t="s">
        <v>62</v>
      </c>
      <c r="R815" s="19" t="s">
        <v>63</v>
      </c>
      <c r="S815" s="19" t="s">
        <v>62</v>
      </c>
      <c r="T815" s="19" t="s">
        <v>62</v>
      </c>
      <c r="U815" s="19" t="s">
        <v>62</v>
      </c>
      <c r="V815" s="19" t="s">
        <v>62</v>
      </c>
      <c r="W815" s="19" t="s">
        <v>63</v>
      </c>
      <c r="X815" s="19" t="s">
        <v>63</v>
      </c>
      <c r="Y815" s="19" t="s">
        <v>63</v>
      </c>
      <c r="Z815" s="19" t="s">
        <v>63</v>
      </c>
      <c r="AA815" s="19" t="s">
        <v>63</v>
      </c>
      <c r="AB815" s="19" t="s">
        <v>63</v>
      </c>
      <c r="AC815" s="19" t="s">
        <v>63</v>
      </c>
      <c r="AD815" s="19" t="s">
        <v>63</v>
      </c>
      <c r="AE815" s="19" t="s">
        <v>63</v>
      </c>
      <c r="AF815" s="19" t="s">
        <v>63</v>
      </c>
      <c r="AG815" s="19" t="s">
        <v>63</v>
      </c>
      <c r="AH815" s="19" t="s">
        <v>63</v>
      </c>
      <c r="AI815" s="19" t="s">
        <v>63</v>
      </c>
      <c r="AJ815" s="19" t="s">
        <v>63</v>
      </c>
      <c r="AK815" s="19" t="s">
        <v>63</v>
      </c>
      <c r="AL815" s="19" t="s">
        <v>63</v>
      </c>
      <c r="AM815" s="19" t="s">
        <v>63</v>
      </c>
      <c r="AN815" s="19" t="s">
        <v>63</v>
      </c>
      <c r="AO815" s="19" t="s">
        <v>63</v>
      </c>
      <c r="AP815" s="83"/>
      <c r="AQ815" s="83" t="s">
        <v>64</v>
      </c>
    </row>
    <row r="816" spans="1:43">
      <c r="A816" s="19" t="s">
        <v>217</v>
      </c>
      <c r="B816" s="1">
        <v>3366</v>
      </c>
      <c r="C816" s="16">
        <v>77.400000000000006</v>
      </c>
      <c r="D816" s="23" t="s">
        <v>1958</v>
      </c>
      <c r="E816" s="19" t="s">
        <v>240</v>
      </c>
      <c r="F816" s="19" t="s">
        <v>57</v>
      </c>
      <c r="G816" s="19" t="s">
        <v>223</v>
      </c>
      <c r="H816" s="18">
        <v>1</v>
      </c>
      <c r="I816" s="19"/>
      <c r="J816" s="19"/>
      <c r="K816" s="19"/>
      <c r="L816" s="19" t="s">
        <v>63</v>
      </c>
      <c r="M816" s="19" t="s">
        <v>63</v>
      </c>
      <c r="N816" s="19" t="s">
        <v>63</v>
      </c>
      <c r="O816" s="19" t="s">
        <v>63</v>
      </c>
      <c r="P816" s="19" t="s">
        <v>62</v>
      </c>
      <c r="Q816" s="19" t="s">
        <v>62</v>
      </c>
      <c r="R816" s="19" t="s">
        <v>63</v>
      </c>
      <c r="S816" s="19" t="s">
        <v>62</v>
      </c>
      <c r="T816" s="19" t="s">
        <v>62</v>
      </c>
      <c r="U816" s="19" t="s">
        <v>62</v>
      </c>
      <c r="V816" s="19" t="s">
        <v>62</v>
      </c>
      <c r="W816" s="19" t="s">
        <v>63</v>
      </c>
      <c r="X816" s="19" t="s">
        <v>63</v>
      </c>
      <c r="Y816" s="19" t="s">
        <v>63</v>
      </c>
      <c r="Z816" s="19" t="s">
        <v>63</v>
      </c>
      <c r="AA816" s="19" t="s">
        <v>63</v>
      </c>
      <c r="AB816" s="19" t="s">
        <v>63</v>
      </c>
      <c r="AC816" s="19" t="s">
        <v>63</v>
      </c>
      <c r="AD816" s="19" t="s">
        <v>63</v>
      </c>
      <c r="AE816" s="19" t="s">
        <v>63</v>
      </c>
      <c r="AF816" s="19" t="s">
        <v>63</v>
      </c>
      <c r="AG816" s="19" t="s">
        <v>63</v>
      </c>
      <c r="AH816" s="19" t="s">
        <v>63</v>
      </c>
      <c r="AI816" s="19" t="s">
        <v>63</v>
      </c>
      <c r="AJ816" s="19" t="s">
        <v>63</v>
      </c>
      <c r="AK816" s="19" t="s">
        <v>63</v>
      </c>
      <c r="AL816" s="19" t="s">
        <v>63</v>
      </c>
      <c r="AM816" s="19" t="s">
        <v>63</v>
      </c>
      <c r="AN816" s="19" t="s">
        <v>63</v>
      </c>
      <c r="AO816" s="19" t="s">
        <v>63</v>
      </c>
      <c r="AP816" s="83"/>
      <c r="AQ816" s="83" t="s">
        <v>64</v>
      </c>
    </row>
    <row r="817" spans="1:43" ht="76.5">
      <c r="A817" s="19" t="s">
        <v>217</v>
      </c>
      <c r="B817" s="1">
        <v>3368</v>
      </c>
      <c r="C817" s="16">
        <v>119.7</v>
      </c>
      <c r="D817" s="23" t="s">
        <v>1959</v>
      </c>
      <c r="E817" s="19" t="s">
        <v>227</v>
      </c>
      <c r="F817" s="19" t="s">
        <v>57</v>
      </c>
      <c r="G817" s="17" t="s">
        <v>57</v>
      </c>
      <c r="H817" s="18">
        <v>1</v>
      </c>
      <c r="I817" s="19" t="s">
        <v>194</v>
      </c>
      <c r="J817" s="19"/>
      <c r="K817" s="19" t="s">
        <v>2770</v>
      </c>
      <c r="L817" s="19" t="s">
        <v>63</v>
      </c>
      <c r="M817" s="19" t="s">
        <v>63</v>
      </c>
      <c r="N817" s="19" t="s">
        <v>63</v>
      </c>
      <c r="O817" s="19" t="s">
        <v>63</v>
      </c>
      <c r="P817" s="19" t="s">
        <v>62</v>
      </c>
      <c r="Q817" s="19" t="s">
        <v>62</v>
      </c>
      <c r="R817" s="19" t="s">
        <v>63</v>
      </c>
      <c r="S817" s="19" t="s">
        <v>62</v>
      </c>
      <c r="T817" s="19" t="s">
        <v>62</v>
      </c>
      <c r="U817" s="19" t="s">
        <v>62</v>
      </c>
      <c r="V817" s="19" t="s">
        <v>62</v>
      </c>
      <c r="W817" s="19" t="s">
        <v>63</v>
      </c>
      <c r="X817" s="19" t="s">
        <v>63</v>
      </c>
      <c r="Y817" s="19" t="s">
        <v>63</v>
      </c>
      <c r="Z817" s="19" t="s">
        <v>63</v>
      </c>
      <c r="AA817" s="19" t="s">
        <v>63</v>
      </c>
      <c r="AB817" s="19" t="s">
        <v>63</v>
      </c>
      <c r="AC817" s="19" t="s">
        <v>63</v>
      </c>
      <c r="AD817" s="19" t="s">
        <v>63</v>
      </c>
      <c r="AE817" s="19" t="s">
        <v>63</v>
      </c>
      <c r="AF817" s="19" t="s">
        <v>63</v>
      </c>
      <c r="AG817" s="19" t="s">
        <v>63</v>
      </c>
      <c r="AH817" s="19" t="s">
        <v>63</v>
      </c>
      <c r="AI817" s="19" t="s">
        <v>63</v>
      </c>
      <c r="AJ817" s="19" t="s">
        <v>63</v>
      </c>
      <c r="AK817" s="19" t="s">
        <v>63</v>
      </c>
      <c r="AL817" s="19" t="s">
        <v>63</v>
      </c>
      <c r="AM817" s="19" t="s">
        <v>63</v>
      </c>
      <c r="AN817" s="19" t="s">
        <v>63</v>
      </c>
      <c r="AO817" s="19" t="s">
        <v>63</v>
      </c>
      <c r="AP817" s="83"/>
      <c r="AQ817" s="83" t="s">
        <v>64</v>
      </c>
    </row>
    <row r="818" spans="1:43" ht="63.75">
      <c r="A818" s="19" t="s">
        <v>217</v>
      </c>
      <c r="B818" s="1">
        <v>3368.1</v>
      </c>
      <c r="C818" s="16">
        <v>47.7</v>
      </c>
      <c r="D818" s="23" t="s">
        <v>1960</v>
      </c>
      <c r="E818" s="19" t="s">
        <v>227</v>
      </c>
      <c r="F818" s="19" t="s">
        <v>57</v>
      </c>
      <c r="G818" s="17" t="s">
        <v>57</v>
      </c>
      <c r="H818" s="18">
        <v>1</v>
      </c>
      <c r="I818" s="19" t="s">
        <v>189</v>
      </c>
      <c r="J818" s="19"/>
      <c r="K818" s="19" t="s">
        <v>2771</v>
      </c>
      <c r="L818" s="19" t="s">
        <v>63</v>
      </c>
      <c r="M818" s="19" t="s">
        <v>63</v>
      </c>
      <c r="N818" s="19" t="s">
        <v>63</v>
      </c>
      <c r="O818" s="19" t="s">
        <v>63</v>
      </c>
      <c r="P818" s="19" t="s">
        <v>62</v>
      </c>
      <c r="Q818" s="19" t="s">
        <v>62</v>
      </c>
      <c r="R818" s="19" t="s">
        <v>63</v>
      </c>
      <c r="S818" s="19" t="s">
        <v>62</v>
      </c>
      <c r="T818" s="19" t="s">
        <v>62</v>
      </c>
      <c r="U818" s="19" t="s">
        <v>62</v>
      </c>
      <c r="V818" s="19" t="s">
        <v>62</v>
      </c>
      <c r="W818" s="19" t="s">
        <v>63</v>
      </c>
      <c r="X818" s="19" t="s">
        <v>63</v>
      </c>
      <c r="Y818" s="19" t="s">
        <v>63</v>
      </c>
      <c r="Z818" s="19" t="s">
        <v>63</v>
      </c>
      <c r="AA818" s="19" t="s">
        <v>63</v>
      </c>
      <c r="AB818" s="19" t="s">
        <v>63</v>
      </c>
      <c r="AC818" s="19" t="s">
        <v>63</v>
      </c>
      <c r="AD818" s="19" t="s">
        <v>63</v>
      </c>
      <c r="AE818" s="19" t="s">
        <v>63</v>
      </c>
      <c r="AF818" s="19" t="s">
        <v>63</v>
      </c>
      <c r="AG818" s="19" t="s">
        <v>63</v>
      </c>
      <c r="AH818" s="19" t="s">
        <v>63</v>
      </c>
      <c r="AI818" s="19" t="s">
        <v>63</v>
      </c>
      <c r="AJ818" s="19" t="s">
        <v>63</v>
      </c>
      <c r="AK818" s="19" t="s">
        <v>63</v>
      </c>
      <c r="AL818" s="19" t="s">
        <v>63</v>
      </c>
      <c r="AM818" s="19" t="s">
        <v>63</v>
      </c>
      <c r="AN818" s="19" t="s">
        <v>63</v>
      </c>
      <c r="AO818" s="19" t="s">
        <v>63</v>
      </c>
      <c r="AP818" s="83" t="s">
        <v>191</v>
      </c>
      <c r="AQ818" s="83" t="s">
        <v>64</v>
      </c>
    </row>
    <row r="819" spans="1:43">
      <c r="A819" s="19" t="s">
        <v>217</v>
      </c>
      <c r="B819" s="1">
        <v>3370</v>
      </c>
      <c r="C819" s="16">
        <v>26.1</v>
      </c>
      <c r="D819" s="23" t="s">
        <v>1961</v>
      </c>
      <c r="E819" s="17" t="s">
        <v>57</v>
      </c>
      <c r="F819" s="19" t="s">
        <v>57</v>
      </c>
      <c r="G819" s="19" t="s">
        <v>59</v>
      </c>
      <c r="H819" s="18">
        <v>1</v>
      </c>
      <c r="I819" s="19"/>
      <c r="J819" s="19"/>
      <c r="K819" s="19"/>
      <c r="L819" s="19" t="s">
        <v>63</v>
      </c>
      <c r="M819" s="19" t="s">
        <v>63</v>
      </c>
      <c r="N819" s="19" t="s">
        <v>63</v>
      </c>
      <c r="O819" s="19" t="s">
        <v>63</v>
      </c>
      <c r="P819" s="19" t="s">
        <v>62</v>
      </c>
      <c r="Q819" s="19" t="s">
        <v>62</v>
      </c>
      <c r="R819" s="19" t="s">
        <v>63</v>
      </c>
      <c r="S819" s="19" t="s">
        <v>62</v>
      </c>
      <c r="T819" s="19" t="s">
        <v>62</v>
      </c>
      <c r="U819" s="19" t="s">
        <v>62</v>
      </c>
      <c r="V819" s="19" t="s">
        <v>62</v>
      </c>
      <c r="W819" s="19" t="s">
        <v>63</v>
      </c>
      <c r="X819" s="19" t="s">
        <v>63</v>
      </c>
      <c r="Y819" s="19" t="s">
        <v>63</v>
      </c>
      <c r="Z819" s="19" t="s">
        <v>63</v>
      </c>
      <c r="AA819" s="19" t="s">
        <v>63</v>
      </c>
      <c r="AB819" s="19" t="s">
        <v>63</v>
      </c>
      <c r="AC819" s="19" t="s">
        <v>63</v>
      </c>
      <c r="AD819" s="19" t="s">
        <v>63</v>
      </c>
      <c r="AE819" s="19" t="s">
        <v>63</v>
      </c>
      <c r="AF819" s="19" t="s">
        <v>63</v>
      </c>
      <c r="AG819" s="19" t="s">
        <v>63</v>
      </c>
      <c r="AH819" s="19" t="s">
        <v>63</v>
      </c>
      <c r="AI819" s="19" t="s">
        <v>63</v>
      </c>
      <c r="AJ819" s="19" t="s">
        <v>63</v>
      </c>
      <c r="AK819" s="19" t="s">
        <v>63</v>
      </c>
      <c r="AL819" s="19" t="s">
        <v>63</v>
      </c>
      <c r="AM819" s="19" t="s">
        <v>63</v>
      </c>
      <c r="AN819" s="19" t="s">
        <v>63</v>
      </c>
      <c r="AO819" s="19" t="s">
        <v>63</v>
      </c>
      <c r="AP819" s="83"/>
      <c r="AQ819" s="83" t="s">
        <v>64</v>
      </c>
    </row>
    <row r="820" spans="1:43">
      <c r="A820" s="19" t="s">
        <v>217</v>
      </c>
      <c r="B820" s="1">
        <v>3371</v>
      </c>
      <c r="C820" s="16">
        <v>37.799999999999997</v>
      </c>
      <c r="D820" s="23" t="s">
        <v>1962</v>
      </c>
      <c r="E820" s="17" t="s">
        <v>57</v>
      </c>
      <c r="F820" s="19" t="s">
        <v>57</v>
      </c>
      <c r="G820" s="19" t="s">
        <v>59</v>
      </c>
      <c r="H820" s="18">
        <v>1</v>
      </c>
      <c r="I820" s="19"/>
      <c r="J820" s="19"/>
      <c r="K820" s="19"/>
      <c r="L820" s="19" t="s">
        <v>63</v>
      </c>
      <c r="M820" s="19" t="s">
        <v>63</v>
      </c>
      <c r="N820" s="19" t="s">
        <v>63</v>
      </c>
      <c r="O820" s="19" t="s">
        <v>63</v>
      </c>
      <c r="P820" s="19" t="s">
        <v>62</v>
      </c>
      <c r="Q820" s="19" t="s">
        <v>62</v>
      </c>
      <c r="R820" s="19" t="s">
        <v>63</v>
      </c>
      <c r="S820" s="19" t="s">
        <v>62</v>
      </c>
      <c r="T820" s="19" t="s">
        <v>62</v>
      </c>
      <c r="U820" s="19" t="s">
        <v>62</v>
      </c>
      <c r="V820" s="19" t="s">
        <v>62</v>
      </c>
      <c r="W820" s="19" t="s">
        <v>63</v>
      </c>
      <c r="X820" s="19" t="s">
        <v>63</v>
      </c>
      <c r="Y820" s="19" t="s">
        <v>63</v>
      </c>
      <c r="Z820" s="19" t="s">
        <v>63</v>
      </c>
      <c r="AA820" s="19" t="s">
        <v>63</v>
      </c>
      <c r="AB820" s="19" t="s">
        <v>63</v>
      </c>
      <c r="AC820" s="19" t="s">
        <v>63</v>
      </c>
      <c r="AD820" s="19" t="s">
        <v>63</v>
      </c>
      <c r="AE820" s="19" t="s">
        <v>63</v>
      </c>
      <c r="AF820" s="19" t="s">
        <v>63</v>
      </c>
      <c r="AG820" s="19" t="s">
        <v>63</v>
      </c>
      <c r="AH820" s="19" t="s">
        <v>63</v>
      </c>
      <c r="AI820" s="19" t="s">
        <v>63</v>
      </c>
      <c r="AJ820" s="19" t="s">
        <v>63</v>
      </c>
      <c r="AK820" s="19" t="s">
        <v>63</v>
      </c>
      <c r="AL820" s="19" t="s">
        <v>63</v>
      </c>
      <c r="AM820" s="19" t="s">
        <v>63</v>
      </c>
      <c r="AN820" s="19" t="s">
        <v>63</v>
      </c>
      <c r="AO820" s="19" t="s">
        <v>63</v>
      </c>
      <c r="AP820" s="83"/>
      <c r="AQ820" s="83" t="s">
        <v>64</v>
      </c>
    </row>
    <row r="821" spans="1:43">
      <c r="A821" s="19" t="s">
        <v>217</v>
      </c>
      <c r="B821" s="1">
        <v>3372</v>
      </c>
      <c r="C821" s="16">
        <v>29.7</v>
      </c>
      <c r="D821" s="23" t="s">
        <v>1963</v>
      </c>
      <c r="E821" s="17" t="s">
        <v>57</v>
      </c>
      <c r="F821" s="19" t="s">
        <v>57</v>
      </c>
      <c r="G821" s="19" t="s">
        <v>59</v>
      </c>
      <c r="H821" s="18">
        <v>1</v>
      </c>
      <c r="I821" s="19"/>
      <c r="J821" s="19"/>
      <c r="K821" s="19"/>
      <c r="L821" s="19" t="s">
        <v>63</v>
      </c>
      <c r="M821" s="19" t="s">
        <v>63</v>
      </c>
      <c r="N821" s="19" t="s">
        <v>63</v>
      </c>
      <c r="O821" s="19" t="s">
        <v>63</v>
      </c>
      <c r="P821" s="19" t="s">
        <v>62</v>
      </c>
      <c r="Q821" s="19" t="s">
        <v>62</v>
      </c>
      <c r="R821" s="19" t="s">
        <v>63</v>
      </c>
      <c r="S821" s="19" t="s">
        <v>62</v>
      </c>
      <c r="T821" s="19" t="s">
        <v>62</v>
      </c>
      <c r="U821" s="19" t="s">
        <v>62</v>
      </c>
      <c r="V821" s="19" t="s">
        <v>62</v>
      </c>
      <c r="W821" s="19" t="s">
        <v>63</v>
      </c>
      <c r="X821" s="19" t="s">
        <v>63</v>
      </c>
      <c r="Y821" s="19" t="s">
        <v>63</v>
      </c>
      <c r="Z821" s="19" t="s">
        <v>63</v>
      </c>
      <c r="AA821" s="19" t="s">
        <v>63</v>
      </c>
      <c r="AB821" s="19" t="s">
        <v>63</v>
      </c>
      <c r="AC821" s="19" t="s">
        <v>63</v>
      </c>
      <c r="AD821" s="19" t="s">
        <v>63</v>
      </c>
      <c r="AE821" s="19" t="s">
        <v>63</v>
      </c>
      <c r="AF821" s="19" t="s">
        <v>63</v>
      </c>
      <c r="AG821" s="19" t="s">
        <v>63</v>
      </c>
      <c r="AH821" s="19" t="s">
        <v>63</v>
      </c>
      <c r="AI821" s="19" t="s">
        <v>63</v>
      </c>
      <c r="AJ821" s="19" t="s">
        <v>63</v>
      </c>
      <c r="AK821" s="19" t="s">
        <v>63</v>
      </c>
      <c r="AL821" s="19" t="s">
        <v>63</v>
      </c>
      <c r="AM821" s="19" t="s">
        <v>63</v>
      </c>
      <c r="AN821" s="19" t="s">
        <v>63</v>
      </c>
      <c r="AO821" s="19" t="s">
        <v>63</v>
      </c>
      <c r="AP821" s="83"/>
      <c r="AQ821" s="83" t="s">
        <v>64</v>
      </c>
    </row>
    <row r="822" spans="1:43">
      <c r="A822" s="19" t="s">
        <v>217</v>
      </c>
      <c r="B822" s="1">
        <v>3373</v>
      </c>
      <c r="C822" s="16">
        <v>29.7</v>
      </c>
      <c r="D822" s="23" t="s">
        <v>1964</v>
      </c>
      <c r="E822" s="17" t="s">
        <v>57</v>
      </c>
      <c r="F822" s="19" t="s">
        <v>57</v>
      </c>
      <c r="G822" s="19" t="s">
        <v>59</v>
      </c>
      <c r="H822" s="18">
        <v>1</v>
      </c>
      <c r="I822" s="19"/>
      <c r="J822" s="19"/>
      <c r="K822" s="19"/>
      <c r="L822" s="19" t="s">
        <v>63</v>
      </c>
      <c r="M822" s="19" t="s">
        <v>63</v>
      </c>
      <c r="N822" s="19" t="s">
        <v>63</v>
      </c>
      <c r="O822" s="19" t="s">
        <v>63</v>
      </c>
      <c r="P822" s="19" t="s">
        <v>62</v>
      </c>
      <c r="Q822" s="19" t="s">
        <v>62</v>
      </c>
      <c r="R822" s="19" t="s">
        <v>63</v>
      </c>
      <c r="S822" s="19" t="s">
        <v>62</v>
      </c>
      <c r="T822" s="19" t="s">
        <v>62</v>
      </c>
      <c r="U822" s="19" t="s">
        <v>62</v>
      </c>
      <c r="V822" s="19" t="s">
        <v>62</v>
      </c>
      <c r="W822" s="19" t="s">
        <v>63</v>
      </c>
      <c r="X822" s="19" t="s">
        <v>63</v>
      </c>
      <c r="Y822" s="19" t="s">
        <v>63</v>
      </c>
      <c r="Z822" s="19" t="s">
        <v>63</v>
      </c>
      <c r="AA822" s="19" t="s">
        <v>63</v>
      </c>
      <c r="AB822" s="19" t="s">
        <v>63</v>
      </c>
      <c r="AC822" s="19" t="s">
        <v>63</v>
      </c>
      <c r="AD822" s="19" t="s">
        <v>63</v>
      </c>
      <c r="AE822" s="19" t="s">
        <v>63</v>
      </c>
      <c r="AF822" s="19" t="s">
        <v>63</v>
      </c>
      <c r="AG822" s="19" t="s">
        <v>63</v>
      </c>
      <c r="AH822" s="19" t="s">
        <v>63</v>
      </c>
      <c r="AI822" s="19" t="s">
        <v>63</v>
      </c>
      <c r="AJ822" s="19" t="s">
        <v>63</v>
      </c>
      <c r="AK822" s="19" t="s">
        <v>63</v>
      </c>
      <c r="AL822" s="19" t="s">
        <v>63</v>
      </c>
      <c r="AM822" s="19" t="s">
        <v>63</v>
      </c>
      <c r="AN822" s="19" t="s">
        <v>63</v>
      </c>
      <c r="AO822" s="19" t="s">
        <v>63</v>
      </c>
      <c r="AP822" s="83"/>
      <c r="AQ822" s="83" t="s">
        <v>64</v>
      </c>
    </row>
    <row r="823" spans="1:43">
      <c r="A823" s="19" t="s">
        <v>217</v>
      </c>
      <c r="B823" s="1">
        <v>3374</v>
      </c>
      <c r="C823" s="16">
        <v>15.7</v>
      </c>
      <c r="D823" s="23" t="s">
        <v>1965</v>
      </c>
      <c r="E823" s="17" t="s">
        <v>57</v>
      </c>
      <c r="F823" s="19" t="s">
        <v>57</v>
      </c>
      <c r="G823" s="19" t="s">
        <v>116</v>
      </c>
      <c r="H823" s="18">
        <v>1</v>
      </c>
      <c r="I823" s="19"/>
      <c r="J823" s="19"/>
      <c r="K823" s="19"/>
      <c r="L823" s="19" t="s">
        <v>63</v>
      </c>
      <c r="M823" s="19" t="s">
        <v>63</v>
      </c>
      <c r="N823" s="19" t="s">
        <v>63</v>
      </c>
      <c r="O823" s="19" t="s">
        <v>63</v>
      </c>
      <c r="P823" s="19" t="s">
        <v>62</v>
      </c>
      <c r="Q823" s="19" t="s">
        <v>63</v>
      </c>
      <c r="R823" s="19" t="s">
        <v>62</v>
      </c>
      <c r="S823" s="19" t="s">
        <v>62</v>
      </c>
      <c r="T823" s="19" t="s">
        <v>62</v>
      </c>
      <c r="U823" s="19" t="s">
        <v>62</v>
      </c>
      <c r="V823" s="19" t="s">
        <v>62</v>
      </c>
      <c r="W823" s="19" t="s">
        <v>63</v>
      </c>
      <c r="X823" s="19" t="s">
        <v>63</v>
      </c>
      <c r="Y823" s="19" t="s">
        <v>63</v>
      </c>
      <c r="Z823" s="19" t="s">
        <v>63</v>
      </c>
      <c r="AA823" s="19" t="s">
        <v>63</v>
      </c>
      <c r="AB823" s="19" t="s">
        <v>63</v>
      </c>
      <c r="AC823" s="19" t="s">
        <v>63</v>
      </c>
      <c r="AD823" s="19" t="s">
        <v>63</v>
      </c>
      <c r="AE823" s="19" t="s">
        <v>63</v>
      </c>
      <c r="AF823" s="19" t="s">
        <v>63</v>
      </c>
      <c r="AG823" s="19" t="s">
        <v>63</v>
      </c>
      <c r="AH823" s="19" t="s">
        <v>63</v>
      </c>
      <c r="AI823" s="19" t="s">
        <v>63</v>
      </c>
      <c r="AJ823" s="19" t="s">
        <v>63</v>
      </c>
      <c r="AK823" s="19" t="s">
        <v>63</v>
      </c>
      <c r="AL823" s="19" t="s">
        <v>63</v>
      </c>
      <c r="AM823" s="19" t="s">
        <v>63</v>
      </c>
      <c r="AN823" s="19" t="s">
        <v>63</v>
      </c>
      <c r="AO823" s="19" t="s">
        <v>63</v>
      </c>
      <c r="AP823" s="83"/>
      <c r="AQ823" s="83" t="s">
        <v>64</v>
      </c>
    </row>
    <row r="824" spans="1:43">
      <c r="A824" s="19" t="s">
        <v>217</v>
      </c>
      <c r="B824" s="1">
        <v>3375</v>
      </c>
      <c r="C824" s="16">
        <v>42.3</v>
      </c>
      <c r="D824" s="23" t="s">
        <v>232</v>
      </c>
      <c r="E824" s="17" t="s">
        <v>57</v>
      </c>
      <c r="F824" s="19" t="s">
        <v>57</v>
      </c>
      <c r="G824" s="19" t="s">
        <v>116</v>
      </c>
      <c r="H824" s="18">
        <v>1</v>
      </c>
      <c r="I824" s="19"/>
      <c r="J824" s="19"/>
      <c r="K824" s="19"/>
      <c r="L824" s="19" t="s">
        <v>63</v>
      </c>
      <c r="M824" s="19" t="s">
        <v>63</v>
      </c>
      <c r="N824" s="19" t="s">
        <v>63</v>
      </c>
      <c r="O824" s="19" t="s">
        <v>63</v>
      </c>
      <c r="P824" s="19" t="s">
        <v>62</v>
      </c>
      <c r="Q824" s="19" t="s">
        <v>63</v>
      </c>
      <c r="R824" s="19" t="s">
        <v>62</v>
      </c>
      <c r="S824" s="19" t="s">
        <v>62</v>
      </c>
      <c r="T824" s="19" t="s">
        <v>62</v>
      </c>
      <c r="U824" s="19" t="s">
        <v>62</v>
      </c>
      <c r="V824" s="19" t="s">
        <v>62</v>
      </c>
      <c r="W824" s="19" t="s">
        <v>63</v>
      </c>
      <c r="X824" s="19" t="s">
        <v>63</v>
      </c>
      <c r="Y824" s="19" t="s">
        <v>63</v>
      </c>
      <c r="Z824" s="19" t="s">
        <v>63</v>
      </c>
      <c r="AA824" s="19" t="s">
        <v>63</v>
      </c>
      <c r="AB824" s="19" t="s">
        <v>63</v>
      </c>
      <c r="AC824" s="19" t="s">
        <v>63</v>
      </c>
      <c r="AD824" s="19" t="s">
        <v>63</v>
      </c>
      <c r="AE824" s="19" t="s">
        <v>63</v>
      </c>
      <c r="AF824" s="19" t="s">
        <v>63</v>
      </c>
      <c r="AG824" s="19" t="s">
        <v>63</v>
      </c>
      <c r="AH824" s="19" t="s">
        <v>63</v>
      </c>
      <c r="AI824" s="19" t="s">
        <v>63</v>
      </c>
      <c r="AJ824" s="19" t="s">
        <v>63</v>
      </c>
      <c r="AK824" s="19" t="s">
        <v>63</v>
      </c>
      <c r="AL824" s="19" t="s">
        <v>63</v>
      </c>
      <c r="AM824" s="19" t="s">
        <v>63</v>
      </c>
      <c r="AN824" s="19" t="s">
        <v>63</v>
      </c>
      <c r="AO824" s="19" t="s">
        <v>63</v>
      </c>
      <c r="AP824" s="83"/>
      <c r="AQ824" s="83" t="s">
        <v>64</v>
      </c>
    </row>
    <row r="825" spans="1:43">
      <c r="A825" s="19" t="s">
        <v>217</v>
      </c>
      <c r="B825" s="1">
        <v>3376</v>
      </c>
      <c r="C825" s="16">
        <v>66.599999999999994</v>
      </c>
      <c r="D825" s="23" t="s">
        <v>1966</v>
      </c>
      <c r="E825" s="19" t="s">
        <v>1967</v>
      </c>
      <c r="F825" s="19" t="s">
        <v>57</v>
      </c>
      <c r="G825" s="17" t="s">
        <v>57</v>
      </c>
      <c r="H825" s="18">
        <v>1</v>
      </c>
      <c r="I825" s="19"/>
      <c r="J825" s="19"/>
      <c r="K825" s="19"/>
      <c r="L825" s="19" t="s">
        <v>63</v>
      </c>
      <c r="M825" s="19" t="s">
        <v>63</v>
      </c>
      <c r="N825" s="19" t="s">
        <v>63</v>
      </c>
      <c r="O825" s="19" t="s">
        <v>63</v>
      </c>
      <c r="P825" s="19" t="s">
        <v>62</v>
      </c>
      <c r="Q825" s="19" t="s">
        <v>62</v>
      </c>
      <c r="R825" s="19" t="s">
        <v>63</v>
      </c>
      <c r="S825" s="19" t="s">
        <v>62</v>
      </c>
      <c r="T825" s="19" t="s">
        <v>62</v>
      </c>
      <c r="U825" s="19" t="s">
        <v>62</v>
      </c>
      <c r="V825" s="19" t="s">
        <v>62</v>
      </c>
      <c r="W825" s="19" t="s">
        <v>63</v>
      </c>
      <c r="X825" s="19" t="s">
        <v>63</v>
      </c>
      <c r="Y825" s="19" t="s">
        <v>63</v>
      </c>
      <c r="Z825" s="19" t="s">
        <v>63</v>
      </c>
      <c r="AA825" s="19" t="s">
        <v>63</v>
      </c>
      <c r="AB825" s="19" t="s">
        <v>63</v>
      </c>
      <c r="AC825" s="19" t="s">
        <v>63</v>
      </c>
      <c r="AD825" s="19" t="s">
        <v>63</v>
      </c>
      <c r="AE825" s="19" t="s">
        <v>63</v>
      </c>
      <c r="AF825" s="19" t="s">
        <v>63</v>
      </c>
      <c r="AG825" s="19" t="s">
        <v>63</v>
      </c>
      <c r="AH825" s="19" t="s">
        <v>63</v>
      </c>
      <c r="AI825" s="19" t="s">
        <v>63</v>
      </c>
      <c r="AJ825" s="19" t="s">
        <v>63</v>
      </c>
      <c r="AK825" s="19" t="s">
        <v>63</v>
      </c>
      <c r="AL825" s="19" t="s">
        <v>63</v>
      </c>
      <c r="AM825" s="19" t="s">
        <v>63</v>
      </c>
      <c r="AN825" s="19" t="s">
        <v>63</v>
      </c>
      <c r="AO825" s="19" t="s">
        <v>63</v>
      </c>
      <c r="AP825" s="83"/>
      <c r="AQ825" s="83" t="s">
        <v>64</v>
      </c>
    </row>
    <row r="826" spans="1:43">
      <c r="A826" s="19" t="s">
        <v>217</v>
      </c>
      <c r="B826" s="1">
        <v>3377</v>
      </c>
      <c r="C826" s="16">
        <v>59.4</v>
      </c>
      <c r="D826" s="23" t="s">
        <v>1968</v>
      </c>
      <c r="E826" s="19" t="s">
        <v>1967</v>
      </c>
      <c r="F826" s="19" t="s">
        <v>57</v>
      </c>
      <c r="G826" s="17" t="s">
        <v>57</v>
      </c>
      <c r="H826" s="18">
        <v>1</v>
      </c>
      <c r="I826" s="19"/>
      <c r="J826" s="19"/>
      <c r="K826" s="19"/>
      <c r="L826" s="19" t="s">
        <v>63</v>
      </c>
      <c r="M826" s="19" t="s">
        <v>63</v>
      </c>
      <c r="N826" s="19" t="s">
        <v>63</v>
      </c>
      <c r="O826" s="19" t="s">
        <v>63</v>
      </c>
      <c r="P826" s="19" t="s">
        <v>62</v>
      </c>
      <c r="Q826" s="19" t="s">
        <v>62</v>
      </c>
      <c r="R826" s="19" t="s">
        <v>63</v>
      </c>
      <c r="S826" s="19" t="s">
        <v>62</v>
      </c>
      <c r="T826" s="19" t="s">
        <v>62</v>
      </c>
      <c r="U826" s="19" t="s">
        <v>62</v>
      </c>
      <c r="V826" s="19" t="s">
        <v>62</v>
      </c>
      <c r="W826" s="19" t="s">
        <v>63</v>
      </c>
      <c r="X826" s="19" t="s">
        <v>63</v>
      </c>
      <c r="Y826" s="19" t="s">
        <v>63</v>
      </c>
      <c r="Z826" s="19" t="s">
        <v>63</v>
      </c>
      <c r="AA826" s="19" t="s">
        <v>63</v>
      </c>
      <c r="AB826" s="19" t="s">
        <v>63</v>
      </c>
      <c r="AC826" s="19" t="s">
        <v>63</v>
      </c>
      <c r="AD826" s="19" t="s">
        <v>63</v>
      </c>
      <c r="AE826" s="19" t="s">
        <v>63</v>
      </c>
      <c r="AF826" s="19" t="s">
        <v>63</v>
      </c>
      <c r="AG826" s="19" t="s">
        <v>63</v>
      </c>
      <c r="AH826" s="19" t="s">
        <v>63</v>
      </c>
      <c r="AI826" s="19" t="s">
        <v>63</v>
      </c>
      <c r="AJ826" s="19" t="s">
        <v>63</v>
      </c>
      <c r="AK826" s="19" t="s">
        <v>63</v>
      </c>
      <c r="AL826" s="19" t="s">
        <v>63</v>
      </c>
      <c r="AM826" s="19" t="s">
        <v>63</v>
      </c>
      <c r="AN826" s="19" t="s">
        <v>63</v>
      </c>
      <c r="AO826" s="19" t="s">
        <v>63</v>
      </c>
      <c r="AP826" s="83"/>
      <c r="AQ826" s="83" t="s">
        <v>64</v>
      </c>
    </row>
    <row r="827" spans="1:43" ht="76.5">
      <c r="A827" s="19" t="s">
        <v>217</v>
      </c>
      <c r="B827" s="1">
        <v>3378</v>
      </c>
      <c r="C827" s="16">
        <v>119.7</v>
      </c>
      <c r="D827" s="23" t="s">
        <v>1969</v>
      </c>
      <c r="E827" s="19" t="s">
        <v>227</v>
      </c>
      <c r="F827" s="19" t="s">
        <v>57</v>
      </c>
      <c r="G827" s="17" t="s">
        <v>57</v>
      </c>
      <c r="H827" s="18">
        <v>1</v>
      </c>
      <c r="I827" s="19" t="s">
        <v>194</v>
      </c>
      <c r="J827" s="19"/>
      <c r="K827" s="19"/>
      <c r="L827" s="19" t="s">
        <v>63</v>
      </c>
      <c r="M827" s="19" t="s">
        <v>63</v>
      </c>
      <c r="N827" s="19" t="s">
        <v>63</v>
      </c>
      <c r="O827" s="19" t="s">
        <v>63</v>
      </c>
      <c r="P827" s="19" t="s">
        <v>62</v>
      </c>
      <c r="Q827" s="19" t="s">
        <v>62</v>
      </c>
      <c r="R827" s="19" t="s">
        <v>63</v>
      </c>
      <c r="S827" s="19" t="s">
        <v>62</v>
      </c>
      <c r="T827" s="19" t="s">
        <v>62</v>
      </c>
      <c r="U827" s="19" t="s">
        <v>62</v>
      </c>
      <c r="V827" s="19" t="s">
        <v>62</v>
      </c>
      <c r="W827" s="19" t="s">
        <v>63</v>
      </c>
      <c r="X827" s="19" t="s">
        <v>63</v>
      </c>
      <c r="Y827" s="19" t="s">
        <v>63</v>
      </c>
      <c r="Z827" s="19" t="s">
        <v>63</v>
      </c>
      <c r="AA827" s="19" t="s">
        <v>63</v>
      </c>
      <c r="AB827" s="19" t="s">
        <v>63</v>
      </c>
      <c r="AC827" s="19" t="s">
        <v>63</v>
      </c>
      <c r="AD827" s="19" t="s">
        <v>63</v>
      </c>
      <c r="AE827" s="19" t="s">
        <v>63</v>
      </c>
      <c r="AF827" s="19" t="s">
        <v>63</v>
      </c>
      <c r="AG827" s="19" t="s">
        <v>63</v>
      </c>
      <c r="AH827" s="19" t="s">
        <v>63</v>
      </c>
      <c r="AI827" s="19" t="s">
        <v>63</v>
      </c>
      <c r="AJ827" s="19" t="s">
        <v>63</v>
      </c>
      <c r="AK827" s="19" t="s">
        <v>63</v>
      </c>
      <c r="AL827" s="19" t="s">
        <v>63</v>
      </c>
      <c r="AM827" s="19" t="s">
        <v>63</v>
      </c>
      <c r="AN827" s="19" t="s">
        <v>63</v>
      </c>
      <c r="AO827" s="19" t="s">
        <v>63</v>
      </c>
      <c r="AP827" s="83"/>
      <c r="AQ827" s="83" t="s">
        <v>64</v>
      </c>
    </row>
    <row r="828" spans="1:43" ht="63.75">
      <c r="A828" s="19" t="s">
        <v>217</v>
      </c>
      <c r="B828" s="1">
        <v>3378.1</v>
      </c>
      <c r="C828" s="16">
        <v>47.7</v>
      </c>
      <c r="D828" s="23" t="s">
        <v>1970</v>
      </c>
      <c r="E828" s="19" t="s">
        <v>227</v>
      </c>
      <c r="F828" s="19" t="s">
        <v>57</v>
      </c>
      <c r="G828" s="17" t="s">
        <v>57</v>
      </c>
      <c r="H828" s="18" t="s">
        <v>1760</v>
      </c>
      <c r="I828" s="19" t="s">
        <v>189</v>
      </c>
      <c r="J828" s="19"/>
      <c r="K828" s="19"/>
      <c r="L828" s="19" t="s">
        <v>63</v>
      </c>
      <c r="M828" s="19" t="s">
        <v>63</v>
      </c>
      <c r="N828" s="19" t="s">
        <v>63</v>
      </c>
      <c r="O828" s="19" t="s">
        <v>63</v>
      </c>
      <c r="P828" s="19" t="s">
        <v>62</v>
      </c>
      <c r="Q828" s="19" t="s">
        <v>62</v>
      </c>
      <c r="R828" s="19" t="s">
        <v>63</v>
      </c>
      <c r="S828" s="19" t="s">
        <v>62</v>
      </c>
      <c r="T828" s="19" t="s">
        <v>62</v>
      </c>
      <c r="U828" s="19" t="s">
        <v>62</v>
      </c>
      <c r="V828" s="19" t="s">
        <v>62</v>
      </c>
      <c r="W828" s="19" t="s">
        <v>63</v>
      </c>
      <c r="X828" s="19" t="s">
        <v>63</v>
      </c>
      <c r="Y828" s="19" t="s">
        <v>63</v>
      </c>
      <c r="Z828" s="19" t="s">
        <v>63</v>
      </c>
      <c r="AA828" s="19" t="s">
        <v>63</v>
      </c>
      <c r="AB828" s="19" t="s">
        <v>63</v>
      </c>
      <c r="AC828" s="19" t="s">
        <v>63</v>
      </c>
      <c r="AD828" s="19" t="s">
        <v>63</v>
      </c>
      <c r="AE828" s="19" t="s">
        <v>63</v>
      </c>
      <c r="AF828" s="19" t="s">
        <v>63</v>
      </c>
      <c r="AG828" s="19" t="s">
        <v>63</v>
      </c>
      <c r="AH828" s="19" t="s">
        <v>63</v>
      </c>
      <c r="AI828" s="19" t="s">
        <v>63</v>
      </c>
      <c r="AJ828" s="19" t="s">
        <v>63</v>
      </c>
      <c r="AK828" s="19" t="s">
        <v>63</v>
      </c>
      <c r="AL828" s="19" t="s">
        <v>63</v>
      </c>
      <c r="AM828" s="19" t="s">
        <v>63</v>
      </c>
      <c r="AN828" s="19" t="s">
        <v>63</v>
      </c>
      <c r="AO828" s="19" t="s">
        <v>63</v>
      </c>
      <c r="AP828" s="83" t="s">
        <v>191</v>
      </c>
      <c r="AQ828" s="83" t="s">
        <v>64</v>
      </c>
    </row>
    <row r="829" spans="1:43">
      <c r="A829" s="19" t="s">
        <v>217</v>
      </c>
      <c r="B829" s="1">
        <v>3379</v>
      </c>
      <c r="C829" s="16">
        <v>373.5</v>
      </c>
      <c r="D829" s="23" t="s">
        <v>1971</v>
      </c>
      <c r="E829" s="19" t="s">
        <v>1972</v>
      </c>
      <c r="F829" s="19" t="s">
        <v>57</v>
      </c>
      <c r="G829" s="17" t="s">
        <v>57</v>
      </c>
      <c r="H829" s="18">
        <v>1</v>
      </c>
      <c r="I829" s="19"/>
      <c r="J829" s="19"/>
      <c r="K829" s="19"/>
      <c r="L829" s="19" t="s">
        <v>63</v>
      </c>
      <c r="M829" s="19" t="s">
        <v>63</v>
      </c>
      <c r="N829" s="19" t="s">
        <v>63</v>
      </c>
      <c r="O829" s="19" t="s">
        <v>63</v>
      </c>
      <c r="P829" s="19" t="s">
        <v>62</v>
      </c>
      <c r="Q829" s="19" t="s">
        <v>62</v>
      </c>
      <c r="R829" s="19" t="s">
        <v>63</v>
      </c>
      <c r="S829" s="19" t="s">
        <v>62</v>
      </c>
      <c r="T829" s="19" t="s">
        <v>62</v>
      </c>
      <c r="U829" s="19" t="s">
        <v>62</v>
      </c>
      <c r="V829" s="19" t="s">
        <v>62</v>
      </c>
      <c r="W829" s="19" t="s">
        <v>63</v>
      </c>
      <c r="X829" s="19" t="s">
        <v>63</v>
      </c>
      <c r="Y829" s="19" t="s">
        <v>63</v>
      </c>
      <c r="Z829" s="19" t="s">
        <v>63</v>
      </c>
      <c r="AA829" s="19" t="s">
        <v>63</v>
      </c>
      <c r="AB829" s="19" t="s">
        <v>63</v>
      </c>
      <c r="AC829" s="19" t="s">
        <v>63</v>
      </c>
      <c r="AD829" s="19" t="s">
        <v>63</v>
      </c>
      <c r="AE829" s="19" t="s">
        <v>63</v>
      </c>
      <c r="AF829" s="19" t="s">
        <v>63</v>
      </c>
      <c r="AG829" s="19" t="s">
        <v>63</v>
      </c>
      <c r="AH829" s="19" t="s">
        <v>63</v>
      </c>
      <c r="AI829" s="19" t="s">
        <v>63</v>
      </c>
      <c r="AJ829" s="19" t="s">
        <v>63</v>
      </c>
      <c r="AK829" s="19" t="s">
        <v>63</v>
      </c>
      <c r="AL829" s="19" t="s">
        <v>63</v>
      </c>
      <c r="AM829" s="19" t="s">
        <v>63</v>
      </c>
      <c r="AN829" s="19" t="s">
        <v>63</v>
      </c>
      <c r="AO829" s="19" t="s">
        <v>63</v>
      </c>
      <c r="AP829" s="83"/>
      <c r="AQ829" s="83" t="s">
        <v>64</v>
      </c>
    </row>
    <row r="830" spans="1:43">
      <c r="A830" s="19" t="s">
        <v>217</v>
      </c>
      <c r="B830" s="1">
        <v>3380</v>
      </c>
      <c r="C830" s="16">
        <v>26.1</v>
      </c>
      <c r="D830" s="23" t="s">
        <v>1973</v>
      </c>
      <c r="E830" s="17" t="s">
        <v>57</v>
      </c>
      <c r="F830" s="19" t="s">
        <v>57</v>
      </c>
      <c r="G830" s="19" t="s">
        <v>116</v>
      </c>
      <c r="H830" s="18">
        <v>1</v>
      </c>
      <c r="I830" s="19"/>
      <c r="J830" s="19"/>
      <c r="K830" s="19"/>
      <c r="L830" s="19" t="s">
        <v>63</v>
      </c>
      <c r="M830" s="19" t="s">
        <v>63</v>
      </c>
      <c r="N830" s="19" t="s">
        <v>63</v>
      </c>
      <c r="O830" s="19" t="s">
        <v>63</v>
      </c>
      <c r="P830" s="19" t="s">
        <v>62</v>
      </c>
      <c r="Q830" s="19" t="s">
        <v>62</v>
      </c>
      <c r="R830" s="19" t="s">
        <v>63</v>
      </c>
      <c r="S830" s="19" t="s">
        <v>62</v>
      </c>
      <c r="T830" s="19" t="s">
        <v>62</v>
      </c>
      <c r="U830" s="19" t="s">
        <v>62</v>
      </c>
      <c r="V830" s="19" t="s">
        <v>62</v>
      </c>
      <c r="W830" s="19" t="s">
        <v>63</v>
      </c>
      <c r="X830" s="19" t="s">
        <v>63</v>
      </c>
      <c r="Y830" s="19" t="s">
        <v>63</v>
      </c>
      <c r="Z830" s="19" t="s">
        <v>63</v>
      </c>
      <c r="AA830" s="19" t="s">
        <v>63</v>
      </c>
      <c r="AB830" s="19" t="s">
        <v>63</v>
      </c>
      <c r="AC830" s="19" t="s">
        <v>63</v>
      </c>
      <c r="AD830" s="19" t="s">
        <v>63</v>
      </c>
      <c r="AE830" s="19" t="s">
        <v>63</v>
      </c>
      <c r="AF830" s="19" t="s">
        <v>63</v>
      </c>
      <c r="AG830" s="19" t="s">
        <v>63</v>
      </c>
      <c r="AH830" s="19" t="s">
        <v>63</v>
      </c>
      <c r="AI830" s="19" t="s">
        <v>63</v>
      </c>
      <c r="AJ830" s="19" t="s">
        <v>63</v>
      </c>
      <c r="AK830" s="19" t="s">
        <v>63</v>
      </c>
      <c r="AL830" s="19" t="s">
        <v>63</v>
      </c>
      <c r="AM830" s="19" t="s">
        <v>63</v>
      </c>
      <c r="AN830" s="19" t="s">
        <v>63</v>
      </c>
      <c r="AO830" s="19" t="s">
        <v>63</v>
      </c>
      <c r="AP830" s="83"/>
      <c r="AQ830" s="83" t="s">
        <v>64</v>
      </c>
    </row>
    <row r="831" spans="1:43">
      <c r="A831" s="19" t="s">
        <v>217</v>
      </c>
      <c r="B831" s="1">
        <v>3381</v>
      </c>
      <c r="C831" s="16">
        <v>31.5</v>
      </c>
      <c r="D831" s="23" t="s">
        <v>1973</v>
      </c>
      <c r="E831" s="17" t="s">
        <v>57</v>
      </c>
      <c r="F831" s="19" t="s">
        <v>57</v>
      </c>
      <c r="G831" s="19" t="s">
        <v>59</v>
      </c>
      <c r="H831" s="18">
        <v>1</v>
      </c>
      <c r="I831" s="19"/>
      <c r="J831" s="19"/>
      <c r="K831" s="19"/>
      <c r="L831" s="19" t="s">
        <v>63</v>
      </c>
      <c r="M831" s="19" t="s">
        <v>63</v>
      </c>
      <c r="N831" s="19" t="s">
        <v>63</v>
      </c>
      <c r="O831" s="19" t="s">
        <v>63</v>
      </c>
      <c r="P831" s="19" t="s">
        <v>62</v>
      </c>
      <c r="Q831" s="19" t="s">
        <v>62</v>
      </c>
      <c r="R831" s="19" t="s">
        <v>63</v>
      </c>
      <c r="S831" s="19" t="s">
        <v>62</v>
      </c>
      <c r="T831" s="19" t="s">
        <v>62</v>
      </c>
      <c r="U831" s="19" t="s">
        <v>62</v>
      </c>
      <c r="V831" s="19" t="s">
        <v>62</v>
      </c>
      <c r="W831" s="19" t="s">
        <v>63</v>
      </c>
      <c r="X831" s="19" t="s">
        <v>63</v>
      </c>
      <c r="Y831" s="19" t="s">
        <v>63</v>
      </c>
      <c r="Z831" s="19" t="s">
        <v>63</v>
      </c>
      <c r="AA831" s="19" t="s">
        <v>63</v>
      </c>
      <c r="AB831" s="19" t="s">
        <v>63</v>
      </c>
      <c r="AC831" s="19" t="s">
        <v>63</v>
      </c>
      <c r="AD831" s="19" t="s">
        <v>63</v>
      </c>
      <c r="AE831" s="19" t="s">
        <v>63</v>
      </c>
      <c r="AF831" s="19" t="s">
        <v>63</v>
      </c>
      <c r="AG831" s="19" t="s">
        <v>63</v>
      </c>
      <c r="AH831" s="19" t="s">
        <v>63</v>
      </c>
      <c r="AI831" s="19" t="s">
        <v>63</v>
      </c>
      <c r="AJ831" s="19" t="s">
        <v>63</v>
      </c>
      <c r="AK831" s="19" t="s">
        <v>63</v>
      </c>
      <c r="AL831" s="19" t="s">
        <v>63</v>
      </c>
      <c r="AM831" s="19" t="s">
        <v>63</v>
      </c>
      <c r="AN831" s="19" t="s">
        <v>63</v>
      </c>
      <c r="AO831" s="19" t="s">
        <v>63</v>
      </c>
      <c r="AP831" s="83"/>
      <c r="AQ831" s="83" t="s">
        <v>64</v>
      </c>
    </row>
    <row r="832" spans="1:43">
      <c r="A832" s="19" t="s">
        <v>217</v>
      </c>
      <c r="B832" s="1">
        <v>3383</v>
      </c>
      <c r="C832" s="16">
        <v>26.1</v>
      </c>
      <c r="D832" s="23" t="s">
        <v>1974</v>
      </c>
      <c r="E832" s="17" t="s">
        <v>57</v>
      </c>
      <c r="F832" s="19" t="s">
        <v>57</v>
      </c>
      <c r="G832" s="19" t="s">
        <v>59</v>
      </c>
      <c r="H832" s="18">
        <v>1</v>
      </c>
      <c r="I832" s="19"/>
      <c r="J832" s="19"/>
      <c r="K832" s="19"/>
      <c r="L832" s="19" t="s">
        <v>63</v>
      </c>
      <c r="M832" s="19" t="s">
        <v>63</v>
      </c>
      <c r="N832" s="19" t="s">
        <v>63</v>
      </c>
      <c r="O832" s="19" t="s">
        <v>63</v>
      </c>
      <c r="P832" s="19" t="s">
        <v>62</v>
      </c>
      <c r="Q832" s="19" t="s">
        <v>62</v>
      </c>
      <c r="R832" s="19" t="s">
        <v>63</v>
      </c>
      <c r="S832" s="19" t="s">
        <v>62</v>
      </c>
      <c r="T832" s="19" t="s">
        <v>62</v>
      </c>
      <c r="U832" s="19" t="s">
        <v>62</v>
      </c>
      <c r="V832" s="19" t="s">
        <v>62</v>
      </c>
      <c r="W832" s="19" t="s">
        <v>63</v>
      </c>
      <c r="X832" s="19" t="s">
        <v>63</v>
      </c>
      <c r="Y832" s="19" t="s">
        <v>63</v>
      </c>
      <c r="Z832" s="19" t="s">
        <v>63</v>
      </c>
      <c r="AA832" s="19" t="s">
        <v>63</v>
      </c>
      <c r="AB832" s="19" t="s">
        <v>63</v>
      </c>
      <c r="AC832" s="19" t="s">
        <v>63</v>
      </c>
      <c r="AD832" s="19" t="s">
        <v>63</v>
      </c>
      <c r="AE832" s="19" t="s">
        <v>63</v>
      </c>
      <c r="AF832" s="19" t="s">
        <v>63</v>
      </c>
      <c r="AG832" s="19" t="s">
        <v>63</v>
      </c>
      <c r="AH832" s="19" t="s">
        <v>63</v>
      </c>
      <c r="AI832" s="19" t="s">
        <v>63</v>
      </c>
      <c r="AJ832" s="19" t="s">
        <v>63</v>
      </c>
      <c r="AK832" s="19" t="s">
        <v>63</v>
      </c>
      <c r="AL832" s="19" t="s">
        <v>63</v>
      </c>
      <c r="AM832" s="19" t="s">
        <v>63</v>
      </c>
      <c r="AN832" s="19" t="s">
        <v>63</v>
      </c>
      <c r="AO832" s="19" t="s">
        <v>63</v>
      </c>
      <c r="AP832" s="83"/>
      <c r="AQ832" s="83" t="s">
        <v>64</v>
      </c>
    </row>
    <row r="833" spans="1:43">
      <c r="A833" s="19" t="s">
        <v>217</v>
      </c>
      <c r="B833" s="1">
        <v>3385</v>
      </c>
      <c r="C833" s="16">
        <v>26.1</v>
      </c>
      <c r="D833" s="23" t="s">
        <v>1975</v>
      </c>
      <c r="E833" s="17" t="s">
        <v>57</v>
      </c>
      <c r="F833" s="19" t="s">
        <v>57</v>
      </c>
      <c r="G833" s="19" t="s">
        <v>59</v>
      </c>
      <c r="H833" s="18">
        <v>1</v>
      </c>
      <c r="I833" s="19"/>
      <c r="J833" s="19"/>
      <c r="K833" s="19"/>
      <c r="L833" s="19" t="s">
        <v>63</v>
      </c>
      <c r="M833" s="19" t="s">
        <v>63</v>
      </c>
      <c r="N833" s="19" t="s">
        <v>63</v>
      </c>
      <c r="O833" s="19" t="s">
        <v>63</v>
      </c>
      <c r="P833" s="19" t="s">
        <v>62</v>
      </c>
      <c r="Q833" s="19" t="s">
        <v>62</v>
      </c>
      <c r="R833" s="19" t="s">
        <v>63</v>
      </c>
      <c r="S833" s="19" t="s">
        <v>62</v>
      </c>
      <c r="T833" s="19" t="s">
        <v>62</v>
      </c>
      <c r="U833" s="19" t="s">
        <v>62</v>
      </c>
      <c r="V833" s="19" t="s">
        <v>62</v>
      </c>
      <c r="W833" s="19" t="s">
        <v>63</v>
      </c>
      <c r="X833" s="19" t="s">
        <v>63</v>
      </c>
      <c r="Y833" s="19" t="s">
        <v>63</v>
      </c>
      <c r="Z833" s="19" t="s">
        <v>63</v>
      </c>
      <c r="AA833" s="19" t="s">
        <v>63</v>
      </c>
      <c r="AB833" s="19" t="s">
        <v>63</v>
      </c>
      <c r="AC833" s="19" t="s">
        <v>63</v>
      </c>
      <c r="AD833" s="19" t="s">
        <v>63</v>
      </c>
      <c r="AE833" s="19" t="s">
        <v>63</v>
      </c>
      <c r="AF833" s="19" t="s">
        <v>63</v>
      </c>
      <c r="AG833" s="19" t="s">
        <v>63</v>
      </c>
      <c r="AH833" s="19" t="s">
        <v>63</v>
      </c>
      <c r="AI833" s="19" t="s">
        <v>63</v>
      </c>
      <c r="AJ833" s="19" t="s">
        <v>63</v>
      </c>
      <c r="AK833" s="19" t="s">
        <v>63</v>
      </c>
      <c r="AL833" s="19" t="s">
        <v>63</v>
      </c>
      <c r="AM833" s="19" t="s">
        <v>63</v>
      </c>
      <c r="AN833" s="19" t="s">
        <v>63</v>
      </c>
      <c r="AO833" s="19" t="s">
        <v>63</v>
      </c>
      <c r="AP833" s="83"/>
      <c r="AQ833" s="83" t="s">
        <v>64</v>
      </c>
    </row>
    <row r="834" spans="1:43">
      <c r="A834" s="19" t="s">
        <v>217</v>
      </c>
      <c r="B834" s="1">
        <v>3386</v>
      </c>
      <c r="C834" s="16">
        <v>28.8</v>
      </c>
      <c r="D834" s="23" t="s">
        <v>1976</v>
      </c>
      <c r="E834" s="17" t="s">
        <v>57</v>
      </c>
      <c r="F834" s="19" t="s">
        <v>57</v>
      </c>
      <c r="G834" s="17" t="s">
        <v>57</v>
      </c>
      <c r="H834" s="18">
        <v>1</v>
      </c>
      <c r="I834" s="19"/>
      <c r="J834" s="19"/>
      <c r="K834" s="19"/>
      <c r="L834" s="19" t="s">
        <v>63</v>
      </c>
      <c r="M834" s="19" t="s">
        <v>63</v>
      </c>
      <c r="N834" s="19" t="s">
        <v>63</v>
      </c>
      <c r="O834" s="19" t="s">
        <v>63</v>
      </c>
      <c r="P834" s="19" t="s">
        <v>62</v>
      </c>
      <c r="Q834" s="19" t="s">
        <v>62</v>
      </c>
      <c r="R834" s="19" t="s">
        <v>63</v>
      </c>
      <c r="S834" s="19" t="s">
        <v>62</v>
      </c>
      <c r="T834" s="19" t="s">
        <v>62</v>
      </c>
      <c r="U834" s="19" t="s">
        <v>62</v>
      </c>
      <c r="V834" s="19" t="s">
        <v>62</v>
      </c>
      <c r="W834" s="19" t="s">
        <v>63</v>
      </c>
      <c r="X834" s="19" t="s">
        <v>63</v>
      </c>
      <c r="Y834" s="19" t="s">
        <v>63</v>
      </c>
      <c r="Z834" s="19" t="s">
        <v>63</v>
      </c>
      <c r="AA834" s="19" t="s">
        <v>63</v>
      </c>
      <c r="AB834" s="19" t="s">
        <v>63</v>
      </c>
      <c r="AC834" s="19" t="s">
        <v>63</v>
      </c>
      <c r="AD834" s="19" t="s">
        <v>63</v>
      </c>
      <c r="AE834" s="19" t="s">
        <v>63</v>
      </c>
      <c r="AF834" s="19" t="s">
        <v>63</v>
      </c>
      <c r="AG834" s="19" t="s">
        <v>63</v>
      </c>
      <c r="AH834" s="19" t="s">
        <v>63</v>
      </c>
      <c r="AI834" s="19" t="s">
        <v>63</v>
      </c>
      <c r="AJ834" s="19" t="s">
        <v>63</v>
      </c>
      <c r="AK834" s="19" t="s">
        <v>63</v>
      </c>
      <c r="AL834" s="19" t="s">
        <v>63</v>
      </c>
      <c r="AM834" s="19" t="s">
        <v>63</v>
      </c>
      <c r="AN834" s="19" t="s">
        <v>63</v>
      </c>
      <c r="AO834" s="19" t="s">
        <v>63</v>
      </c>
      <c r="AP834" s="83"/>
      <c r="AQ834" s="83" t="s">
        <v>64</v>
      </c>
    </row>
    <row r="835" spans="1:43">
      <c r="A835" s="19" t="s">
        <v>217</v>
      </c>
      <c r="B835" s="1">
        <v>3387</v>
      </c>
      <c r="C835" s="16">
        <v>37.799999999999997</v>
      </c>
      <c r="D835" s="23" t="s">
        <v>1977</v>
      </c>
      <c r="E835" s="17" t="s">
        <v>57</v>
      </c>
      <c r="F835" s="19" t="s">
        <v>57</v>
      </c>
      <c r="G835" s="19" t="s">
        <v>59</v>
      </c>
      <c r="H835" s="18">
        <v>1</v>
      </c>
      <c r="I835" s="19"/>
      <c r="J835" s="19"/>
      <c r="K835" s="19"/>
      <c r="L835" s="19" t="s">
        <v>63</v>
      </c>
      <c r="M835" s="19" t="s">
        <v>63</v>
      </c>
      <c r="N835" s="19" t="s">
        <v>63</v>
      </c>
      <c r="O835" s="19" t="s">
        <v>63</v>
      </c>
      <c r="P835" s="19" t="s">
        <v>62</v>
      </c>
      <c r="Q835" s="19" t="s">
        <v>62</v>
      </c>
      <c r="R835" s="19" t="s">
        <v>63</v>
      </c>
      <c r="S835" s="19" t="s">
        <v>62</v>
      </c>
      <c r="T835" s="19" t="s">
        <v>62</v>
      </c>
      <c r="U835" s="19" t="s">
        <v>62</v>
      </c>
      <c r="V835" s="19" t="s">
        <v>62</v>
      </c>
      <c r="W835" s="19" t="s">
        <v>63</v>
      </c>
      <c r="X835" s="19" t="s">
        <v>63</v>
      </c>
      <c r="Y835" s="19" t="s">
        <v>63</v>
      </c>
      <c r="Z835" s="19" t="s">
        <v>63</v>
      </c>
      <c r="AA835" s="19" t="s">
        <v>63</v>
      </c>
      <c r="AB835" s="19" t="s">
        <v>63</v>
      </c>
      <c r="AC835" s="19" t="s">
        <v>63</v>
      </c>
      <c r="AD835" s="19" t="s">
        <v>63</v>
      </c>
      <c r="AE835" s="19" t="s">
        <v>63</v>
      </c>
      <c r="AF835" s="19" t="s">
        <v>63</v>
      </c>
      <c r="AG835" s="19" t="s">
        <v>63</v>
      </c>
      <c r="AH835" s="19" t="s">
        <v>63</v>
      </c>
      <c r="AI835" s="19" t="s">
        <v>63</v>
      </c>
      <c r="AJ835" s="19" t="s">
        <v>63</v>
      </c>
      <c r="AK835" s="19" t="s">
        <v>63</v>
      </c>
      <c r="AL835" s="19" t="s">
        <v>63</v>
      </c>
      <c r="AM835" s="19" t="s">
        <v>63</v>
      </c>
      <c r="AN835" s="19" t="s">
        <v>63</v>
      </c>
      <c r="AO835" s="19" t="s">
        <v>63</v>
      </c>
      <c r="AP835" s="83"/>
      <c r="AQ835" s="83" t="s">
        <v>64</v>
      </c>
    </row>
    <row r="836" spans="1:43">
      <c r="A836" s="19" t="s">
        <v>217</v>
      </c>
      <c r="B836" s="1">
        <v>3388</v>
      </c>
      <c r="C836" s="16">
        <v>42.3</v>
      </c>
      <c r="D836" s="23" t="s">
        <v>1978</v>
      </c>
      <c r="E836" s="17" t="s">
        <v>57</v>
      </c>
      <c r="F836" s="19" t="s">
        <v>57</v>
      </c>
      <c r="G836" s="19" t="s">
        <v>59</v>
      </c>
      <c r="H836" s="18">
        <v>1</v>
      </c>
      <c r="I836" s="19"/>
      <c r="J836" s="19"/>
      <c r="K836" s="19"/>
      <c r="L836" s="19" t="s">
        <v>63</v>
      </c>
      <c r="M836" s="19" t="s">
        <v>63</v>
      </c>
      <c r="N836" s="19" t="s">
        <v>63</v>
      </c>
      <c r="O836" s="19" t="s">
        <v>63</v>
      </c>
      <c r="P836" s="19" t="s">
        <v>62</v>
      </c>
      <c r="Q836" s="19" t="s">
        <v>62</v>
      </c>
      <c r="R836" s="19" t="s">
        <v>63</v>
      </c>
      <c r="S836" s="19" t="s">
        <v>62</v>
      </c>
      <c r="T836" s="19" t="s">
        <v>62</v>
      </c>
      <c r="U836" s="19" t="s">
        <v>62</v>
      </c>
      <c r="V836" s="19" t="s">
        <v>62</v>
      </c>
      <c r="W836" s="19" t="s">
        <v>63</v>
      </c>
      <c r="X836" s="19" t="s">
        <v>63</v>
      </c>
      <c r="Y836" s="19" t="s">
        <v>63</v>
      </c>
      <c r="Z836" s="19" t="s">
        <v>63</v>
      </c>
      <c r="AA836" s="19" t="s">
        <v>63</v>
      </c>
      <c r="AB836" s="19" t="s">
        <v>63</v>
      </c>
      <c r="AC836" s="19" t="s">
        <v>63</v>
      </c>
      <c r="AD836" s="19" t="s">
        <v>63</v>
      </c>
      <c r="AE836" s="19" t="s">
        <v>63</v>
      </c>
      <c r="AF836" s="19" t="s">
        <v>63</v>
      </c>
      <c r="AG836" s="19" t="s">
        <v>63</v>
      </c>
      <c r="AH836" s="19" t="s">
        <v>63</v>
      </c>
      <c r="AI836" s="19" t="s">
        <v>63</v>
      </c>
      <c r="AJ836" s="19" t="s">
        <v>63</v>
      </c>
      <c r="AK836" s="19" t="s">
        <v>63</v>
      </c>
      <c r="AL836" s="19" t="s">
        <v>63</v>
      </c>
      <c r="AM836" s="19" t="s">
        <v>63</v>
      </c>
      <c r="AN836" s="19" t="s">
        <v>63</v>
      </c>
      <c r="AO836" s="19" t="s">
        <v>63</v>
      </c>
      <c r="AP836" s="83"/>
      <c r="AQ836" s="83" t="s">
        <v>64</v>
      </c>
    </row>
    <row r="837" spans="1:43">
      <c r="A837" s="19" t="s">
        <v>217</v>
      </c>
      <c r="B837" s="1">
        <v>3389</v>
      </c>
      <c r="C837" s="16">
        <v>37.799999999999997</v>
      </c>
      <c r="D837" s="23" t="s">
        <v>1979</v>
      </c>
      <c r="E837" s="17" t="s">
        <v>57</v>
      </c>
      <c r="F837" s="19" t="s">
        <v>57</v>
      </c>
      <c r="G837" s="19" t="s">
        <v>59</v>
      </c>
      <c r="H837" s="18">
        <v>1</v>
      </c>
      <c r="I837" s="19"/>
      <c r="J837" s="19"/>
      <c r="K837" s="19"/>
      <c r="L837" s="19" t="s">
        <v>63</v>
      </c>
      <c r="M837" s="19" t="s">
        <v>63</v>
      </c>
      <c r="N837" s="19" t="s">
        <v>63</v>
      </c>
      <c r="O837" s="19" t="s">
        <v>63</v>
      </c>
      <c r="P837" s="19" t="s">
        <v>62</v>
      </c>
      <c r="Q837" s="19" t="s">
        <v>62</v>
      </c>
      <c r="R837" s="19" t="s">
        <v>63</v>
      </c>
      <c r="S837" s="19" t="s">
        <v>62</v>
      </c>
      <c r="T837" s="19" t="s">
        <v>62</v>
      </c>
      <c r="U837" s="19" t="s">
        <v>62</v>
      </c>
      <c r="V837" s="19" t="s">
        <v>62</v>
      </c>
      <c r="W837" s="19" t="s">
        <v>63</v>
      </c>
      <c r="X837" s="19" t="s">
        <v>63</v>
      </c>
      <c r="Y837" s="19" t="s">
        <v>63</v>
      </c>
      <c r="Z837" s="19" t="s">
        <v>63</v>
      </c>
      <c r="AA837" s="19" t="s">
        <v>63</v>
      </c>
      <c r="AB837" s="19" t="s">
        <v>63</v>
      </c>
      <c r="AC837" s="19" t="s">
        <v>63</v>
      </c>
      <c r="AD837" s="19" t="s">
        <v>63</v>
      </c>
      <c r="AE837" s="19" t="s">
        <v>63</v>
      </c>
      <c r="AF837" s="19" t="s">
        <v>63</v>
      </c>
      <c r="AG837" s="19" t="s">
        <v>63</v>
      </c>
      <c r="AH837" s="19" t="s">
        <v>63</v>
      </c>
      <c r="AI837" s="19" t="s">
        <v>63</v>
      </c>
      <c r="AJ837" s="19" t="s">
        <v>63</v>
      </c>
      <c r="AK837" s="19" t="s">
        <v>63</v>
      </c>
      <c r="AL837" s="19" t="s">
        <v>63</v>
      </c>
      <c r="AM837" s="19" t="s">
        <v>63</v>
      </c>
      <c r="AN837" s="19" t="s">
        <v>63</v>
      </c>
      <c r="AO837" s="19" t="s">
        <v>63</v>
      </c>
      <c r="AP837" s="83"/>
      <c r="AQ837" s="83" t="s">
        <v>64</v>
      </c>
    </row>
    <row r="838" spans="1:43">
      <c r="A838" s="19" t="s">
        <v>217</v>
      </c>
      <c r="B838" s="1">
        <v>3390</v>
      </c>
      <c r="C838" s="16">
        <v>42.3</v>
      </c>
      <c r="D838" s="23" t="s">
        <v>1980</v>
      </c>
      <c r="E838" s="17" t="s">
        <v>57</v>
      </c>
      <c r="F838" s="19" t="s">
        <v>57</v>
      </c>
      <c r="G838" s="19" t="s">
        <v>59</v>
      </c>
      <c r="H838" s="18">
        <v>1</v>
      </c>
      <c r="I838" s="19"/>
      <c r="J838" s="19"/>
      <c r="K838" s="19"/>
      <c r="L838" s="19" t="s">
        <v>63</v>
      </c>
      <c r="M838" s="19" t="s">
        <v>63</v>
      </c>
      <c r="N838" s="19" t="s">
        <v>63</v>
      </c>
      <c r="O838" s="19" t="s">
        <v>63</v>
      </c>
      <c r="P838" s="19" t="s">
        <v>62</v>
      </c>
      <c r="Q838" s="19" t="s">
        <v>62</v>
      </c>
      <c r="R838" s="19" t="s">
        <v>63</v>
      </c>
      <c r="S838" s="19" t="s">
        <v>62</v>
      </c>
      <c r="T838" s="19" t="s">
        <v>62</v>
      </c>
      <c r="U838" s="19" t="s">
        <v>62</v>
      </c>
      <c r="V838" s="19" t="s">
        <v>62</v>
      </c>
      <c r="W838" s="19" t="s">
        <v>63</v>
      </c>
      <c r="X838" s="19" t="s">
        <v>63</v>
      </c>
      <c r="Y838" s="19" t="s">
        <v>63</v>
      </c>
      <c r="Z838" s="19" t="s">
        <v>63</v>
      </c>
      <c r="AA838" s="19" t="s">
        <v>63</v>
      </c>
      <c r="AB838" s="19" t="s">
        <v>63</v>
      </c>
      <c r="AC838" s="19" t="s">
        <v>63</v>
      </c>
      <c r="AD838" s="19" t="s">
        <v>63</v>
      </c>
      <c r="AE838" s="19" t="s">
        <v>63</v>
      </c>
      <c r="AF838" s="19" t="s">
        <v>63</v>
      </c>
      <c r="AG838" s="19" t="s">
        <v>63</v>
      </c>
      <c r="AH838" s="19" t="s">
        <v>63</v>
      </c>
      <c r="AI838" s="19" t="s">
        <v>63</v>
      </c>
      <c r="AJ838" s="19" t="s">
        <v>63</v>
      </c>
      <c r="AK838" s="19" t="s">
        <v>63</v>
      </c>
      <c r="AL838" s="19" t="s">
        <v>63</v>
      </c>
      <c r="AM838" s="19" t="s">
        <v>63</v>
      </c>
      <c r="AN838" s="19" t="s">
        <v>63</v>
      </c>
      <c r="AO838" s="19" t="s">
        <v>63</v>
      </c>
      <c r="AP838" s="83"/>
      <c r="AQ838" s="83" t="s">
        <v>64</v>
      </c>
    </row>
    <row r="839" spans="1:43">
      <c r="A839" s="19" t="s">
        <v>217</v>
      </c>
      <c r="B839" s="1">
        <v>3391</v>
      </c>
      <c r="C839" s="16">
        <v>37.799999999999997</v>
      </c>
      <c r="D839" s="23" t="s">
        <v>1981</v>
      </c>
      <c r="E839" s="17" t="s">
        <v>57</v>
      </c>
      <c r="F839" s="19" t="s">
        <v>57</v>
      </c>
      <c r="G839" s="19" t="s">
        <v>59</v>
      </c>
      <c r="H839" s="18">
        <v>1</v>
      </c>
      <c r="I839" s="19"/>
      <c r="J839" s="19"/>
      <c r="K839" s="19"/>
      <c r="L839" s="19" t="s">
        <v>63</v>
      </c>
      <c r="M839" s="19" t="s">
        <v>63</v>
      </c>
      <c r="N839" s="19" t="s">
        <v>63</v>
      </c>
      <c r="O839" s="19" t="s">
        <v>63</v>
      </c>
      <c r="P839" s="19" t="s">
        <v>62</v>
      </c>
      <c r="Q839" s="19" t="s">
        <v>62</v>
      </c>
      <c r="R839" s="19" t="s">
        <v>63</v>
      </c>
      <c r="S839" s="19" t="s">
        <v>62</v>
      </c>
      <c r="T839" s="19" t="s">
        <v>62</v>
      </c>
      <c r="U839" s="19" t="s">
        <v>62</v>
      </c>
      <c r="V839" s="19" t="s">
        <v>62</v>
      </c>
      <c r="W839" s="19" t="s">
        <v>63</v>
      </c>
      <c r="X839" s="19" t="s">
        <v>63</v>
      </c>
      <c r="Y839" s="19" t="s">
        <v>63</v>
      </c>
      <c r="Z839" s="19" t="s">
        <v>63</v>
      </c>
      <c r="AA839" s="19" t="s">
        <v>63</v>
      </c>
      <c r="AB839" s="19" t="s">
        <v>63</v>
      </c>
      <c r="AC839" s="19" t="s">
        <v>63</v>
      </c>
      <c r="AD839" s="19" t="s">
        <v>63</v>
      </c>
      <c r="AE839" s="19" t="s">
        <v>63</v>
      </c>
      <c r="AF839" s="19" t="s">
        <v>63</v>
      </c>
      <c r="AG839" s="19" t="s">
        <v>63</v>
      </c>
      <c r="AH839" s="19" t="s">
        <v>63</v>
      </c>
      <c r="AI839" s="19" t="s">
        <v>63</v>
      </c>
      <c r="AJ839" s="19" t="s">
        <v>63</v>
      </c>
      <c r="AK839" s="19" t="s">
        <v>63</v>
      </c>
      <c r="AL839" s="19" t="s">
        <v>63</v>
      </c>
      <c r="AM839" s="19" t="s">
        <v>63</v>
      </c>
      <c r="AN839" s="19" t="s">
        <v>63</v>
      </c>
      <c r="AO839" s="19" t="s">
        <v>63</v>
      </c>
      <c r="AP839" s="83"/>
      <c r="AQ839" s="83" t="s">
        <v>64</v>
      </c>
    </row>
    <row r="840" spans="1:43">
      <c r="A840" s="19" t="s">
        <v>217</v>
      </c>
      <c r="B840" s="1">
        <v>3392</v>
      </c>
      <c r="C840" s="16">
        <v>42.3</v>
      </c>
      <c r="D840" s="23" t="s">
        <v>1982</v>
      </c>
      <c r="E840" s="17" t="s">
        <v>57</v>
      </c>
      <c r="F840" s="19" t="s">
        <v>57</v>
      </c>
      <c r="G840" s="19" t="s">
        <v>59</v>
      </c>
      <c r="H840" s="18">
        <v>1</v>
      </c>
      <c r="I840" s="19" t="s">
        <v>1983</v>
      </c>
      <c r="J840" s="19"/>
      <c r="K840" s="19"/>
      <c r="L840" s="19" t="s">
        <v>63</v>
      </c>
      <c r="M840" s="19" t="s">
        <v>63</v>
      </c>
      <c r="N840" s="19" t="s">
        <v>63</v>
      </c>
      <c r="O840" s="19" t="s">
        <v>63</v>
      </c>
      <c r="P840" s="19" t="s">
        <v>62</v>
      </c>
      <c r="Q840" s="19" t="s">
        <v>62</v>
      </c>
      <c r="R840" s="19" t="s">
        <v>63</v>
      </c>
      <c r="S840" s="19" t="s">
        <v>62</v>
      </c>
      <c r="T840" s="19" t="s">
        <v>62</v>
      </c>
      <c r="U840" s="19" t="s">
        <v>62</v>
      </c>
      <c r="V840" s="19" t="s">
        <v>62</v>
      </c>
      <c r="W840" s="19" t="s">
        <v>63</v>
      </c>
      <c r="X840" s="19" t="s">
        <v>63</v>
      </c>
      <c r="Y840" s="19" t="s">
        <v>63</v>
      </c>
      <c r="Z840" s="19" t="s">
        <v>63</v>
      </c>
      <c r="AA840" s="19" t="s">
        <v>63</v>
      </c>
      <c r="AB840" s="19" t="s">
        <v>63</v>
      </c>
      <c r="AC840" s="19" t="s">
        <v>63</v>
      </c>
      <c r="AD840" s="19" t="s">
        <v>63</v>
      </c>
      <c r="AE840" s="19" t="s">
        <v>63</v>
      </c>
      <c r="AF840" s="19" t="s">
        <v>63</v>
      </c>
      <c r="AG840" s="19" t="s">
        <v>63</v>
      </c>
      <c r="AH840" s="19" t="s">
        <v>63</v>
      </c>
      <c r="AI840" s="19" t="s">
        <v>63</v>
      </c>
      <c r="AJ840" s="19" t="s">
        <v>63</v>
      </c>
      <c r="AK840" s="19" t="s">
        <v>63</v>
      </c>
      <c r="AL840" s="19" t="s">
        <v>63</v>
      </c>
      <c r="AM840" s="19" t="s">
        <v>63</v>
      </c>
      <c r="AN840" s="19" t="s">
        <v>63</v>
      </c>
      <c r="AO840" s="19" t="s">
        <v>63</v>
      </c>
      <c r="AP840" s="83"/>
      <c r="AQ840" s="83" t="s">
        <v>64</v>
      </c>
    </row>
    <row r="841" spans="1:43">
      <c r="A841" s="19" t="s">
        <v>217</v>
      </c>
      <c r="B841" s="1">
        <v>3393</v>
      </c>
      <c r="C841" s="16">
        <v>42.3</v>
      </c>
      <c r="D841" s="23" t="s">
        <v>1984</v>
      </c>
      <c r="E841" s="17" t="s">
        <v>57</v>
      </c>
      <c r="F841" s="19" t="s">
        <v>57</v>
      </c>
      <c r="G841" s="19" t="s">
        <v>59</v>
      </c>
      <c r="H841" s="18">
        <v>1</v>
      </c>
      <c r="I841" s="19"/>
      <c r="J841" s="19"/>
      <c r="K841" s="19"/>
      <c r="L841" s="19" t="s">
        <v>63</v>
      </c>
      <c r="M841" s="19" t="s">
        <v>63</v>
      </c>
      <c r="N841" s="19" t="s">
        <v>63</v>
      </c>
      <c r="O841" s="19" t="s">
        <v>63</v>
      </c>
      <c r="P841" s="19" t="s">
        <v>62</v>
      </c>
      <c r="Q841" s="19" t="s">
        <v>62</v>
      </c>
      <c r="R841" s="19" t="s">
        <v>63</v>
      </c>
      <c r="S841" s="19" t="s">
        <v>62</v>
      </c>
      <c r="T841" s="19" t="s">
        <v>62</v>
      </c>
      <c r="U841" s="19" t="s">
        <v>62</v>
      </c>
      <c r="V841" s="19" t="s">
        <v>62</v>
      </c>
      <c r="W841" s="19" t="s">
        <v>63</v>
      </c>
      <c r="X841" s="19" t="s">
        <v>63</v>
      </c>
      <c r="Y841" s="19" t="s">
        <v>63</v>
      </c>
      <c r="Z841" s="19" t="s">
        <v>63</v>
      </c>
      <c r="AA841" s="19" t="s">
        <v>63</v>
      </c>
      <c r="AB841" s="19" t="s">
        <v>63</v>
      </c>
      <c r="AC841" s="19" t="s">
        <v>63</v>
      </c>
      <c r="AD841" s="19" t="s">
        <v>63</v>
      </c>
      <c r="AE841" s="19" t="s">
        <v>63</v>
      </c>
      <c r="AF841" s="19" t="s">
        <v>63</v>
      </c>
      <c r="AG841" s="19" t="s">
        <v>63</v>
      </c>
      <c r="AH841" s="19" t="s">
        <v>63</v>
      </c>
      <c r="AI841" s="19" t="s">
        <v>63</v>
      </c>
      <c r="AJ841" s="19" t="s">
        <v>63</v>
      </c>
      <c r="AK841" s="19" t="s">
        <v>63</v>
      </c>
      <c r="AL841" s="19" t="s">
        <v>63</v>
      </c>
      <c r="AM841" s="19" t="s">
        <v>63</v>
      </c>
      <c r="AN841" s="19" t="s">
        <v>63</v>
      </c>
      <c r="AO841" s="19" t="s">
        <v>63</v>
      </c>
      <c r="AP841" s="83"/>
      <c r="AQ841" s="83" t="s">
        <v>64</v>
      </c>
    </row>
    <row r="842" spans="1:43" ht="76.5">
      <c r="A842" s="19" t="s">
        <v>217</v>
      </c>
      <c r="B842" s="1">
        <v>3396</v>
      </c>
      <c r="C842" s="16">
        <v>47.7</v>
      </c>
      <c r="D842" s="23" t="s">
        <v>233</v>
      </c>
      <c r="E842" s="19" t="s">
        <v>227</v>
      </c>
      <c r="F842" s="19" t="s">
        <v>57</v>
      </c>
      <c r="G842" s="17" t="s">
        <v>57</v>
      </c>
      <c r="H842" s="18">
        <v>1</v>
      </c>
      <c r="I842" s="19" t="s">
        <v>194</v>
      </c>
      <c r="J842" s="19"/>
      <c r="K842" s="19" t="s">
        <v>234</v>
      </c>
      <c r="L842" s="19" t="s">
        <v>63</v>
      </c>
      <c r="M842" s="19" t="s">
        <v>63</v>
      </c>
      <c r="N842" s="19" t="s">
        <v>63</v>
      </c>
      <c r="O842" s="19" t="s">
        <v>63</v>
      </c>
      <c r="P842" s="19" t="s">
        <v>62</v>
      </c>
      <c r="Q842" s="19" t="s">
        <v>63</v>
      </c>
      <c r="R842" s="19" t="s">
        <v>62</v>
      </c>
      <c r="S842" s="19" t="s">
        <v>62</v>
      </c>
      <c r="T842" s="19" t="s">
        <v>62</v>
      </c>
      <c r="U842" s="19" t="s">
        <v>62</v>
      </c>
      <c r="V842" s="19" t="s">
        <v>62</v>
      </c>
      <c r="W842" s="19" t="s">
        <v>63</v>
      </c>
      <c r="X842" s="19" t="s">
        <v>63</v>
      </c>
      <c r="Y842" s="19" t="s">
        <v>63</v>
      </c>
      <c r="Z842" s="19" t="s">
        <v>63</v>
      </c>
      <c r="AA842" s="19" t="s">
        <v>63</v>
      </c>
      <c r="AB842" s="19" t="s">
        <v>63</v>
      </c>
      <c r="AC842" s="19" t="s">
        <v>63</v>
      </c>
      <c r="AD842" s="19" t="s">
        <v>63</v>
      </c>
      <c r="AE842" s="19" t="s">
        <v>63</v>
      </c>
      <c r="AF842" s="19" t="s">
        <v>63</v>
      </c>
      <c r="AG842" s="19" t="s">
        <v>63</v>
      </c>
      <c r="AH842" s="19" t="s">
        <v>63</v>
      </c>
      <c r="AI842" s="19" t="s">
        <v>63</v>
      </c>
      <c r="AJ842" s="19" t="s">
        <v>63</v>
      </c>
      <c r="AK842" s="19" t="s">
        <v>63</v>
      </c>
      <c r="AL842" s="19" t="s">
        <v>63</v>
      </c>
      <c r="AM842" s="19" t="s">
        <v>63</v>
      </c>
      <c r="AN842" s="19" t="s">
        <v>63</v>
      </c>
      <c r="AO842" s="19" t="s">
        <v>63</v>
      </c>
      <c r="AP842" s="83"/>
      <c r="AQ842" s="83" t="s">
        <v>64</v>
      </c>
    </row>
    <row r="843" spans="1:43" ht="63.75">
      <c r="A843" s="19" t="s">
        <v>217</v>
      </c>
      <c r="B843" s="1">
        <v>3396.1</v>
      </c>
      <c r="C843" s="16">
        <v>23.4</v>
      </c>
      <c r="D843" s="23" t="s">
        <v>235</v>
      </c>
      <c r="E843" s="19" t="s">
        <v>227</v>
      </c>
      <c r="F843" s="19" t="s">
        <v>57</v>
      </c>
      <c r="G843" s="17" t="s">
        <v>57</v>
      </c>
      <c r="H843" s="18">
        <v>1</v>
      </c>
      <c r="I843" s="19" t="s">
        <v>207</v>
      </c>
      <c r="J843" s="19"/>
      <c r="K843" s="19" t="s">
        <v>236</v>
      </c>
      <c r="L843" s="19" t="s">
        <v>63</v>
      </c>
      <c r="M843" s="19" t="s">
        <v>63</v>
      </c>
      <c r="N843" s="19" t="s">
        <v>63</v>
      </c>
      <c r="O843" s="19" t="s">
        <v>63</v>
      </c>
      <c r="P843" s="19" t="s">
        <v>62</v>
      </c>
      <c r="Q843" s="19" t="s">
        <v>63</v>
      </c>
      <c r="R843" s="19" t="s">
        <v>62</v>
      </c>
      <c r="S843" s="19" t="s">
        <v>62</v>
      </c>
      <c r="T843" s="19" t="s">
        <v>62</v>
      </c>
      <c r="U843" s="19" t="s">
        <v>62</v>
      </c>
      <c r="V843" s="19" t="s">
        <v>62</v>
      </c>
      <c r="W843" s="19" t="s">
        <v>63</v>
      </c>
      <c r="X843" s="19" t="s">
        <v>63</v>
      </c>
      <c r="Y843" s="19" t="s">
        <v>63</v>
      </c>
      <c r="Z843" s="19" t="s">
        <v>63</v>
      </c>
      <c r="AA843" s="19" t="s">
        <v>63</v>
      </c>
      <c r="AB843" s="19" t="s">
        <v>63</v>
      </c>
      <c r="AC843" s="19" t="s">
        <v>63</v>
      </c>
      <c r="AD843" s="19" t="s">
        <v>63</v>
      </c>
      <c r="AE843" s="19" t="s">
        <v>63</v>
      </c>
      <c r="AF843" s="19" t="s">
        <v>63</v>
      </c>
      <c r="AG843" s="19" t="s">
        <v>63</v>
      </c>
      <c r="AH843" s="19" t="s">
        <v>63</v>
      </c>
      <c r="AI843" s="19" t="s">
        <v>63</v>
      </c>
      <c r="AJ843" s="19" t="s">
        <v>63</v>
      </c>
      <c r="AK843" s="19" t="s">
        <v>63</v>
      </c>
      <c r="AL843" s="19" t="s">
        <v>63</v>
      </c>
      <c r="AM843" s="19" t="s">
        <v>63</v>
      </c>
      <c r="AN843" s="19" t="s">
        <v>63</v>
      </c>
      <c r="AO843" s="19" t="s">
        <v>63</v>
      </c>
      <c r="AP843" s="83" t="s">
        <v>191</v>
      </c>
      <c r="AQ843" s="83" t="s">
        <v>64</v>
      </c>
    </row>
    <row r="844" spans="1:43" ht="76.5">
      <c r="A844" s="19" t="s">
        <v>217</v>
      </c>
      <c r="B844" s="1">
        <v>3397</v>
      </c>
      <c r="C844" s="16">
        <v>119.7</v>
      </c>
      <c r="D844" s="23" t="s">
        <v>1985</v>
      </c>
      <c r="E844" s="19" t="s">
        <v>227</v>
      </c>
      <c r="F844" s="19" t="s">
        <v>57</v>
      </c>
      <c r="G844" s="17" t="s">
        <v>57</v>
      </c>
      <c r="H844" s="18">
        <v>1</v>
      </c>
      <c r="I844" s="19" t="s">
        <v>194</v>
      </c>
      <c r="J844" s="19"/>
      <c r="K844" s="19" t="s">
        <v>2772</v>
      </c>
      <c r="L844" s="19" t="s">
        <v>63</v>
      </c>
      <c r="M844" s="19" t="s">
        <v>63</v>
      </c>
      <c r="N844" s="19" t="s">
        <v>63</v>
      </c>
      <c r="O844" s="19" t="s">
        <v>63</v>
      </c>
      <c r="P844" s="19" t="s">
        <v>62</v>
      </c>
      <c r="Q844" s="19" t="s">
        <v>62</v>
      </c>
      <c r="R844" s="19" t="s">
        <v>63</v>
      </c>
      <c r="S844" s="19" t="s">
        <v>62</v>
      </c>
      <c r="T844" s="19" t="s">
        <v>62</v>
      </c>
      <c r="U844" s="19" t="s">
        <v>62</v>
      </c>
      <c r="V844" s="19" t="s">
        <v>62</v>
      </c>
      <c r="W844" s="19" t="s">
        <v>63</v>
      </c>
      <c r="X844" s="19" t="s">
        <v>63</v>
      </c>
      <c r="Y844" s="19" t="s">
        <v>63</v>
      </c>
      <c r="Z844" s="19" t="s">
        <v>63</v>
      </c>
      <c r="AA844" s="19" t="s">
        <v>63</v>
      </c>
      <c r="AB844" s="19" t="s">
        <v>63</v>
      </c>
      <c r="AC844" s="19" t="s">
        <v>63</v>
      </c>
      <c r="AD844" s="19" t="s">
        <v>63</v>
      </c>
      <c r="AE844" s="19" t="s">
        <v>63</v>
      </c>
      <c r="AF844" s="19" t="s">
        <v>63</v>
      </c>
      <c r="AG844" s="19" t="s">
        <v>63</v>
      </c>
      <c r="AH844" s="19" t="s">
        <v>63</v>
      </c>
      <c r="AI844" s="19" t="s">
        <v>63</v>
      </c>
      <c r="AJ844" s="19" t="s">
        <v>63</v>
      </c>
      <c r="AK844" s="19" t="s">
        <v>63</v>
      </c>
      <c r="AL844" s="19" t="s">
        <v>63</v>
      </c>
      <c r="AM844" s="19" t="s">
        <v>63</v>
      </c>
      <c r="AN844" s="19" t="s">
        <v>63</v>
      </c>
      <c r="AO844" s="19" t="s">
        <v>63</v>
      </c>
      <c r="AP844" s="83"/>
      <c r="AQ844" s="83" t="s">
        <v>64</v>
      </c>
    </row>
    <row r="845" spans="1:43" ht="63.75">
      <c r="A845" s="19" t="s">
        <v>217</v>
      </c>
      <c r="B845" s="1">
        <v>3397.1</v>
      </c>
      <c r="C845" s="16">
        <v>47.7</v>
      </c>
      <c r="D845" s="23" t="s">
        <v>1986</v>
      </c>
      <c r="E845" s="19" t="s">
        <v>227</v>
      </c>
      <c r="F845" s="19" t="s">
        <v>57</v>
      </c>
      <c r="G845" s="17" t="s">
        <v>57</v>
      </c>
      <c r="H845" s="18">
        <v>1</v>
      </c>
      <c r="I845" s="19" t="s">
        <v>189</v>
      </c>
      <c r="J845" s="19"/>
      <c r="K845" s="19" t="s">
        <v>2773</v>
      </c>
      <c r="L845" s="19" t="s">
        <v>63</v>
      </c>
      <c r="M845" s="19" t="s">
        <v>63</v>
      </c>
      <c r="N845" s="19" t="s">
        <v>63</v>
      </c>
      <c r="O845" s="19" t="s">
        <v>63</v>
      </c>
      <c r="P845" s="19" t="s">
        <v>62</v>
      </c>
      <c r="Q845" s="19" t="s">
        <v>62</v>
      </c>
      <c r="R845" s="19" t="s">
        <v>63</v>
      </c>
      <c r="S845" s="19" t="s">
        <v>62</v>
      </c>
      <c r="T845" s="19" t="s">
        <v>62</v>
      </c>
      <c r="U845" s="19" t="s">
        <v>62</v>
      </c>
      <c r="V845" s="19" t="s">
        <v>62</v>
      </c>
      <c r="W845" s="19" t="s">
        <v>63</v>
      </c>
      <c r="X845" s="19" t="s">
        <v>63</v>
      </c>
      <c r="Y845" s="19" t="s">
        <v>63</v>
      </c>
      <c r="Z845" s="19" t="s">
        <v>63</v>
      </c>
      <c r="AA845" s="19" t="s">
        <v>63</v>
      </c>
      <c r="AB845" s="19" t="s">
        <v>63</v>
      </c>
      <c r="AC845" s="19" t="s">
        <v>63</v>
      </c>
      <c r="AD845" s="19" t="s">
        <v>63</v>
      </c>
      <c r="AE845" s="19" t="s">
        <v>63</v>
      </c>
      <c r="AF845" s="19" t="s">
        <v>63</v>
      </c>
      <c r="AG845" s="19" t="s">
        <v>63</v>
      </c>
      <c r="AH845" s="19" t="s">
        <v>63</v>
      </c>
      <c r="AI845" s="19" t="s">
        <v>63</v>
      </c>
      <c r="AJ845" s="19" t="s">
        <v>63</v>
      </c>
      <c r="AK845" s="19" t="s">
        <v>63</v>
      </c>
      <c r="AL845" s="19" t="s">
        <v>63</v>
      </c>
      <c r="AM845" s="19" t="s">
        <v>63</v>
      </c>
      <c r="AN845" s="19" t="s">
        <v>63</v>
      </c>
      <c r="AO845" s="19" t="s">
        <v>63</v>
      </c>
      <c r="AP845" s="83" t="s">
        <v>191</v>
      </c>
      <c r="AQ845" s="83" t="s">
        <v>64</v>
      </c>
    </row>
    <row r="846" spans="1:43">
      <c r="A846" s="19" t="s">
        <v>217</v>
      </c>
      <c r="B846" s="1">
        <v>3398</v>
      </c>
      <c r="C846" s="16">
        <v>48.6</v>
      </c>
      <c r="D846" s="23" t="s">
        <v>1987</v>
      </c>
      <c r="E846" s="19" t="s">
        <v>240</v>
      </c>
      <c r="F846" s="19" t="s">
        <v>57</v>
      </c>
      <c r="G846" s="19" t="s">
        <v>219</v>
      </c>
      <c r="H846" s="18">
        <v>1</v>
      </c>
      <c r="I846" s="19"/>
      <c r="J846" s="19"/>
      <c r="K846" s="19"/>
      <c r="L846" s="19" t="s">
        <v>63</v>
      </c>
      <c r="M846" s="19" t="s">
        <v>63</v>
      </c>
      <c r="N846" s="19" t="s">
        <v>63</v>
      </c>
      <c r="O846" s="19" t="s">
        <v>63</v>
      </c>
      <c r="P846" s="19" t="s">
        <v>62</v>
      </c>
      <c r="Q846" s="19" t="s">
        <v>62</v>
      </c>
      <c r="R846" s="19" t="s">
        <v>63</v>
      </c>
      <c r="S846" s="19" t="s">
        <v>62</v>
      </c>
      <c r="T846" s="19" t="s">
        <v>62</v>
      </c>
      <c r="U846" s="19" t="s">
        <v>62</v>
      </c>
      <c r="V846" s="19" t="s">
        <v>62</v>
      </c>
      <c r="W846" s="19" t="s">
        <v>63</v>
      </c>
      <c r="X846" s="19" t="s">
        <v>63</v>
      </c>
      <c r="Y846" s="19" t="s">
        <v>63</v>
      </c>
      <c r="Z846" s="19" t="s">
        <v>63</v>
      </c>
      <c r="AA846" s="19" t="s">
        <v>63</v>
      </c>
      <c r="AB846" s="19" t="s">
        <v>63</v>
      </c>
      <c r="AC846" s="19" t="s">
        <v>63</v>
      </c>
      <c r="AD846" s="19" t="s">
        <v>63</v>
      </c>
      <c r="AE846" s="19" t="s">
        <v>63</v>
      </c>
      <c r="AF846" s="19" t="s">
        <v>63</v>
      </c>
      <c r="AG846" s="19" t="s">
        <v>63</v>
      </c>
      <c r="AH846" s="19" t="s">
        <v>63</v>
      </c>
      <c r="AI846" s="19" t="s">
        <v>63</v>
      </c>
      <c r="AJ846" s="19" t="s">
        <v>63</v>
      </c>
      <c r="AK846" s="19" t="s">
        <v>63</v>
      </c>
      <c r="AL846" s="19" t="s">
        <v>63</v>
      </c>
      <c r="AM846" s="19" t="s">
        <v>63</v>
      </c>
      <c r="AN846" s="19" t="s">
        <v>63</v>
      </c>
      <c r="AO846" s="19" t="s">
        <v>63</v>
      </c>
      <c r="AP846" s="83"/>
      <c r="AQ846" s="83" t="s">
        <v>64</v>
      </c>
    </row>
    <row r="847" spans="1:43">
      <c r="A847" s="19" t="s">
        <v>217</v>
      </c>
      <c r="B847" s="1">
        <v>3399</v>
      </c>
      <c r="C847" s="16">
        <v>69.3</v>
      </c>
      <c r="D847" s="23" t="s">
        <v>1987</v>
      </c>
      <c r="E847" s="19" t="s">
        <v>240</v>
      </c>
      <c r="F847" s="19" t="s">
        <v>57</v>
      </c>
      <c r="G847" s="19" t="s">
        <v>223</v>
      </c>
      <c r="H847" s="18">
        <v>1</v>
      </c>
      <c r="I847" s="19"/>
      <c r="J847" s="19"/>
      <c r="K847" s="19"/>
      <c r="L847" s="19" t="s">
        <v>63</v>
      </c>
      <c r="M847" s="19" t="s">
        <v>63</v>
      </c>
      <c r="N847" s="19" t="s">
        <v>63</v>
      </c>
      <c r="O847" s="19" t="s">
        <v>63</v>
      </c>
      <c r="P847" s="19" t="s">
        <v>62</v>
      </c>
      <c r="Q847" s="19" t="s">
        <v>62</v>
      </c>
      <c r="R847" s="19" t="s">
        <v>63</v>
      </c>
      <c r="S847" s="19" t="s">
        <v>62</v>
      </c>
      <c r="T847" s="19" t="s">
        <v>62</v>
      </c>
      <c r="U847" s="19" t="s">
        <v>62</v>
      </c>
      <c r="V847" s="19" t="s">
        <v>62</v>
      </c>
      <c r="W847" s="19" t="s">
        <v>63</v>
      </c>
      <c r="X847" s="19" t="s">
        <v>63</v>
      </c>
      <c r="Y847" s="19" t="s">
        <v>63</v>
      </c>
      <c r="Z847" s="19" t="s">
        <v>63</v>
      </c>
      <c r="AA847" s="19" t="s">
        <v>63</v>
      </c>
      <c r="AB847" s="19" t="s">
        <v>63</v>
      </c>
      <c r="AC847" s="19" t="s">
        <v>63</v>
      </c>
      <c r="AD847" s="19" t="s">
        <v>63</v>
      </c>
      <c r="AE847" s="19" t="s">
        <v>63</v>
      </c>
      <c r="AF847" s="19" t="s">
        <v>63</v>
      </c>
      <c r="AG847" s="19" t="s">
        <v>63</v>
      </c>
      <c r="AH847" s="19" t="s">
        <v>63</v>
      </c>
      <c r="AI847" s="19" t="s">
        <v>63</v>
      </c>
      <c r="AJ847" s="19" t="s">
        <v>63</v>
      </c>
      <c r="AK847" s="19" t="s">
        <v>63</v>
      </c>
      <c r="AL847" s="19" t="s">
        <v>63</v>
      </c>
      <c r="AM847" s="19" t="s">
        <v>63</v>
      </c>
      <c r="AN847" s="19" t="s">
        <v>63</v>
      </c>
      <c r="AO847" s="19" t="s">
        <v>63</v>
      </c>
      <c r="AP847" s="83"/>
      <c r="AQ847" s="83" t="s">
        <v>64</v>
      </c>
    </row>
    <row r="848" spans="1:43">
      <c r="A848" s="19" t="s">
        <v>217</v>
      </c>
      <c r="B848" s="1">
        <v>3400</v>
      </c>
      <c r="C848" s="16">
        <v>42.3</v>
      </c>
      <c r="D848" s="23" t="s">
        <v>1988</v>
      </c>
      <c r="E848" s="17" t="s">
        <v>57</v>
      </c>
      <c r="F848" s="19" t="s">
        <v>57</v>
      </c>
      <c r="G848" s="17" t="s">
        <v>57</v>
      </c>
      <c r="H848" s="18">
        <v>1</v>
      </c>
      <c r="I848" s="19"/>
      <c r="J848" s="19"/>
      <c r="K848" s="19" t="s">
        <v>1887</v>
      </c>
      <c r="L848" s="19" t="s">
        <v>63</v>
      </c>
      <c r="M848" s="19" t="s">
        <v>63</v>
      </c>
      <c r="N848" s="19" t="s">
        <v>63</v>
      </c>
      <c r="O848" s="19" t="s">
        <v>63</v>
      </c>
      <c r="P848" s="19" t="s">
        <v>62</v>
      </c>
      <c r="Q848" s="19" t="s">
        <v>63</v>
      </c>
      <c r="R848" s="19" t="s">
        <v>62</v>
      </c>
      <c r="S848" s="19" t="s">
        <v>62</v>
      </c>
      <c r="T848" s="19" t="s">
        <v>62</v>
      </c>
      <c r="U848" s="19" t="s">
        <v>62</v>
      </c>
      <c r="V848" s="19" t="s">
        <v>62</v>
      </c>
      <c r="W848" s="19" t="s">
        <v>63</v>
      </c>
      <c r="X848" s="19" t="s">
        <v>63</v>
      </c>
      <c r="Y848" s="19" t="s">
        <v>63</v>
      </c>
      <c r="Z848" s="19" t="s">
        <v>63</v>
      </c>
      <c r="AA848" s="19" t="s">
        <v>63</v>
      </c>
      <c r="AB848" s="19" t="s">
        <v>63</v>
      </c>
      <c r="AC848" s="19" t="s">
        <v>63</v>
      </c>
      <c r="AD848" s="19" t="s">
        <v>63</v>
      </c>
      <c r="AE848" s="19" t="s">
        <v>63</v>
      </c>
      <c r="AF848" s="19" t="s">
        <v>63</v>
      </c>
      <c r="AG848" s="19" t="s">
        <v>63</v>
      </c>
      <c r="AH848" s="19" t="s">
        <v>63</v>
      </c>
      <c r="AI848" s="19" t="s">
        <v>63</v>
      </c>
      <c r="AJ848" s="19" t="s">
        <v>63</v>
      </c>
      <c r="AK848" s="19" t="s">
        <v>63</v>
      </c>
      <c r="AL848" s="19" t="s">
        <v>63</v>
      </c>
      <c r="AM848" s="19" t="s">
        <v>63</v>
      </c>
      <c r="AN848" s="19" t="s">
        <v>63</v>
      </c>
      <c r="AO848" s="19" t="s">
        <v>63</v>
      </c>
      <c r="AP848" s="83"/>
      <c r="AQ848" s="83" t="s">
        <v>64</v>
      </c>
    </row>
    <row r="849" spans="1:43">
      <c r="A849" s="19" t="s">
        <v>217</v>
      </c>
      <c r="B849" s="1">
        <v>3401</v>
      </c>
      <c r="C849" s="16">
        <v>37.799999999999997</v>
      </c>
      <c r="D849" s="23" t="s">
        <v>1989</v>
      </c>
      <c r="E849" s="17" t="s">
        <v>57</v>
      </c>
      <c r="F849" s="19" t="s">
        <v>57</v>
      </c>
      <c r="G849" s="19" t="s">
        <v>59</v>
      </c>
      <c r="H849" s="18">
        <v>1</v>
      </c>
      <c r="I849" s="19"/>
      <c r="J849" s="19"/>
      <c r="K849" s="19"/>
      <c r="L849" s="19" t="s">
        <v>63</v>
      </c>
      <c r="M849" s="19" t="s">
        <v>63</v>
      </c>
      <c r="N849" s="19" t="s">
        <v>63</v>
      </c>
      <c r="O849" s="19" t="s">
        <v>63</v>
      </c>
      <c r="P849" s="19" t="s">
        <v>62</v>
      </c>
      <c r="Q849" s="19" t="s">
        <v>62</v>
      </c>
      <c r="R849" s="19" t="s">
        <v>63</v>
      </c>
      <c r="S849" s="19" t="s">
        <v>62</v>
      </c>
      <c r="T849" s="19" t="s">
        <v>62</v>
      </c>
      <c r="U849" s="19" t="s">
        <v>62</v>
      </c>
      <c r="V849" s="19" t="s">
        <v>62</v>
      </c>
      <c r="W849" s="19" t="s">
        <v>63</v>
      </c>
      <c r="X849" s="19" t="s">
        <v>63</v>
      </c>
      <c r="Y849" s="19" t="s">
        <v>63</v>
      </c>
      <c r="Z849" s="19" t="s">
        <v>63</v>
      </c>
      <c r="AA849" s="19" t="s">
        <v>63</v>
      </c>
      <c r="AB849" s="19" t="s">
        <v>63</v>
      </c>
      <c r="AC849" s="19" t="s">
        <v>63</v>
      </c>
      <c r="AD849" s="19" t="s">
        <v>63</v>
      </c>
      <c r="AE849" s="19" t="s">
        <v>63</v>
      </c>
      <c r="AF849" s="19" t="s">
        <v>63</v>
      </c>
      <c r="AG849" s="19" t="s">
        <v>63</v>
      </c>
      <c r="AH849" s="19" t="s">
        <v>63</v>
      </c>
      <c r="AI849" s="19" t="s">
        <v>63</v>
      </c>
      <c r="AJ849" s="19" t="s">
        <v>63</v>
      </c>
      <c r="AK849" s="19" t="s">
        <v>63</v>
      </c>
      <c r="AL849" s="19" t="s">
        <v>63</v>
      </c>
      <c r="AM849" s="19" t="s">
        <v>63</v>
      </c>
      <c r="AN849" s="19" t="s">
        <v>63</v>
      </c>
      <c r="AO849" s="19" t="s">
        <v>63</v>
      </c>
      <c r="AP849" s="83"/>
      <c r="AQ849" s="83" t="s">
        <v>64</v>
      </c>
    </row>
    <row r="850" spans="1:43">
      <c r="A850" s="19" t="s">
        <v>217</v>
      </c>
      <c r="B850" s="1">
        <v>3402</v>
      </c>
      <c r="C850" s="16">
        <v>29.7</v>
      </c>
      <c r="D850" s="23" t="s">
        <v>1990</v>
      </c>
      <c r="E850" s="17" t="s">
        <v>57</v>
      </c>
      <c r="F850" s="19" t="s">
        <v>57</v>
      </c>
      <c r="G850" s="19" t="s">
        <v>59</v>
      </c>
      <c r="H850" s="18">
        <v>1</v>
      </c>
      <c r="I850" s="19"/>
      <c r="J850" s="19"/>
      <c r="K850" s="19"/>
      <c r="L850" s="19" t="s">
        <v>63</v>
      </c>
      <c r="M850" s="19" t="s">
        <v>63</v>
      </c>
      <c r="N850" s="19" t="s">
        <v>63</v>
      </c>
      <c r="O850" s="19" t="s">
        <v>63</v>
      </c>
      <c r="P850" s="19" t="s">
        <v>62</v>
      </c>
      <c r="Q850" s="19" t="s">
        <v>62</v>
      </c>
      <c r="R850" s="19" t="s">
        <v>63</v>
      </c>
      <c r="S850" s="19" t="s">
        <v>62</v>
      </c>
      <c r="T850" s="19" t="s">
        <v>62</v>
      </c>
      <c r="U850" s="19" t="s">
        <v>62</v>
      </c>
      <c r="V850" s="19" t="s">
        <v>62</v>
      </c>
      <c r="W850" s="19" t="s">
        <v>63</v>
      </c>
      <c r="X850" s="19" t="s">
        <v>63</v>
      </c>
      <c r="Y850" s="19" t="s">
        <v>63</v>
      </c>
      <c r="Z850" s="19" t="s">
        <v>63</v>
      </c>
      <c r="AA850" s="19" t="s">
        <v>63</v>
      </c>
      <c r="AB850" s="19" t="s">
        <v>63</v>
      </c>
      <c r="AC850" s="19" t="s">
        <v>63</v>
      </c>
      <c r="AD850" s="19" t="s">
        <v>63</v>
      </c>
      <c r="AE850" s="19" t="s">
        <v>63</v>
      </c>
      <c r="AF850" s="19" t="s">
        <v>63</v>
      </c>
      <c r="AG850" s="19" t="s">
        <v>63</v>
      </c>
      <c r="AH850" s="19" t="s">
        <v>63</v>
      </c>
      <c r="AI850" s="19" t="s">
        <v>63</v>
      </c>
      <c r="AJ850" s="19" t="s">
        <v>63</v>
      </c>
      <c r="AK850" s="19" t="s">
        <v>63</v>
      </c>
      <c r="AL850" s="19" t="s">
        <v>63</v>
      </c>
      <c r="AM850" s="19" t="s">
        <v>63</v>
      </c>
      <c r="AN850" s="19" t="s">
        <v>63</v>
      </c>
      <c r="AO850" s="19" t="s">
        <v>63</v>
      </c>
      <c r="AP850" s="83"/>
      <c r="AQ850" s="83" t="s">
        <v>64</v>
      </c>
    </row>
    <row r="851" spans="1:43">
      <c r="A851" s="19" t="s">
        <v>217</v>
      </c>
      <c r="B851" s="1">
        <v>3403</v>
      </c>
      <c r="C851" s="16">
        <v>49.5</v>
      </c>
      <c r="D851" s="23" t="s">
        <v>1991</v>
      </c>
      <c r="E851" s="19" t="s">
        <v>240</v>
      </c>
      <c r="F851" s="19" t="s">
        <v>57</v>
      </c>
      <c r="G851" s="19" t="s">
        <v>219</v>
      </c>
      <c r="H851" s="18">
        <v>1</v>
      </c>
      <c r="I851" s="19"/>
      <c r="J851" s="19"/>
      <c r="K851" s="19" t="s">
        <v>1992</v>
      </c>
      <c r="L851" s="19" t="s">
        <v>63</v>
      </c>
      <c r="M851" s="19" t="s">
        <v>63</v>
      </c>
      <c r="N851" s="19" t="s">
        <v>63</v>
      </c>
      <c r="O851" s="19" t="s">
        <v>63</v>
      </c>
      <c r="P851" s="19" t="s">
        <v>62</v>
      </c>
      <c r="Q851" s="19" t="s">
        <v>62</v>
      </c>
      <c r="R851" s="19" t="s">
        <v>63</v>
      </c>
      <c r="S851" s="19" t="s">
        <v>62</v>
      </c>
      <c r="T851" s="19" t="s">
        <v>62</v>
      </c>
      <c r="U851" s="19" t="s">
        <v>62</v>
      </c>
      <c r="V851" s="19" t="s">
        <v>62</v>
      </c>
      <c r="W851" s="19" t="s">
        <v>63</v>
      </c>
      <c r="X851" s="19" t="s">
        <v>63</v>
      </c>
      <c r="Y851" s="19" t="s">
        <v>63</v>
      </c>
      <c r="Z851" s="19" t="s">
        <v>63</v>
      </c>
      <c r="AA851" s="19" t="s">
        <v>63</v>
      </c>
      <c r="AB851" s="19" t="s">
        <v>63</v>
      </c>
      <c r="AC851" s="19" t="s">
        <v>63</v>
      </c>
      <c r="AD851" s="19" t="s">
        <v>63</v>
      </c>
      <c r="AE851" s="19" t="s">
        <v>63</v>
      </c>
      <c r="AF851" s="19" t="s">
        <v>63</v>
      </c>
      <c r="AG851" s="19" t="s">
        <v>63</v>
      </c>
      <c r="AH851" s="19" t="s">
        <v>63</v>
      </c>
      <c r="AI851" s="19" t="s">
        <v>63</v>
      </c>
      <c r="AJ851" s="19" t="s">
        <v>63</v>
      </c>
      <c r="AK851" s="19" t="s">
        <v>63</v>
      </c>
      <c r="AL851" s="19" t="s">
        <v>63</v>
      </c>
      <c r="AM851" s="19" t="s">
        <v>63</v>
      </c>
      <c r="AN851" s="19" t="s">
        <v>63</v>
      </c>
      <c r="AO851" s="19" t="s">
        <v>63</v>
      </c>
      <c r="AP851" s="83"/>
      <c r="AQ851" s="83" t="s">
        <v>64</v>
      </c>
    </row>
    <row r="852" spans="1:43">
      <c r="A852" s="19" t="s">
        <v>217</v>
      </c>
      <c r="B852" s="1">
        <v>3404</v>
      </c>
      <c r="C852" s="16">
        <v>77.400000000000006</v>
      </c>
      <c r="D852" s="23" t="s">
        <v>1991</v>
      </c>
      <c r="E852" s="19" t="s">
        <v>240</v>
      </c>
      <c r="F852" s="19" t="s">
        <v>57</v>
      </c>
      <c r="G852" s="19" t="s">
        <v>223</v>
      </c>
      <c r="H852" s="18">
        <v>1</v>
      </c>
      <c r="I852" s="19"/>
      <c r="J852" s="19"/>
      <c r="K852" s="19" t="s">
        <v>1992</v>
      </c>
      <c r="L852" s="19" t="s">
        <v>63</v>
      </c>
      <c r="M852" s="19" t="s">
        <v>63</v>
      </c>
      <c r="N852" s="19" t="s">
        <v>63</v>
      </c>
      <c r="O852" s="19" t="s">
        <v>63</v>
      </c>
      <c r="P852" s="19" t="s">
        <v>62</v>
      </c>
      <c r="Q852" s="19" t="s">
        <v>62</v>
      </c>
      <c r="R852" s="19" t="s">
        <v>63</v>
      </c>
      <c r="S852" s="19" t="s">
        <v>62</v>
      </c>
      <c r="T852" s="19" t="s">
        <v>62</v>
      </c>
      <c r="U852" s="19" t="s">
        <v>62</v>
      </c>
      <c r="V852" s="19" t="s">
        <v>62</v>
      </c>
      <c r="W852" s="19" t="s">
        <v>63</v>
      </c>
      <c r="X852" s="19" t="s">
        <v>63</v>
      </c>
      <c r="Y852" s="19" t="s">
        <v>63</v>
      </c>
      <c r="Z852" s="19" t="s">
        <v>63</v>
      </c>
      <c r="AA852" s="19" t="s">
        <v>63</v>
      </c>
      <c r="AB852" s="19" t="s">
        <v>63</v>
      </c>
      <c r="AC852" s="19" t="s">
        <v>63</v>
      </c>
      <c r="AD852" s="19" t="s">
        <v>63</v>
      </c>
      <c r="AE852" s="19" t="s">
        <v>63</v>
      </c>
      <c r="AF852" s="19" t="s">
        <v>63</v>
      </c>
      <c r="AG852" s="19" t="s">
        <v>63</v>
      </c>
      <c r="AH852" s="19" t="s">
        <v>63</v>
      </c>
      <c r="AI852" s="19" t="s">
        <v>63</v>
      </c>
      <c r="AJ852" s="19" t="s">
        <v>63</v>
      </c>
      <c r="AK852" s="19" t="s">
        <v>63</v>
      </c>
      <c r="AL852" s="19" t="s">
        <v>63</v>
      </c>
      <c r="AM852" s="19" t="s">
        <v>63</v>
      </c>
      <c r="AN852" s="19" t="s">
        <v>63</v>
      </c>
      <c r="AO852" s="19" t="s">
        <v>63</v>
      </c>
      <c r="AP852" s="83"/>
      <c r="AQ852" s="83" t="s">
        <v>64</v>
      </c>
    </row>
    <row r="853" spans="1:43">
      <c r="A853" s="19" t="s">
        <v>217</v>
      </c>
      <c r="B853" s="1">
        <v>3405</v>
      </c>
      <c r="C853" s="16">
        <v>37.799999999999997</v>
      </c>
      <c r="D853" s="23" t="s">
        <v>1993</v>
      </c>
      <c r="E853" s="17" t="s">
        <v>57</v>
      </c>
      <c r="F853" s="19" t="s">
        <v>57</v>
      </c>
      <c r="G853" s="19" t="s">
        <v>59</v>
      </c>
      <c r="H853" s="18">
        <v>1</v>
      </c>
      <c r="I853" s="19"/>
      <c r="J853" s="19"/>
      <c r="K853" s="19"/>
      <c r="L853" s="19" t="s">
        <v>63</v>
      </c>
      <c r="M853" s="19" t="s">
        <v>63</v>
      </c>
      <c r="N853" s="19" t="s">
        <v>63</v>
      </c>
      <c r="O853" s="19" t="s">
        <v>63</v>
      </c>
      <c r="P853" s="19" t="s">
        <v>62</v>
      </c>
      <c r="Q853" s="19" t="s">
        <v>62</v>
      </c>
      <c r="R853" s="19" t="s">
        <v>63</v>
      </c>
      <c r="S853" s="19" t="s">
        <v>62</v>
      </c>
      <c r="T853" s="19" t="s">
        <v>62</v>
      </c>
      <c r="U853" s="19" t="s">
        <v>62</v>
      </c>
      <c r="V853" s="19" t="s">
        <v>62</v>
      </c>
      <c r="W853" s="19" t="s">
        <v>63</v>
      </c>
      <c r="X853" s="19" t="s">
        <v>63</v>
      </c>
      <c r="Y853" s="19" t="s">
        <v>63</v>
      </c>
      <c r="Z853" s="19" t="s">
        <v>63</v>
      </c>
      <c r="AA853" s="19" t="s">
        <v>63</v>
      </c>
      <c r="AB853" s="19" t="s">
        <v>63</v>
      </c>
      <c r="AC853" s="19" t="s">
        <v>63</v>
      </c>
      <c r="AD853" s="19" t="s">
        <v>63</v>
      </c>
      <c r="AE853" s="19" t="s">
        <v>63</v>
      </c>
      <c r="AF853" s="19" t="s">
        <v>63</v>
      </c>
      <c r="AG853" s="19" t="s">
        <v>63</v>
      </c>
      <c r="AH853" s="19" t="s">
        <v>63</v>
      </c>
      <c r="AI853" s="19" t="s">
        <v>63</v>
      </c>
      <c r="AJ853" s="19" t="s">
        <v>63</v>
      </c>
      <c r="AK853" s="19" t="s">
        <v>63</v>
      </c>
      <c r="AL853" s="19" t="s">
        <v>63</v>
      </c>
      <c r="AM853" s="19" t="s">
        <v>63</v>
      </c>
      <c r="AN853" s="19" t="s">
        <v>63</v>
      </c>
      <c r="AO853" s="19" t="s">
        <v>63</v>
      </c>
      <c r="AP853" s="83"/>
      <c r="AQ853" s="83" t="s">
        <v>64</v>
      </c>
    </row>
    <row r="854" spans="1:43">
      <c r="A854" s="19" t="s">
        <v>217</v>
      </c>
      <c r="B854" s="1">
        <v>3406</v>
      </c>
      <c r="C854" s="16">
        <v>42.3</v>
      </c>
      <c r="D854" s="23" t="s">
        <v>1994</v>
      </c>
      <c r="E854" s="17" t="s">
        <v>57</v>
      </c>
      <c r="F854" s="19" t="s">
        <v>57</v>
      </c>
      <c r="G854" s="19" t="s">
        <v>59</v>
      </c>
      <c r="H854" s="18">
        <v>1</v>
      </c>
      <c r="I854" s="19"/>
      <c r="J854" s="19"/>
      <c r="K854" s="19"/>
      <c r="L854" s="19" t="s">
        <v>63</v>
      </c>
      <c r="M854" s="19" t="s">
        <v>63</v>
      </c>
      <c r="N854" s="19" t="s">
        <v>63</v>
      </c>
      <c r="O854" s="19" t="s">
        <v>63</v>
      </c>
      <c r="P854" s="19" t="s">
        <v>62</v>
      </c>
      <c r="Q854" s="19" t="s">
        <v>62</v>
      </c>
      <c r="R854" s="19" t="s">
        <v>63</v>
      </c>
      <c r="S854" s="19" t="s">
        <v>62</v>
      </c>
      <c r="T854" s="19" t="s">
        <v>62</v>
      </c>
      <c r="U854" s="19" t="s">
        <v>62</v>
      </c>
      <c r="V854" s="19" t="s">
        <v>62</v>
      </c>
      <c r="W854" s="19" t="s">
        <v>63</v>
      </c>
      <c r="X854" s="19" t="s">
        <v>63</v>
      </c>
      <c r="Y854" s="19" t="s">
        <v>63</v>
      </c>
      <c r="Z854" s="19" t="s">
        <v>63</v>
      </c>
      <c r="AA854" s="19" t="s">
        <v>63</v>
      </c>
      <c r="AB854" s="19" t="s">
        <v>63</v>
      </c>
      <c r="AC854" s="19" t="s">
        <v>63</v>
      </c>
      <c r="AD854" s="19" t="s">
        <v>63</v>
      </c>
      <c r="AE854" s="19" t="s">
        <v>63</v>
      </c>
      <c r="AF854" s="19" t="s">
        <v>63</v>
      </c>
      <c r="AG854" s="19" t="s">
        <v>63</v>
      </c>
      <c r="AH854" s="19" t="s">
        <v>63</v>
      </c>
      <c r="AI854" s="19" t="s">
        <v>63</v>
      </c>
      <c r="AJ854" s="19" t="s">
        <v>63</v>
      </c>
      <c r="AK854" s="19" t="s">
        <v>63</v>
      </c>
      <c r="AL854" s="19" t="s">
        <v>63</v>
      </c>
      <c r="AM854" s="19" t="s">
        <v>63</v>
      </c>
      <c r="AN854" s="19" t="s">
        <v>63</v>
      </c>
      <c r="AO854" s="19" t="s">
        <v>63</v>
      </c>
      <c r="AP854" s="83"/>
      <c r="AQ854" s="83" t="s">
        <v>64</v>
      </c>
    </row>
    <row r="855" spans="1:43">
      <c r="A855" s="19" t="s">
        <v>217</v>
      </c>
      <c r="B855" s="1">
        <v>3407</v>
      </c>
      <c r="C855" s="16">
        <v>42.3</v>
      </c>
      <c r="D855" s="23" t="s">
        <v>1995</v>
      </c>
      <c r="E855" s="17" t="s">
        <v>57</v>
      </c>
      <c r="F855" s="19" t="s">
        <v>57</v>
      </c>
      <c r="G855" s="19" t="s">
        <v>59</v>
      </c>
      <c r="H855" s="18">
        <v>1</v>
      </c>
      <c r="I855" s="19"/>
      <c r="J855" s="19"/>
      <c r="K855" s="19"/>
      <c r="L855" s="19" t="s">
        <v>63</v>
      </c>
      <c r="M855" s="19" t="s">
        <v>63</v>
      </c>
      <c r="N855" s="19" t="s">
        <v>63</v>
      </c>
      <c r="O855" s="19" t="s">
        <v>63</v>
      </c>
      <c r="P855" s="19" t="s">
        <v>62</v>
      </c>
      <c r="Q855" s="19" t="s">
        <v>62</v>
      </c>
      <c r="R855" s="19" t="s">
        <v>63</v>
      </c>
      <c r="S855" s="19" t="s">
        <v>62</v>
      </c>
      <c r="T855" s="19" t="s">
        <v>62</v>
      </c>
      <c r="U855" s="19" t="s">
        <v>62</v>
      </c>
      <c r="V855" s="19" t="s">
        <v>62</v>
      </c>
      <c r="W855" s="19" t="s">
        <v>63</v>
      </c>
      <c r="X855" s="19" t="s">
        <v>63</v>
      </c>
      <c r="Y855" s="19" t="s">
        <v>63</v>
      </c>
      <c r="Z855" s="19" t="s">
        <v>63</v>
      </c>
      <c r="AA855" s="19" t="s">
        <v>63</v>
      </c>
      <c r="AB855" s="19" t="s">
        <v>63</v>
      </c>
      <c r="AC855" s="19" t="s">
        <v>63</v>
      </c>
      <c r="AD855" s="19" t="s">
        <v>63</v>
      </c>
      <c r="AE855" s="19" t="s">
        <v>63</v>
      </c>
      <c r="AF855" s="19" t="s">
        <v>63</v>
      </c>
      <c r="AG855" s="19" t="s">
        <v>63</v>
      </c>
      <c r="AH855" s="19" t="s">
        <v>63</v>
      </c>
      <c r="AI855" s="19" t="s">
        <v>63</v>
      </c>
      <c r="AJ855" s="19" t="s">
        <v>63</v>
      </c>
      <c r="AK855" s="19" t="s">
        <v>63</v>
      </c>
      <c r="AL855" s="19" t="s">
        <v>63</v>
      </c>
      <c r="AM855" s="19" t="s">
        <v>63</v>
      </c>
      <c r="AN855" s="19" t="s">
        <v>63</v>
      </c>
      <c r="AO855" s="19" t="s">
        <v>63</v>
      </c>
      <c r="AP855" s="83"/>
      <c r="AQ855" s="83" t="s">
        <v>64</v>
      </c>
    </row>
    <row r="856" spans="1:43">
      <c r="A856" s="19" t="s">
        <v>217</v>
      </c>
      <c r="B856" s="1">
        <v>3408</v>
      </c>
      <c r="C856" s="16">
        <v>37.799999999999997</v>
      </c>
      <c r="D856" s="23" t="s">
        <v>1996</v>
      </c>
      <c r="E856" s="17" t="s">
        <v>57</v>
      </c>
      <c r="F856" s="19" t="s">
        <v>57</v>
      </c>
      <c r="G856" s="19" t="s">
        <v>59</v>
      </c>
      <c r="H856" s="18">
        <v>1</v>
      </c>
      <c r="I856" s="19"/>
      <c r="J856" s="19"/>
      <c r="K856" s="19"/>
      <c r="L856" s="19" t="s">
        <v>63</v>
      </c>
      <c r="M856" s="19" t="s">
        <v>63</v>
      </c>
      <c r="N856" s="19" t="s">
        <v>63</v>
      </c>
      <c r="O856" s="19" t="s">
        <v>63</v>
      </c>
      <c r="P856" s="19" t="s">
        <v>62</v>
      </c>
      <c r="Q856" s="19" t="s">
        <v>62</v>
      </c>
      <c r="R856" s="19" t="s">
        <v>63</v>
      </c>
      <c r="S856" s="19" t="s">
        <v>62</v>
      </c>
      <c r="T856" s="19" t="s">
        <v>62</v>
      </c>
      <c r="U856" s="19" t="s">
        <v>62</v>
      </c>
      <c r="V856" s="19" t="s">
        <v>62</v>
      </c>
      <c r="W856" s="19" t="s">
        <v>63</v>
      </c>
      <c r="X856" s="19" t="s">
        <v>63</v>
      </c>
      <c r="Y856" s="19" t="s">
        <v>63</v>
      </c>
      <c r="Z856" s="19" t="s">
        <v>63</v>
      </c>
      <c r="AA856" s="19" t="s">
        <v>63</v>
      </c>
      <c r="AB856" s="19" t="s">
        <v>63</v>
      </c>
      <c r="AC856" s="19" t="s">
        <v>63</v>
      </c>
      <c r="AD856" s="19" t="s">
        <v>63</v>
      </c>
      <c r="AE856" s="19" t="s">
        <v>63</v>
      </c>
      <c r="AF856" s="19" t="s">
        <v>63</v>
      </c>
      <c r="AG856" s="19" t="s">
        <v>63</v>
      </c>
      <c r="AH856" s="19" t="s">
        <v>63</v>
      </c>
      <c r="AI856" s="19" t="s">
        <v>63</v>
      </c>
      <c r="AJ856" s="19" t="s">
        <v>63</v>
      </c>
      <c r="AK856" s="19" t="s">
        <v>63</v>
      </c>
      <c r="AL856" s="19" t="s">
        <v>63</v>
      </c>
      <c r="AM856" s="19" t="s">
        <v>63</v>
      </c>
      <c r="AN856" s="19" t="s">
        <v>63</v>
      </c>
      <c r="AO856" s="19" t="s">
        <v>63</v>
      </c>
      <c r="AP856" s="83"/>
      <c r="AQ856" s="83" t="s">
        <v>64</v>
      </c>
    </row>
    <row r="857" spans="1:43">
      <c r="A857" s="19" t="s">
        <v>217</v>
      </c>
      <c r="B857" s="1">
        <v>3409</v>
      </c>
      <c r="C857" s="16">
        <v>42.3</v>
      </c>
      <c r="D857" s="23" t="s">
        <v>1997</v>
      </c>
      <c r="E857" s="17" t="s">
        <v>57</v>
      </c>
      <c r="F857" s="19" t="s">
        <v>57</v>
      </c>
      <c r="G857" s="19" t="s">
        <v>59</v>
      </c>
      <c r="H857" s="18">
        <v>1</v>
      </c>
      <c r="I857" s="19"/>
      <c r="J857" s="19"/>
      <c r="K857" s="19"/>
      <c r="L857" s="19" t="s">
        <v>63</v>
      </c>
      <c r="M857" s="19" t="s">
        <v>63</v>
      </c>
      <c r="N857" s="19" t="s">
        <v>63</v>
      </c>
      <c r="O857" s="19" t="s">
        <v>63</v>
      </c>
      <c r="P857" s="19" t="s">
        <v>62</v>
      </c>
      <c r="Q857" s="19" t="s">
        <v>62</v>
      </c>
      <c r="R857" s="19" t="s">
        <v>63</v>
      </c>
      <c r="S857" s="19" t="s">
        <v>62</v>
      </c>
      <c r="T857" s="19" t="s">
        <v>62</v>
      </c>
      <c r="U857" s="19" t="s">
        <v>62</v>
      </c>
      <c r="V857" s="19" t="s">
        <v>62</v>
      </c>
      <c r="W857" s="19" t="s">
        <v>63</v>
      </c>
      <c r="X857" s="19" t="s">
        <v>63</v>
      </c>
      <c r="Y857" s="19" t="s">
        <v>63</v>
      </c>
      <c r="Z857" s="19" t="s">
        <v>63</v>
      </c>
      <c r="AA857" s="19" t="s">
        <v>63</v>
      </c>
      <c r="AB857" s="19" t="s">
        <v>63</v>
      </c>
      <c r="AC857" s="19" t="s">
        <v>63</v>
      </c>
      <c r="AD857" s="19" t="s">
        <v>63</v>
      </c>
      <c r="AE857" s="19" t="s">
        <v>63</v>
      </c>
      <c r="AF857" s="19" t="s">
        <v>63</v>
      </c>
      <c r="AG857" s="19" t="s">
        <v>63</v>
      </c>
      <c r="AH857" s="19" t="s">
        <v>63</v>
      </c>
      <c r="AI857" s="19" t="s">
        <v>63</v>
      </c>
      <c r="AJ857" s="19" t="s">
        <v>63</v>
      </c>
      <c r="AK857" s="19" t="s">
        <v>63</v>
      </c>
      <c r="AL857" s="19" t="s">
        <v>63</v>
      </c>
      <c r="AM857" s="19" t="s">
        <v>63</v>
      </c>
      <c r="AN857" s="19" t="s">
        <v>63</v>
      </c>
      <c r="AO857" s="19" t="s">
        <v>63</v>
      </c>
      <c r="AP857" s="83"/>
      <c r="AQ857" s="83" t="s">
        <v>64</v>
      </c>
    </row>
    <row r="858" spans="1:43">
      <c r="A858" s="19" t="s">
        <v>217</v>
      </c>
      <c r="B858" s="1">
        <v>3410</v>
      </c>
      <c r="C858" s="16">
        <v>42.3</v>
      </c>
      <c r="D858" s="23" t="s">
        <v>1998</v>
      </c>
      <c r="E858" s="17" t="s">
        <v>57</v>
      </c>
      <c r="F858" s="19" t="s">
        <v>57</v>
      </c>
      <c r="G858" s="19" t="s">
        <v>59</v>
      </c>
      <c r="H858" s="18">
        <v>1</v>
      </c>
      <c r="I858" s="19"/>
      <c r="J858" s="19"/>
      <c r="K858" s="19"/>
      <c r="L858" s="19" t="s">
        <v>63</v>
      </c>
      <c r="M858" s="19" t="s">
        <v>63</v>
      </c>
      <c r="N858" s="19" t="s">
        <v>63</v>
      </c>
      <c r="O858" s="19" t="s">
        <v>63</v>
      </c>
      <c r="P858" s="19" t="s">
        <v>62</v>
      </c>
      <c r="Q858" s="19" t="s">
        <v>62</v>
      </c>
      <c r="R858" s="19" t="s">
        <v>63</v>
      </c>
      <c r="S858" s="19" t="s">
        <v>62</v>
      </c>
      <c r="T858" s="19" t="s">
        <v>62</v>
      </c>
      <c r="U858" s="19" t="s">
        <v>62</v>
      </c>
      <c r="V858" s="19" t="s">
        <v>62</v>
      </c>
      <c r="W858" s="19" t="s">
        <v>63</v>
      </c>
      <c r="X858" s="19" t="s">
        <v>63</v>
      </c>
      <c r="Y858" s="19" t="s">
        <v>63</v>
      </c>
      <c r="Z858" s="19" t="s">
        <v>63</v>
      </c>
      <c r="AA858" s="19" t="s">
        <v>63</v>
      </c>
      <c r="AB858" s="19" t="s">
        <v>63</v>
      </c>
      <c r="AC858" s="19" t="s">
        <v>63</v>
      </c>
      <c r="AD858" s="19" t="s">
        <v>63</v>
      </c>
      <c r="AE858" s="19" t="s">
        <v>63</v>
      </c>
      <c r="AF858" s="19" t="s">
        <v>63</v>
      </c>
      <c r="AG858" s="19" t="s">
        <v>63</v>
      </c>
      <c r="AH858" s="19" t="s">
        <v>63</v>
      </c>
      <c r="AI858" s="19" t="s">
        <v>63</v>
      </c>
      <c r="AJ858" s="19" t="s">
        <v>63</v>
      </c>
      <c r="AK858" s="19" t="s">
        <v>63</v>
      </c>
      <c r="AL858" s="19" t="s">
        <v>63</v>
      </c>
      <c r="AM858" s="19" t="s">
        <v>63</v>
      </c>
      <c r="AN858" s="19" t="s">
        <v>63</v>
      </c>
      <c r="AO858" s="19" t="s">
        <v>63</v>
      </c>
      <c r="AP858" s="83"/>
      <c r="AQ858" s="83" t="s">
        <v>64</v>
      </c>
    </row>
    <row r="859" spans="1:43">
      <c r="A859" s="19" t="s">
        <v>217</v>
      </c>
      <c r="B859" s="1">
        <v>3411</v>
      </c>
      <c r="C859" s="16">
        <v>49.5</v>
      </c>
      <c r="D859" s="23" t="s">
        <v>1999</v>
      </c>
      <c r="E859" s="19" t="s">
        <v>240</v>
      </c>
      <c r="F859" s="19" t="s">
        <v>57</v>
      </c>
      <c r="G859" s="19" t="s">
        <v>219</v>
      </c>
      <c r="H859" s="18">
        <v>1</v>
      </c>
      <c r="I859" s="19"/>
      <c r="J859" s="19"/>
      <c r="K859" s="19"/>
      <c r="L859" s="19" t="s">
        <v>63</v>
      </c>
      <c r="M859" s="19" t="s">
        <v>63</v>
      </c>
      <c r="N859" s="19" t="s">
        <v>63</v>
      </c>
      <c r="O859" s="19" t="s">
        <v>63</v>
      </c>
      <c r="P859" s="19" t="s">
        <v>62</v>
      </c>
      <c r="Q859" s="19" t="s">
        <v>62</v>
      </c>
      <c r="R859" s="19" t="s">
        <v>63</v>
      </c>
      <c r="S859" s="19" t="s">
        <v>62</v>
      </c>
      <c r="T859" s="19" t="s">
        <v>62</v>
      </c>
      <c r="U859" s="19" t="s">
        <v>62</v>
      </c>
      <c r="V859" s="19" t="s">
        <v>62</v>
      </c>
      <c r="W859" s="19" t="s">
        <v>63</v>
      </c>
      <c r="X859" s="19" t="s">
        <v>63</v>
      </c>
      <c r="Y859" s="19" t="s">
        <v>63</v>
      </c>
      <c r="Z859" s="19" t="s">
        <v>63</v>
      </c>
      <c r="AA859" s="19" t="s">
        <v>63</v>
      </c>
      <c r="AB859" s="19" t="s">
        <v>63</v>
      </c>
      <c r="AC859" s="19" t="s">
        <v>63</v>
      </c>
      <c r="AD859" s="19" t="s">
        <v>63</v>
      </c>
      <c r="AE859" s="19" t="s">
        <v>63</v>
      </c>
      <c r="AF859" s="19" t="s">
        <v>63</v>
      </c>
      <c r="AG859" s="19" t="s">
        <v>63</v>
      </c>
      <c r="AH859" s="19" t="s">
        <v>63</v>
      </c>
      <c r="AI859" s="19" t="s">
        <v>63</v>
      </c>
      <c r="AJ859" s="19" t="s">
        <v>63</v>
      </c>
      <c r="AK859" s="19" t="s">
        <v>63</v>
      </c>
      <c r="AL859" s="19" t="s">
        <v>63</v>
      </c>
      <c r="AM859" s="19" t="s">
        <v>63</v>
      </c>
      <c r="AN859" s="19" t="s">
        <v>63</v>
      </c>
      <c r="AO859" s="19" t="s">
        <v>63</v>
      </c>
      <c r="AP859" s="83"/>
      <c r="AQ859" s="83" t="s">
        <v>64</v>
      </c>
    </row>
    <row r="860" spans="1:43">
      <c r="A860" s="19" t="s">
        <v>217</v>
      </c>
      <c r="B860" s="1">
        <v>3412</v>
      </c>
      <c r="C860" s="16">
        <v>77.400000000000006</v>
      </c>
      <c r="D860" s="23" t="s">
        <v>1999</v>
      </c>
      <c r="E860" s="19" t="s">
        <v>240</v>
      </c>
      <c r="F860" s="19" t="s">
        <v>57</v>
      </c>
      <c r="G860" s="19" t="s">
        <v>223</v>
      </c>
      <c r="H860" s="18">
        <v>1</v>
      </c>
      <c r="I860" s="19"/>
      <c r="J860" s="19"/>
      <c r="K860" s="19"/>
      <c r="L860" s="19" t="s">
        <v>63</v>
      </c>
      <c r="M860" s="19" t="s">
        <v>63</v>
      </c>
      <c r="N860" s="19" t="s">
        <v>63</v>
      </c>
      <c r="O860" s="19" t="s">
        <v>63</v>
      </c>
      <c r="P860" s="19" t="s">
        <v>62</v>
      </c>
      <c r="Q860" s="19" t="s">
        <v>62</v>
      </c>
      <c r="R860" s="19" t="s">
        <v>63</v>
      </c>
      <c r="S860" s="19" t="s">
        <v>62</v>
      </c>
      <c r="T860" s="19" t="s">
        <v>62</v>
      </c>
      <c r="U860" s="19" t="s">
        <v>62</v>
      </c>
      <c r="V860" s="19" t="s">
        <v>62</v>
      </c>
      <c r="W860" s="19" t="s">
        <v>63</v>
      </c>
      <c r="X860" s="19" t="s">
        <v>63</v>
      </c>
      <c r="Y860" s="19" t="s">
        <v>63</v>
      </c>
      <c r="Z860" s="19" t="s">
        <v>63</v>
      </c>
      <c r="AA860" s="19" t="s">
        <v>63</v>
      </c>
      <c r="AB860" s="19" t="s">
        <v>63</v>
      </c>
      <c r="AC860" s="19" t="s">
        <v>63</v>
      </c>
      <c r="AD860" s="19" t="s">
        <v>63</v>
      </c>
      <c r="AE860" s="19" t="s">
        <v>63</v>
      </c>
      <c r="AF860" s="19" t="s">
        <v>63</v>
      </c>
      <c r="AG860" s="19" t="s">
        <v>63</v>
      </c>
      <c r="AH860" s="19" t="s">
        <v>63</v>
      </c>
      <c r="AI860" s="19" t="s">
        <v>63</v>
      </c>
      <c r="AJ860" s="19" t="s">
        <v>63</v>
      </c>
      <c r="AK860" s="19" t="s">
        <v>63</v>
      </c>
      <c r="AL860" s="19" t="s">
        <v>63</v>
      </c>
      <c r="AM860" s="19" t="s">
        <v>63</v>
      </c>
      <c r="AN860" s="19" t="s">
        <v>63</v>
      </c>
      <c r="AO860" s="19" t="s">
        <v>63</v>
      </c>
      <c r="AP860" s="83"/>
      <c r="AQ860" s="83" t="s">
        <v>64</v>
      </c>
    </row>
    <row r="861" spans="1:43">
      <c r="A861" s="19" t="s">
        <v>217</v>
      </c>
      <c r="B861" s="1">
        <v>3413</v>
      </c>
      <c r="C861" s="16">
        <v>36</v>
      </c>
      <c r="D861" s="23" t="s">
        <v>2000</v>
      </c>
      <c r="E861" s="17" t="s">
        <v>57</v>
      </c>
      <c r="F861" s="19" t="s">
        <v>57</v>
      </c>
      <c r="G861" s="19" t="s">
        <v>59</v>
      </c>
      <c r="H861" s="18">
        <v>1</v>
      </c>
      <c r="I861" s="19"/>
      <c r="J861" s="19"/>
      <c r="K861" s="19"/>
      <c r="L861" s="19" t="s">
        <v>63</v>
      </c>
      <c r="M861" s="19" t="s">
        <v>63</v>
      </c>
      <c r="N861" s="19" t="s">
        <v>63</v>
      </c>
      <c r="O861" s="19" t="s">
        <v>63</v>
      </c>
      <c r="P861" s="19" t="s">
        <v>62</v>
      </c>
      <c r="Q861" s="19" t="s">
        <v>62</v>
      </c>
      <c r="R861" s="19" t="s">
        <v>63</v>
      </c>
      <c r="S861" s="19" t="s">
        <v>62</v>
      </c>
      <c r="T861" s="19" t="s">
        <v>62</v>
      </c>
      <c r="U861" s="19" t="s">
        <v>62</v>
      </c>
      <c r="V861" s="19" t="s">
        <v>62</v>
      </c>
      <c r="W861" s="19" t="s">
        <v>63</v>
      </c>
      <c r="X861" s="19" t="s">
        <v>63</v>
      </c>
      <c r="Y861" s="19" t="s">
        <v>63</v>
      </c>
      <c r="Z861" s="19" t="s">
        <v>63</v>
      </c>
      <c r="AA861" s="19" t="s">
        <v>63</v>
      </c>
      <c r="AB861" s="19" t="s">
        <v>63</v>
      </c>
      <c r="AC861" s="19" t="s">
        <v>63</v>
      </c>
      <c r="AD861" s="19" t="s">
        <v>63</v>
      </c>
      <c r="AE861" s="19" t="s">
        <v>63</v>
      </c>
      <c r="AF861" s="19" t="s">
        <v>63</v>
      </c>
      <c r="AG861" s="19" t="s">
        <v>63</v>
      </c>
      <c r="AH861" s="19" t="s">
        <v>63</v>
      </c>
      <c r="AI861" s="19" t="s">
        <v>63</v>
      </c>
      <c r="AJ861" s="19" t="s">
        <v>63</v>
      </c>
      <c r="AK861" s="19" t="s">
        <v>63</v>
      </c>
      <c r="AL861" s="19" t="s">
        <v>63</v>
      </c>
      <c r="AM861" s="19" t="s">
        <v>63</v>
      </c>
      <c r="AN861" s="19" t="s">
        <v>63</v>
      </c>
      <c r="AO861" s="19" t="s">
        <v>63</v>
      </c>
      <c r="AP861" s="83"/>
      <c r="AQ861" s="83" t="s">
        <v>64</v>
      </c>
    </row>
    <row r="862" spans="1:43">
      <c r="A862" s="19" t="s">
        <v>217</v>
      </c>
      <c r="B862" s="1">
        <v>3414</v>
      </c>
      <c r="C862" s="16">
        <v>69.3</v>
      </c>
      <c r="D862" s="23" t="s">
        <v>2001</v>
      </c>
      <c r="E862" s="17" t="s">
        <v>57</v>
      </c>
      <c r="F862" s="19" t="s">
        <v>57</v>
      </c>
      <c r="G862" s="19" t="s">
        <v>116</v>
      </c>
      <c r="H862" s="18">
        <v>1</v>
      </c>
      <c r="I862" s="19"/>
      <c r="J862" s="19"/>
      <c r="K862" s="19"/>
      <c r="L862" s="19" t="s">
        <v>63</v>
      </c>
      <c r="M862" s="19" t="s">
        <v>63</v>
      </c>
      <c r="N862" s="19" t="s">
        <v>63</v>
      </c>
      <c r="O862" s="19" t="s">
        <v>63</v>
      </c>
      <c r="P862" s="19" t="s">
        <v>62</v>
      </c>
      <c r="Q862" s="19" t="s">
        <v>62</v>
      </c>
      <c r="R862" s="19" t="s">
        <v>63</v>
      </c>
      <c r="S862" s="19" t="s">
        <v>62</v>
      </c>
      <c r="T862" s="19" t="s">
        <v>62</v>
      </c>
      <c r="U862" s="19" t="s">
        <v>62</v>
      </c>
      <c r="V862" s="19" t="s">
        <v>62</v>
      </c>
      <c r="W862" s="19" t="s">
        <v>63</v>
      </c>
      <c r="X862" s="19" t="s">
        <v>63</v>
      </c>
      <c r="Y862" s="19" t="s">
        <v>63</v>
      </c>
      <c r="Z862" s="19" t="s">
        <v>63</v>
      </c>
      <c r="AA862" s="19" t="s">
        <v>63</v>
      </c>
      <c r="AB862" s="19" t="s">
        <v>63</v>
      </c>
      <c r="AC862" s="19" t="s">
        <v>63</v>
      </c>
      <c r="AD862" s="19" t="s">
        <v>63</v>
      </c>
      <c r="AE862" s="19" t="s">
        <v>63</v>
      </c>
      <c r="AF862" s="19" t="s">
        <v>63</v>
      </c>
      <c r="AG862" s="19" t="s">
        <v>63</v>
      </c>
      <c r="AH862" s="19" t="s">
        <v>63</v>
      </c>
      <c r="AI862" s="19" t="s">
        <v>63</v>
      </c>
      <c r="AJ862" s="19" t="s">
        <v>63</v>
      </c>
      <c r="AK862" s="19" t="s">
        <v>63</v>
      </c>
      <c r="AL862" s="19" t="s">
        <v>63</v>
      </c>
      <c r="AM862" s="19" t="s">
        <v>63</v>
      </c>
      <c r="AN862" s="19" t="s">
        <v>63</v>
      </c>
      <c r="AO862" s="19" t="s">
        <v>63</v>
      </c>
      <c r="AP862" s="83"/>
      <c r="AQ862" s="83" t="s">
        <v>64</v>
      </c>
    </row>
    <row r="863" spans="1:43">
      <c r="A863" s="19" t="s">
        <v>217</v>
      </c>
      <c r="B863" s="1">
        <v>3416</v>
      </c>
      <c r="C863" s="16">
        <v>162</v>
      </c>
      <c r="D863" s="23" t="s">
        <v>2001</v>
      </c>
      <c r="E863" s="17" t="s">
        <v>57</v>
      </c>
      <c r="F863" s="19" t="s">
        <v>57</v>
      </c>
      <c r="G863" s="19" t="s">
        <v>59</v>
      </c>
      <c r="H863" s="18">
        <v>1</v>
      </c>
      <c r="I863" s="19"/>
      <c r="J863" s="19"/>
      <c r="K863" s="19"/>
      <c r="L863" s="19" t="s">
        <v>63</v>
      </c>
      <c r="M863" s="19" t="s">
        <v>63</v>
      </c>
      <c r="N863" s="19" t="s">
        <v>63</v>
      </c>
      <c r="O863" s="19" t="s">
        <v>63</v>
      </c>
      <c r="P863" s="19" t="s">
        <v>62</v>
      </c>
      <c r="Q863" s="19" t="s">
        <v>62</v>
      </c>
      <c r="R863" s="19" t="s">
        <v>63</v>
      </c>
      <c r="S863" s="19" t="s">
        <v>62</v>
      </c>
      <c r="T863" s="19" t="s">
        <v>62</v>
      </c>
      <c r="U863" s="19" t="s">
        <v>62</v>
      </c>
      <c r="V863" s="19" t="s">
        <v>62</v>
      </c>
      <c r="W863" s="19" t="s">
        <v>63</v>
      </c>
      <c r="X863" s="19" t="s">
        <v>63</v>
      </c>
      <c r="Y863" s="19" t="s">
        <v>63</v>
      </c>
      <c r="Z863" s="19" t="s">
        <v>63</v>
      </c>
      <c r="AA863" s="19" t="s">
        <v>63</v>
      </c>
      <c r="AB863" s="19" t="s">
        <v>63</v>
      </c>
      <c r="AC863" s="19" t="s">
        <v>63</v>
      </c>
      <c r="AD863" s="19" t="s">
        <v>63</v>
      </c>
      <c r="AE863" s="19" t="s">
        <v>63</v>
      </c>
      <c r="AF863" s="19" t="s">
        <v>63</v>
      </c>
      <c r="AG863" s="19" t="s">
        <v>63</v>
      </c>
      <c r="AH863" s="19" t="s">
        <v>63</v>
      </c>
      <c r="AI863" s="19" t="s">
        <v>63</v>
      </c>
      <c r="AJ863" s="19" t="s">
        <v>63</v>
      </c>
      <c r="AK863" s="19" t="s">
        <v>63</v>
      </c>
      <c r="AL863" s="19" t="s">
        <v>63</v>
      </c>
      <c r="AM863" s="19" t="s">
        <v>63</v>
      </c>
      <c r="AN863" s="19" t="s">
        <v>63</v>
      </c>
      <c r="AO863" s="19" t="s">
        <v>63</v>
      </c>
      <c r="AP863" s="83"/>
      <c r="AQ863" s="83" t="s">
        <v>64</v>
      </c>
    </row>
    <row r="864" spans="1:43">
      <c r="A864" s="19" t="s">
        <v>217</v>
      </c>
      <c r="B864" s="1">
        <v>3417</v>
      </c>
      <c r="C864" s="16">
        <v>78.3</v>
      </c>
      <c r="D864" s="23" t="s">
        <v>2002</v>
      </c>
      <c r="E864" s="19" t="s">
        <v>2003</v>
      </c>
      <c r="F864" s="19" t="s">
        <v>57</v>
      </c>
      <c r="G864" s="19" t="s">
        <v>219</v>
      </c>
      <c r="H864" s="18">
        <v>1</v>
      </c>
      <c r="I864" s="19"/>
      <c r="J864" s="19"/>
      <c r="K864" s="19"/>
      <c r="L864" s="19" t="s">
        <v>63</v>
      </c>
      <c r="M864" s="19" t="s">
        <v>63</v>
      </c>
      <c r="N864" s="19" t="s">
        <v>63</v>
      </c>
      <c r="O864" s="19" t="s">
        <v>63</v>
      </c>
      <c r="P864" s="19" t="s">
        <v>62</v>
      </c>
      <c r="Q864" s="19" t="s">
        <v>62</v>
      </c>
      <c r="R864" s="19" t="s">
        <v>63</v>
      </c>
      <c r="S864" s="19" t="s">
        <v>62</v>
      </c>
      <c r="T864" s="19" t="s">
        <v>62</v>
      </c>
      <c r="U864" s="19" t="s">
        <v>62</v>
      </c>
      <c r="V864" s="19" t="s">
        <v>62</v>
      </c>
      <c r="W864" s="19" t="s">
        <v>63</v>
      </c>
      <c r="X864" s="19" t="s">
        <v>63</v>
      </c>
      <c r="Y864" s="19" t="s">
        <v>63</v>
      </c>
      <c r="Z864" s="19" t="s">
        <v>63</v>
      </c>
      <c r="AA864" s="19" t="s">
        <v>63</v>
      </c>
      <c r="AB864" s="19" t="s">
        <v>63</v>
      </c>
      <c r="AC864" s="19" t="s">
        <v>63</v>
      </c>
      <c r="AD864" s="19" t="s">
        <v>62</v>
      </c>
      <c r="AE864" s="19" t="s">
        <v>63</v>
      </c>
      <c r="AF864" s="19" t="s">
        <v>63</v>
      </c>
      <c r="AG864" s="19" t="s">
        <v>63</v>
      </c>
      <c r="AH864" s="19" t="s">
        <v>63</v>
      </c>
      <c r="AI864" s="19" t="s">
        <v>63</v>
      </c>
      <c r="AJ864" s="19" t="s">
        <v>63</v>
      </c>
      <c r="AK864" s="19" t="s">
        <v>63</v>
      </c>
      <c r="AL864" s="19" t="s">
        <v>63</v>
      </c>
      <c r="AM864" s="19" t="s">
        <v>63</v>
      </c>
      <c r="AN864" s="19" t="s">
        <v>63</v>
      </c>
      <c r="AO864" s="19" t="s">
        <v>63</v>
      </c>
      <c r="AP864" s="83"/>
      <c r="AQ864" s="83" t="s">
        <v>64</v>
      </c>
    </row>
    <row r="865" spans="1:43">
      <c r="A865" s="19" t="s">
        <v>217</v>
      </c>
      <c r="B865" s="1">
        <v>3418</v>
      </c>
      <c r="C865" s="16">
        <v>90</v>
      </c>
      <c r="D865" s="23" t="s">
        <v>2002</v>
      </c>
      <c r="E865" s="19" t="s">
        <v>2003</v>
      </c>
      <c r="F865" s="19" t="s">
        <v>57</v>
      </c>
      <c r="G865" s="19" t="s">
        <v>223</v>
      </c>
      <c r="H865" s="18">
        <v>1</v>
      </c>
      <c r="I865" s="19"/>
      <c r="J865" s="19"/>
      <c r="K865" s="19"/>
      <c r="L865" s="19" t="s">
        <v>63</v>
      </c>
      <c r="M865" s="19" t="s">
        <v>63</v>
      </c>
      <c r="N865" s="19" t="s">
        <v>63</v>
      </c>
      <c r="O865" s="19" t="s">
        <v>63</v>
      </c>
      <c r="P865" s="19" t="s">
        <v>62</v>
      </c>
      <c r="Q865" s="19" t="s">
        <v>62</v>
      </c>
      <c r="R865" s="19" t="s">
        <v>63</v>
      </c>
      <c r="S865" s="19" t="s">
        <v>62</v>
      </c>
      <c r="T865" s="19" t="s">
        <v>62</v>
      </c>
      <c r="U865" s="19" t="s">
        <v>62</v>
      </c>
      <c r="V865" s="19" t="s">
        <v>62</v>
      </c>
      <c r="W865" s="19" t="s">
        <v>63</v>
      </c>
      <c r="X865" s="19" t="s">
        <v>63</v>
      </c>
      <c r="Y865" s="19" t="s">
        <v>63</v>
      </c>
      <c r="Z865" s="19" t="s">
        <v>63</v>
      </c>
      <c r="AA865" s="19" t="s">
        <v>63</v>
      </c>
      <c r="AB865" s="19" t="s">
        <v>63</v>
      </c>
      <c r="AC865" s="19" t="s">
        <v>63</v>
      </c>
      <c r="AD865" s="19" t="s">
        <v>62</v>
      </c>
      <c r="AE865" s="19" t="s">
        <v>63</v>
      </c>
      <c r="AF865" s="19" t="s">
        <v>63</v>
      </c>
      <c r="AG865" s="19" t="s">
        <v>63</v>
      </c>
      <c r="AH865" s="19" t="s">
        <v>63</v>
      </c>
      <c r="AI865" s="19" t="s">
        <v>63</v>
      </c>
      <c r="AJ865" s="19" t="s">
        <v>63</v>
      </c>
      <c r="AK865" s="19" t="s">
        <v>63</v>
      </c>
      <c r="AL865" s="19" t="s">
        <v>63</v>
      </c>
      <c r="AM865" s="19" t="s">
        <v>63</v>
      </c>
      <c r="AN865" s="19" t="s">
        <v>63</v>
      </c>
      <c r="AO865" s="19" t="s">
        <v>63</v>
      </c>
      <c r="AP865" s="83"/>
      <c r="AQ865" s="83" t="s">
        <v>64</v>
      </c>
    </row>
    <row r="866" spans="1:43">
      <c r="A866" s="19" t="s">
        <v>217</v>
      </c>
      <c r="B866" s="1">
        <v>3419</v>
      </c>
      <c r="C866" s="16">
        <v>86.4</v>
      </c>
      <c r="D866" s="23" t="s">
        <v>2004</v>
      </c>
      <c r="E866" s="19" t="s">
        <v>2003</v>
      </c>
      <c r="F866" s="19" t="s">
        <v>57</v>
      </c>
      <c r="G866" s="19" t="s">
        <v>219</v>
      </c>
      <c r="H866" s="18">
        <v>1</v>
      </c>
      <c r="I866" s="19"/>
      <c r="J866" s="19"/>
      <c r="K866" s="19"/>
      <c r="L866" s="19" t="s">
        <v>63</v>
      </c>
      <c r="M866" s="19" t="s">
        <v>63</v>
      </c>
      <c r="N866" s="19" t="s">
        <v>63</v>
      </c>
      <c r="O866" s="19" t="s">
        <v>63</v>
      </c>
      <c r="P866" s="19" t="s">
        <v>62</v>
      </c>
      <c r="Q866" s="19" t="s">
        <v>62</v>
      </c>
      <c r="R866" s="19" t="s">
        <v>63</v>
      </c>
      <c r="S866" s="19" t="s">
        <v>62</v>
      </c>
      <c r="T866" s="19" t="s">
        <v>62</v>
      </c>
      <c r="U866" s="19" t="s">
        <v>62</v>
      </c>
      <c r="V866" s="19" t="s">
        <v>62</v>
      </c>
      <c r="W866" s="19" t="s">
        <v>63</v>
      </c>
      <c r="X866" s="19" t="s">
        <v>63</v>
      </c>
      <c r="Y866" s="19" t="s">
        <v>63</v>
      </c>
      <c r="Z866" s="19" t="s">
        <v>63</v>
      </c>
      <c r="AA866" s="19" t="s">
        <v>63</v>
      </c>
      <c r="AB866" s="19" t="s">
        <v>63</v>
      </c>
      <c r="AC866" s="19" t="s">
        <v>63</v>
      </c>
      <c r="AD866" s="19" t="s">
        <v>62</v>
      </c>
      <c r="AE866" s="19" t="s">
        <v>63</v>
      </c>
      <c r="AF866" s="19" t="s">
        <v>63</v>
      </c>
      <c r="AG866" s="19" t="s">
        <v>63</v>
      </c>
      <c r="AH866" s="19" t="s">
        <v>63</v>
      </c>
      <c r="AI866" s="19" t="s">
        <v>63</v>
      </c>
      <c r="AJ866" s="19" t="s">
        <v>63</v>
      </c>
      <c r="AK866" s="19" t="s">
        <v>63</v>
      </c>
      <c r="AL866" s="19" t="s">
        <v>63</v>
      </c>
      <c r="AM866" s="19" t="s">
        <v>63</v>
      </c>
      <c r="AN866" s="19" t="s">
        <v>63</v>
      </c>
      <c r="AO866" s="19" t="s">
        <v>63</v>
      </c>
      <c r="AP866" s="83"/>
      <c r="AQ866" s="83" t="s">
        <v>64</v>
      </c>
    </row>
    <row r="867" spans="1:43">
      <c r="A867" s="19" t="s">
        <v>217</v>
      </c>
      <c r="B867" s="1">
        <v>3420</v>
      </c>
      <c r="C867" s="16">
        <v>126</v>
      </c>
      <c r="D867" s="23" t="s">
        <v>2004</v>
      </c>
      <c r="E867" s="19" t="s">
        <v>2003</v>
      </c>
      <c r="F867" s="19" t="s">
        <v>57</v>
      </c>
      <c r="G867" s="19" t="s">
        <v>223</v>
      </c>
      <c r="H867" s="18">
        <v>1</v>
      </c>
      <c r="I867" s="19"/>
      <c r="J867" s="19"/>
      <c r="K867" s="19"/>
      <c r="L867" s="19" t="s">
        <v>63</v>
      </c>
      <c r="M867" s="19" t="s">
        <v>63</v>
      </c>
      <c r="N867" s="19" t="s">
        <v>63</v>
      </c>
      <c r="O867" s="19" t="s">
        <v>63</v>
      </c>
      <c r="P867" s="19" t="s">
        <v>62</v>
      </c>
      <c r="Q867" s="19" t="s">
        <v>62</v>
      </c>
      <c r="R867" s="19" t="s">
        <v>63</v>
      </c>
      <c r="S867" s="19" t="s">
        <v>62</v>
      </c>
      <c r="T867" s="19" t="s">
        <v>62</v>
      </c>
      <c r="U867" s="19" t="s">
        <v>62</v>
      </c>
      <c r="V867" s="19" t="s">
        <v>62</v>
      </c>
      <c r="W867" s="19" t="s">
        <v>63</v>
      </c>
      <c r="X867" s="19" t="s">
        <v>63</v>
      </c>
      <c r="Y867" s="19" t="s">
        <v>63</v>
      </c>
      <c r="Z867" s="19" t="s">
        <v>63</v>
      </c>
      <c r="AA867" s="19" t="s">
        <v>63</v>
      </c>
      <c r="AB867" s="19" t="s">
        <v>63</v>
      </c>
      <c r="AC867" s="19" t="s">
        <v>63</v>
      </c>
      <c r="AD867" s="19" t="s">
        <v>62</v>
      </c>
      <c r="AE867" s="19" t="s">
        <v>63</v>
      </c>
      <c r="AF867" s="19" t="s">
        <v>63</v>
      </c>
      <c r="AG867" s="19" t="s">
        <v>63</v>
      </c>
      <c r="AH867" s="19" t="s">
        <v>63</v>
      </c>
      <c r="AI867" s="19" t="s">
        <v>63</v>
      </c>
      <c r="AJ867" s="19" t="s">
        <v>63</v>
      </c>
      <c r="AK867" s="19" t="s">
        <v>63</v>
      </c>
      <c r="AL867" s="19" t="s">
        <v>63</v>
      </c>
      <c r="AM867" s="19" t="s">
        <v>63</v>
      </c>
      <c r="AN867" s="19" t="s">
        <v>63</v>
      </c>
      <c r="AO867" s="19" t="s">
        <v>63</v>
      </c>
      <c r="AP867" s="83"/>
      <c r="AQ867" s="83" t="s">
        <v>64</v>
      </c>
    </row>
    <row r="868" spans="1:43">
      <c r="A868" s="19" t="s">
        <v>217</v>
      </c>
      <c r="B868" s="1">
        <v>3422</v>
      </c>
      <c r="C868" s="16">
        <v>162</v>
      </c>
      <c r="D868" s="23" t="s">
        <v>2005</v>
      </c>
      <c r="E868" s="19" t="s">
        <v>227</v>
      </c>
      <c r="F868" s="19" t="s">
        <v>57</v>
      </c>
      <c r="G868" s="19" t="s">
        <v>116</v>
      </c>
      <c r="H868" s="18">
        <v>1</v>
      </c>
      <c r="I868" s="19"/>
      <c r="J868" s="19"/>
      <c r="K868" s="19"/>
      <c r="L868" s="19" t="s">
        <v>63</v>
      </c>
      <c r="M868" s="19" t="s">
        <v>63</v>
      </c>
      <c r="N868" s="19" t="s">
        <v>63</v>
      </c>
      <c r="O868" s="19" t="s">
        <v>63</v>
      </c>
      <c r="P868" s="19" t="s">
        <v>62</v>
      </c>
      <c r="Q868" s="19" t="s">
        <v>62</v>
      </c>
      <c r="R868" s="19" t="s">
        <v>63</v>
      </c>
      <c r="S868" s="19" t="s">
        <v>62</v>
      </c>
      <c r="T868" s="19" t="s">
        <v>62</v>
      </c>
      <c r="U868" s="19" t="s">
        <v>62</v>
      </c>
      <c r="V868" s="19" t="s">
        <v>62</v>
      </c>
      <c r="W868" s="19" t="s">
        <v>63</v>
      </c>
      <c r="X868" s="19" t="s">
        <v>63</v>
      </c>
      <c r="Y868" s="19" t="s">
        <v>63</v>
      </c>
      <c r="Z868" s="19" t="s">
        <v>63</v>
      </c>
      <c r="AA868" s="19" t="s">
        <v>63</v>
      </c>
      <c r="AB868" s="19" t="s">
        <v>63</v>
      </c>
      <c r="AC868" s="19" t="s">
        <v>63</v>
      </c>
      <c r="AD868" s="19" t="s">
        <v>63</v>
      </c>
      <c r="AE868" s="19" t="s">
        <v>63</v>
      </c>
      <c r="AF868" s="19" t="s">
        <v>63</v>
      </c>
      <c r="AG868" s="19" t="s">
        <v>63</v>
      </c>
      <c r="AH868" s="19" t="s">
        <v>63</v>
      </c>
      <c r="AI868" s="19" t="s">
        <v>63</v>
      </c>
      <c r="AJ868" s="19" t="s">
        <v>63</v>
      </c>
      <c r="AK868" s="19" t="s">
        <v>63</v>
      </c>
      <c r="AL868" s="19" t="s">
        <v>63</v>
      </c>
      <c r="AM868" s="19" t="s">
        <v>63</v>
      </c>
      <c r="AN868" s="19" t="s">
        <v>63</v>
      </c>
      <c r="AO868" s="19" t="s">
        <v>63</v>
      </c>
      <c r="AP868" s="83"/>
      <c r="AQ868" s="83" t="s">
        <v>64</v>
      </c>
    </row>
    <row r="869" spans="1:43">
      <c r="A869" s="19" t="s">
        <v>217</v>
      </c>
      <c r="B869" s="1">
        <v>3423</v>
      </c>
      <c r="C869" s="16">
        <v>103.5</v>
      </c>
      <c r="D869" s="23" t="s">
        <v>2005</v>
      </c>
      <c r="E869" s="19" t="s">
        <v>2006</v>
      </c>
      <c r="F869" s="19" t="s">
        <v>57</v>
      </c>
      <c r="G869" s="17" t="s">
        <v>57</v>
      </c>
      <c r="H869" s="18">
        <v>1</v>
      </c>
      <c r="I869" s="19"/>
      <c r="J869" s="19"/>
      <c r="K869" s="19"/>
      <c r="L869" s="19" t="s">
        <v>63</v>
      </c>
      <c r="M869" s="19" t="s">
        <v>63</v>
      </c>
      <c r="N869" s="19" t="s">
        <v>63</v>
      </c>
      <c r="O869" s="19" t="s">
        <v>63</v>
      </c>
      <c r="P869" s="19" t="s">
        <v>62</v>
      </c>
      <c r="Q869" s="19" t="s">
        <v>62</v>
      </c>
      <c r="R869" s="19" t="s">
        <v>63</v>
      </c>
      <c r="S869" s="19" t="s">
        <v>62</v>
      </c>
      <c r="T869" s="19" t="s">
        <v>62</v>
      </c>
      <c r="U869" s="19" t="s">
        <v>62</v>
      </c>
      <c r="V869" s="19" t="s">
        <v>62</v>
      </c>
      <c r="W869" s="19" t="s">
        <v>63</v>
      </c>
      <c r="X869" s="19" t="s">
        <v>63</v>
      </c>
      <c r="Y869" s="19" t="s">
        <v>63</v>
      </c>
      <c r="Z869" s="19" t="s">
        <v>63</v>
      </c>
      <c r="AA869" s="19" t="s">
        <v>63</v>
      </c>
      <c r="AB869" s="19" t="s">
        <v>63</v>
      </c>
      <c r="AC869" s="19" t="s">
        <v>63</v>
      </c>
      <c r="AD869" s="19" t="s">
        <v>63</v>
      </c>
      <c r="AE869" s="19" t="s">
        <v>63</v>
      </c>
      <c r="AF869" s="19" t="s">
        <v>63</v>
      </c>
      <c r="AG869" s="19" t="s">
        <v>63</v>
      </c>
      <c r="AH869" s="19" t="s">
        <v>63</v>
      </c>
      <c r="AI869" s="19" t="s">
        <v>63</v>
      </c>
      <c r="AJ869" s="19" t="s">
        <v>63</v>
      </c>
      <c r="AK869" s="19" t="s">
        <v>63</v>
      </c>
      <c r="AL869" s="19" t="s">
        <v>63</v>
      </c>
      <c r="AM869" s="19" t="s">
        <v>63</v>
      </c>
      <c r="AN869" s="19" t="s">
        <v>63</v>
      </c>
      <c r="AO869" s="19" t="s">
        <v>63</v>
      </c>
      <c r="AP869" s="83"/>
      <c r="AQ869" s="83" t="s">
        <v>64</v>
      </c>
    </row>
    <row r="870" spans="1:43" ht="76.5">
      <c r="A870" s="19" t="s">
        <v>217</v>
      </c>
      <c r="B870" s="1">
        <v>3424</v>
      </c>
      <c r="C870" s="16">
        <v>119.7</v>
      </c>
      <c r="D870" s="23" t="s">
        <v>2007</v>
      </c>
      <c r="E870" s="19" t="s">
        <v>227</v>
      </c>
      <c r="F870" s="19" t="s">
        <v>57</v>
      </c>
      <c r="G870" s="17" t="s">
        <v>57</v>
      </c>
      <c r="H870" s="18">
        <v>1</v>
      </c>
      <c r="I870" s="19" t="s">
        <v>194</v>
      </c>
      <c r="J870" s="19"/>
      <c r="K870" s="19" t="s">
        <v>2008</v>
      </c>
      <c r="L870" s="19" t="s">
        <v>63</v>
      </c>
      <c r="M870" s="19" t="s">
        <v>63</v>
      </c>
      <c r="N870" s="19" t="s">
        <v>63</v>
      </c>
      <c r="O870" s="19" t="s">
        <v>63</v>
      </c>
      <c r="P870" s="19" t="s">
        <v>62</v>
      </c>
      <c r="Q870" s="19" t="s">
        <v>62</v>
      </c>
      <c r="R870" s="19" t="s">
        <v>63</v>
      </c>
      <c r="S870" s="19" t="s">
        <v>62</v>
      </c>
      <c r="T870" s="19" t="s">
        <v>62</v>
      </c>
      <c r="U870" s="19" t="s">
        <v>62</v>
      </c>
      <c r="V870" s="19" t="s">
        <v>62</v>
      </c>
      <c r="W870" s="19" t="s">
        <v>63</v>
      </c>
      <c r="X870" s="19" t="s">
        <v>63</v>
      </c>
      <c r="Y870" s="19" t="s">
        <v>63</v>
      </c>
      <c r="Z870" s="19" t="s">
        <v>63</v>
      </c>
      <c r="AA870" s="19" t="s">
        <v>63</v>
      </c>
      <c r="AB870" s="19" t="s">
        <v>63</v>
      </c>
      <c r="AC870" s="19" t="s">
        <v>63</v>
      </c>
      <c r="AD870" s="19" t="s">
        <v>63</v>
      </c>
      <c r="AE870" s="19" t="s">
        <v>63</v>
      </c>
      <c r="AF870" s="19" t="s">
        <v>63</v>
      </c>
      <c r="AG870" s="19" t="s">
        <v>63</v>
      </c>
      <c r="AH870" s="19" t="s">
        <v>63</v>
      </c>
      <c r="AI870" s="19" t="s">
        <v>63</v>
      </c>
      <c r="AJ870" s="19" t="s">
        <v>63</v>
      </c>
      <c r="AK870" s="19" t="s">
        <v>63</v>
      </c>
      <c r="AL870" s="19" t="s">
        <v>63</v>
      </c>
      <c r="AM870" s="19" t="s">
        <v>63</v>
      </c>
      <c r="AN870" s="19" t="s">
        <v>63</v>
      </c>
      <c r="AO870" s="19" t="s">
        <v>63</v>
      </c>
      <c r="AP870" s="83"/>
      <c r="AQ870" s="83" t="s">
        <v>64</v>
      </c>
    </row>
    <row r="871" spans="1:43" ht="63.75">
      <c r="A871" s="19" t="s">
        <v>217</v>
      </c>
      <c r="B871" s="1">
        <v>3424.1</v>
      </c>
      <c r="C871" s="16">
        <v>47.7</v>
      </c>
      <c r="D871" s="23" t="s">
        <v>2009</v>
      </c>
      <c r="E871" s="19" t="s">
        <v>227</v>
      </c>
      <c r="F871" s="19" t="s">
        <v>57</v>
      </c>
      <c r="G871" s="17" t="s">
        <v>57</v>
      </c>
      <c r="H871" s="18">
        <v>1</v>
      </c>
      <c r="I871" s="19" t="s">
        <v>189</v>
      </c>
      <c r="J871" s="19"/>
      <c r="K871" s="19" t="s">
        <v>2774</v>
      </c>
      <c r="L871" s="19" t="s">
        <v>63</v>
      </c>
      <c r="M871" s="19" t="s">
        <v>63</v>
      </c>
      <c r="N871" s="19" t="s">
        <v>63</v>
      </c>
      <c r="O871" s="19" t="s">
        <v>63</v>
      </c>
      <c r="P871" s="19" t="s">
        <v>62</v>
      </c>
      <c r="Q871" s="19" t="s">
        <v>62</v>
      </c>
      <c r="R871" s="19" t="s">
        <v>63</v>
      </c>
      <c r="S871" s="19" t="s">
        <v>62</v>
      </c>
      <c r="T871" s="19" t="s">
        <v>62</v>
      </c>
      <c r="U871" s="19" t="s">
        <v>62</v>
      </c>
      <c r="V871" s="19" t="s">
        <v>62</v>
      </c>
      <c r="W871" s="19" t="s">
        <v>63</v>
      </c>
      <c r="X871" s="19" t="s">
        <v>63</v>
      </c>
      <c r="Y871" s="19" t="s">
        <v>63</v>
      </c>
      <c r="Z871" s="19" t="s">
        <v>63</v>
      </c>
      <c r="AA871" s="19" t="s">
        <v>63</v>
      </c>
      <c r="AB871" s="19" t="s">
        <v>63</v>
      </c>
      <c r="AC871" s="19" t="s">
        <v>63</v>
      </c>
      <c r="AD871" s="19" t="s">
        <v>63</v>
      </c>
      <c r="AE871" s="19" t="s">
        <v>63</v>
      </c>
      <c r="AF871" s="19" t="s">
        <v>63</v>
      </c>
      <c r="AG871" s="19" t="s">
        <v>63</v>
      </c>
      <c r="AH871" s="19" t="s">
        <v>63</v>
      </c>
      <c r="AI871" s="19" t="s">
        <v>63</v>
      </c>
      <c r="AJ871" s="19" t="s">
        <v>63</v>
      </c>
      <c r="AK871" s="19" t="s">
        <v>63</v>
      </c>
      <c r="AL871" s="19" t="s">
        <v>63</v>
      </c>
      <c r="AM871" s="19" t="s">
        <v>63</v>
      </c>
      <c r="AN871" s="19" t="s">
        <v>63</v>
      </c>
      <c r="AO871" s="19" t="s">
        <v>63</v>
      </c>
      <c r="AP871" s="83" t="s">
        <v>191</v>
      </c>
      <c r="AQ871" s="83" t="s">
        <v>64</v>
      </c>
    </row>
    <row r="872" spans="1:43" ht="76.5">
      <c r="A872" s="19" t="s">
        <v>217</v>
      </c>
      <c r="B872" s="1">
        <v>3425</v>
      </c>
      <c r="C872" s="16">
        <v>119.7</v>
      </c>
      <c r="D872" s="23" t="s">
        <v>2010</v>
      </c>
      <c r="E872" s="19" t="s">
        <v>227</v>
      </c>
      <c r="F872" s="19" t="s">
        <v>57</v>
      </c>
      <c r="G872" s="17" t="s">
        <v>57</v>
      </c>
      <c r="H872" s="18">
        <v>1</v>
      </c>
      <c r="I872" s="19" t="s">
        <v>194</v>
      </c>
      <c r="J872" s="19"/>
      <c r="K872" s="19" t="s">
        <v>2775</v>
      </c>
      <c r="L872" s="19" t="s">
        <v>63</v>
      </c>
      <c r="M872" s="19" t="s">
        <v>63</v>
      </c>
      <c r="N872" s="19" t="s">
        <v>63</v>
      </c>
      <c r="O872" s="19" t="s">
        <v>63</v>
      </c>
      <c r="P872" s="19" t="s">
        <v>62</v>
      </c>
      <c r="Q872" s="19" t="s">
        <v>62</v>
      </c>
      <c r="R872" s="19" t="s">
        <v>63</v>
      </c>
      <c r="S872" s="19" t="s">
        <v>62</v>
      </c>
      <c r="T872" s="19" t="s">
        <v>62</v>
      </c>
      <c r="U872" s="19" t="s">
        <v>62</v>
      </c>
      <c r="V872" s="19" t="s">
        <v>62</v>
      </c>
      <c r="W872" s="19" t="s">
        <v>63</v>
      </c>
      <c r="X872" s="19" t="s">
        <v>63</v>
      </c>
      <c r="Y872" s="19" t="s">
        <v>63</v>
      </c>
      <c r="Z872" s="19" t="s">
        <v>63</v>
      </c>
      <c r="AA872" s="19" t="s">
        <v>63</v>
      </c>
      <c r="AB872" s="19" t="s">
        <v>63</v>
      </c>
      <c r="AC872" s="19" t="s">
        <v>63</v>
      </c>
      <c r="AD872" s="19" t="s">
        <v>63</v>
      </c>
      <c r="AE872" s="19" t="s">
        <v>63</v>
      </c>
      <c r="AF872" s="19" t="s">
        <v>63</v>
      </c>
      <c r="AG872" s="19" t="s">
        <v>63</v>
      </c>
      <c r="AH872" s="19" t="s">
        <v>63</v>
      </c>
      <c r="AI872" s="19" t="s">
        <v>63</v>
      </c>
      <c r="AJ872" s="19" t="s">
        <v>63</v>
      </c>
      <c r="AK872" s="19" t="s">
        <v>63</v>
      </c>
      <c r="AL872" s="19" t="s">
        <v>63</v>
      </c>
      <c r="AM872" s="19" t="s">
        <v>63</v>
      </c>
      <c r="AN872" s="19" t="s">
        <v>63</v>
      </c>
      <c r="AO872" s="19" t="s">
        <v>63</v>
      </c>
      <c r="AP872" s="83"/>
      <c r="AQ872" s="83" t="s">
        <v>64</v>
      </c>
    </row>
    <row r="873" spans="1:43" ht="63.75">
      <c r="A873" s="19" t="s">
        <v>217</v>
      </c>
      <c r="B873" s="1">
        <v>3425.1</v>
      </c>
      <c r="C873" s="16">
        <v>47.7</v>
      </c>
      <c r="D873" s="23" t="s">
        <v>2011</v>
      </c>
      <c r="E873" s="19" t="s">
        <v>227</v>
      </c>
      <c r="F873" s="19" t="s">
        <v>57</v>
      </c>
      <c r="G873" s="17" t="s">
        <v>57</v>
      </c>
      <c r="H873" s="18">
        <v>1</v>
      </c>
      <c r="I873" s="19" t="s">
        <v>189</v>
      </c>
      <c r="J873" s="19"/>
      <c r="K873" s="19" t="s">
        <v>2776</v>
      </c>
      <c r="L873" s="19" t="s">
        <v>63</v>
      </c>
      <c r="M873" s="19" t="s">
        <v>63</v>
      </c>
      <c r="N873" s="19" t="s">
        <v>63</v>
      </c>
      <c r="O873" s="19" t="s">
        <v>63</v>
      </c>
      <c r="P873" s="19" t="s">
        <v>62</v>
      </c>
      <c r="Q873" s="19" t="s">
        <v>62</v>
      </c>
      <c r="R873" s="19" t="s">
        <v>63</v>
      </c>
      <c r="S873" s="19" t="s">
        <v>62</v>
      </c>
      <c r="T873" s="19" t="s">
        <v>62</v>
      </c>
      <c r="U873" s="19" t="s">
        <v>62</v>
      </c>
      <c r="V873" s="19" t="s">
        <v>62</v>
      </c>
      <c r="W873" s="19" t="s">
        <v>63</v>
      </c>
      <c r="X873" s="19" t="s">
        <v>63</v>
      </c>
      <c r="Y873" s="19" t="s">
        <v>63</v>
      </c>
      <c r="Z873" s="19" t="s">
        <v>63</v>
      </c>
      <c r="AA873" s="19" t="s">
        <v>63</v>
      </c>
      <c r="AB873" s="19" t="s">
        <v>63</v>
      </c>
      <c r="AC873" s="19" t="s">
        <v>63</v>
      </c>
      <c r="AD873" s="19" t="s">
        <v>63</v>
      </c>
      <c r="AE873" s="19" t="s">
        <v>63</v>
      </c>
      <c r="AF873" s="19" t="s">
        <v>63</v>
      </c>
      <c r="AG873" s="19" t="s">
        <v>63</v>
      </c>
      <c r="AH873" s="19" t="s">
        <v>63</v>
      </c>
      <c r="AI873" s="19" t="s">
        <v>63</v>
      </c>
      <c r="AJ873" s="19" t="s">
        <v>63</v>
      </c>
      <c r="AK873" s="19" t="s">
        <v>63</v>
      </c>
      <c r="AL873" s="19" t="s">
        <v>63</v>
      </c>
      <c r="AM873" s="19" t="s">
        <v>63</v>
      </c>
      <c r="AN873" s="19" t="s">
        <v>63</v>
      </c>
      <c r="AO873" s="19" t="s">
        <v>63</v>
      </c>
      <c r="AP873" s="83" t="s">
        <v>191</v>
      </c>
      <c r="AQ873" s="83" t="s">
        <v>64</v>
      </c>
    </row>
    <row r="874" spans="1:43" ht="76.5">
      <c r="A874" s="19" t="s">
        <v>217</v>
      </c>
      <c r="B874" s="1">
        <v>3426</v>
      </c>
      <c r="C874" s="16">
        <v>119.7</v>
      </c>
      <c r="D874" s="23" t="s">
        <v>2012</v>
      </c>
      <c r="E874" s="19" t="s">
        <v>227</v>
      </c>
      <c r="F874" s="19" t="s">
        <v>57</v>
      </c>
      <c r="G874" s="17" t="s">
        <v>57</v>
      </c>
      <c r="H874" s="18">
        <v>1</v>
      </c>
      <c r="I874" s="19" t="s">
        <v>194</v>
      </c>
      <c r="J874" s="19"/>
      <c r="K874" s="19" t="s">
        <v>2777</v>
      </c>
      <c r="L874" s="19" t="s">
        <v>63</v>
      </c>
      <c r="M874" s="19" t="s">
        <v>63</v>
      </c>
      <c r="N874" s="19" t="s">
        <v>63</v>
      </c>
      <c r="O874" s="19" t="s">
        <v>63</v>
      </c>
      <c r="P874" s="19" t="s">
        <v>62</v>
      </c>
      <c r="Q874" s="19" t="s">
        <v>62</v>
      </c>
      <c r="R874" s="19" t="s">
        <v>63</v>
      </c>
      <c r="S874" s="19" t="s">
        <v>62</v>
      </c>
      <c r="T874" s="19" t="s">
        <v>62</v>
      </c>
      <c r="U874" s="19" t="s">
        <v>62</v>
      </c>
      <c r="V874" s="19" t="s">
        <v>62</v>
      </c>
      <c r="W874" s="19" t="s">
        <v>63</v>
      </c>
      <c r="X874" s="19" t="s">
        <v>63</v>
      </c>
      <c r="Y874" s="19" t="s">
        <v>63</v>
      </c>
      <c r="Z874" s="19" t="s">
        <v>63</v>
      </c>
      <c r="AA874" s="19" t="s">
        <v>63</v>
      </c>
      <c r="AB874" s="19" t="s">
        <v>63</v>
      </c>
      <c r="AC874" s="19" t="s">
        <v>63</v>
      </c>
      <c r="AD874" s="19" t="s">
        <v>63</v>
      </c>
      <c r="AE874" s="19" t="s">
        <v>63</v>
      </c>
      <c r="AF874" s="19" t="s">
        <v>63</v>
      </c>
      <c r="AG874" s="19" t="s">
        <v>63</v>
      </c>
      <c r="AH874" s="19" t="s">
        <v>63</v>
      </c>
      <c r="AI874" s="19" t="s">
        <v>63</v>
      </c>
      <c r="AJ874" s="19" t="s">
        <v>63</v>
      </c>
      <c r="AK874" s="19" t="s">
        <v>63</v>
      </c>
      <c r="AL874" s="19" t="s">
        <v>63</v>
      </c>
      <c r="AM874" s="19" t="s">
        <v>63</v>
      </c>
      <c r="AN874" s="19" t="s">
        <v>63</v>
      </c>
      <c r="AO874" s="19" t="s">
        <v>63</v>
      </c>
      <c r="AP874" s="83"/>
      <c r="AQ874" s="83" t="s">
        <v>64</v>
      </c>
    </row>
    <row r="875" spans="1:43" ht="63.75">
      <c r="A875" s="19" t="s">
        <v>217</v>
      </c>
      <c r="B875" s="1">
        <v>3426.1</v>
      </c>
      <c r="C875" s="16">
        <v>47.7</v>
      </c>
      <c r="D875" s="23" t="s">
        <v>2013</v>
      </c>
      <c r="E875" s="19" t="s">
        <v>227</v>
      </c>
      <c r="F875" s="19" t="s">
        <v>57</v>
      </c>
      <c r="G875" s="17" t="s">
        <v>57</v>
      </c>
      <c r="H875" s="18">
        <v>1</v>
      </c>
      <c r="I875" s="19" t="s">
        <v>189</v>
      </c>
      <c r="J875" s="19"/>
      <c r="K875" s="19" t="s">
        <v>2778</v>
      </c>
      <c r="L875" s="19" t="s">
        <v>63</v>
      </c>
      <c r="M875" s="19" t="s">
        <v>63</v>
      </c>
      <c r="N875" s="19" t="s">
        <v>63</v>
      </c>
      <c r="O875" s="19" t="s">
        <v>63</v>
      </c>
      <c r="P875" s="19" t="s">
        <v>62</v>
      </c>
      <c r="Q875" s="19" t="s">
        <v>62</v>
      </c>
      <c r="R875" s="19" t="s">
        <v>63</v>
      </c>
      <c r="S875" s="19" t="s">
        <v>62</v>
      </c>
      <c r="T875" s="19" t="s">
        <v>62</v>
      </c>
      <c r="U875" s="19" t="s">
        <v>62</v>
      </c>
      <c r="V875" s="19" t="s">
        <v>62</v>
      </c>
      <c r="W875" s="19" t="s">
        <v>63</v>
      </c>
      <c r="X875" s="19" t="s">
        <v>63</v>
      </c>
      <c r="Y875" s="19" t="s">
        <v>63</v>
      </c>
      <c r="Z875" s="19" t="s">
        <v>63</v>
      </c>
      <c r="AA875" s="19" t="s">
        <v>63</v>
      </c>
      <c r="AB875" s="19" t="s">
        <v>63</v>
      </c>
      <c r="AC875" s="19" t="s">
        <v>63</v>
      </c>
      <c r="AD875" s="19" t="s">
        <v>63</v>
      </c>
      <c r="AE875" s="19" t="s">
        <v>63</v>
      </c>
      <c r="AF875" s="19" t="s">
        <v>63</v>
      </c>
      <c r="AG875" s="19" t="s">
        <v>63</v>
      </c>
      <c r="AH875" s="19" t="s">
        <v>63</v>
      </c>
      <c r="AI875" s="19" t="s">
        <v>63</v>
      </c>
      <c r="AJ875" s="19" t="s">
        <v>63</v>
      </c>
      <c r="AK875" s="19" t="s">
        <v>63</v>
      </c>
      <c r="AL875" s="19" t="s">
        <v>63</v>
      </c>
      <c r="AM875" s="19" t="s">
        <v>63</v>
      </c>
      <c r="AN875" s="19" t="s">
        <v>63</v>
      </c>
      <c r="AO875" s="19" t="s">
        <v>63</v>
      </c>
      <c r="AP875" s="83" t="s">
        <v>191</v>
      </c>
      <c r="AQ875" s="83" t="s">
        <v>64</v>
      </c>
    </row>
    <row r="876" spans="1:43">
      <c r="A876" s="19" t="s">
        <v>217</v>
      </c>
      <c r="B876" s="1">
        <v>3427</v>
      </c>
      <c r="C876" s="16">
        <v>45</v>
      </c>
      <c r="D876" s="23" t="s">
        <v>2014</v>
      </c>
      <c r="E876" s="19" t="s">
        <v>2015</v>
      </c>
      <c r="F876" s="19" t="s">
        <v>57</v>
      </c>
      <c r="G876" s="17" t="s">
        <v>57</v>
      </c>
      <c r="H876" s="18">
        <v>1</v>
      </c>
      <c r="I876" s="19"/>
      <c r="J876" s="19"/>
      <c r="K876" s="19"/>
      <c r="L876" s="19" t="s">
        <v>63</v>
      </c>
      <c r="M876" s="19" t="s">
        <v>63</v>
      </c>
      <c r="N876" s="19" t="s">
        <v>63</v>
      </c>
      <c r="O876" s="19" t="s">
        <v>63</v>
      </c>
      <c r="P876" s="19" t="s">
        <v>62</v>
      </c>
      <c r="Q876" s="19" t="s">
        <v>62</v>
      </c>
      <c r="R876" s="19" t="s">
        <v>63</v>
      </c>
      <c r="S876" s="19" t="s">
        <v>62</v>
      </c>
      <c r="T876" s="19" t="s">
        <v>62</v>
      </c>
      <c r="U876" s="19" t="s">
        <v>62</v>
      </c>
      <c r="V876" s="19" t="s">
        <v>62</v>
      </c>
      <c r="W876" s="19" t="s">
        <v>63</v>
      </c>
      <c r="X876" s="19" t="s">
        <v>63</v>
      </c>
      <c r="Y876" s="19" t="s">
        <v>63</v>
      </c>
      <c r="Z876" s="19" t="s">
        <v>63</v>
      </c>
      <c r="AA876" s="19" t="s">
        <v>63</v>
      </c>
      <c r="AB876" s="19" t="s">
        <v>63</v>
      </c>
      <c r="AC876" s="19" t="s">
        <v>63</v>
      </c>
      <c r="AD876" s="19" t="s">
        <v>63</v>
      </c>
      <c r="AE876" s="19" t="s">
        <v>63</v>
      </c>
      <c r="AF876" s="19" t="s">
        <v>63</v>
      </c>
      <c r="AG876" s="19" t="s">
        <v>63</v>
      </c>
      <c r="AH876" s="19" t="s">
        <v>63</v>
      </c>
      <c r="AI876" s="19" t="s">
        <v>63</v>
      </c>
      <c r="AJ876" s="19" t="s">
        <v>63</v>
      </c>
      <c r="AK876" s="19" t="s">
        <v>63</v>
      </c>
      <c r="AL876" s="19" t="s">
        <v>63</v>
      </c>
      <c r="AM876" s="19" t="s">
        <v>63</v>
      </c>
      <c r="AN876" s="19" t="s">
        <v>63</v>
      </c>
      <c r="AO876" s="19" t="s">
        <v>63</v>
      </c>
      <c r="AP876" s="83"/>
      <c r="AQ876" s="83" t="s">
        <v>64</v>
      </c>
    </row>
    <row r="877" spans="1:43" ht="89.25">
      <c r="A877" s="19" t="s">
        <v>217</v>
      </c>
      <c r="B877" s="1">
        <v>3428</v>
      </c>
      <c r="C877" s="16">
        <v>119.7</v>
      </c>
      <c r="D877" s="23" t="s">
        <v>2016</v>
      </c>
      <c r="E877" s="19" t="s">
        <v>227</v>
      </c>
      <c r="F877" s="19" t="s">
        <v>57</v>
      </c>
      <c r="G877" s="17" t="s">
        <v>57</v>
      </c>
      <c r="H877" s="18">
        <v>1</v>
      </c>
      <c r="I877" s="19" t="s">
        <v>2017</v>
      </c>
      <c r="J877" s="19"/>
      <c r="K877" s="19" t="s">
        <v>2779</v>
      </c>
      <c r="L877" s="19" t="s">
        <v>63</v>
      </c>
      <c r="M877" s="19" t="s">
        <v>63</v>
      </c>
      <c r="N877" s="19" t="s">
        <v>63</v>
      </c>
      <c r="O877" s="19" t="s">
        <v>63</v>
      </c>
      <c r="P877" s="19" t="s">
        <v>62</v>
      </c>
      <c r="Q877" s="19" t="s">
        <v>62</v>
      </c>
      <c r="R877" s="19" t="s">
        <v>63</v>
      </c>
      <c r="S877" s="19" t="s">
        <v>62</v>
      </c>
      <c r="T877" s="19" t="s">
        <v>62</v>
      </c>
      <c r="U877" s="19" t="s">
        <v>62</v>
      </c>
      <c r="V877" s="19" t="s">
        <v>62</v>
      </c>
      <c r="W877" s="19" t="s">
        <v>63</v>
      </c>
      <c r="X877" s="19" t="s">
        <v>63</v>
      </c>
      <c r="Y877" s="19" t="s">
        <v>63</v>
      </c>
      <c r="Z877" s="19" t="s">
        <v>63</v>
      </c>
      <c r="AA877" s="19" t="s">
        <v>63</v>
      </c>
      <c r="AB877" s="19" t="s">
        <v>63</v>
      </c>
      <c r="AC877" s="19" t="s">
        <v>63</v>
      </c>
      <c r="AD877" s="19" t="s">
        <v>63</v>
      </c>
      <c r="AE877" s="19" t="s">
        <v>63</v>
      </c>
      <c r="AF877" s="19" t="s">
        <v>63</v>
      </c>
      <c r="AG877" s="19" t="s">
        <v>63</v>
      </c>
      <c r="AH877" s="19" t="s">
        <v>63</v>
      </c>
      <c r="AI877" s="19" t="s">
        <v>63</v>
      </c>
      <c r="AJ877" s="19" t="s">
        <v>63</v>
      </c>
      <c r="AK877" s="19" t="s">
        <v>63</v>
      </c>
      <c r="AL877" s="19" t="s">
        <v>63</v>
      </c>
      <c r="AM877" s="19" t="s">
        <v>63</v>
      </c>
      <c r="AN877" s="19" t="s">
        <v>63</v>
      </c>
      <c r="AO877" s="19" t="s">
        <v>63</v>
      </c>
      <c r="AP877" s="83"/>
      <c r="AQ877" s="83" t="s">
        <v>64</v>
      </c>
    </row>
    <row r="878" spans="1:43" ht="76.5">
      <c r="A878" s="19" t="s">
        <v>217</v>
      </c>
      <c r="B878" s="1">
        <v>3428.1</v>
      </c>
      <c r="C878" s="16">
        <v>47.7</v>
      </c>
      <c r="D878" s="23" t="s">
        <v>2018</v>
      </c>
      <c r="E878" s="19" t="s">
        <v>227</v>
      </c>
      <c r="F878" s="19" t="s">
        <v>57</v>
      </c>
      <c r="G878" s="17" t="s">
        <v>57</v>
      </c>
      <c r="H878" s="18">
        <v>1</v>
      </c>
      <c r="I878" s="19" t="s">
        <v>2019</v>
      </c>
      <c r="J878" s="19"/>
      <c r="K878" s="19" t="s">
        <v>2780</v>
      </c>
      <c r="L878" s="19" t="s">
        <v>63</v>
      </c>
      <c r="M878" s="19" t="s">
        <v>63</v>
      </c>
      <c r="N878" s="19" t="s">
        <v>63</v>
      </c>
      <c r="O878" s="19" t="s">
        <v>63</v>
      </c>
      <c r="P878" s="19" t="s">
        <v>62</v>
      </c>
      <c r="Q878" s="19" t="s">
        <v>62</v>
      </c>
      <c r="R878" s="19" t="s">
        <v>63</v>
      </c>
      <c r="S878" s="19" t="s">
        <v>62</v>
      </c>
      <c r="T878" s="19" t="s">
        <v>62</v>
      </c>
      <c r="U878" s="19" t="s">
        <v>62</v>
      </c>
      <c r="V878" s="19" t="s">
        <v>62</v>
      </c>
      <c r="W878" s="19" t="s">
        <v>63</v>
      </c>
      <c r="X878" s="19" t="s">
        <v>63</v>
      </c>
      <c r="Y878" s="19" t="s">
        <v>63</v>
      </c>
      <c r="Z878" s="19" t="s">
        <v>63</v>
      </c>
      <c r="AA878" s="19" t="s">
        <v>63</v>
      </c>
      <c r="AB878" s="19" t="s">
        <v>63</v>
      </c>
      <c r="AC878" s="19" t="s">
        <v>63</v>
      </c>
      <c r="AD878" s="19" t="s">
        <v>63</v>
      </c>
      <c r="AE878" s="19" t="s">
        <v>63</v>
      </c>
      <c r="AF878" s="19" t="s">
        <v>63</v>
      </c>
      <c r="AG878" s="19" t="s">
        <v>63</v>
      </c>
      <c r="AH878" s="19" t="s">
        <v>63</v>
      </c>
      <c r="AI878" s="19" t="s">
        <v>63</v>
      </c>
      <c r="AJ878" s="19" t="s">
        <v>63</v>
      </c>
      <c r="AK878" s="19" t="s">
        <v>63</v>
      </c>
      <c r="AL878" s="19" t="s">
        <v>63</v>
      </c>
      <c r="AM878" s="19" t="s">
        <v>63</v>
      </c>
      <c r="AN878" s="19" t="s">
        <v>63</v>
      </c>
      <c r="AO878" s="19" t="s">
        <v>63</v>
      </c>
      <c r="AP878" s="83" t="s">
        <v>191</v>
      </c>
      <c r="AQ878" s="83" t="s">
        <v>64</v>
      </c>
    </row>
    <row r="879" spans="1:43">
      <c r="A879" s="19" t="s">
        <v>217</v>
      </c>
      <c r="B879" s="1">
        <v>3429</v>
      </c>
      <c r="C879" s="16">
        <v>27</v>
      </c>
      <c r="D879" s="23" t="s">
        <v>2020</v>
      </c>
      <c r="E879" s="17" t="s">
        <v>57</v>
      </c>
      <c r="F879" s="19" t="s">
        <v>57</v>
      </c>
      <c r="G879" s="19" t="s">
        <v>59</v>
      </c>
      <c r="H879" s="18">
        <v>1</v>
      </c>
      <c r="I879" s="19"/>
      <c r="J879" s="19"/>
      <c r="K879" s="19"/>
      <c r="L879" s="19" t="s">
        <v>63</v>
      </c>
      <c r="M879" s="19" t="s">
        <v>63</v>
      </c>
      <c r="N879" s="19" t="s">
        <v>63</v>
      </c>
      <c r="O879" s="19" t="s">
        <v>63</v>
      </c>
      <c r="P879" s="19" t="s">
        <v>62</v>
      </c>
      <c r="Q879" s="19" t="s">
        <v>62</v>
      </c>
      <c r="R879" s="19" t="s">
        <v>63</v>
      </c>
      <c r="S879" s="19" t="s">
        <v>62</v>
      </c>
      <c r="T879" s="19" t="s">
        <v>62</v>
      </c>
      <c r="U879" s="19" t="s">
        <v>62</v>
      </c>
      <c r="V879" s="19" t="s">
        <v>62</v>
      </c>
      <c r="W879" s="19" t="s">
        <v>63</v>
      </c>
      <c r="X879" s="19" t="s">
        <v>63</v>
      </c>
      <c r="Y879" s="19" t="s">
        <v>63</v>
      </c>
      <c r="Z879" s="19" t="s">
        <v>63</v>
      </c>
      <c r="AA879" s="19" t="s">
        <v>63</v>
      </c>
      <c r="AB879" s="19" t="s">
        <v>63</v>
      </c>
      <c r="AC879" s="19" t="s">
        <v>63</v>
      </c>
      <c r="AD879" s="19" t="s">
        <v>63</v>
      </c>
      <c r="AE879" s="19" t="s">
        <v>63</v>
      </c>
      <c r="AF879" s="19" t="s">
        <v>63</v>
      </c>
      <c r="AG879" s="19" t="s">
        <v>63</v>
      </c>
      <c r="AH879" s="19" t="s">
        <v>63</v>
      </c>
      <c r="AI879" s="19" t="s">
        <v>63</v>
      </c>
      <c r="AJ879" s="19" t="s">
        <v>63</v>
      </c>
      <c r="AK879" s="19" t="s">
        <v>63</v>
      </c>
      <c r="AL879" s="19" t="s">
        <v>63</v>
      </c>
      <c r="AM879" s="19" t="s">
        <v>63</v>
      </c>
      <c r="AN879" s="19" t="s">
        <v>63</v>
      </c>
      <c r="AO879" s="19" t="s">
        <v>63</v>
      </c>
      <c r="AP879" s="83"/>
      <c r="AQ879" s="83" t="s">
        <v>64</v>
      </c>
    </row>
    <row r="880" spans="1:43">
      <c r="A880" s="19" t="s">
        <v>217</v>
      </c>
      <c r="B880" s="1">
        <v>3430</v>
      </c>
      <c r="C880" s="16">
        <v>64.8</v>
      </c>
      <c r="D880" s="23" t="s">
        <v>2021</v>
      </c>
      <c r="E880" s="19" t="s">
        <v>240</v>
      </c>
      <c r="F880" s="19" t="s">
        <v>57</v>
      </c>
      <c r="G880" s="19" t="s">
        <v>219</v>
      </c>
      <c r="H880" s="18">
        <v>1</v>
      </c>
      <c r="I880" s="19"/>
      <c r="J880" s="19"/>
      <c r="K880" s="19"/>
      <c r="L880" s="19" t="s">
        <v>63</v>
      </c>
      <c r="M880" s="19" t="s">
        <v>63</v>
      </c>
      <c r="N880" s="19" t="s">
        <v>63</v>
      </c>
      <c r="O880" s="19" t="s">
        <v>63</v>
      </c>
      <c r="P880" s="19" t="s">
        <v>62</v>
      </c>
      <c r="Q880" s="19" t="s">
        <v>62</v>
      </c>
      <c r="R880" s="19" t="s">
        <v>63</v>
      </c>
      <c r="S880" s="19" t="s">
        <v>62</v>
      </c>
      <c r="T880" s="19" t="s">
        <v>62</v>
      </c>
      <c r="U880" s="19" t="s">
        <v>62</v>
      </c>
      <c r="V880" s="19" t="s">
        <v>62</v>
      </c>
      <c r="W880" s="19" t="s">
        <v>63</v>
      </c>
      <c r="X880" s="19" t="s">
        <v>63</v>
      </c>
      <c r="Y880" s="19" t="s">
        <v>63</v>
      </c>
      <c r="Z880" s="19" t="s">
        <v>63</v>
      </c>
      <c r="AA880" s="19" t="s">
        <v>63</v>
      </c>
      <c r="AB880" s="19" t="s">
        <v>63</v>
      </c>
      <c r="AC880" s="19" t="s">
        <v>63</v>
      </c>
      <c r="AD880" s="19" t="s">
        <v>63</v>
      </c>
      <c r="AE880" s="19" t="s">
        <v>63</v>
      </c>
      <c r="AF880" s="19" t="s">
        <v>63</v>
      </c>
      <c r="AG880" s="19" t="s">
        <v>63</v>
      </c>
      <c r="AH880" s="19" t="s">
        <v>63</v>
      </c>
      <c r="AI880" s="19" t="s">
        <v>63</v>
      </c>
      <c r="AJ880" s="19" t="s">
        <v>63</v>
      </c>
      <c r="AK880" s="19" t="s">
        <v>63</v>
      </c>
      <c r="AL880" s="19" t="s">
        <v>63</v>
      </c>
      <c r="AM880" s="19" t="s">
        <v>63</v>
      </c>
      <c r="AN880" s="19" t="s">
        <v>63</v>
      </c>
      <c r="AO880" s="19" t="s">
        <v>63</v>
      </c>
      <c r="AP880" s="83"/>
      <c r="AQ880" s="83" t="s">
        <v>64</v>
      </c>
    </row>
    <row r="881" spans="1:43">
      <c r="A881" s="19" t="s">
        <v>217</v>
      </c>
      <c r="B881" s="1">
        <v>3431</v>
      </c>
      <c r="C881" s="16">
        <v>72</v>
      </c>
      <c r="D881" s="23" t="s">
        <v>2021</v>
      </c>
      <c r="E881" s="19" t="s">
        <v>240</v>
      </c>
      <c r="F881" s="19" t="s">
        <v>57</v>
      </c>
      <c r="G881" s="19" t="s">
        <v>223</v>
      </c>
      <c r="H881" s="18">
        <v>1</v>
      </c>
      <c r="I881" s="19"/>
      <c r="J881" s="19"/>
      <c r="K881" s="19"/>
      <c r="L881" s="19" t="s">
        <v>63</v>
      </c>
      <c r="M881" s="19" t="s">
        <v>63</v>
      </c>
      <c r="N881" s="19" t="s">
        <v>63</v>
      </c>
      <c r="O881" s="19" t="s">
        <v>63</v>
      </c>
      <c r="P881" s="19" t="s">
        <v>62</v>
      </c>
      <c r="Q881" s="19" t="s">
        <v>62</v>
      </c>
      <c r="R881" s="19" t="s">
        <v>63</v>
      </c>
      <c r="S881" s="19" t="s">
        <v>62</v>
      </c>
      <c r="T881" s="19" t="s">
        <v>62</v>
      </c>
      <c r="U881" s="19" t="s">
        <v>62</v>
      </c>
      <c r="V881" s="19" t="s">
        <v>62</v>
      </c>
      <c r="W881" s="19" t="s">
        <v>63</v>
      </c>
      <c r="X881" s="19" t="s">
        <v>63</v>
      </c>
      <c r="Y881" s="19" t="s">
        <v>63</v>
      </c>
      <c r="Z881" s="19" t="s">
        <v>63</v>
      </c>
      <c r="AA881" s="19" t="s">
        <v>63</v>
      </c>
      <c r="AB881" s="19" t="s">
        <v>63</v>
      </c>
      <c r="AC881" s="19" t="s">
        <v>63</v>
      </c>
      <c r="AD881" s="19" t="s">
        <v>63</v>
      </c>
      <c r="AE881" s="19" t="s">
        <v>63</v>
      </c>
      <c r="AF881" s="19" t="s">
        <v>63</v>
      </c>
      <c r="AG881" s="19" t="s">
        <v>63</v>
      </c>
      <c r="AH881" s="19" t="s">
        <v>63</v>
      </c>
      <c r="AI881" s="19" t="s">
        <v>63</v>
      </c>
      <c r="AJ881" s="19" t="s">
        <v>63</v>
      </c>
      <c r="AK881" s="19" t="s">
        <v>63</v>
      </c>
      <c r="AL881" s="19" t="s">
        <v>63</v>
      </c>
      <c r="AM881" s="19" t="s">
        <v>63</v>
      </c>
      <c r="AN881" s="19" t="s">
        <v>63</v>
      </c>
      <c r="AO881" s="19" t="s">
        <v>63</v>
      </c>
      <c r="AP881" s="83"/>
      <c r="AQ881" s="83" t="s">
        <v>64</v>
      </c>
    </row>
    <row r="882" spans="1:43" ht="25.5">
      <c r="A882" s="19" t="s">
        <v>217</v>
      </c>
      <c r="B882" s="1">
        <v>3432</v>
      </c>
      <c r="C882" s="16">
        <v>8.4</v>
      </c>
      <c r="D882" s="23" t="s">
        <v>2021</v>
      </c>
      <c r="E882" s="19" t="s">
        <v>2022</v>
      </c>
      <c r="F882" s="19" t="s">
        <v>2023</v>
      </c>
      <c r="G882" s="17" t="s">
        <v>57</v>
      </c>
      <c r="H882" s="18">
        <v>1</v>
      </c>
      <c r="I882" s="19"/>
      <c r="J882" s="19" t="s">
        <v>2024</v>
      </c>
      <c r="K882" s="19"/>
      <c r="L882" s="19" t="s">
        <v>62</v>
      </c>
      <c r="M882" s="19" t="s">
        <v>63</v>
      </c>
      <c r="N882" s="19" t="s">
        <v>63</v>
      </c>
      <c r="O882" s="19" t="s">
        <v>63</v>
      </c>
      <c r="P882" s="19" t="s">
        <v>62</v>
      </c>
      <c r="Q882" s="19" t="s">
        <v>62</v>
      </c>
      <c r="R882" s="19" t="s">
        <v>63</v>
      </c>
      <c r="S882" s="19" t="s">
        <v>62</v>
      </c>
      <c r="T882" s="19" t="s">
        <v>62</v>
      </c>
      <c r="U882" s="19" t="s">
        <v>62</v>
      </c>
      <c r="V882" s="19" t="s">
        <v>62</v>
      </c>
      <c r="W882" s="19" t="s">
        <v>63</v>
      </c>
      <c r="X882" s="19" t="s">
        <v>63</v>
      </c>
      <c r="Y882" s="19" t="s">
        <v>63</v>
      </c>
      <c r="Z882" s="19" t="s">
        <v>63</v>
      </c>
      <c r="AA882" s="19" t="s">
        <v>63</v>
      </c>
      <c r="AB882" s="19" t="s">
        <v>63</v>
      </c>
      <c r="AC882" s="19" t="s">
        <v>63</v>
      </c>
      <c r="AD882" s="19" t="s">
        <v>63</v>
      </c>
      <c r="AE882" s="19" t="s">
        <v>63</v>
      </c>
      <c r="AF882" s="19" t="s">
        <v>62</v>
      </c>
      <c r="AG882" s="19" t="s">
        <v>63</v>
      </c>
      <c r="AH882" s="19" t="s">
        <v>63</v>
      </c>
      <c r="AI882" s="19" t="s">
        <v>63</v>
      </c>
      <c r="AJ882" s="19" t="s">
        <v>63</v>
      </c>
      <c r="AK882" s="19" t="s">
        <v>63</v>
      </c>
      <c r="AL882" s="19" t="s">
        <v>63</v>
      </c>
      <c r="AM882" s="19" t="s">
        <v>63</v>
      </c>
      <c r="AN882" s="19" t="s">
        <v>63</v>
      </c>
      <c r="AO882" s="19" t="s">
        <v>63</v>
      </c>
      <c r="AP882" s="83"/>
      <c r="AQ882" s="83" t="s">
        <v>64</v>
      </c>
    </row>
    <row r="883" spans="1:43" ht="51">
      <c r="A883" s="19" t="s">
        <v>217</v>
      </c>
      <c r="B883" s="1">
        <v>3433</v>
      </c>
      <c r="C883" s="16">
        <v>99</v>
      </c>
      <c r="D883" s="23" t="s">
        <v>2025</v>
      </c>
      <c r="E883" s="19" t="s">
        <v>2026</v>
      </c>
      <c r="F883" s="19" t="s">
        <v>57</v>
      </c>
      <c r="G883" s="17" t="s">
        <v>57</v>
      </c>
      <c r="H883" s="18">
        <v>1</v>
      </c>
      <c r="I883" s="19"/>
      <c r="J883" s="19" t="s">
        <v>2027</v>
      </c>
      <c r="K883" s="19"/>
      <c r="L883" s="19" t="s">
        <v>62</v>
      </c>
      <c r="M883" s="19" t="s">
        <v>63</v>
      </c>
      <c r="N883" s="19" t="s">
        <v>63</v>
      </c>
      <c r="O883" s="19" t="s">
        <v>63</v>
      </c>
      <c r="P883" s="19" t="s">
        <v>62</v>
      </c>
      <c r="Q883" s="19" t="s">
        <v>62</v>
      </c>
      <c r="R883" s="19" t="s">
        <v>63</v>
      </c>
      <c r="S883" s="19" t="s">
        <v>62</v>
      </c>
      <c r="T883" s="19" t="s">
        <v>62</v>
      </c>
      <c r="U883" s="19" t="s">
        <v>62</v>
      </c>
      <c r="V883" s="19" t="s">
        <v>62</v>
      </c>
      <c r="W883" s="19" t="s">
        <v>63</v>
      </c>
      <c r="X883" s="19" t="s">
        <v>63</v>
      </c>
      <c r="Y883" s="19" t="s">
        <v>63</v>
      </c>
      <c r="Z883" s="19" t="s">
        <v>63</v>
      </c>
      <c r="AA883" s="19" t="s">
        <v>63</v>
      </c>
      <c r="AB883" s="19" t="s">
        <v>63</v>
      </c>
      <c r="AC883" s="19" t="s">
        <v>63</v>
      </c>
      <c r="AD883" s="19" t="s">
        <v>63</v>
      </c>
      <c r="AE883" s="19" t="s">
        <v>63</v>
      </c>
      <c r="AF883" s="19" t="s">
        <v>63</v>
      </c>
      <c r="AG883" s="19" t="s">
        <v>63</v>
      </c>
      <c r="AH883" s="19" t="s">
        <v>63</v>
      </c>
      <c r="AI883" s="19" t="s">
        <v>63</v>
      </c>
      <c r="AJ883" s="19" t="s">
        <v>63</v>
      </c>
      <c r="AK883" s="19" t="s">
        <v>63</v>
      </c>
      <c r="AL883" s="19" t="s">
        <v>63</v>
      </c>
      <c r="AM883" s="19" t="s">
        <v>63</v>
      </c>
      <c r="AN883" s="19" t="s">
        <v>63</v>
      </c>
      <c r="AO883" s="19" t="s">
        <v>63</v>
      </c>
      <c r="AP883" s="83"/>
      <c r="AQ883" s="83" t="s">
        <v>64</v>
      </c>
    </row>
    <row r="884" spans="1:43">
      <c r="A884" s="19" t="s">
        <v>217</v>
      </c>
      <c r="B884" s="1">
        <v>3434</v>
      </c>
      <c r="C884" s="16">
        <v>40.5</v>
      </c>
      <c r="D884" s="23" t="s">
        <v>2028</v>
      </c>
      <c r="E884" s="17" t="s">
        <v>57</v>
      </c>
      <c r="F884" s="19" t="s">
        <v>93</v>
      </c>
      <c r="G884" s="17" t="s">
        <v>57</v>
      </c>
      <c r="H884" s="18">
        <v>1</v>
      </c>
      <c r="I884" s="19"/>
      <c r="J884" s="19"/>
      <c r="K884" s="19"/>
      <c r="L884" s="19" t="s">
        <v>63</v>
      </c>
      <c r="M884" s="19" t="s">
        <v>63</v>
      </c>
      <c r="N884" s="19" t="s">
        <v>63</v>
      </c>
      <c r="O884" s="19" t="s">
        <v>63</v>
      </c>
      <c r="P884" s="19" t="s">
        <v>62</v>
      </c>
      <c r="Q884" s="19" t="s">
        <v>63</v>
      </c>
      <c r="R884" s="19" t="s">
        <v>62</v>
      </c>
      <c r="S884" s="19" t="s">
        <v>62</v>
      </c>
      <c r="T884" s="19" t="s">
        <v>62</v>
      </c>
      <c r="U884" s="19" t="s">
        <v>62</v>
      </c>
      <c r="V884" s="19" t="s">
        <v>62</v>
      </c>
      <c r="W884" s="19" t="s">
        <v>63</v>
      </c>
      <c r="X884" s="19" t="s">
        <v>63</v>
      </c>
      <c r="Y884" s="19" t="s">
        <v>63</v>
      </c>
      <c r="Z884" s="19" t="s">
        <v>63</v>
      </c>
      <c r="AA884" s="19" t="s">
        <v>63</v>
      </c>
      <c r="AB884" s="19" t="s">
        <v>63</v>
      </c>
      <c r="AC884" s="19" t="s">
        <v>63</v>
      </c>
      <c r="AD884" s="19" t="s">
        <v>63</v>
      </c>
      <c r="AE884" s="19" t="s">
        <v>63</v>
      </c>
      <c r="AF884" s="19" t="s">
        <v>63</v>
      </c>
      <c r="AG884" s="19" t="s">
        <v>63</v>
      </c>
      <c r="AH884" s="19" t="s">
        <v>63</v>
      </c>
      <c r="AI884" s="19" t="s">
        <v>63</v>
      </c>
      <c r="AJ884" s="19" t="s">
        <v>63</v>
      </c>
      <c r="AK884" s="19" t="s">
        <v>63</v>
      </c>
      <c r="AL884" s="19" t="s">
        <v>63</v>
      </c>
      <c r="AM884" s="19" t="s">
        <v>63</v>
      </c>
      <c r="AN884" s="19" t="s">
        <v>63</v>
      </c>
      <c r="AO884" s="19" t="s">
        <v>63</v>
      </c>
      <c r="AP884" s="83"/>
      <c r="AQ884" s="83" t="s">
        <v>64</v>
      </c>
    </row>
    <row r="885" spans="1:43">
      <c r="A885" s="19" t="s">
        <v>217</v>
      </c>
      <c r="B885" s="1">
        <v>3435</v>
      </c>
      <c r="C885" s="16">
        <v>26.1</v>
      </c>
      <c r="D885" s="23" t="s">
        <v>2029</v>
      </c>
      <c r="E885" s="17" t="s">
        <v>57</v>
      </c>
      <c r="F885" s="19" t="s">
        <v>57</v>
      </c>
      <c r="G885" s="19" t="s">
        <v>116</v>
      </c>
      <c r="H885" s="18">
        <v>1</v>
      </c>
      <c r="I885" s="19"/>
      <c r="J885" s="19"/>
      <c r="K885" s="19"/>
      <c r="L885" s="19" t="s">
        <v>63</v>
      </c>
      <c r="M885" s="19" t="s">
        <v>63</v>
      </c>
      <c r="N885" s="19" t="s">
        <v>63</v>
      </c>
      <c r="O885" s="19" t="s">
        <v>63</v>
      </c>
      <c r="P885" s="19" t="s">
        <v>62</v>
      </c>
      <c r="Q885" s="19" t="s">
        <v>62</v>
      </c>
      <c r="R885" s="19" t="s">
        <v>63</v>
      </c>
      <c r="S885" s="19" t="s">
        <v>62</v>
      </c>
      <c r="T885" s="19" t="s">
        <v>62</v>
      </c>
      <c r="U885" s="19" t="s">
        <v>62</v>
      </c>
      <c r="V885" s="19" t="s">
        <v>62</v>
      </c>
      <c r="W885" s="19" t="s">
        <v>63</v>
      </c>
      <c r="X885" s="19" t="s">
        <v>63</v>
      </c>
      <c r="Y885" s="19" t="s">
        <v>63</v>
      </c>
      <c r="Z885" s="19" t="s">
        <v>63</v>
      </c>
      <c r="AA885" s="19" t="s">
        <v>63</v>
      </c>
      <c r="AB885" s="19" t="s">
        <v>63</v>
      </c>
      <c r="AC885" s="19" t="s">
        <v>63</v>
      </c>
      <c r="AD885" s="19" t="s">
        <v>63</v>
      </c>
      <c r="AE885" s="19" t="s">
        <v>63</v>
      </c>
      <c r="AF885" s="19" t="s">
        <v>63</v>
      </c>
      <c r="AG885" s="19" t="s">
        <v>63</v>
      </c>
      <c r="AH885" s="19" t="s">
        <v>63</v>
      </c>
      <c r="AI885" s="19" t="s">
        <v>63</v>
      </c>
      <c r="AJ885" s="19" t="s">
        <v>63</v>
      </c>
      <c r="AK885" s="19" t="s">
        <v>63</v>
      </c>
      <c r="AL885" s="19" t="s">
        <v>63</v>
      </c>
      <c r="AM885" s="19" t="s">
        <v>63</v>
      </c>
      <c r="AN885" s="19" t="s">
        <v>63</v>
      </c>
      <c r="AO885" s="19" t="s">
        <v>63</v>
      </c>
      <c r="AP885" s="83"/>
      <c r="AQ885" s="83" t="s">
        <v>64</v>
      </c>
    </row>
    <row r="886" spans="1:43">
      <c r="A886" s="19" t="s">
        <v>217</v>
      </c>
      <c r="B886" s="1">
        <v>3436</v>
      </c>
      <c r="C886" s="16">
        <v>37.799999999999997</v>
      </c>
      <c r="D886" s="23" t="s">
        <v>2029</v>
      </c>
      <c r="E886" s="17" t="s">
        <v>57</v>
      </c>
      <c r="F886" s="19" t="s">
        <v>57</v>
      </c>
      <c r="G886" s="19" t="s">
        <v>59</v>
      </c>
      <c r="H886" s="18">
        <v>1</v>
      </c>
      <c r="I886" s="19"/>
      <c r="J886" s="19"/>
      <c r="K886" s="19"/>
      <c r="L886" s="19" t="s">
        <v>63</v>
      </c>
      <c r="M886" s="19" t="s">
        <v>63</v>
      </c>
      <c r="N886" s="19" t="s">
        <v>63</v>
      </c>
      <c r="O886" s="19" t="s">
        <v>63</v>
      </c>
      <c r="P886" s="19" t="s">
        <v>62</v>
      </c>
      <c r="Q886" s="19" t="s">
        <v>62</v>
      </c>
      <c r="R886" s="19" t="s">
        <v>63</v>
      </c>
      <c r="S886" s="19" t="s">
        <v>62</v>
      </c>
      <c r="T886" s="19" t="s">
        <v>62</v>
      </c>
      <c r="U886" s="19" t="s">
        <v>62</v>
      </c>
      <c r="V886" s="19" t="s">
        <v>62</v>
      </c>
      <c r="W886" s="19" t="s">
        <v>63</v>
      </c>
      <c r="X886" s="19" t="s">
        <v>63</v>
      </c>
      <c r="Y886" s="19" t="s">
        <v>63</v>
      </c>
      <c r="Z886" s="19" t="s">
        <v>63</v>
      </c>
      <c r="AA886" s="19" t="s">
        <v>63</v>
      </c>
      <c r="AB886" s="19" t="s">
        <v>63</v>
      </c>
      <c r="AC886" s="19" t="s">
        <v>63</v>
      </c>
      <c r="AD886" s="19" t="s">
        <v>63</v>
      </c>
      <c r="AE886" s="19" t="s">
        <v>63</v>
      </c>
      <c r="AF886" s="19" t="s">
        <v>63</v>
      </c>
      <c r="AG886" s="19" t="s">
        <v>63</v>
      </c>
      <c r="AH886" s="19" t="s">
        <v>63</v>
      </c>
      <c r="AI886" s="19" t="s">
        <v>63</v>
      </c>
      <c r="AJ886" s="19" t="s">
        <v>63</v>
      </c>
      <c r="AK886" s="19" t="s">
        <v>63</v>
      </c>
      <c r="AL886" s="19" t="s">
        <v>63</v>
      </c>
      <c r="AM886" s="19" t="s">
        <v>63</v>
      </c>
      <c r="AN886" s="19" t="s">
        <v>63</v>
      </c>
      <c r="AO886" s="19" t="s">
        <v>63</v>
      </c>
      <c r="AP886" s="83"/>
      <c r="AQ886" s="83" t="s">
        <v>64</v>
      </c>
    </row>
    <row r="887" spans="1:43">
      <c r="A887" s="19" t="s">
        <v>217</v>
      </c>
      <c r="B887" s="1">
        <v>3437</v>
      </c>
      <c r="C887" s="16">
        <v>37.799999999999997</v>
      </c>
      <c r="D887" s="23" t="s">
        <v>2030</v>
      </c>
      <c r="E887" s="17" t="s">
        <v>57</v>
      </c>
      <c r="F887" s="19" t="s">
        <v>57</v>
      </c>
      <c r="G887" s="19" t="s">
        <v>59</v>
      </c>
      <c r="H887" s="18">
        <v>1</v>
      </c>
      <c r="I887" s="19"/>
      <c r="J887" s="19"/>
      <c r="K887" s="19"/>
      <c r="L887" s="19" t="s">
        <v>63</v>
      </c>
      <c r="M887" s="19" t="s">
        <v>63</v>
      </c>
      <c r="N887" s="19" t="s">
        <v>63</v>
      </c>
      <c r="O887" s="19" t="s">
        <v>63</v>
      </c>
      <c r="P887" s="19" t="s">
        <v>62</v>
      </c>
      <c r="Q887" s="19" t="s">
        <v>62</v>
      </c>
      <c r="R887" s="19" t="s">
        <v>63</v>
      </c>
      <c r="S887" s="19" t="s">
        <v>62</v>
      </c>
      <c r="T887" s="19" t="s">
        <v>62</v>
      </c>
      <c r="U887" s="19" t="s">
        <v>62</v>
      </c>
      <c r="V887" s="19" t="s">
        <v>62</v>
      </c>
      <c r="W887" s="19" t="s">
        <v>63</v>
      </c>
      <c r="X887" s="19" t="s">
        <v>63</v>
      </c>
      <c r="Y887" s="19" t="s">
        <v>63</v>
      </c>
      <c r="Z887" s="19" t="s">
        <v>63</v>
      </c>
      <c r="AA887" s="19" t="s">
        <v>63</v>
      </c>
      <c r="AB887" s="19" t="s">
        <v>63</v>
      </c>
      <c r="AC887" s="19" t="s">
        <v>63</v>
      </c>
      <c r="AD887" s="19" t="s">
        <v>63</v>
      </c>
      <c r="AE887" s="19" t="s">
        <v>63</v>
      </c>
      <c r="AF887" s="19" t="s">
        <v>63</v>
      </c>
      <c r="AG887" s="19" t="s">
        <v>63</v>
      </c>
      <c r="AH887" s="19" t="s">
        <v>63</v>
      </c>
      <c r="AI887" s="19" t="s">
        <v>63</v>
      </c>
      <c r="AJ887" s="19" t="s">
        <v>63</v>
      </c>
      <c r="AK887" s="19" t="s">
        <v>63</v>
      </c>
      <c r="AL887" s="19" t="s">
        <v>63</v>
      </c>
      <c r="AM887" s="19" t="s">
        <v>63</v>
      </c>
      <c r="AN887" s="19" t="s">
        <v>63</v>
      </c>
      <c r="AO887" s="19" t="s">
        <v>63</v>
      </c>
      <c r="AP887" s="83"/>
      <c r="AQ887" s="83" t="s">
        <v>64</v>
      </c>
    </row>
    <row r="888" spans="1:43">
      <c r="A888" s="19" t="s">
        <v>217</v>
      </c>
      <c r="B888" s="1">
        <v>3438</v>
      </c>
      <c r="C888" s="16">
        <v>56.7</v>
      </c>
      <c r="D888" s="23" t="s">
        <v>2031</v>
      </c>
      <c r="E888" s="19" t="s">
        <v>240</v>
      </c>
      <c r="F888" s="19" t="s">
        <v>57</v>
      </c>
      <c r="G888" s="19" t="s">
        <v>219</v>
      </c>
      <c r="H888" s="18">
        <v>1</v>
      </c>
      <c r="I888" s="19"/>
      <c r="J888" s="19"/>
      <c r="K888" s="19"/>
      <c r="L888" s="19" t="s">
        <v>63</v>
      </c>
      <c r="M888" s="19" t="s">
        <v>63</v>
      </c>
      <c r="N888" s="19" t="s">
        <v>63</v>
      </c>
      <c r="O888" s="19" t="s">
        <v>63</v>
      </c>
      <c r="P888" s="19" t="s">
        <v>62</v>
      </c>
      <c r="Q888" s="19" t="s">
        <v>62</v>
      </c>
      <c r="R888" s="19" t="s">
        <v>63</v>
      </c>
      <c r="S888" s="19" t="s">
        <v>62</v>
      </c>
      <c r="T888" s="19" t="s">
        <v>62</v>
      </c>
      <c r="U888" s="19" t="s">
        <v>62</v>
      </c>
      <c r="V888" s="19" t="s">
        <v>62</v>
      </c>
      <c r="W888" s="19" t="s">
        <v>63</v>
      </c>
      <c r="X888" s="19" t="s">
        <v>63</v>
      </c>
      <c r="Y888" s="19" t="s">
        <v>63</v>
      </c>
      <c r="Z888" s="19" t="s">
        <v>63</v>
      </c>
      <c r="AA888" s="19" t="s">
        <v>63</v>
      </c>
      <c r="AB888" s="19" t="s">
        <v>63</v>
      </c>
      <c r="AC888" s="19" t="s">
        <v>63</v>
      </c>
      <c r="AD888" s="19" t="s">
        <v>63</v>
      </c>
      <c r="AE888" s="19" t="s">
        <v>63</v>
      </c>
      <c r="AF888" s="19" t="s">
        <v>63</v>
      </c>
      <c r="AG888" s="19" t="s">
        <v>63</v>
      </c>
      <c r="AH888" s="19" t="s">
        <v>63</v>
      </c>
      <c r="AI888" s="19" t="s">
        <v>63</v>
      </c>
      <c r="AJ888" s="19" t="s">
        <v>63</v>
      </c>
      <c r="AK888" s="19" t="s">
        <v>63</v>
      </c>
      <c r="AL888" s="19" t="s">
        <v>63</v>
      </c>
      <c r="AM888" s="19" t="s">
        <v>63</v>
      </c>
      <c r="AN888" s="19" t="s">
        <v>63</v>
      </c>
      <c r="AO888" s="19" t="s">
        <v>63</v>
      </c>
      <c r="AP888" s="83"/>
      <c r="AQ888" s="83" t="s">
        <v>64</v>
      </c>
    </row>
    <row r="889" spans="1:43">
      <c r="A889" s="19" t="s">
        <v>217</v>
      </c>
      <c r="B889" s="1">
        <v>3439</v>
      </c>
      <c r="C889" s="16">
        <v>72</v>
      </c>
      <c r="D889" s="23" t="s">
        <v>2031</v>
      </c>
      <c r="E889" s="19" t="s">
        <v>240</v>
      </c>
      <c r="F889" s="19" t="s">
        <v>57</v>
      </c>
      <c r="G889" s="19" t="s">
        <v>223</v>
      </c>
      <c r="H889" s="18">
        <v>1</v>
      </c>
      <c r="I889" s="19"/>
      <c r="J889" s="19"/>
      <c r="K889" s="19"/>
      <c r="L889" s="19" t="s">
        <v>63</v>
      </c>
      <c r="M889" s="19" t="s">
        <v>63</v>
      </c>
      <c r="N889" s="19" t="s">
        <v>63</v>
      </c>
      <c r="O889" s="19" t="s">
        <v>63</v>
      </c>
      <c r="P889" s="19" t="s">
        <v>62</v>
      </c>
      <c r="Q889" s="19" t="s">
        <v>62</v>
      </c>
      <c r="R889" s="19" t="s">
        <v>63</v>
      </c>
      <c r="S889" s="19" t="s">
        <v>62</v>
      </c>
      <c r="T889" s="19" t="s">
        <v>62</v>
      </c>
      <c r="U889" s="19" t="s">
        <v>62</v>
      </c>
      <c r="V889" s="19" t="s">
        <v>62</v>
      </c>
      <c r="W889" s="19" t="s">
        <v>63</v>
      </c>
      <c r="X889" s="19" t="s">
        <v>63</v>
      </c>
      <c r="Y889" s="19" t="s">
        <v>63</v>
      </c>
      <c r="Z889" s="19" t="s">
        <v>63</v>
      </c>
      <c r="AA889" s="19" t="s">
        <v>63</v>
      </c>
      <c r="AB889" s="19" t="s">
        <v>63</v>
      </c>
      <c r="AC889" s="19" t="s">
        <v>63</v>
      </c>
      <c r="AD889" s="19" t="s">
        <v>63</v>
      </c>
      <c r="AE889" s="19" t="s">
        <v>63</v>
      </c>
      <c r="AF889" s="19" t="s">
        <v>63</v>
      </c>
      <c r="AG889" s="19" t="s">
        <v>63</v>
      </c>
      <c r="AH889" s="19" t="s">
        <v>63</v>
      </c>
      <c r="AI889" s="19" t="s">
        <v>63</v>
      </c>
      <c r="AJ889" s="19" t="s">
        <v>63</v>
      </c>
      <c r="AK889" s="19" t="s">
        <v>63</v>
      </c>
      <c r="AL889" s="19" t="s">
        <v>63</v>
      </c>
      <c r="AM889" s="19" t="s">
        <v>63</v>
      </c>
      <c r="AN889" s="19" t="s">
        <v>63</v>
      </c>
      <c r="AO889" s="19" t="s">
        <v>63</v>
      </c>
      <c r="AP889" s="83"/>
      <c r="AQ889" s="83" t="s">
        <v>64</v>
      </c>
    </row>
    <row r="890" spans="1:43" ht="76.5">
      <c r="A890" s="19" t="s">
        <v>217</v>
      </c>
      <c r="B890" s="1">
        <v>3440</v>
      </c>
      <c r="C890" s="16">
        <v>119.7</v>
      </c>
      <c r="D890" s="23" t="s">
        <v>2032</v>
      </c>
      <c r="E890" s="19" t="s">
        <v>227</v>
      </c>
      <c r="F890" s="19" t="s">
        <v>57</v>
      </c>
      <c r="G890" s="17" t="s">
        <v>57</v>
      </c>
      <c r="H890" s="18">
        <v>1</v>
      </c>
      <c r="I890" s="19" t="s">
        <v>194</v>
      </c>
      <c r="J890" s="19"/>
      <c r="K890" s="19"/>
      <c r="L890" s="19" t="s">
        <v>63</v>
      </c>
      <c r="M890" s="19" t="s">
        <v>63</v>
      </c>
      <c r="N890" s="19" t="s">
        <v>63</v>
      </c>
      <c r="O890" s="19" t="s">
        <v>63</v>
      </c>
      <c r="P890" s="19" t="s">
        <v>62</v>
      </c>
      <c r="Q890" s="19" t="s">
        <v>62</v>
      </c>
      <c r="R890" s="19" t="s">
        <v>63</v>
      </c>
      <c r="S890" s="19" t="s">
        <v>62</v>
      </c>
      <c r="T890" s="19" t="s">
        <v>62</v>
      </c>
      <c r="U890" s="19" t="s">
        <v>62</v>
      </c>
      <c r="V890" s="19" t="s">
        <v>62</v>
      </c>
      <c r="W890" s="19" t="s">
        <v>63</v>
      </c>
      <c r="X890" s="19" t="s">
        <v>63</v>
      </c>
      <c r="Y890" s="19" t="s">
        <v>63</v>
      </c>
      <c r="Z890" s="19" t="s">
        <v>63</v>
      </c>
      <c r="AA890" s="19" t="s">
        <v>63</v>
      </c>
      <c r="AB890" s="19" t="s">
        <v>63</v>
      </c>
      <c r="AC890" s="19" t="s">
        <v>63</v>
      </c>
      <c r="AD890" s="19" t="s">
        <v>63</v>
      </c>
      <c r="AE890" s="19" t="s">
        <v>63</v>
      </c>
      <c r="AF890" s="19" t="s">
        <v>63</v>
      </c>
      <c r="AG890" s="19" t="s">
        <v>63</v>
      </c>
      <c r="AH890" s="19" t="s">
        <v>63</v>
      </c>
      <c r="AI890" s="19" t="s">
        <v>63</v>
      </c>
      <c r="AJ890" s="19" t="s">
        <v>63</v>
      </c>
      <c r="AK890" s="19" t="s">
        <v>63</v>
      </c>
      <c r="AL890" s="19" t="s">
        <v>63</v>
      </c>
      <c r="AM890" s="19" t="s">
        <v>63</v>
      </c>
      <c r="AN890" s="19" t="s">
        <v>63</v>
      </c>
      <c r="AO890" s="19" t="s">
        <v>63</v>
      </c>
      <c r="AP890" s="83"/>
      <c r="AQ890" s="83" t="s">
        <v>64</v>
      </c>
    </row>
    <row r="891" spans="1:43" ht="63.75">
      <c r="A891" s="19" t="s">
        <v>217</v>
      </c>
      <c r="B891" s="1">
        <v>3440.1</v>
      </c>
      <c r="C891" s="16">
        <v>47.7</v>
      </c>
      <c r="D891" s="23" t="s">
        <v>2033</v>
      </c>
      <c r="E891" s="19" t="s">
        <v>227</v>
      </c>
      <c r="F891" s="19" t="s">
        <v>57</v>
      </c>
      <c r="G891" s="17" t="s">
        <v>57</v>
      </c>
      <c r="H891" s="18" t="s">
        <v>1760</v>
      </c>
      <c r="I891" s="19" t="s">
        <v>189</v>
      </c>
      <c r="J891" s="19"/>
      <c r="K891" s="19"/>
      <c r="L891" s="19" t="s">
        <v>63</v>
      </c>
      <c r="M891" s="19" t="s">
        <v>63</v>
      </c>
      <c r="N891" s="19" t="s">
        <v>63</v>
      </c>
      <c r="O891" s="19" t="s">
        <v>63</v>
      </c>
      <c r="P891" s="19" t="s">
        <v>62</v>
      </c>
      <c r="Q891" s="19" t="s">
        <v>62</v>
      </c>
      <c r="R891" s="19" t="s">
        <v>63</v>
      </c>
      <c r="S891" s="19" t="s">
        <v>62</v>
      </c>
      <c r="T891" s="19" t="s">
        <v>62</v>
      </c>
      <c r="U891" s="19" t="s">
        <v>62</v>
      </c>
      <c r="V891" s="19" t="s">
        <v>62</v>
      </c>
      <c r="W891" s="19" t="s">
        <v>63</v>
      </c>
      <c r="X891" s="19" t="s">
        <v>63</v>
      </c>
      <c r="Y891" s="19" t="s">
        <v>63</v>
      </c>
      <c r="Z891" s="19" t="s">
        <v>63</v>
      </c>
      <c r="AA891" s="19" t="s">
        <v>63</v>
      </c>
      <c r="AB891" s="19" t="s">
        <v>63</v>
      </c>
      <c r="AC891" s="19" t="s">
        <v>63</v>
      </c>
      <c r="AD891" s="19" t="s">
        <v>63</v>
      </c>
      <c r="AE891" s="19" t="s">
        <v>63</v>
      </c>
      <c r="AF891" s="19" t="s">
        <v>63</v>
      </c>
      <c r="AG891" s="19" t="s">
        <v>63</v>
      </c>
      <c r="AH891" s="19" t="s">
        <v>63</v>
      </c>
      <c r="AI891" s="19" t="s">
        <v>63</v>
      </c>
      <c r="AJ891" s="19" t="s">
        <v>63</v>
      </c>
      <c r="AK891" s="19" t="s">
        <v>63</v>
      </c>
      <c r="AL891" s="19" t="s">
        <v>63</v>
      </c>
      <c r="AM891" s="19" t="s">
        <v>63</v>
      </c>
      <c r="AN891" s="19" t="s">
        <v>63</v>
      </c>
      <c r="AO891" s="19" t="s">
        <v>63</v>
      </c>
      <c r="AP891" s="83" t="s">
        <v>191</v>
      </c>
      <c r="AQ891" s="83" t="s">
        <v>64</v>
      </c>
    </row>
    <row r="892" spans="1:43">
      <c r="A892" s="19" t="s">
        <v>217</v>
      </c>
      <c r="B892" s="1">
        <v>3441</v>
      </c>
      <c r="C892" s="16">
        <v>37.799999999999997</v>
      </c>
      <c r="D892" s="23" t="s">
        <v>2034</v>
      </c>
      <c r="E892" s="17" t="s">
        <v>57</v>
      </c>
      <c r="F892" s="19" t="s">
        <v>57</v>
      </c>
      <c r="G892" s="19" t="s">
        <v>116</v>
      </c>
      <c r="H892" s="18">
        <v>1</v>
      </c>
      <c r="I892" s="19"/>
      <c r="J892" s="19"/>
      <c r="K892" s="19"/>
      <c r="L892" s="19" t="s">
        <v>63</v>
      </c>
      <c r="M892" s="19" t="s">
        <v>63</v>
      </c>
      <c r="N892" s="19" t="s">
        <v>63</v>
      </c>
      <c r="O892" s="19" t="s">
        <v>63</v>
      </c>
      <c r="P892" s="19" t="s">
        <v>62</v>
      </c>
      <c r="Q892" s="19" t="s">
        <v>63</v>
      </c>
      <c r="R892" s="19" t="s">
        <v>62</v>
      </c>
      <c r="S892" s="19" t="s">
        <v>62</v>
      </c>
      <c r="T892" s="19" t="s">
        <v>62</v>
      </c>
      <c r="U892" s="19" t="s">
        <v>62</v>
      </c>
      <c r="V892" s="19" t="s">
        <v>62</v>
      </c>
      <c r="W892" s="19" t="s">
        <v>63</v>
      </c>
      <c r="X892" s="19" t="s">
        <v>63</v>
      </c>
      <c r="Y892" s="19" t="s">
        <v>63</v>
      </c>
      <c r="Z892" s="19" t="s">
        <v>63</v>
      </c>
      <c r="AA892" s="19" t="s">
        <v>63</v>
      </c>
      <c r="AB892" s="19" t="s">
        <v>63</v>
      </c>
      <c r="AC892" s="19" t="s">
        <v>63</v>
      </c>
      <c r="AD892" s="19" t="s">
        <v>63</v>
      </c>
      <c r="AE892" s="19" t="s">
        <v>63</v>
      </c>
      <c r="AF892" s="19" t="s">
        <v>63</v>
      </c>
      <c r="AG892" s="19" t="s">
        <v>63</v>
      </c>
      <c r="AH892" s="19" t="s">
        <v>63</v>
      </c>
      <c r="AI892" s="19" t="s">
        <v>63</v>
      </c>
      <c r="AJ892" s="19" t="s">
        <v>63</v>
      </c>
      <c r="AK892" s="19" t="s">
        <v>63</v>
      </c>
      <c r="AL892" s="19" t="s">
        <v>63</v>
      </c>
      <c r="AM892" s="19" t="s">
        <v>63</v>
      </c>
      <c r="AN892" s="19" t="s">
        <v>63</v>
      </c>
      <c r="AO892" s="19" t="s">
        <v>63</v>
      </c>
      <c r="AP892" s="83"/>
      <c r="AQ892" s="83" t="s">
        <v>64</v>
      </c>
    </row>
    <row r="893" spans="1:43">
      <c r="A893" s="19" t="s">
        <v>217</v>
      </c>
      <c r="B893" s="1">
        <v>3442</v>
      </c>
      <c r="C893" s="16">
        <v>26.1</v>
      </c>
      <c r="D893" s="23" t="s">
        <v>2035</v>
      </c>
      <c r="E893" s="17" t="s">
        <v>57</v>
      </c>
      <c r="F893" s="19" t="s">
        <v>57</v>
      </c>
      <c r="G893" s="19" t="s">
        <v>116</v>
      </c>
      <c r="H893" s="18">
        <v>1</v>
      </c>
      <c r="I893" s="19"/>
      <c r="J893" s="19"/>
      <c r="K893" s="19"/>
      <c r="L893" s="19" t="s">
        <v>63</v>
      </c>
      <c r="M893" s="19" t="s">
        <v>63</v>
      </c>
      <c r="N893" s="19" t="s">
        <v>63</v>
      </c>
      <c r="O893" s="19" t="s">
        <v>63</v>
      </c>
      <c r="P893" s="19" t="s">
        <v>62</v>
      </c>
      <c r="Q893" s="19" t="s">
        <v>62</v>
      </c>
      <c r="R893" s="19" t="s">
        <v>63</v>
      </c>
      <c r="S893" s="19" t="s">
        <v>62</v>
      </c>
      <c r="T893" s="19" t="s">
        <v>62</v>
      </c>
      <c r="U893" s="19" t="s">
        <v>62</v>
      </c>
      <c r="V893" s="19" t="s">
        <v>62</v>
      </c>
      <c r="W893" s="19" t="s">
        <v>63</v>
      </c>
      <c r="X893" s="19" t="s">
        <v>63</v>
      </c>
      <c r="Y893" s="19" t="s">
        <v>63</v>
      </c>
      <c r="Z893" s="19" t="s">
        <v>63</v>
      </c>
      <c r="AA893" s="19" t="s">
        <v>63</v>
      </c>
      <c r="AB893" s="19" t="s">
        <v>63</v>
      </c>
      <c r="AC893" s="19" t="s">
        <v>63</v>
      </c>
      <c r="AD893" s="19" t="s">
        <v>63</v>
      </c>
      <c r="AE893" s="19" t="s">
        <v>63</v>
      </c>
      <c r="AF893" s="19" t="s">
        <v>63</v>
      </c>
      <c r="AG893" s="19" t="s">
        <v>63</v>
      </c>
      <c r="AH893" s="19" t="s">
        <v>63</v>
      </c>
      <c r="AI893" s="19" t="s">
        <v>63</v>
      </c>
      <c r="AJ893" s="19" t="s">
        <v>63</v>
      </c>
      <c r="AK893" s="19" t="s">
        <v>63</v>
      </c>
      <c r="AL893" s="19" t="s">
        <v>63</v>
      </c>
      <c r="AM893" s="19" t="s">
        <v>63</v>
      </c>
      <c r="AN893" s="19" t="s">
        <v>63</v>
      </c>
      <c r="AO893" s="19" t="s">
        <v>63</v>
      </c>
      <c r="AP893" s="83"/>
      <c r="AQ893" s="83" t="s">
        <v>64</v>
      </c>
    </row>
    <row r="894" spans="1:43">
      <c r="A894" s="19" t="s">
        <v>217</v>
      </c>
      <c r="B894" s="1">
        <v>3443</v>
      </c>
      <c r="C894" s="16">
        <v>31.5</v>
      </c>
      <c r="D894" s="23" t="s">
        <v>2035</v>
      </c>
      <c r="E894" s="17" t="s">
        <v>57</v>
      </c>
      <c r="F894" s="19" t="s">
        <v>57</v>
      </c>
      <c r="G894" s="19" t="s">
        <v>59</v>
      </c>
      <c r="H894" s="18">
        <v>1</v>
      </c>
      <c r="I894" s="19"/>
      <c r="J894" s="19"/>
      <c r="K894" s="19"/>
      <c r="L894" s="19" t="s">
        <v>63</v>
      </c>
      <c r="M894" s="19" t="s">
        <v>63</v>
      </c>
      <c r="N894" s="19" t="s">
        <v>63</v>
      </c>
      <c r="O894" s="19" t="s">
        <v>63</v>
      </c>
      <c r="P894" s="19" t="s">
        <v>62</v>
      </c>
      <c r="Q894" s="19" t="s">
        <v>62</v>
      </c>
      <c r="R894" s="19" t="s">
        <v>63</v>
      </c>
      <c r="S894" s="19" t="s">
        <v>62</v>
      </c>
      <c r="T894" s="19" t="s">
        <v>62</v>
      </c>
      <c r="U894" s="19" t="s">
        <v>62</v>
      </c>
      <c r="V894" s="19" t="s">
        <v>62</v>
      </c>
      <c r="W894" s="19" t="s">
        <v>63</v>
      </c>
      <c r="X894" s="19" t="s">
        <v>63</v>
      </c>
      <c r="Y894" s="19" t="s">
        <v>63</v>
      </c>
      <c r="Z894" s="19" t="s">
        <v>63</v>
      </c>
      <c r="AA894" s="19" t="s">
        <v>63</v>
      </c>
      <c r="AB894" s="19" t="s">
        <v>63</v>
      </c>
      <c r="AC894" s="19" t="s">
        <v>63</v>
      </c>
      <c r="AD894" s="19" t="s">
        <v>63</v>
      </c>
      <c r="AE894" s="19" t="s">
        <v>63</v>
      </c>
      <c r="AF894" s="19" t="s">
        <v>63</v>
      </c>
      <c r="AG894" s="19" t="s">
        <v>63</v>
      </c>
      <c r="AH894" s="19" t="s">
        <v>63</v>
      </c>
      <c r="AI894" s="19" t="s">
        <v>63</v>
      </c>
      <c r="AJ894" s="19" t="s">
        <v>63</v>
      </c>
      <c r="AK894" s="19" t="s">
        <v>63</v>
      </c>
      <c r="AL894" s="19" t="s">
        <v>63</v>
      </c>
      <c r="AM894" s="19" t="s">
        <v>63</v>
      </c>
      <c r="AN894" s="19" t="s">
        <v>63</v>
      </c>
      <c r="AO894" s="19" t="s">
        <v>63</v>
      </c>
      <c r="AP894" s="83"/>
      <c r="AQ894" s="83" t="s">
        <v>64</v>
      </c>
    </row>
    <row r="895" spans="1:43">
      <c r="A895" s="19" t="s">
        <v>217</v>
      </c>
      <c r="B895" s="1">
        <v>3445</v>
      </c>
      <c r="C895" s="16">
        <v>135</v>
      </c>
      <c r="D895" s="23" t="s">
        <v>237</v>
      </c>
      <c r="E895" s="19" t="s">
        <v>2036</v>
      </c>
      <c r="F895" s="19" t="s">
        <v>57</v>
      </c>
      <c r="G895" s="17" t="s">
        <v>57</v>
      </c>
      <c r="H895" s="18">
        <v>1</v>
      </c>
      <c r="I895" s="19"/>
      <c r="J895" s="19"/>
      <c r="K895" s="19"/>
      <c r="L895" s="19" t="s">
        <v>63</v>
      </c>
      <c r="M895" s="19" t="s">
        <v>63</v>
      </c>
      <c r="N895" s="19" t="s">
        <v>63</v>
      </c>
      <c r="O895" s="19" t="s">
        <v>63</v>
      </c>
      <c r="P895" s="19" t="s">
        <v>62</v>
      </c>
      <c r="Q895" s="19" t="s">
        <v>62</v>
      </c>
      <c r="R895" s="19" t="s">
        <v>63</v>
      </c>
      <c r="S895" s="19" t="s">
        <v>62</v>
      </c>
      <c r="T895" s="19" t="s">
        <v>62</v>
      </c>
      <c r="U895" s="19" t="s">
        <v>62</v>
      </c>
      <c r="V895" s="19" t="s">
        <v>62</v>
      </c>
      <c r="W895" s="19" t="s">
        <v>63</v>
      </c>
      <c r="X895" s="19" t="s">
        <v>63</v>
      </c>
      <c r="Y895" s="19" t="s">
        <v>63</v>
      </c>
      <c r="Z895" s="19" t="s">
        <v>63</v>
      </c>
      <c r="AA895" s="19" t="s">
        <v>63</v>
      </c>
      <c r="AB895" s="19" t="s">
        <v>63</v>
      </c>
      <c r="AC895" s="19" t="s">
        <v>63</v>
      </c>
      <c r="AD895" s="19" t="s">
        <v>63</v>
      </c>
      <c r="AE895" s="19" t="s">
        <v>63</v>
      </c>
      <c r="AF895" s="19" t="s">
        <v>63</v>
      </c>
      <c r="AG895" s="19" t="s">
        <v>63</v>
      </c>
      <c r="AH895" s="19" t="s">
        <v>63</v>
      </c>
      <c r="AI895" s="19" t="s">
        <v>63</v>
      </c>
      <c r="AJ895" s="19" t="s">
        <v>63</v>
      </c>
      <c r="AK895" s="19" t="s">
        <v>63</v>
      </c>
      <c r="AL895" s="19" t="s">
        <v>63</v>
      </c>
      <c r="AM895" s="19" t="s">
        <v>63</v>
      </c>
      <c r="AN895" s="19" t="s">
        <v>63</v>
      </c>
      <c r="AO895" s="19" t="s">
        <v>63</v>
      </c>
      <c r="AP895" s="83"/>
      <c r="AQ895" s="83" t="s">
        <v>64</v>
      </c>
    </row>
    <row r="896" spans="1:43">
      <c r="A896" s="19" t="s">
        <v>217</v>
      </c>
      <c r="B896" s="1">
        <v>3446</v>
      </c>
      <c r="C896" s="16">
        <v>162</v>
      </c>
      <c r="D896" s="23" t="s">
        <v>237</v>
      </c>
      <c r="E896" s="19" t="s">
        <v>238</v>
      </c>
      <c r="F896" s="19" t="s">
        <v>57</v>
      </c>
      <c r="G896" s="17" t="s">
        <v>57</v>
      </c>
      <c r="H896" s="18">
        <v>1</v>
      </c>
      <c r="I896" s="19"/>
      <c r="J896" s="19"/>
      <c r="K896" s="19"/>
      <c r="L896" s="19" t="s">
        <v>63</v>
      </c>
      <c r="M896" s="19" t="s">
        <v>63</v>
      </c>
      <c r="N896" s="19" t="s">
        <v>63</v>
      </c>
      <c r="O896" s="19" t="s">
        <v>63</v>
      </c>
      <c r="P896" s="19" t="s">
        <v>62</v>
      </c>
      <c r="Q896" s="19" t="s">
        <v>62</v>
      </c>
      <c r="R896" s="19" t="s">
        <v>63</v>
      </c>
      <c r="S896" s="19" t="s">
        <v>62</v>
      </c>
      <c r="T896" s="19" t="s">
        <v>62</v>
      </c>
      <c r="U896" s="19" t="s">
        <v>62</v>
      </c>
      <c r="V896" s="19" t="s">
        <v>62</v>
      </c>
      <c r="W896" s="19" t="s">
        <v>63</v>
      </c>
      <c r="X896" s="19" t="s">
        <v>63</v>
      </c>
      <c r="Y896" s="19" t="s">
        <v>63</v>
      </c>
      <c r="Z896" s="19" t="s">
        <v>63</v>
      </c>
      <c r="AA896" s="19" t="s">
        <v>63</v>
      </c>
      <c r="AB896" s="19" t="s">
        <v>63</v>
      </c>
      <c r="AC896" s="19" t="s">
        <v>63</v>
      </c>
      <c r="AD896" s="19" t="s">
        <v>63</v>
      </c>
      <c r="AE896" s="19" t="s">
        <v>63</v>
      </c>
      <c r="AF896" s="19" t="s">
        <v>63</v>
      </c>
      <c r="AG896" s="19" t="s">
        <v>63</v>
      </c>
      <c r="AH896" s="19" t="s">
        <v>63</v>
      </c>
      <c r="AI896" s="19" t="s">
        <v>63</v>
      </c>
      <c r="AJ896" s="19" t="s">
        <v>63</v>
      </c>
      <c r="AK896" s="19" t="s">
        <v>63</v>
      </c>
      <c r="AL896" s="19" t="s">
        <v>63</v>
      </c>
      <c r="AM896" s="19" t="s">
        <v>63</v>
      </c>
      <c r="AN896" s="19" t="s">
        <v>63</v>
      </c>
      <c r="AO896" s="19" t="s">
        <v>63</v>
      </c>
      <c r="AP896" s="83"/>
      <c r="AQ896" s="83" t="s">
        <v>64</v>
      </c>
    </row>
    <row r="897" spans="1:55">
      <c r="A897" s="19" t="s">
        <v>217</v>
      </c>
      <c r="B897" s="1">
        <v>3447</v>
      </c>
      <c r="C897" s="16">
        <v>37.799999999999997</v>
      </c>
      <c r="D897" s="23" t="s">
        <v>2037</v>
      </c>
      <c r="E897" s="19" t="s">
        <v>2038</v>
      </c>
      <c r="F897" s="19" t="s">
        <v>57</v>
      </c>
      <c r="G897" s="17" t="s">
        <v>57</v>
      </c>
      <c r="H897" s="18">
        <v>1</v>
      </c>
      <c r="I897" s="19"/>
      <c r="J897" s="19"/>
      <c r="K897" s="19"/>
      <c r="L897" s="19" t="s">
        <v>63</v>
      </c>
      <c r="M897" s="19" t="s">
        <v>63</v>
      </c>
      <c r="N897" s="19" t="s">
        <v>63</v>
      </c>
      <c r="O897" s="19" t="s">
        <v>63</v>
      </c>
      <c r="P897" s="19" t="s">
        <v>62</v>
      </c>
      <c r="Q897" s="19" t="s">
        <v>62</v>
      </c>
      <c r="R897" s="19" t="s">
        <v>63</v>
      </c>
      <c r="S897" s="19" t="s">
        <v>62</v>
      </c>
      <c r="T897" s="19" t="s">
        <v>62</v>
      </c>
      <c r="U897" s="19" t="s">
        <v>62</v>
      </c>
      <c r="V897" s="19" t="s">
        <v>62</v>
      </c>
      <c r="W897" s="19" t="s">
        <v>63</v>
      </c>
      <c r="X897" s="19" t="s">
        <v>63</v>
      </c>
      <c r="Y897" s="19" t="s">
        <v>63</v>
      </c>
      <c r="Z897" s="19" t="s">
        <v>63</v>
      </c>
      <c r="AA897" s="19" t="s">
        <v>63</v>
      </c>
      <c r="AB897" s="19" t="s">
        <v>63</v>
      </c>
      <c r="AC897" s="19" t="s">
        <v>63</v>
      </c>
      <c r="AD897" s="19" t="s">
        <v>63</v>
      </c>
      <c r="AE897" s="19" t="s">
        <v>63</v>
      </c>
      <c r="AF897" s="19" t="s">
        <v>63</v>
      </c>
      <c r="AG897" s="19" t="s">
        <v>63</v>
      </c>
      <c r="AH897" s="19" t="s">
        <v>63</v>
      </c>
      <c r="AI897" s="19" t="s">
        <v>63</v>
      </c>
      <c r="AJ897" s="19" t="s">
        <v>63</v>
      </c>
      <c r="AK897" s="19" t="s">
        <v>63</v>
      </c>
      <c r="AL897" s="19" t="s">
        <v>63</v>
      </c>
      <c r="AM897" s="19" t="s">
        <v>63</v>
      </c>
      <c r="AN897" s="19" t="s">
        <v>63</v>
      </c>
      <c r="AO897" s="19" t="s">
        <v>63</v>
      </c>
      <c r="AP897" s="83"/>
      <c r="AQ897" s="83" t="s">
        <v>64</v>
      </c>
    </row>
    <row r="898" spans="1:55" ht="76.5">
      <c r="A898" s="19" t="s">
        <v>217</v>
      </c>
      <c r="B898" s="1">
        <v>3448</v>
      </c>
      <c r="C898" s="16">
        <v>119.7</v>
      </c>
      <c r="D898" s="23" t="s">
        <v>2039</v>
      </c>
      <c r="E898" s="19" t="s">
        <v>227</v>
      </c>
      <c r="F898" s="19" t="s">
        <v>57</v>
      </c>
      <c r="G898" s="17" t="s">
        <v>57</v>
      </c>
      <c r="H898" s="18">
        <v>1</v>
      </c>
      <c r="I898" s="19" t="s">
        <v>194</v>
      </c>
      <c r="J898" s="19"/>
      <c r="K898" s="19" t="s">
        <v>2781</v>
      </c>
      <c r="L898" s="19" t="s">
        <v>63</v>
      </c>
      <c r="M898" s="19" t="s">
        <v>63</v>
      </c>
      <c r="N898" s="19" t="s">
        <v>63</v>
      </c>
      <c r="O898" s="19" t="s">
        <v>63</v>
      </c>
      <c r="P898" s="19" t="s">
        <v>62</v>
      </c>
      <c r="Q898" s="19" t="s">
        <v>63</v>
      </c>
      <c r="R898" s="19" t="s">
        <v>62</v>
      </c>
      <c r="S898" s="19" t="s">
        <v>62</v>
      </c>
      <c r="T898" s="19" t="s">
        <v>62</v>
      </c>
      <c r="U898" s="19" t="s">
        <v>62</v>
      </c>
      <c r="V898" s="19" t="s">
        <v>62</v>
      </c>
      <c r="W898" s="19" t="s">
        <v>63</v>
      </c>
      <c r="X898" s="19" t="s">
        <v>63</v>
      </c>
      <c r="Y898" s="19" t="s">
        <v>63</v>
      </c>
      <c r="Z898" s="19" t="s">
        <v>63</v>
      </c>
      <c r="AA898" s="19" t="s">
        <v>63</v>
      </c>
      <c r="AB898" s="19" t="s">
        <v>63</v>
      </c>
      <c r="AC898" s="19" t="s">
        <v>63</v>
      </c>
      <c r="AD898" s="19" t="s">
        <v>63</v>
      </c>
      <c r="AE898" s="19" t="s">
        <v>63</v>
      </c>
      <c r="AF898" s="19" t="s">
        <v>63</v>
      </c>
      <c r="AG898" s="19" t="s">
        <v>63</v>
      </c>
      <c r="AH898" s="19" t="s">
        <v>63</v>
      </c>
      <c r="AI898" s="19" t="s">
        <v>63</v>
      </c>
      <c r="AJ898" s="19" t="s">
        <v>63</v>
      </c>
      <c r="AK898" s="19" t="s">
        <v>63</v>
      </c>
      <c r="AL898" s="19" t="s">
        <v>63</v>
      </c>
      <c r="AM898" s="19" t="s">
        <v>63</v>
      </c>
      <c r="AN898" s="19" t="s">
        <v>63</v>
      </c>
      <c r="AO898" s="19" t="s">
        <v>63</v>
      </c>
      <c r="AP898" s="83"/>
      <c r="AQ898" s="83" t="s">
        <v>64</v>
      </c>
      <c r="AR898" s="95"/>
      <c r="AS898" s="95"/>
      <c r="AT898" s="95"/>
      <c r="AU898" s="95"/>
      <c r="AV898" s="95"/>
      <c r="AW898" s="95"/>
      <c r="AX898" s="95"/>
      <c r="AY898" s="95"/>
      <c r="AZ898" s="95"/>
      <c r="BA898" s="95"/>
      <c r="BB898" s="95"/>
      <c r="BC898" s="95"/>
    </row>
    <row r="899" spans="1:55" ht="63.75">
      <c r="A899" s="19" t="s">
        <v>217</v>
      </c>
      <c r="B899" s="1">
        <v>3448.1</v>
      </c>
      <c r="C899" s="16">
        <v>47.7</v>
      </c>
      <c r="D899" s="23" t="s">
        <v>2040</v>
      </c>
      <c r="E899" s="19" t="s">
        <v>227</v>
      </c>
      <c r="F899" s="19" t="s">
        <v>57</v>
      </c>
      <c r="G899" s="17" t="s">
        <v>57</v>
      </c>
      <c r="H899" s="18">
        <v>1</v>
      </c>
      <c r="I899" s="19" t="s">
        <v>189</v>
      </c>
      <c r="J899" s="19"/>
      <c r="K899" s="19" t="s">
        <v>2782</v>
      </c>
      <c r="L899" s="19" t="s">
        <v>63</v>
      </c>
      <c r="M899" s="19" t="s">
        <v>63</v>
      </c>
      <c r="N899" s="19" t="s">
        <v>63</v>
      </c>
      <c r="O899" s="19" t="s">
        <v>63</v>
      </c>
      <c r="P899" s="19" t="s">
        <v>62</v>
      </c>
      <c r="Q899" s="19" t="s">
        <v>63</v>
      </c>
      <c r="R899" s="19" t="s">
        <v>62</v>
      </c>
      <c r="S899" s="19" t="s">
        <v>62</v>
      </c>
      <c r="T899" s="19" t="s">
        <v>62</v>
      </c>
      <c r="U899" s="19" t="s">
        <v>62</v>
      </c>
      <c r="V899" s="19" t="s">
        <v>62</v>
      </c>
      <c r="W899" s="19" t="s">
        <v>63</v>
      </c>
      <c r="X899" s="19" t="s">
        <v>63</v>
      </c>
      <c r="Y899" s="19" t="s">
        <v>63</v>
      </c>
      <c r="Z899" s="19" t="s">
        <v>63</v>
      </c>
      <c r="AA899" s="19" t="s">
        <v>63</v>
      </c>
      <c r="AB899" s="19" t="s">
        <v>63</v>
      </c>
      <c r="AC899" s="19" t="s">
        <v>63</v>
      </c>
      <c r="AD899" s="19" t="s">
        <v>63</v>
      </c>
      <c r="AE899" s="19" t="s">
        <v>63</v>
      </c>
      <c r="AF899" s="19" t="s">
        <v>63</v>
      </c>
      <c r="AG899" s="19" t="s">
        <v>63</v>
      </c>
      <c r="AH899" s="19" t="s">
        <v>63</v>
      </c>
      <c r="AI899" s="19" t="s">
        <v>63</v>
      </c>
      <c r="AJ899" s="19" t="s">
        <v>63</v>
      </c>
      <c r="AK899" s="19" t="s">
        <v>63</v>
      </c>
      <c r="AL899" s="19" t="s">
        <v>63</v>
      </c>
      <c r="AM899" s="19" t="s">
        <v>63</v>
      </c>
      <c r="AN899" s="19" t="s">
        <v>63</v>
      </c>
      <c r="AO899" s="19" t="s">
        <v>63</v>
      </c>
      <c r="AP899" s="83" t="s">
        <v>191</v>
      </c>
      <c r="AQ899" s="83" t="s">
        <v>64</v>
      </c>
    </row>
    <row r="900" spans="1:55" ht="25.5">
      <c r="A900" s="19" t="s">
        <v>217</v>
      </c>
      <c r="B900" s="1">
        <v>3449</v>
      </c>
      <c r="C900" s="16">
        <v>162</v>
      </c>
      <c r="D900" s="23" t="s">
        <v>2041</v>
      </c>
      <c r="E900" s="19" t="s">
        <v>2042</v>
      </c>
      <c r="F900" s="19" t="s">
        <v>57</v>
      </c>
      <c r="G900" s="17" t="s">
        <v>57</v>
      </c>
      <c r="H900" s="18">
        <v>1</v>
      </c>
      <c r="I900" s="19"/>
      <c r="J900" s="19"/>
      <c r="K900" s="19"/>
      <c r="L900" s="19" t="s">
        <v>63</v>
      </c>
      <c r="M900" s="19" t="s">
        <v>63</v>
      </c>
      <c r="N900" s="19" t="s">
        <v>63</v>
      </c>
      <c r="O900" s="19" t="s">
        <v>63</v>
      </c>
      <c r="P900" s="19" t="s">
        <v>62</v>
      </c>
      <c r="Q900" s="19" t="s">
        <v>62</v>
      </c>
      <c r="R900" s="19" t="s">
        <v>63</v>
      </c>
      <c r="S900" s="19" t="s">
        <v>62</v>
      </c>
      <c r="T900" s="19" t="s">
        <v>62</v>
      </c>
      <c r="U900" s="19" t="s">
        <v>62</v>
      </c>
      <c r="V900" s="19" t="s">
        <v>62</v>
      </c>
      <c r="W900" s="19" t="s">
        <v>63</v>
      </c>
      <c r="X900" s="19" t="s">
        <v>63</v>
      </c>
      <c r="Y900" s="19" t="s">
        <v>63</v>
      </c>
      <c r="Z900" s="19" t="s">
        <v>63</v>
      </c>
      <c r="AA900" s="19" t="s">
        <v>63</v>
      </c>
      <c r="AB900" s="19" t="s">
        <v>63</v>
      </c>
      <c r="AC900" s="19" t="s">
        <v>63</v>
      </c>
      <c r="AD900" s="19" t="s">
        <v>63</v>
      </c>
      <c r="AE900" s="19" t="s">
        <v>63</v>
      </c>
      <c r="AF900" s="19" t="s">
        <v>63</v>
      </c>
      <c r="AG900" s="19" t="s">
        <v>63</v>
      </c>
      <c r="AH900" s="19" t="s">
        <v>63</v>
      </c>
      <c r="AI900" s="19" t="s">
        <v>63</v>
      </c>
      <c r="AJ900" s="19" t="s">
        <v>63</v>
      </c>
      <c r="AK900" s="19" t="s">
        <v>63</v>
      </c>
      <c r="AL900" s="19" t="s">
        <v>63</v>
      </c>
      <c r="AM900" s="19" t="s">
        <v>63</v>
      </c>
      <c r="AN900" s="19" t="s">
        <v>63</v>
      </c>
      <c r="AO900" s="19" t="s">
        <v>63</v>
      </c>
      <c r="AP900" s="83"/>
      <c r="AQ900" s="83" t="s">
        <v>64</v>
      </c>
    </row>
    <row r="901" spans="1:55">
      <c r="A901" s="19" t="s">
        <v>217</v>
      </c>
      <c r="B901" s="1">
        <v>3450</v>
      </c>
      <c r="C901" s="16">
        <v>37.799999999999997</v>
      </c>
      <c r="D901" s="23" t="s">
        <v>2043</v>
      </c>
      <c r="E901" s="19" t="s">
        <v>2038</v>
      </c>
      <c r="F901" s="19" t="s">
        <v>57</v>
      </c>
      <c r="G901" s="17" t="s">
        <v>57</v>
      </c>
      <c r="H901" s="18">
        <v>1</v>
      </c>
      <c r="I901" s="19"/>
      <c r="J901" s="19"/>
      <c r="K901" s="19"/>
      <c r="L901" s="19" t="s">
        <v>63</v>
      </c>
      <c r="M901" s="19" t="s">
        <v>63</v>
      </c>
      <c r="N901" s="19" t="s">
        <v>63</v>
      </c>
      <c r="O901" s="19" t="s">
        <v>63</v>
      </c>
      <c r="P901" s="19" t="s">
        <v>62</v>
      </c>
      <c r="Q901" s="19" t="s">
        <v>62</v>
      </c>
      <c r="R901" s="19" t="s">
        <v>63</v>
      </c>
      <c r="S901" s="19" t="s">
        <v>62</v>
      </c>
      <c r="T901" s="19" t="s">
        <v>62</v>
      </c>
      <c r="U901" s="19" t="s">
        <v>62</v>
      </c>
      <c r="V901" s="19" t="s">
        <v>62</v>
      </c>
      <c r="W901" s="19" t="s">
        <v>63</v>
      </c>
      <c r="X901" s="19" t="s">
        <v>63</v>
      </c>
      <c r="Y901" s="19" t="s">
        <v>63</v>
      </c>
      <c r="Z901" s="19" t="s">
        <v>63</v>
      </c>
      <c r="AA901" s="19" t="s">
        <v>63</v>
      </c>
      <c r="AB901" s="19" t="s">
        <v>63</v>
      </c>
      <c r="AC901" s="19" t="s">
        <v>63</v>
      </c>
      <c r="AD901" s="19" t="s">
        <v>63</v>
      </c>
      <c r="AE901" s="19" t="s">
        <v>63</v>
      </c>
      <c r="AF901" s="19" t="s">
        <v>63</v>
      </c>
      <c r="AG901" s="19" t="s">
        <v>63</v>
      </c>
      <c r="AH901" s="19" t="s">
        <v>63</v>
      </c>
      <c r="AI901" s="19" t="s">
        <v>63</v>
      </c>
      <c r="AJ901" s="19" t="s">
        <v>63</v>
      </c>
      <c r="AK901" s="19" t="s">
        <v>63</v>
      </c>
      <c r="AL901" s="19" t="s">
        <v>63</v>
      </c>
      <c r="AM901" s="19" t="s">
        <v>63</v>
      </c>
      <c r="AN901" s="19" t="s">
        <v>63</v>
      </c>
      <c r="AO901" s="19" t="s">
        <v>63</v>
      </c>
      <c r="AP901" s="83"/>
      <c r="AQ901" s="83" t="s">
        <v>64</v>
      </c>
    </row>
    <row r="902" spans="1:55">
      <c r="A902" s="19" t="s">
        <v>217</v>
      </c>
      <c r="B902" s="1">
        <v>3451</v>
      </c>
      <c r="C902" s="16">
        <v>42.3</v>
      </c>
      <c r="D902" s="23" t="s">
        <v>2037</v>
      </c>
      <c r="E902" s="19" t="s">
        <v>2044</v>
      </c>
      <c r="F902" s="19" t="s">
        <v>57</v>
      </c>
      <c r="G902" s="17" t="s">
        <v>57</v>
      </c>
      <c r="H902" s="19" t="s">
        <v>2045</v>
      </c>
      <c r="I902" s="19"/>
      <c r="J902" s="19"/>
      <c r="K902" s="19"/>
      <c r="L902" s="19" t="s">
        <v>63</v>
      </c>
      <c r="M902" s="19" t="s">
        <v>63</v>
      </c>
      <c r="N902" s="19" t="s">
        <v>63</v>
      </c>
      <c r="O902" s="19" t="s">
        <v>63</v>
      </c>
      <c r="P902" s="19" t="s">
        <v>62</v>
      </c>
      <c r="Q902" s="19" t="s">
        <v>62</v>
      </c>
      <c r="R902" s="19" t="s">
        <v>63</v>
      </c>
      <c r="S902" s="19" t="s">
        <v>62</v>
      </c>
      <c r="T902" s="19" t="s">
        <v>62</v>
      </c>
      <c r="U902" s="19" t="s">
        <v>62</v>
      </c>
      <c r="V902" s="19" t="s">
        <v>62</v>
      </c>
      <c r="W902" s="19" t="s">
        <v>63</v>
      </c>
      <c r="X902" s="19" t="s">
        <v>63</v>
      </c>
      <c r="Y902" s="19" t="s">
        <v>63</v>
      </c>
      <c r="Z902" s="19" t="s">
        <v>63</v>
      </c>
      <c r="AA902" s="19" t="s">
        <v>63</v>
      </c>
      <c r="AB902" s="19" t="s">
        <v>63</v>
      </c>
      <c r="AC902" s="19" t="s">
        <v>63</v>
      </c>
      <c r="AD902" s="19" t="s">
        <v>63</v>
      </c>
      <c r="AE902" s="19" t="s">
        <v>63</v>
      </c>
      <c r="AF902" s="19" t="s">
        <v>63</v>
      </c>
      <c r="AG902" s="19" t="s">
        <v>63</v>
      </c>
      <c r="AH902" s="19" t="s">
        <v>63</v>
      </c>
      <c r="AI902" s="19" t="s">
        <v>63</v>
      </c>
      <c r="AJ902" s="19" t="s">
        <v>63</v>
      </c>
      <c r="AK902" s="19" t="s">
        <v>63</v>
      </c>
      <c r="AL902" s="19" t="s">
        <v>63</v>
      </c>
      <c r="AM902" s="19" t="s">
        <v>63</v>
      </c>
      <c r="AN902" s="19" t="s">
        <v>63</v>
      </c>
      <c r="AO902" s="19" t="s">
        <v>63</v>
      </c>
      <c r="AP902" s="83"/>
      <c r="AQ902" s="83" t="s">
        <v>64</v>
      </c>
    </row>
    <row r="903" spans="1:55">
      <c r="A903" s="19" t="s">
        <v>217</v>
      </c>
      <c r="B903" s="1">
        <v>3452</v>
      </c>
      <c r="C903" s="16">
        <v>42.3</v>
      </c>
      <c r="D903" s="23" t="s">
        <v>2043</v>
      </c>
      <c r="E903" s="19" t="s">
        <v>2044</v>
      </c>
      <c r="F903" s="19" t="s">
        <v>57</v>
      </c>
      <c r="G903" s="17" t="s">
        <v>57</v>
      </c>
      <c r="H903" s="19" t="s">
        <v>2046</v>
      </c>
      <c r="I903" s="19"/>
      <c r="J903" s="19"/>
      <c r="K903" s="19"/>
      <c r="L903" s="19" t="s">
        <v>63</v>
      </c>
      <c r="M903" s="19" t="s">
        <v>63</v>
      </c>
      <c r="N903" s="19" t="s">
        <v>63</v>
      </c>
      <c r="O903" s="19" t="s">
        <v>63</v>
      </c>
      <c r="P903" s="19" t="s">
        <v>62</v>
      </c>
      <c r="Q903" s="19" t="s">
        <v>62</v>
      </c>
      <c r="R903" s="19" t="s">
        <v>63</v>
      </c>
      <c r="S903" s="19" t="s">
        <v>62</v>
      </c>
      <c r="T903" s="19" t="s">
        <v>62</v>
      </c>
      <c r="U903" s="19" t="s">
        <v>62</v>
      </c>
      <c r="V903" s="19" t="s">
        <v>62</v>
      </c>
      <c r="W903" s="19" t="s">
        <v>63</v>
      </c>
      <c r="X903" s="19" t="s">
        <v>63</v>
      </c>
      <c r="Y903" s="19" t="s">
        <v>63</v>
      </c>
      <c r="Z903" s="19" t="s">
        <v>63</v>
      </c>
      <c r="AA903" s="19" t="s">
        <v>63</v>
      </c>
      <c r="AB903" s="19" t="s">
        <v>63</v>
      </c>
      <c r="AC903" s="19" t="s">
        <v>63</v>
      </c>
      <c r="AD903" s="19" t="s">
        <v>63</v>
      </c>
      <c r="AE903" s="19" t="s">
        <v>63</v>
      </c>
      <c r="AF903" s="19" t="s">
        <v>63</v>
      </c>
      <c r="AG903" s="19" t="s">
        <v>63</v>
      </c>
      <c r="AH903" s="19" t="s">
        <v>63</v>
      </c>
      <c r="AI903" s="19" t="s">
        <v>63</v>
      </c>
      <c r="AJ903" s="19" t="s">
        <v>63</v>
      </c>
      <c r="AK903" s="19" t="s">
        <v>63</v>
      </c>
      <c r="AL903" s="19" t="s">
        <v>63</v>
      </c>
      <c r="AM903" s="19" t="s">
        <v>63</v>
      </c>
      <c r="AN903" s="19" t="s">
        <v>63</v>
      </c>
      <c r="AO903" s="19" t="s">
        <v>63</v>
      </c>
      <c r="AP903" s="83"/>
      <c r="AQ903" s="83" t="s">
        <v>64</v>
      </c>
    </row>
    <row r="904" spans="1:55" ht="38.25">
      <c r="A904" s="19" t="s">
        <v>217</v>
      </c>
      <c r="B904" s="1">
        <v>3453</v>
      </c>
      <c r="C904" s="16">
        <v>90</v>
      </c>
      <c r="D904" s="23" t="s">
        <v>2047</v>
      </c>
      <c r="E904" s="31" t="s">
        <v>2048</v>
      </c>
      <c r="F904" s="19" t="s">
        <v>57</v>
      </c>
      <c r="G904" s="17" t="s">
        <v>57</v>
      </c>
      <c r="H904" s="18">
        <v>1</v>
      </c>
      <c r="I904" s="19" t="s">
        <v>2049</v>
      </c>
      <c r="J904" s="19"/>
      <c r="K904" s="19"/>
      <c r="L904" s="19" t="s">
        <v>63</v>
      </c>
      <c r="M904" s="19" t="s">
        <v>63</v>
      </c>
      <c r="N904" s="19" t="s">
        <v>62</v>
      </c>
      <c r="O904" s="19" t="s">
        <v>63</v>
      </c>
      <c r="P904" s="19" t="s">
        <v>62</v>
      </c>
      <c r="Q904" s="19" t="s">
        <v>62</v>
      </c>
      <c r="R904" s="19" t="s">
        <v>63</v>
      </c>
      <c r="S904" s="19" t="s">
        <v>62</v>
      </c>
      <c r="T904" s="19" t="s">
        <v>62</v>
      </c>
      <c r="U904" s="19" t="s">
        <v>62</v>
      </c>
      <c r="V904" s="19" t="s">
        <v>62</v>
      </c>
      <c r="W904" s="19" t="s">
        <v>63</v>
      </c>
      <c r="X904" s="19" t="s">
        <v>63</v>
      </c>
      <c r="Y904" s="19" t="s">
        <v>63</v>
      </c>
      <c r="Z904" s="19" t="s">
        <v>63</v>
      </c>
      <c r="AA904" s="19" t="s">
        <v>63</v>
      </c>
      <c r="AB904" s="19" t="s">
        <v>63</v>
      </c>
      <c r="AC904" s="19" t="s">
        <v>63</v>
      </c>
      <c r="AD904" s="19" t="s">
        <v>63</v>
      </c>
      <c r="AE904" s="19" t="s">
        <v>63</v>
      </c>
      <c r="AF904" s="19" t="s">
        <v>63</v>
      </c>
      <c r="AG904" s="19" t="s">
        <v>63</v>
      </c>
      <c r="AH904" s="19" t="s">
        <v>63</v>
      </c>
      <c r="AI904" s="19" t="s">
        <v>63</v>
      </c>
      <c r="AJ904" s="19" t="s">
        <v>63</v>
      </c>
      <c r="AK904" s="19" t="s">
        <v>63</v>
      </c>
      <c r="AL904" s="19" t="s">
        <v>63</v>
      </c>
      <c r="AM904" s="19" t="s">
        <v>63</v>
      </c>
      <c r="AN904" s="19" t="s">
        <v>63</v>
      </c>
      <c r="AO904" s="19" t="s">
        <v>63</v>
      </c>
      <c r="AP904" s="83"/>
      <c r="AQ904" s="83" t="s">
        <v>64</v>
      </c>
    </row>
    <row r="905" spans="1:55">
      <c r="A905" s="19" t="s">
        <v>217</v>
      </c>
      <c r="B905" s="1">
        <v>3454</v>
      </c>
      <c r="C905" s="16">
        <v>37.799999999999997</v>
      </c>
      <c r="D905" s="23" t="s">
        <v>239</v>
      </c>
      <c r="E905" s="19" t="s">
        <v>240</v>
      </c>
      <c r="F905" s="19" t="s">
        <v>57</v>
      </c>
      <c r="G905" s="17" t="s">
        <v>57</v>
      </c>
      <c r="H905" s="18">
        <v>1</v>
      </c>
      <c r="I905" s="19"/>
      <c r="J905" s="19"/>
      <c r="K905" s="19"/>
      <c r="L905" s="19" t="s">
        <v>63</v>
      </c>
      <c r="M905" s="19" t="s">
        <v>63</v>
      </c>
      <c r="N905" s="19" t="s">
        <v>63</v>
      </c>
      <c r="O905" s="19" t="s">
        <v>63</v>
      </c>
      <c r="P905" s="19" t="s">
        <v>62</v>
      </c>
      <c r="Q905" s="19" t="s">
        <v>62</v>
      </c>
      <c r="R905" s="19" t="s">
        <v>63</v>
      </c>
      <c r="S905" s="19" t="s">
        <v>62</v>
      </c>
      <c r="T905" s="19" t="s">
        <v>62</v>
      </c>
      <c r="U905" s="19" t="s">
        <v>62</v>
      </c>
      <c r="V905" s="19" t="s">
        <v>62</v>
      </c>
      <c r="W905" s="19" t="s">
        <v>63</v>
      </c>
      <c r="X905" s="19" t="s">
        <v>63</v>
      </c>
      <c r="Y905" s="19" t="s">
        <v>63</v>
      </c>
      <c r="Z905" s="19" t="s">
        <v>63</v>
      </c>
      <c r="AA905" s="19" t="s">
        <v>63</v>
      </c>
      <c r="AB905" s="19" t="s">
        <v>63</v>
      </c>
      <c r="AC905" s="19" t="s">
        <v>63</v>
      </c>
      <c r="AD905" s="19" t="s">
        <v>63</v>
      </c>
      <c r="AE905" s="19" t="s">
        <v>63</v>
      </c>
      <c r="AF905" s="19" t="s">
        <v>63</v>
      </c>
      <c r="AG905" s="19" t="s">
        <v>63</v>
      </c>
      <c r="AH905" s="19" t="s">
        <v>63</v>
      </c>
      <c r="AI905" s="19" t="s">
        <v>63</v>
      </c>
      <c r="AJ905" s="19" t="s">
        <v>63</v>
      </c>
      <c r="AK905" s="19" t="s">
        <v>63</v>
      </c>
      <c r="AL905" s="19" t="s">
        <v>63</v>
      </c>
      <c r="AM905" s="19" t="s">
        <v>63</v>
      </c>
      <c r="AN905" s="19" t="s">
        <v>63</v>
      </c>
      <c r="AO905" s="19" t="s">
        <v>63</v>
      </c>
      <c r="AP905" s="83"/>
      <c r="AQ905" s="83" t="s">
        <v>64</v>
      </c>
    </row>
    <row r="906" spans="1:55">
      <c r="A906" s="19" t="s">
        <v>217</v>
      </c>
      <c r="B906" s="1">
        <v>3455</v>
      </c>
      <c r="C906" s="16">
        <v>207</v>
      </c>
      <c r="D906" s="23" t="s">
        <v>239</v>
      </c>
      <c r="E906" s="19" t="s">
        <v>227</v>
      </c>
      <c r="F906" s="19" t="s">
        <v>57</v>
      </c>
      <c r="G906" s="17" t="s">
        <v>57</v>
      </c>
      <c r="H906" s="18">
        <v>1</v>
      </c>
      <c r="I906" s="19"/>
      <c r="J906" s="19"/>
      <c r="K906" s="19"/>
      <c r="L906" s="19" t="s">
        <v>63</v>
      </c>
      <c r="M906" s="19" t="s">
        <v>63</v>
      </c>
      <c r="N906" s="19" t="s">
        <v>63</v>
      </c>
      <c r="O906" s="19" t="s">
        <v>63</v>
      </c>
      <c r="P906" s="19" t="s">
        <v>62</v>
      </c>
      <c r="Q906" s="19" t="s">
        <v>62</v>
      </c>
      <c r="R906" s="19" t="s">
        <v>63</v>
      </c>
      <c r="S906" s="19" t="s">
        <v>62</v>
      </c>
      <c r="T906" s="19" t="s">
        <v>62</v>
      </c>
      <c r="U906" s="19" t="s">
        <v>62</v>
      </c>
      <c r="V906" s="19" t="s">
        <v>62</v>
      </c>
      <c r="W906" s="19" t="s">
        <v>63</v>
      </c>
      <c r="X906" s="19" t="s">
        <v>63</v>
      </c>
      <c r="Y906" s="19" t="s">
        <v>63</v>
      </c>
      <c r="Z906" s="19" t="s">
        <v>63</v>
      </c>
      <c r="AA906" s="19" t="s">
        <v>63</v>
      </c>
      <c r="AB906" s="19" t="s">
        <v>63</v>
      </c>
      <c r="AC906" s="19" t="s">
        <v>63</v>
      </c>
      <c r="AD906" s="19" t="s">
        <v>63</v>
      </c>
      <c r="AE906" s="19" t="s">
        <v>63</v>
      </c>
      <c r="AF906" s="19" t="s">
        <v>63</v>
      </c>
      <c r="AG906" s="19" t="s">
        <v>63</v>
      </c>
      <c r="AH906" s="19" t="s">
        <v>63</v>
      </c>
      <c r="AI906" s="19" t="s">
        <v>63</v>
      </c>
      <c r="AJ906" s="19" t="s">
        <v>63</v>
      </c>
      <c r="AK906" s="19" t="s">
        <v>63</v>
      </c>
      <c r="AL906" s="19" t="s">
        <v>63</v>
      </c>
      <c r="AM906" s="19" t="s">
        <v>63</v>
      </c>
      <c r="AN906" s="19" t="s">
        <v>63</v>
      </c>
      <c r="AO906" s="19" t="s">
        <v>63</v>
      </c>
      <c r="AP906" s="83"/>
      <c r="AQ906" s="83" t="s">
        <v>64</v>
      </c>
    </row>
    <row r="907" spans="1:55" ht="76.5">
      <c r="A907" s="19" t="s">
        <v>217</v>
      </c>
      <c r="B907" s="1">
        <v>3456</v>
      </c>
      <c r="C907" s="16">
        <v>119.7</v>
      </c>
      <c r="D907" s="23" t="s">
        <v>2050</v>
      </c>
      <c r="E907" s="19" t="s">
        <v>227</v>
      </c>
      <c r="F907" s="19" t="s">
        <v>57</v>
      </c>
      <c r="G907" s="17" t="s">
        <v>57</v>
      </c>
      <c r="H907" s="18">
        <v>1</v>
      </c>
      <c r="I907" s="19" t="s">
        <v>194</v>
      </c>
      <c r="J907" s="19"/>
      <c r="K907" s="19" t="s">
        <v>2051</v>
      </c>
      <c r="L907" s="19" t="s">
        <v>63</v>
      </c>
      <c r="M907" s="19" t="s">
        <v>63</v>
      </c>
      <c r="N907" s="19" t="s">
        <v>63</v>
      </c>
      <c r="O907" s="19" t="s">
        <v>63</v>
      </c>
      <c r="P907" s="19" t="s">
        <v>62</v>
      </c>
      <c r="Q907" s="19" t="s">
        <v>62</v>
      </c>
      <c r="R907" s="19" t="s">
        <v>63</v>
      </c>
      <c r="S907" s="19" t="s">
        <v>62</v>
      </c>
      <c r="T907" s="19" t="s">
        <v>62</v>
      </c>
      <c r="U907" s="19" t="s">
        <v>62</v>
      </c>
      <c r="V907" s="19" t="s">
        <v>62</v>
      </c>
      <c r="W907" s="19" t="s">
        <v>63</v>
      </c>
      <c r="X907" s="19" t="s">
        <v>63</v>
      </c>
      <c r="Y907" s="19" t="s">
        <v>63</v>
      </c>
      <c r="Z907" s="19" t="s">
        <v>63</v>
      </c>
      <c r="AA907" s="19" t="s">
        <v>63</v>
      </c>
      <c r="AB907" s="19" t="s">
        <v>63</v>
      </c>
      <c r="AC907" s="19" t="s">
        <v>63</v>
      </c>
      <c r="AD907" s="19" t="s">
        <v>63</v>
      </c>
      <c r="AE907" s="19" t="s">
        <v>63</v>
      </c>
      <c r="AF907" s="19" t="s">
        <v>63</v>
      </c>
      <c r="AG907" s="19" t="s">
        <v>63</v>
      </c>
      <c r="AH907" s="19" t="s">
        <v>63</v>
      </c>
      <c r="AI907" s="19" t="s">
        <v>63</v>
      </c>
      <c r="AJ907" s="19" t="s">
        <v>63</v>
      </c>
      <c r="AK907" s="19" t="s">
        <v>63</v>
      </c>
      <c r="AL907" s="19" t="s">
        <v>63</v>
      </c>
      <c r="AM907" s="19" t="s">
        <v>63</v>
      </c>
      <c r="AN907" s="19" t="s">
        <v>63</v>
      </c>
      <c r="AO907" s="19" t="s">
        <v>63</v>
      </c>
      <c r="AP907" s="83"/>
      <c r="AQ907" s="83" t="s">
        <v>64</v>
      </c>
    </row>
    <row r="908" spans="1:55" ht="63.75">
      <c r="A908" s="19" t="s">
        <v>217</v>
      </c>
      <c r="B908" s="1">
        <v>3456.1</v>
      </c>
      <c r="C908" s="16">
        <v>47.7</v>
      </c>
      <c r="D908" s="23" t="s">
        <v>2052</v>
      </c>
      <c r="E908" s="19" t="s">
        <v>227</v>
      </c>
      <c r="F908" s="19" t="s">
        <v>57</v>
      </c>
      <c r="G908" s="17" t="s">
        <v>57</v>
      </c>
      <c r="H908" s="18">
        <v>1</v>
      </c>
      <c r="I908" s="19" t="s">
        <v>189</v>
      </c>
      <c r="J908" s="19"/>
      <c r="K908" s="19" t="s">
        <v>2783</v>
      </c>
      <c r="L908" s="19" t="s">
        <v>63</v>
      </c>
      <c r="M908" s="19" t="s">
        <v>63</v>
      </c>
      <c r="N908" s="19" t="s">
        <v>63</v>
      </c>
      <c r="O908" s="19" t="s">
        <v>63</v>
      </c>
      <c r="P908" s="19" t="s">
        <v>62</v>
      </c>
      <c r="Q908" s="19" t="s">
        <v>62</v>
      </c>
      <c r="R908" s="19" t="s">
        <v>63</v>
      </c>
      <c r="S908" s="19" t="s">
        <v>62</v>
      </c>
      <c r="T908" s="19" t="s">
        <v>62</v>
      </c>
      <c r="U908" s="19" t="s">
        <v>62</v>
      </c>
      <c r="V908" s="19" t="s">
        <v>62</v>
      </c>
      <c r="W908" s="19" t="s">
        <v>63</v>
      </c>
      <c r="X908" s="19" t="s">
        <v>63</v>
      </c>
      <c r="Y908" s="19" t="s">
        <v>63</v>
      </c>
      <c r="Z908" s="19" t="s">
        <v>63</v>
      </c>
      <c r="AA908" s="19" t="s">
        <v>63</v>
      </c>
      <c r="AB908" s="19" t="s">
        <v>63</v>
      </c>
      <c r="AC908" s="19" t="s">
        <v>63</v>
      </c>
      <c r="AD908" s="19" t="s">
        <v>63</v>
      </c>
      <c r="AE908" s="19" t="s">
        <v>63</v>
      </c>
      <c r="AF908" s="19" t="s">
        <v>63</v>
      </c>
      <c r="AG908" s="19" t="s">
        <v>63</v>
      </c>
      <c r="AH908" s="19" t="s">
        <v>63</v>
      </c>
      <c r="AI908" s="19" t="s">
        <v>63</v>
      </c>
      <c r="AJ908" s="19" t="s">
        <v>63</v>
      </c>
      <c r="AK908" s="19" t="s">
        <v>63</v>
      </c>
      <c r="AL908" s="19" t="s">
        <v>63</v>
      </c>
      <c r="AM908" s="19" t="s">
        <v>63</v>
      </c>
      <c r="AN908" s="19" t="s">
        <v>63</v>
      </c>
      <c r="AO908" s="19" t="s">
        <v>63</v>
      </c>
      <c r="AP908" s="83" t="s">
        <v>191</v>
      </c>
      <c r="AQ908" s="83" t="s">
        <v>64</v>
      </c>
    </row>
    <row r="909" spans="1:55">
      <c r="A909" s="19" t="s">
        <v>217</v>
      </c>
      <c r="B909" s="1">
        <v>3458</v>
      </c>
      <c r="C909" s="16">
        <v>37.799999999999997</v>
      </c>
      <c r="D909" s="23" t="s">
        <v>2053</v>
      </c>
      <c r="E909" s="17" t="s">
        <v>57</v>
      </c>
      <c r="F909" s="19" t="s">
        <v>57</v>
      </c>
      <c r="G909" s="19" t="s">
        <v>59</v>
      </c>
      <c r="H909" s="18">
        <v>1</v>
      </c>
      <c r="I909" s="19"/>
      <c r="J909" s="19"/>
      <c r="K909" s="19"/>
      <c r="L909" s="19" t="s">
        <v>63</v>
      </c>
      <c r="M909" s="19" t="s">
        <v>63</v>
      </c>
      <c r="N909" s="19" t="s">
        <v>63</v>
      </c>
      <c r="O909" s="19" t="s">
        <v>63</v>
      </c>
      <c r="P909" s="19" t="s">
        <v>62</v>
      </c>
      <c r="Q909" s="19" t="s">
        <v>62</v>
      </c>
      <c r="R909" s="19" t="s">
        <v>63</v>
      </c>
      <c r="S909" s="19" t="s">
        <v>62</v>
      </c>
      <c r="T909" s="19" t="s">
        <v>62</v>
      </c>
      <c r="U909" s="19" t="s">
        <v>62</v>
      </c>
      <c r="V909" s="19" t="s">
        <v>62</v>
      </c>
      <c r="W909" s="19" t="s">
        <v>63</v>
      </c>
      <c r="X909" s="19" t="s">
        <v>63</v>
      </c>
      <c r="Y909" s="19" t="s">
        <v>63</v>
      </c>
      <c r="Z909" s="19" t="s">
        <v>63</v>
      </c>
      <c r="AA909" s="19" t="s">
        <v>63</v>
      </c>
      <c r="AB909" s="19" t="s">
        <v>63</v>
      </c>
      <c r="AC909" s="19" t="s">
        <v>63</v>
      </c>
      <c r="AD909" s="19" t="s">
        <v>63</v>
      </c>
      <c r="AE909" s="19" t="s">
        <v>63</v>
      </c>
      <c r="AF909" s="19" t="s">
        <v>63</v>
      </c>
      <c r="AG909" s="19" t="s">
        <v>63</v>
      </c>
      <c r="AH909" s="19" t="s">
        <v>63</v>
      </c>
      <c r="AI909" s="19" t="s">
        <v>63</v>
      </c>
      <c r="AJ909" s="19" t="s">
        <v>63</v>
      </c>
      <c r="AK909" s="19" t="s">
        <v>63</v>
      </c>
      <c r="AL909" s="19" t="s">
        <v>63</v>
      </c>
      <c r="AM909" s="19" t="s">
        <v>63</v>
      </c>
      <c r="AN909" s="19" t="s">
        <v>63</v>
      </c>
      <c r="AO909" s="19" t="s">
        <v>63</v>
      </c>
      <c r="AP909" s="83"/>
      <c r="AQ909" s="83" t="s">
        <v>64</v>
      </c>
    </row>
    <row r="910" spans="1:55">
      <c r="A910" s="19" t="s">
        <v>217</v>
      </c>
      <c r="B910" s="1">
        <v>3459</v>
      </c>
      <c r="C910" s="16">
        <v>39.6</v>
      </c>
      <c r="D910" s="23" t="s">
        <v>2054</v>
      </c>
      <c r="E910" s="17" t="s">
        <v>57</v>
      </c>
      <c r="F910" s="19" t="s">
        <v>57</v>
      </c>
      <c r="G910" s="19" t="s">
        <v>116</v>
      </c>
      <c r="H910" s="18">
        <v>1</v>
      </c>
      <c r="I910" s="19"/>
      <c r="J910" s="19"/>
      <c r="K910" s="19"/>
      <c r="L910" s="19" t="s">
        <v>63</v>
      </c>
      <c r="M910" s="19" t="s">
        <v>63</v>
      </c>
      <c r="N910" s="19" t="s">
        <v>63</v>
      </c>
      <c r="O910" s="19" t="s">
        <v>63</v>
      </c>
      <c r="P910" s="19" t="s">
        <v>62</v>
      </c>
      <c r="Q910" s="19" t="s">
        <v>62</v>
      </c>
      <c r="R910" s="19" t="s">
        <v>63</v>
      </c>
      <c r="S910" s="19" t="s">
        <v>62</v>
      </c>
      <c r="T910" s="19" t="s">
        <v>62</v>
      </c>
      <c r="U910" s="19" t="s">
        <v>62</v>
      </c>
      <c r="V910" s="19" t="s">
        <v>62</v>
      </c>
      <c r="W910" s="19" t="s">
        <v>63</v>
      </c>
      <c r="X910" s="19" t="s">
        <v>63</v>
      </c>
      <c r="Y910" s="19" t="s">
        <v>63</v>
      </c>
      <c r="Z910" s="19" t="s">
        <v>63</v>
      </c>
      <c r="AA910" s="19" t="s">
        <v>63</v>
      </c>
      <c r="AB910" s="19" t="s">
        <v>63</v>
      </c>
      <c r="AC910" s="19" t="s">
        <v>63</v>
      </c>
      <c r="AD910" s="19" t="s">
        <v>63</v>
      </c>
      <c r="AE910" s="19" t="s">
        <v>63</v>
      </c>
      <c r="AF910" s="19" t="s">
        <v>63</v>
      </c>
      <c r="AG910" s="19" t="s">
        <v>63</v>
      </c>
      <c r="AH910" s="19" t="s">
        <v>63</v>
      </c>
      <c r="AI910" s="19" t="s">
        <v>63</v>
      </c>
      <c r="AJ910" s="19" t="s">
        <v>63</v>
      </c>
      <c r="AK910" s="19" t="s">
        <v>63</v>
      </c>
      <c r="AL910" s="19" t="s">
        <v>63</v>
      </c>
      <c r="AM910" s="19" t="s">
        <v>63</v>
      </c>
      <c r="AN910" s="19" t="s">
        <v>63</v>
      </c>
      <c r="AO910" s="19" t="s">
        <v>63</v>
      </c>
      <c r="AP910" s="83"/>
      <c r="AQ910" s="83" t="s">
        <v>64</v>
      </c>
    </row>
    <row r="911" spans="1:55" s="96" customFormat="1" ht="76.5">
      <c r="A911" s="19" t="s">
        <v>217</v>
      </c>
      <c r="B911" s="1">
        <v>3460</v>
      </c>
      <c r="C911" s="16">
        <v>47.7</v>
      </c>
      <c r="D911" s="23" t="s">
        <v>241</v>
      </c>
      <c r="E911" s="19" t="s">
        <v>227</v>
      </c>
      <c r="F911" s="19" t="s">
        <v>57</v>
      </c>
      <c r="G911" s="17" t="s">
        <v>57</v>
      </c>
      <c r="H911" s="18">
        <v>1</v>
      </c>
      <c r="I911" s="19" t="s">
        <v>194</v>
      </c>
      <c r="J911" s="19"/>
      <c r="K911" s="19" t="s">
        <v>242</v>
      </c>
      <c r="L911" s="19" t="s">
        <v>63</v>
      </c>
      <c r="M911" s="19" t="s">
        <v>63</v>
      </c>
      <c r="N911" s="19" t="s">
        <v>63</v>
      </c>
      <c r="O911" s="19" t="s">
        <v>63</v>
      </c>
      <c r="P911" s="19" t="s">
        <v>62</v>
      </c>
      <c r="Q911" s="19" t="s">
        <v>63</v>
      </c>
      <c r="R911" s="19" t="s">
        <v>62</v>
      </c>
      <c r="S911" s="19" t="s">
        <v>62</v>
      </c>
      <c r="T911" s="19" t="s">
        <v>62</v>
      </c>
      <c r="U911" s="19" t="s">
        <v>62</v>
      </c>
      <c r="V911" s="19" t="s">
        <v>62</v>
      </c>
      <c r="W911" s="19" t="s">
        <v>63</v>
      </c>
      <c r="X911" s="19" t="s">
        <v>63</v>
      </c>
      <c r="Y911" s="19" t="s">
        <v>63</v>
      </c>
      <c r="Z911" s="19" t="s">
        <v>63</v>
      </c>
      <c r="AA911" s="19" t="s">
        <v>63</v>
      </c>
      <c r="AB911" s="19" t="s">
        <v>63</v>
      </c>
      <c r="AC911" s="19" t="s">
        <v>63</v>
      </c>
      <c r="AD911" s="19" t="s">
        <v>63</v>
      </c>
      <c r="AE911" s="19" t="s">
        <v>63</v>
      </c>
      <c r="AF911" s="19" t="s">
        <v>63</v>
      </c>
      <c r="AG911" s="19" t="s">
        <v>63</v>
      </c>
      <c r="AH911" s="19" t="s">
        <v>63</v>
      </c>
      <c r="AI911" s="19" t="s">
        <v>63</v>
      </c>
      <c r="AJ911" s="19" t="s">
        <v>63</v>
      </c>
      <c r="AK911" s="19" t="s">
        <v>63</v>
      </c>
      <c r="AL911" s="19" t="s">
        <v>63</v>
      </c>
      <c r="AM911" s="19" t="s">
        <v>63</v>
      </c>
      <c r="AN911" s="19" t="s">
        <v>63</v>
      </c>
      <c r="AO911" s="19" t="s">
        <v>63</v>
      </c>
      <c r="AP911" s="83"/>
      <c r="AQ911" s="83" t="s">
        <v>64</v>
      </c>
    </row>
    <row r="912" spans="1:55" ht="63.75">
      <c r="A912" s="19" t="s">
        <v>217</v>
      </c>
      <c r="B912" s="1">
        <v>3460.1</v>
      </c>
      <c r="C912" s="16">
        <v>23.4</v>
      </c>
      <c r="D912" s="23" t="s">
        <v>243</v>
      </c>
      <c r="E912" s="19" t="s">
        <v>227</v>
      </c>
      <c r="F912" s="19" t="s">
        <v>57</v>
      </c>
      <c r="G912" s="17" t="s">
        <v>57</v>
      </c>
      <c r="H912" s="18">
        <v>1</v>
      </c>
      <c r="I912" s="19" t="s">
        <v>189</v>
      </c>
      <c r="J912" s="19"/>
      <c r="K912" s="19" t="s">
        <v>244</v>
      </c>
      <c r="L912" s="19" t="s">
        <v>63</v>
      </c>
      <c r="M912" s="19" t="s">
        <v>63</v>
      </c>
      <c r="N912" s="19" t="s">
        <v>63</v>
      </c>
      <c r="O912" s="19" t="s">
        <v>63</v>
      </c>
      <c r="P912" s="19" t="s">
        <v>62</v>
      </c>
      <c r="Q912" s="19" t="s">
        <v>63</v>
      </c>
      <c r="R912" s="19" t="s">
        <v>62</v>
      </c>
      <c r="S912" s="19" t="s">
        <v>62</v>
      </c>
      <c r="T912" s="19" t="s">
        <v>62</v>
      </c>
      <c r="U912" s="19" t="s">
        <v>62</v>
      </c>
      <c r="V912" s="19" t="s">
        <v>62</v>
      </c>
      <c r="W912" s="19" t="s">
        <v>63</v>
      </c>
      <c r="X912" s="19" t="s">
        <v>63</v>
      </c>
      <c r="Y912" s="19" t="s">
        <v>63</v>
      </c>
      <c r="Z912" s="19" t="s">
        <v>63</v>
      </c>
      <c r="AA912" s="19" t="s">
        <v>63</v>
      </c>
      <c r="AB912" s="19" t="s">
        <v>63</v>
      </c>
      <c r="AC912" s="19" t="s">
        <v>63</v>
      </c>
      <c r="AD912" s="19" t="s">
        <v>63</v>
      </c>
      <c r="AE912" s="19" t="s">
        <v>63</v>
      </c>
      <c r="AF912" s="19" t="s">
        <v>63</v>
      </c>
      <c r="AG912" s="19" t="s">
        <v>63</v>
      </c>
      <c r="AH912" s="19" t="s">
        <v>63</v>
      </c>
      <c r="AI912" s="19" t="s">
        <v>63</v>
      </c>
      <c r="AJ912" s="19" t="s">
        <v>63</v>
      </c>
      <c r="AK912" s="19" t="s">
        <v>63</v>
      </c>
      <c r="AL912" s="19" t="s">
        <v>63</v>
      </c>
      <c r="AM912" s="19" t="s">
        <v>63</v>
      </c>
      <c r="AN912" s="19" t="s">
        <v>63</v>
      </c>
      <c r="AO912" s="19" t="s">
        <v>63</v>
      </c>
      <c r="AP912" s="83" t="s">
        <v>191</v>
      </c>
      <c r="AQ912" s="83" t="s">
        <v>64</v>
      </c>
    </row>
    <row r="913" spans="1:43">
      <c r="A913" s="19" t="s">
        <v>217</v>
      </c>
      <c r="B913" s="1">
        <v>3461</v>
      </c>
      <c r="C913" s="16">
        <v>29.7</v>
      </c>
      <c r="D913" s="23" t="s">
        <v>2055</v>
      </c>
      <c r="E913" s="17" t="s">
        <v>57</v>
      </c>
      <c r="F913" s="19" t="s">
        <v>57</v>
      </c>
      <c r="G913" s="19" t="s">
        <v>59</v>
      </c>
      <c r="H913" s="18">
        <v>1</v>
      </c>
      <c r="I913" s="19"/>
      <c r="J913" s="19"/>
      <c r="K913" s="19"/>
      <c r="L913" s="19" t="s">
        <v>63</v>
      </c>
      <c r="M913" s="19" t="s">
        <v>63</v>
      </c>
      <c r="N913" s="19" t="s">
        <v>63</v>
      </c>
      <c r="O913" s="19" t="s">
        <v>63</v>
      </c>
      <c r="P913" s="19" t="s">
        <v>62</v>
      </c>
      <c r="Q913" s="19" t="s">
        <v>62</v>
      </c>
      <c r="R913" s="19" t="s">
        <v>63</v>
      </c>
      <c r="S913" s="19" t="s">
        <v>62</v>
      </c>
      <c r="T913" s="19" t="s">
        <v>62</v>
      </c>
      <c r="U913" s="19" t="s">
        <v>62</v>
      </c>
      <c r="V913" s="19" t="s">
        <v>62</v>
      </c>
      <c r="W913" s="19" t="s">
        <v>63</v>
      </c>
      <c r="X913" s="19" t="s">
        <v>63</v>
      </c>
      <c r="Y913" s="19" t="s">
        <v>63</v>
      </c>
      <c r="Z913" s="19" t="s">
        <v>63</v>
      </c>
      <c r="AA913" s="19" t="s">
        <v>63</v>
      </c>
      <c r="AB913" s="19" t="s">
        <v>63</v>
      </c>
      <c r="AC913" s="19" t="s">
        <v>63</v>
      </c>
      <c r="AD913" s="19" t="s">
        <v>63</v>
      </c>
      <c r="AE913" s="19" t="s">
        <v>63</v>
      </c>
      <c r="AF913" s="19" t="s">
        <v>63</v>
      </c>
      <c r="AG913" s="19" t="s">
        <v>63</v>
      </c>
      <c r="AH913" s="19" t="s">
        <v>63</v>
      </c>
      <c r="AI913" s="19" t="s">
        <v>63</v>
      </c>
      <c r="AJ913" s="19" t="s">
        <v>63</v>
      </c>
      <c r="AK913" s="19" t="s">
        <v>63</v>
      </c>
      <c r="AL913" s="19" t="s">
        <v>63</v>
      </c>
      <c r="AM913" s="19" t="s">
        <v>63</v>
      </c>
      <c r="AN913" s="19" t="s">
        <v>63</v>
      </c>
      <c r="AO913" s="19" t="s">
        <v>63</v>
      </c>
      <c r="AP913" s="83"/>
      <c r="AQ913" s="83" t="s">
        <v>64</v>
      </c>
    </row>
    <row r="914" spans="1:43">
      <c r="A914" s="19" t="s">
        <v>217</v>
      </c>
      <c r="B914" s="1">
        <v>3462</v>
      </c>
      <c r="C914" s="16">
        <v>81.900000000000006</v>
      </c>
      <c r="D914" s="23" t="s">
        <v>2056</v>
      </c>
      <c r="E914" s="17" t="s">
        <v>57</v>
      </c>
      <c r="F914" s="19" t="s">
        <v>57</v>
      </c>
      <c r="G914" s="17" t="s">
        <v>57</v>
      </c>
      <c r="H914" s="18">
        <v>1</v>
      </c>
      <c r="I914" s="19"/>
      <c r="J914" s="19"/>
      <c r="K914" s="19"/>
      <c r="L914" s="19" t="s">
        <v>63</v>
      </c>
      <c r="M914" s="19" t="s">
        <v>63</v>
      </c>
      <c r="N914" s="19" t="s">
        <v>63</v>
      </c>
      <c r="O914" s="19" t="s">
        <v>63</v>
      </c>
      <c r="P914" s="19" t="s">
        <v>62</v>
      </c>
      <c r="Q914" s="19" t="s">
        <v>62</v>
      </c>
      <c r="R914" s="19" t="s">
        <v>63</v>
      </c>
      <c r="S914" s="19" t="s">
        <v>62</v>
      </c>
      <c r="T914" s="19" t="s">
        <v>62</v>
      </c>
      <c r="U914" s="19" t="s">
        <v>62</v>
      </c>
      <c r="V914" s="19" t="s">
        <v>62</v>
      </c>
      <c r="W914" s="19" t="s">
        <v>63</v>
      </c>
      <c r="X914" s="19" t="s">
        <v>63</v>
      </c>
      <c r="Y914" s="19" t="s">
        <v>63</v>
      </c>
      <c r="Z914" s="19" t="s">
        <v>63</v>
      </c>
      <c r="AA914" s="19" t="s">
        <v>63</v>
      </c>
      <c r="AB914" s="19" t="s">
        <v>63</v>
      </c>
      <c r="AC914" s="19" t="s">
        <v>63</v>
      </c>
      <c r="AD914" s="19" t="s">
        <v>63</v>
      </c>
      <c r="AE914" s="19" t="s">
        <v>63</v>
      </c>
      <c r="AF914" s="19" t="s">
        <v>63</v>
      </c>
      <c r="AG914" s="19" t="s">
        <v>63</v>
      </c>
      <c r="AH914" s="19" t="s">
        <v>63</v>
      </c>
      <c r="AI914" s="19" t="s">
        <v>63</v>
      </c>
      <c r="AJ914" s="19" t="s">
        <v>63</v>
      </c>
      <c r="AK914" s="19" t="s">
        <v>63</v>
      </c>
      <c r="AL914" s="19" t="s">
        <v>63</v>
      </c>
      <c r="AM914" s="19" t="s">
        <v>63</v>
      </c>
      <c r="AN914" s="19" t="s">
        <v>63</v>
      </c>
      <c r="AO914" s="19" t="s">
        <v>63</v>
      </c>
      <c r="AP914" s="83"/>
      <c r="AQ914" s="83" t="s">
        <v>64</v>
      </c>
    </row>
    <row r="915" spans="1:43">
      <c r="A915" s="19" t="s">
        <v>217</v>
      </c>
      <c r="B915" s="1">
        <v>3463</v>
      </c>
      <c r="C915" s="16">
        <v>37.799999999999997</v>
      </c>
      <c r="D915" s="23" t="s">
        <v>2057</v>
      </c>
      <c r="E915" s="17" t="s">
        <v>57</v>
      </c>
      <c r="F915" s="19" t="s">
        <v>57</v>
      </c>
      <c r="G915" s="19" t="s">
        <v>59</v>
      </c>
      <c r="H915" s="18">
        <v>1</v>
      </c>
      <c r="I915" s="19"/>
      <c r="J915" s="19"/>
      <c r="K915" s="19"/>
      <c r="L915" s="19" t="s">
        <v>63</v>
      </c>
      <c r="M915" s="19" t="s">
        <v>63</v>
      </c>
      <c r="N915" s="19" t="s">
        <v>63</v>
      </c>
      <c r="O915" s="19" t="s">
        <v>63</v>
      </c>
      <c r="P915" s="19" t="s">
        <v>62</v>
      </c>
      <c r="Q915" s="19" t="s">
        <v>62</v>
      </c>
      <c r="R915" s="19" t="s">
        <v>63</v>
      </c>
      <c r="S915" s="19" t="s">
        <v>62</v>
      </c>
      <c r="T915" s="19" t="s">
        <v>62</v>
      </c>
      <c r="U915" s="19" t="s">
        <v>62</v>
      </c>
      <c r="V915" s="19" t="s">
        <v>62</v>
      </c>
      <c r="W915" s="19" t="s">
        <v>63</v>
      </c>
      <c r="X915" s="19" t="s">
        <v>63</v>
      </c>
      <c r="Y915" s="19" t="s">
        <v>63</v>
      </c>
      <c r="Z915" s="19" t="s">
        <v>63</v>
      </c>
      <c r="AA915" s="19" t="s">
        <v>63</v>
      </c>
      <c r="AB915" s="19" t="s">
        <v>63</v>
      </c>
      <c r="AC915" s="19" t="s">
        <v>63</v>
      </c>
      <c r="AD915" s="19" t="s">
        <v>63</v>
      </c>
      <c r="AE915" s="19" t="s">
        <v>63</v>
      </c>
      <c r="AF915" s="19" t="s">
        <v>63</v>
      </c>
      <c r="AG915" s="19" t="s">
        <v>63</v>
      </c>
      <c r="AH915" s="19" t="s">
        <v>63</v>
      </c>
      <c r="AI915" s="19" t="s">
        <v>63</v>
      </c>
      <c r="AJ915" s="19" t="s">
        <v>63</v>
      </c>
      <c r="AK915" s="19" t="s">
        <v>63</v>
      </c>
      <c r="AL915" s="19" t="s">
        <v>63</v>
      </c>
      <c r="AM915" s="19" t="s">
        <v>63</v>
      </c>
      <c r="AN915" s="19" t="s">
        <v>63</v>
      </c>
      <c r="AO915" s="19" t="s">
        <v>63</v>
      </c>
      <c r="AP915" s="83"/>
      <c r="AQ915" s="83" t="s">
        <v>64</v>
      </c>
    </row>
    <row r="916" spans="1:43">
      <c r="A916" s="19" t="s">
        <v>217</v>
      </c>
      <c r="B916" s="1">
        <v>3464</v>
      </c>
      <c r="C916" s="16">
        <v>42.3</v>
      </c>
      <c r="D916" s="23" t="s">
        <v>2058</v>
      </c>
      <c r="E916" s="17" t="s">
        <v>57</v>
      </c>
      <c r="F916" s="19" t="s">
        <v>57</v>
      </c>
      <c r="G916" s="19" t="s">
        <v>59</v>
      </c>
      <c r="H916" s="18">
        <v>1</v>
      </c>
      <c r="I916" s="19"/>
      <c r="J916" s="19"/>
      <c r="K916" s="19"/>
      <c r="L916" s="19" t="s">
        <v>63</v>
      </c>
      <c r="M916" s="19" t="s">
        <v>63</v>
      </c>
      <c r="N916" s="19" t="s">
        <v>63</v>
      </c>
      <c r="O916" s="19" t="s">
        <v>63</v>
      </c>
      <c r="P916" s="19" t="s">
        <v>62</v>
      </c>
      <c r="Q916" s="19" t="s">
        <v>62</v>
      </c>
      <c r="R916" s="19" t="s">
        <v>63</v>
      </c>
      <c r="S916" s="19" t="s">
        <v>62</v>
      </c>
      <c r="T916" s="19" t="s">
        <v>62</v>
      </c>
      <c r="U916" s="19" t="s">
        <v>62</v>
      </c>
      <c r="V916" s="19" t="s">
        <v>62</v>
      </c>
      <c r="W916" s="19" t="s">
        <v>63</v>
      </c>
      <c r="X916" s="19" t="s">
        <v>63</v>
      </c>
      <c r="Y916" s="19" t="s">
        <v>63</v>
      </c>
      <c r="Z916" s="19" t="s">
        <v>63</v>
      </c>
      <c r="AA916" s="19" t="s">
        <v>63</v>
      </c>
      <c r="AB916" s="19" t="s">
        <v>63</v>
      </c>
      <c r="AC916" s="19" t="s">
        <v>63</v>
      </c>
      <c r="AD916" s="19" t="s">
        <v>63</v>
      </c>
      <c r="AE916" s="19" t="s">
        <v>63</v>
      </c>
      <c r="AF916" s="19" t="s">
        <v>63</v>
      </c>
      <c r="AG916" s="19" t="s">
        <v>63</v>
      </c>
      <c r="AH916" s="19" t="s">
        <v>63</v>
      </c>
      <c r="AI916" s="19" t="s">
        <v>63</v>
      </c>
      <c r="AJ916" s="19" t="s">
        <v>63</v>
      </c>
      <c r="AK916" s="19" t="s">
        <v>63</v>
      </c>
      <c r="AL916" s="19" t="s">
        <v>63</v>
      </c>
      <c r="AM916" s="19" t="s">
        <v>63</v>
      </c>
      <c r="AN916" s="19" t="s">
        <v>63</v>
      </c>
      <c r="AO916" s="19" t="s">
        <v>63</v>
      </c>
      <c r="AP916" s="83"/>
      <c r="AQ916" s="83" t="s">
        <v>64</v>
      </c>
    </row>
    <row r="917" spans="1:43">
      <c r="A917" s="19" t="s">
        <v>217</v>
      </c>
      <c r="B917" s="1">
        <v>3465</v>
      </c>
      <c r="C917" s="16">
        <v>37.799999999999997</v>
      </c>
      <c r="D917" s="23" t="s">
        <v>2059</v>
      </c>
      <c r="E917" s="17" t="s">
        <v>57</v>
      </c>
      <c r="F917" s="19" t="s">
        <v>57</v>
      </c>
      <c r="G917" s="19" t="s">
        <v>59</v>
      </c>
      <c r="H917" s="18">
        <v>1</v>
      </c>
      <c r="I917" s="19"/>
      <c r="J917" s="19"/>
      <c r="K917" s="19"/>
      <c r="L917" s="19" t="s">
        <v>63</v>
      </c>
      <c r="M917" s="19" t="s">
        <v>63</v>
      </c>
      <c r="N917" s="19" t="s">
        <v>63</v>
      </c>
      <c r="O917" s="19" t="s">
        <v>63</v>
      </c>
      <c r="P917" s="19" t="s">
        <v>62</v>
      </c>
      <c r="Q917" s="19" t="s">
        <v>62</v>
      </c>
      <c r="R917" s="19" t="s">
        <v>63</v>
      </c>
      <c r="S917" s="19" t="s">
        <v>62</v>
      </c>
      <c r="T917" s="19" t="s">
        <v>62</v>
      </c>
      <c r="U917" s="19" t="s">
        <v>62</v>
      </c>
      <c r="V917" s="19" t="s">
        <v>62</v>
      </c>
      <c r="W917" s="19" t="s">
        <v>63</v>
      </c>
      <c r="X917" s="19" t="s">
        <v>63</v>
      </c>
      <c r="Y917" s="19" t="s">
        <v>63</v>
      </c>
      <c r="Z917" s="19" t="s">
        <v>63</v>
      </c>
      <c r="AA917" s="19" t="s">
        <v>63</v>
      </c>
      <c r="AB917" s="19" t="s">
        <v>63</v>
      </c>
      <c r="AC917" s="19" t="s">
        <v>63</v>
      </c>
      <c r="AD917" s="19" t="s">
        <v>63</v>
      </c>
      <c r="AE917" s="19" t="s">
        <v>63</v>
      </c>
      <c r="AF917" s="19" t="s">
        <v>63</v>
      </c>
      <c r="AG917" s="19" t="s">
        <v>63</v>
      </c>
      <c r="AH917" s="19" t="s">
        <v>63</v>
      </c>
      <c r="AI917" s="19" t="s">
        <v>63</v>
      </c>
      <c r="AJ917" s="19" t="s">
        <v>63</v>
      </c>
      <c r="AK917" s="19" t="s">
        <v>63</v>
      </c>
      <c r="AL917" s="19" t="s">
        <v>63</v>
      </c>
      <c r="AM917" s="19" t="s">
        <v>63</v>
      </c>
      <c r="AN917" s="19" t="s">
        <v>63</v>
      </c>
      <c r="AO917" s="19" t="s">
        <v>63</v>
      </c>
      <c r="AP917" s="83"/>
      <c r="AQ917" s="83" t="s">
        <v>64</v>
      </c>
    </row>
    <row r="918" spans="1:43">
      <c r="A918" s="19" t="s">
        <v>217</v>
      </c>
      <c r="B918" s="1">
        <v>3466</v>
      </c>
      <c r="C918" s="16">
        <v>42.3</v>
      </c>
      <c r="D918" s="23" t="s">
        <v>2060</v>
      </c>
      <c r="E918" s="17" t="s">
        <v>57</v>
      </c>
      <c r="F918" s="19" t="s">
        <v>57</v>
      </c>
      <c r="G918" s="19" t="s">
        <v>59</v>
      </c>
      <c r="H918" s="18">
        <v>1</v>
      </c>
      <c r="I918" s="19"/>
      <c r="J918" s="19"/>
      <c r="K918" s="19"/>
      <c r="L918" s="19" t="s">
        <v>63</v>
      </c>
      <c r="M918" s="19" t="s">
        <v>63</v>
      </c>
      <c r="N918" s="19" t="s">
        <v>63</v>
      </c>
      <c r="O918" s="19" t="s">
        <v>63</v>
      </c>
      <c r="P918" s="19" t="s">
        <v>62</v>
      </c>
      <c r="Q918" s="19" t="s">
        <v>62</v>
      </c>
      <c r="R918" s="19" t="s">
        <v>63</v>
      </c>
      <c r="S918" s="19" t="s">
        <v>62</v>
      </c>
      <c r="T918" s="19" t="s">
        <v>62</v>
      </c>
      <c r="U918" s="19" t="s">
        <v>62</v>
      </c>
      <c r="V918" s="19" t="s">
        <v>62</v>
      </c>
      <c r="W918" s="19" t="s">
        <v>63</v>
      </c>
      <c r="X918" s="19" t="s">
        <v>63</v>
      </c>
      <c r="Y918" s="19" t="s">
        <v>63</v>
      </c>
      <c r="Z918" s="19" t="s">
        <v>63</v>
      </c>
      <c r="AA918" s="19" t="s">
        <v>63</v>
      </c>
      <c r="AB918" s="19" t="s">
        <v>63</v>
      </c>
      <c r="AC918" s="19" t="s">
        <v>63</v>
      </c>
      <c r="AD918" s="19" t="s">
        <v>63</v>
      </c>
      <c r="AE918" s="19" t="s">
        <v>63</v>
      </c>
      <c r="AF918" s="19" t="s">
        <v>63</v>
      </c>
      <c r="AG918" s="19" t="s">
        <v>63</v>
      </c>
      <c r="AH918" s="19" t="s">
        <v>63</v>
      </c>
      <c r="AI918" s="19" t="s">
        <v>63</v>
      </c>
      <c r="AJ918" s="19" t="s">
        <v>63</v>
      </c>
      <c r="AK918" s="19" t="s">
        <v>63</v>
      </c>
      <c r="AL918" s="19" t="s">
        <v>63</v>
      </c>
      <c r="AM918" s="19" t="s">
        <v>63</v>
      </c>
      <c r="AN918" s="19" t="s">
        <v>63</v>
      </c>
      <c r="AO918" s="19" t="s">
        <v>63</v>
      </c>
      <c r="AP918" s="83"/>
      <c r="AQ918" s="83" t="s">
        <v>64</v>
      </c>
    </row>
    <row r="919" spans="1:43">
      <c r="A919" s="19" t="s">
        <v>217</v>
      </c>
      <c r="B919" s="1">
        <v>3467</v>
      </c>
      <c r="C919" s="16">
        <v>37.799999999999997</v>
      </c>
      <c r="D919" s="23" t="s">
        <v>2061</v>
      </c>
      <c r="E919" s="17" t="s">
        <v>57</v>
      </c>
      <c r="F919" s="19" t="s">
        <v>57</v>
      </c>
      <c r="G919" s="19" t="s">
        <v>59</v>
      </c>
      <c r="H919" s="18">
        <v>1</v>
      </c>
      <c r="I919" s="19"/>
      <c r="J919" s="19"/>
      <c r="K919" s="19"/>
      <c r="L919" s="19" t="s">
        <v>63</v>
      </c>
      <c r="M919" s="19" t="s">
        <v>63</v>
      </c>
      <c r="N919" s="19" t="s">
        <v>63</v>
      </c>
      <c r="O919" s="19" t="s">
        <v>63</v>
      </c>
      <c r="P919" s="19" t="s">
        <v>62</v>
      </c>
      <c r="Q919" s="19" t="s">
        <v>62</v>
      </c>
      <c r="R919" s="19" t="s">
        <v>63</v>
      </c>
      <c r="S919" s="19" t="s">
        <v>62</v>
      </c>
      <c r="T919" s="19" t="s">
        <v>62</v>
      </c>
      <c r="U919" s="19" t="s">
        <v>62</v>
      </c>
      <c r="V919" s="19" t="s">
        <v>62</v>
      </c>
      <c r="W919" s="19" t="s">
        <v>63</v>
      </c>
      <c r="X919" s="19" t="s">
        <v>63</v>
      </c>
      <c r="Y919" s="19" t="s">
        <v>63</v>
      </c>
      <c r="Z919" s="19" t="s">
        <v>63</v>
      </c>
      <c r="AA919" s="19" t="s">
        <v>63</v>
      </c>
      <c r="AB919" s="19" t="s">
        <v>63</v>
      </c>
      <c r="AC919" s="19" t="s">
        <v>63</v>
      </c>
      <c r="AD919" s="19" t="s">
        <v>63</v>
      </c>
      <c r="AE919" s="19" t="s">
        <v>63</v>
      </c>
      <c r="AF919" s="19" t="s">
        <v>63</v>
      </c>
      <c r="AG919" s="19" t="s">
        <v>63</v>
      </c>
      <c r="AH919" s="19" t="s">
        <v>63</v>
      </c>
      <c r="AI919" s="19" t="s">
        <v>63</v>
      </c>
      <c r="AJ919" s="19" t="s">
        <v>63</v>
      </c>
      <c r="AK919" s="19" t="s">
        <v>63</v>
      </c>
      <c r="AL919" s="19" t="s">
        <v>63</v>
      </c>
      <c r="AM919" s="19" t="s">
        <v>63</v>
      </c>
      <c r="AN919" s="19" t="s">
        <v>63</v>
      </c>
      <c r="AO919" s="19" t="s">
        <v>63</v>
      </c>
      <c r="AP919" s="83"/>
      <c r="AQ919" s="83" t="s">
        <v>64</v>
      </c>
    </row>
    <row r="920" spans="1:43">
      <c r="A920" s="19" t="s">
        <v>217</v>
      </c>
      <c r="B920" s="1">
        <v>3468</v>
      </c>
      <c r="C920" s="16">
        <v>37.799999999999997</v>
      </c>
      <c r="D920" s="23" t="s">
        <v>2062</v>
      </c>
      <c r="E920" s="17" t="s">
        <v>57</v>
      </c>
      <c r="F920" s="19" t="s">
        <v>57</v>
      </c>
      <c r="G920" s="19" t="s">
        <v>59</v>
      </c>
      <c r="H920" s="18">
        <v>1</v>
      </c>
      <c r="I920" s="19"/>
      <c r="J920" s="19"/>
      <c r="K920" s="19"/>
      <c r="L920" s="19" t="s">
        <v>63</v>
      </c>
      <c r="M920" s="19" t="s">
        <v>63</v>
      </c>
      <c r="N920" s="19" t="s">
        <v>63</v>
      </c>
      <c r="O920" s="19" t="s">
        <v>63</v>
      </c>
      <c r="P920" s="19" t="s">
        <v>62</v>
      </c>
      <c r="Q920" s="19" t="s">
        <v>62</v>
      </c>
      <c r="R920" s="19" t="s">
        <v>63</v>
      </c>
      <c r="S920" s="19" t="s">
        <v>62</v>
      </c>
      <c r="T920" s="19" t="s">
        <v>62</v>
      </c>
      <c r="U920" s="19" t="s">
        <v>62</v>
      </c>
      <c r="V920" s="19" t="s">
        <v>62</v>
      </c>
      <c r="W920" s="19" t="s">
        <v>63</v>
      </c>
      <c r="X920" s="19" t="s">
        <v>63</v>
      </c>
      <c r="Y920" s="19" t="s">
        <v>63</v>
      </c>
      <c r="Z920" s="19" t="s">
        <v>63</v>
      </c>
      <c r="AA920" s="19" t="s">
        <v>63</v>
      </c>
      <c r="AB920" s="19" t="s">
        <v>63</v>
      </c>
      <c r="AC920" s="19" t="s">
        <v>63</v>
      </c>
      <c r="AD920" s="19" t="s">
        <v>63</v>
      </c>
      <c r="AE920" s="19" t="s">
        <v>63</v>
      </c>
      <c r="AF920" s="19" t="s">
        <v>63</v>
      </c>
      <c r="AG920" s="19" t="s">
        <v>63</v>
      </c>
      <c r="AH920" s="19" t="s">
        <v>63</v>
      </c>
      <c r="AI920" s="19" t="s">
        <v>63</v>
      </c>
      <c r="AJ920" s="19" t="s">
        <v>63</v>
      </c>
      <c r="AK920" s="19" t="s">
        <v>63</v>
      </c>
      <c r="AL920" s="19" t="s">
        <v>63</v>
      </c>
      <c r="AM920" s="19" t="s">
        <v>63</v>
      </c>
      <c r="AN920" s="19" t="s">
        <v>63</v>
      </c>
      <c r="AO920" s="19" t="s">
        <v>63</v>
      </c>
      <c r="AP920" s="83"/>
      <c r="AQ920" s="83" t="s">
        <v>64</v>
      </c>
    </row>
    <row r="921" spans="1:43">
      <c r="A921" s="19" t="s">
        <v>217</v>
      </c>
      <c r="B921" s="1">
        <v>3469</v>
      </c>
      <c r="C921" s="16">
        <v>13.3</v>
      </c>
      <c r="D921" s="23" t="s">
        <v>245</v>
      </c>
      <c r="E921" s="19" t="s">
        <v>246</v>
      </c>
      <c r="F921" s="19" t="s">
        <v>57</v>
      </c>
      <c r="G921" s="17" t="s">
        <v>57</v>
      </c>
      <c r="H921" s="18">
        <v>1</v>
      </c>
      <c r="I921" s="19"/>
      <c r="J921" s="19"/>
      <c r="K921" s="19"/>
      <c r="L921" s="19" t="s">
        <v>63</v>
      </c>
      <c r="M921" s="19" t="s">
        <v>63</v>
      </c>
      <c r="N921" s="19" t="s">
        <v>63</v>
      </c>
      <c r="O921" s="19" t="s">
        <v>63</v>
      </c>
      <c r="P921" s="19" t="s">
        <v>62</v>
      </c>
      <c r="Q921" s="19" t="s">
        <v>63</v>
      </c>
      <c r="R921" s="19" t="s">
        <v>62</v>
      </c>
      <c r="S921" s="19" t="s">
        <v>62</v>
      </c>
      <c r="T921" s="19" t="s">
        <v>62</v>
      </c>
      <c r="U921" s="19" t="s">
        <v>62</v>
      </c>
      <c r="V921" s="19" t="s">
        <v>62</v>
      </c>
      <c r="W921" s="19" t="s">
        <v>62</v>
      </c>
      <c r="X921" s="19" t="s">
        <v>62</v>
      </c>
      <c r="Y921" s="19" t="s">
        <v>62</v>
      </c>
      <c r="Z921" s="19" t="s">
        <v>63</v>
      </c>
      <c r="AA921" s="19" t="s">
        <v>63</v>
      </c>
      <c r="AB921" s="19" t="s">
        <v>63</v>
      </c>
      <c r="AC921" s="19" t="s">
        <v>63</v>
      </c>
      <c r="AD921" s="19" t="s">
        <v>63</v>
      </c>
      <c r="AE921" s="19" t="s">
        <v>63</v>
      </c>
      <c r="AF921" s="19" t="s">
        <v>63</v>
      </c>
      <c r="AG921" s="19" t="s">
        <v>63</v>
      </c>
      <c r="AH921" s="19" t="s">
        <v>63</v>
      </c>
      <c r="AI921" s="19" t="s">
        <v>63</v>
      </c>
      <c r="AJ921" s="19" t="s">
        <v>63</v>
      </c>
      <c r="AK921" s="19" t="s">
        <v>63</v>
      </c>
      <c r="AL921" s="19" t="s">
        <v>63</v>
      </c>
      <c r="AM921" s="19" t="s">
        <v>63</v>
      </c>
      <c r="AN921" s="19" t="s">
        <v>63</v>
      </c>
      <c r="AO921" s="19" t="s">
        <v>63</v>
      </c>
      <c r="AP921" s="83"/>
      <c r="AQ921" s="83" t="s">
        <v>64</v>
      </c>
    </row>
    <row r="922" spans="1:43">
      <c r="A922" s="19" t="s">
        <v>217</v>
      </c>
      <c r="B922" s="1">
        <v>3469.01</v>
      </c>
      <c r="C922" s="85">
        <v>18</v>
      </c>
      <c r="D922" s="23" t="s">
        <v>245</v>
      </c>
      <c r="E922" s="19" t="s">
        <v>246</v>
      </c>
      <c r="F922" s="19" t="s">
        <v>57</v>
      </c>
      <c r="G922" s="17" t="s">
        <v>57</v>
      </c>
      <c r="H922" s="18">
        <v>1</v>
      </c>
      <c r="I922" s="19"/>
      <c r="J922" s="19"/>
      <c r="K922" s="19"/>
      <c r="L922" s="19" t="s">
        <v>63</v>
      </c>
      <c r="M922" s="19" t="s">
        <v>63</v>
      </c>
      <c r="N922" s="19" t="s">
        <v>63</v>
      </c>
      <c r="O922" s="19" t="s">
        <v>63</v>
      </c>
      <c r="P922" s="19" t="s">
        <v>62</v>
      </c>
      <c r="Q922" s="19" t="s">
        <v>63</v>
      </c>
      <c r="R922" s="19" t="s">
        <v>62</v>
      </c>
      <c r="S922" s="19" t="s">
        <v>63</v>
      </c>
      <c r="T922" s="19" t="s">
        <v>63</v>
      </c>
      <c r="U922" s="19" t="s">
        <v>63</v>
      </c>
      <c r="V922" s="19" t="s">
        <v>63</v>
      </c>
      <c r="W922" s="19" t="s">
        <v>63</v>
      </c>
      <c r="X922" s="19" t="s">
        <v>63</v>
      </c>
      <c r="Y922" s="19" t="s">
        <v>63</v>
      </c>
      <c r="Z922" s="19" t="s">
        <v>62</v>
      </c>
      <c r="AA922" s="19" t="s">
        <v>62</v>
      </c>
      <c r="AB922" s="19" t="s">
        <v>62</v>
      </c>
      <c r="AC922" s="19" t="s">
        <v>62</v>
      </c>
      <c r="AD922" s="19" t="s">
        <v>62</v>
      </c>
      <c r="AE922" s="19" t="s">
        <v>62</v>
      </c>
      <c r="AF922" s="19" t="s">
        <v>62</v>
      </c>
      <c r="AG922" s="19" t="s">
        <v>62</v>
      </c>
      <c r="AH922" s="19" t="s">
        <v>62</v>
      </c>
      <c r="AI922" s="19" t="s">
        <v>62</v>
      </c>
      <c r="AJ922" s="19" t="s">
        <v>62</v>
      </c>
      <c r="AK922" s="19" t="s">
        <v>62</v>
      </c>
      <c r="AL922" s="19" t="s">
        <v>62</v>
      </c>
      <c r="AM922" s="19" t="s">
        <v>62</v>
      </c>
      <c r="AN922" s="19" t="s">
        <v>63</v>
      </c>
      <c r="AO922" s="19" t="s">
        <v>63</v>
      </c>
      <c r="AP922" s="83"/>
      <c r="AQ922" s="83"/>
    </row>
    <row r="923" spans="1:43">
      <c r="A923" s="19" t="s">
        <v>217</v>
      </c>
      <c r="B923" s="1">
        <v>3470</v>
      </c>
      <c r="C923" s="16">
        <v>16.2</v>
      </c>
      <c r="D923" s="23" t="s">
        <v>2063</v>
      </c>
      <c r="E923" s="17" t="s">
        <v>57</v>
      </c>
      <c r="F923" s="19" t="s">
        <v>57</v>
      </c>
      <c r="G923" s="19" t="s">
        <v>59</v>
      </c>
      <c r="H923" s="18">
        <v>1</v>
      </c>
      <c r="I923" s="19"/>
      <c r="J923" s="19"/>
      <c r="K923" s="19"/>
      <c r="L923" s="19" t="s">
        <v>63</v>
      </c>
      <c r="M923" s="19" t="s">
        <v>63</v>
      </c>
      <c r="N923" s="19" t="s">
        <v>63</v>
      </c>
      <c r="O923" s="19" t="s">
        <v>63</v>
      </c>
      <c r="P923" s="19" t="s">
        <v>62</v>
      </c>
      <c r="Q923" s="19" t="s">
        <v>62</v>
      </c>
      <c r="R923" s="19" t="s">
        <v>63</v>
      </c>
      <c r="S923" s="19" t="s">
        <v>62</v>
      </c>
      <c r="T923" s="19" t="s">
        <v>62</v>
      </c>
      <c r="U923" s="19" t="s">
        <v>62</v>
      </c>
      <c r="V923" s="19" t="s">
        <v>62</v>
      </c>
      <c r="W923" s="19" t="s">
        <v>63</v>
      </c>
      <c r="X923" s="19" t="s">
        <v>63</v>
      </c>
      <c r="Y923" s="19" t="s">
        <v>63</v>
      </c>
      <c r="Z923" s="19" t="s">
        <v>63</v>
      </c>
      <c r="AA923" s="19" t="s">
        <v>63</v>
      </c>
      <c r="AB923" s="19" t="s">
        <v>63</v>
      </c>
      <c r="AC923" s="19" t="s">
        <v>63</v>
      </c>
      <c r="AD923" s="19" t="s">
        <v>63</v>
      </c>
      <c r="AE923" s="19" t="s">
        <v>63</v>
      </c>
      <c r="AF923" s="19" t="s">
        <v>63</v>
      </c>
      <c r="AG923" s="19" t="s">
        <v>63</v>
      </c>
      <c r="AH923" s="19" t="s">
        <v>63</v>
      </c>
      <c r="AI923" s="19" t="s">
        <v>63</v>
      </c>
      <c r="AJ923" s="19" t="s">
        <v>63</v>
      </c>
      <c r="AK923" s="19" t="s">
        <v>63</v>
      </c>
      <c r="AL923" s="19" t="s">
        <v>63</v>
      </c>
      <c r="AM923" s="19" t="s">
        <v>63</v>
      </c>
      <c r="AN923" s="19" t="s">
        <v>63</v>
      </c>
      <c r="AO923" s="19" t="s">
        <v>62</v>
      </c>
      <c r="AP923" s="83"/>
      <c r="AQ923" s="83" t="s">
        <v>64</v>
      </c>
    </row>
    <row r="924" spans="1:43">
      <c r="A924" s="19" t="s">
        <v>217</v>
      </c>
      <c r="B924" s="1">
        <v>3471</v>
      </c>
      <c r="C924" s="16">
        <v>37.799999999999997</v>
      </c>
      <c r="D924" s="23" t="s">
        <v>2064</v>
      </c>
      <c r="E924" s="17" t="s">
        <v>57</v>
      </c>
      <c r="F924" s="19" t="s">
        <v>57</v>
      </c>
      <c r="G924" s="19" t="s">
        <v>59</v>
      </c>
      <c r="H924" s="18">
        <v>1</v>
      </c>
      <c r="I924" s="19"/>
      <c r="J924" s="19"/>
      <c r="K924" s="19"/>
      <c r="L924" s="19" t="s">
        <v>63</v>
      </c>
      <c r="M924" s="19" t="s">
        <v>63</v>
      </c>
      <c r="N924" s="19" t="s">
        <v>63</v>
      </c>
      <c r="O924" s="19" t="s">
        <v>63</v>
      </c>
      <c r="P924" s="19" t="s">
        <v>62</v>
      </c>
      <c r="Q924" s="19" t="s">
        <v>62</v>
      </c>
      <c r="R924" s="19" t="s">
        <v>63</v>
      </c>
      <c r="S924" s="19" t="s">
        <v>62</v>
      </c>
      <c r="T924" s="19" t="s">
        <v>62</v>
      </c>
      <c r="U924" s="19" t="s">
        <v>62</v>
      </c>
      <c r="V924" s="19" t="s">
        <v>62</v>
      </c>
      <c r="W924" s="19" t="s">
        <v>63</v>
      </c>
      <c r="X924" s="19" t="s">
        <v>63</v>
      </c>
      <c r="Y924" s="19" t="s">
        <v>63</v>
      </c>
      <c r="Z924" s="19" t="s">
        <v>63</v>
      </c>
      <c r="AA924" s="19" t="s">
        <v>63</v>
      </c>
      <c r="AB924" s="19" t="s">
        <v>63</v>
      </c>
      <c r="AC924" s="19" t="s">
        <v>63</v>
      </c>
      <c r="AD924" s="19" t="s">
        <v>63</v>
      </c>
      <c r="AE924" s="19" t="s">
        <v>63</v>
      </c>
      <c r="AF924" s="19" t="s">
        <v>63</v>
      </c>
      <c r="AG924" s="19" t="s">
        <v>63</v>
      </c>
      <c r="AH924" s="19" t="s">
        <v>63</v>
      </c>
      <c r="AI924" s="19" t="s">
        <v>63</v>
      </c>
      <c r="AJ924" s="19" t="s">
        <v>63</v>
      </c>
      <c r="AK924" s="19" t="s">
        <v>63</v>
      </c>
      <c r="AL924" s="19" t="s">
        <v>63</v>
      </c>
      <c r="AM924" s="19" t="s">
        <v>63</v>
      </c>
      <c r="AN924" s="19" t="s">
        <v>63</v>
      </c>
      <c r="AO924" s="19" t="s">
        <v>63</v>
      </c>
      <c r="AP924" s="83"/>
      <c r="AQ924" s="83" t="s">
        <v>64</v>
      </c>
    </row>
    <row r="925" spans="1:43">
      <c r="A925" s="19" t="s">
        <v>217</v>
      </c>
      <c r="B925" s="1">
        <v>3472</v>
      </c>
      <c r="C925" s="16">
        <v>37.799999999999997</v>
      </c>
      <c r="D925" s="23" t="s">
        <v>2065</v>
      </c>
      <c r="E925" s="17" t="s">
        <v>57</v>
      </c>
      <c r="F925" s="19" t="s">
        <v>57</v>
      </c>
      <c r="G925" s="19" t="s">
        <v>59</v>
      </c>
      <c r="H925" s="18">
        <v>1</v>
      </c>
      <c r="I925" s="19"/>
      <c r="J925" s="19"/>
      <c r="K925" s="19"/>
      <c r="L925" s="19" t="s">
        <v>63</v>
      </c>
      <c r="M925" s="19" t="s">
        <v>63</v>
      </c>
      <c r="N925" s="19" t="s">
        <v>63</v>
      </c>
      <c r="O925" s="19" t="s">
        <v>63</v>
      </c>
      <c r="P925" s="19" t="s">
        <v>62</v>
      </c>
      <c r="Q925" s="19" t="s">
        <v>62</v>
      </c>
      <c r="R925" s="19" t="s">
        <v>63</v>
      </c>
      <c r="S925" s="19" t="s">
        <v>62</v>
      </c>
      <c r="T925" s="19" t="s">
        <v>62</v>
      </c>
      <c r="U925" s="19" t="s">
        <v>62</v>
      </c>
      <c r="V925" s="19" t="s">
        <v>62</v>
      </c>
      <c r="W925" s="19" t="s">
        <v>63</v>
      </c>
      <c r="X925" s="19" t="s">
        <v>63</v>
      </c>
      <c r="Y925" s="19" t="s">
        <v>63</v>
      </c>
      <c r="Z925" s="19" t="s">
        <v>63</v>
      </c>
      <c r="AA925" s="19" t="s">
        <v>63</v>
      </c>
      <c r="AB925" s="19" t="s">
        <v>63</v>
      </c>
      <c r="AC925" s="19" t="s">
        <v>63</v>
      </c>
      <c r="AD925" s="19" t="s">
        <v>63</v>
      </c>
      <c r="AE925" s="19" t="s">
        <v>63</v>
      </c>
      <c r="AF925" s="19" t="s">
        <v>63</v>
      </c>
      <c r="AG925" s="19" t="s">
        <v>63</v>
      </c>
      <c r="AH925" s="19" t="s">
        <v>63</v>
      </c>
      <c r="AI925" s="19" t="s">
        <v>63</v>
      </c>
      <c r="AJ925" s="19" t="s">
        <v>63</v>
      </c>
      <c r="AK925" s="19" t="s">
        <v>63</v>
      </c>
      <c r="AL925" s="19" t="s">
        <v>63</v>
      </c>
      <c r="AM925" s="19" t="s">
        <v>63</v>
      </c>
      <c r="AN925" s="19" t="s">
        <v>63</v>
      </c>
      <c r="AO925" s="19" t="s">
        <v>63</v>
      </c>
      <c r="AP925" s="83"/>
      <c r="AQ925" s="83" t="s">
        <v>64</v>
      </c>
    </row>
    <row r="926" spans="1:43">
      <c r="A926" s="19" t="s">
        <v>217</v>
      </c>
      <c r="B926" s="1">
        <v>3473</v>
      </c>
      <c r="C926" s="16">
        <v>45</v>
      </c>
      <c r="D926" s="23" t="s">
        <v>2066</v>
      </c>
      <c r="E926" s="19" t="s">
        <v>2067</v>
      </c>
      <c r="F926" s="19" t="s">
        <v>57</v>
      </c>
      <c r="G926" s="19" t="s">
        <v>219</v>
      </c>
      <c r="H926" s="18">
        <v>1</v>
      </c>
      <c r="I926" s="19" t="s">
        <v>2068</v>
      </c>
      <c r="J926" s="19"/>
      <c r="K926" s="19"/>
      <c r="L926" s="19" t="s">
        <v>63</v>
      </c>
      <c r="M926" s="19" t="s">
        <v>63</v>
      </c>
      <c r="N926" s="19" t="s">
        <v>63</v>
      </c>
      <c r="O926" s="19" t="s">
        <v>63</v>
      </c>
      <c r="P926" s="19" t="s">
        <v>62</v>
      </c>
      <c r="Q926" s="19" t="s">
        <v>62</v>
      </c>
      <c r="R926" s="19" t="s">
        <v>63</v>
      </c>
      <c r="S926" s="19" t="s">
        <v>62</v>
      </c>
      <c r="T926" s="19" t="s">
        <v>62</v>
      </c>
      <c r="U926" s="19" t="s">
        <v>62</v>
      </c>
      <c r="V926" s="19" t="s">
        <v>62</v>
      </c>
      <c r="W926" s="19" t="s">
        <v>63</v>
      </c>
      <c r="X926" s="19" t="s">
        <v>63</v>
      </c>
      <c r="Y926" s="19" t="s">
        <v>63</v>
      </c>
      <c r="Z926" s="19" t="s">
        <v>63</v>
      </c>
      <c r="AA926" s="19" t="s">
        <v>63</v>
      </c>
      <c r="AB926" s="19" t="s">
        <v>63</v>
      </c>
      <c r="AC926" s="19" t="s">
        <v>63</v>
      </c>
      <c r="AD926" s="19" t="s">
        <v>63</v>
      </c>
      <c r="AE926" s="19" t="s">
        <v>63</v>
      </c>
      <c r="AF926" s="19" t="s">
        <v>63</v>
      </c>
      <c r="AG926" s="19" t="s">
        <v>63</v>
      </c>
      <c r="AH926" s="19" t="s">
        <v>63</v>
      </c>
      <c r="AI926" s="19" t="s">
        <v>63</v>
      </c>
      <c r="AJ926" s="19" t="s">
        <v>63</v>
      </c>
      <c r="AK926" s="19" t="s">
        <v>63</v>
      </c>
      <c r="AL926" s="19" t="s">
        <v>63</v>
      </c>
      <c r="AM926" s="19" t="s">
        <v>63</v>
      </c>
      <c r="AN926" s="19" t="s">
        <v>62</v>
      </c>
      <c r="AO926" s="19" t="s">
        <v>63</v>
      </c>
      <c r="AP926" s="83"/>
      <c r="AQ926" s="83" t="s">
        <v>64</v>
      </c>
    </row>
    <row r="927" spans="1:43">
      <c r="A927" s="19" t="s">
        <v>217</v>
      </c>
      <c r="B927" s="1">
        <v>3474</v>
      </c>
      <c r="C927" s="16">
        <v>63</v>
      </c>
      <c r="D927" s="23" t="s">
        <v>2066</v>
      </c>
      <c r="E927" s="19" t="s">
        <v>2067</v>
      </c>
      <c r="F927" s="19" t="s">
        <v>57</v>
      </c>
      <c r="G927" s="19" t="s">
        <v>223</v>
      </c>
      <c r="H927" s="18">
        <v>1</v>
      </c>
      <c r="I927" s="19" t="s">
        <v>2068</v>
      </c>
      <c r="J927" s="19"/>
      <c r="K927" s="19"/>
      <c r="L927" s="19" t="s">
        <v>63</v>
      </c>
      <c r="M927" s="19" t="s">
        <v>63</v>
      </c>
      <c r="N927" s="19" t="s">
        <v>63</v>
      </c>
      <c r="O927" s="19" t="s">
        <v>63</v>
      </c>
      <c r="P927" s="19" t="s">
        <v>62</v>
      </c>
      <c r="Q927" s="19" t="s">
        <v>62</v>
      </c>
      <c r="R927" s="19" t="s">
        <v>63</v>
      </c>
      <c r="S927" s="19" t="s">
        <v>62</v>
      </c>
      <c r="T927" s="19" t="s">
        <v>62</v>
      </c>
      <c r="U927" s="19" t="s">
        <v>62</v>
      </c>
      <c r="V927" s="19" t="s">
        <v>62</v>
      </c>
      <c r="W927" s="19" t="s">
        <v>63</v>
      </c>
      <c r="X927" s="19" t="s">
        <v>63</v>
      </c>
      <c r="Y927" s="19" t="s">
        <v>63</v>
      </c>
      <c r="Z927" s="19" t="s">
        <v>63</v>
      </c>
      <c r="AA927" s="19" t="s">
        <v>63</v>
      </c>
      <c r="AB927" s="19" t="s">
        <v>63</v>
      </c>
      <c r="AC927" s="19" t="s">
        <v>63</v>
      </c>
      <c r="AD927" s="19" t="s">
        <v>63</v>
      </c>
      <c r="AE927" s="19" t="s">
        <v>63</v>
      </c>
      <c r="AF927" s="19" t="s">
        <v>63</v>
      </c>
      <c r="AG927" s="19" t="s">
        <v>63</v>
      </c>
      <c r="AH927" s="19" t="s">
        <v>63</v>
      </c>
      <c r="AI927" s="19" t="s">
        <v>63</v>
      </c>
      <c r="AJ927" s="19" t="s">
        <v>63</v>
      </c>
      <c r="AK927" s="19" t="s">
        <v>63</v>
      </c>
      <c r="AL927" s="19" t="s">
        <v>63</v>
      </c>
      <c r="AM927" s="19" t="s">
        <v>63</v>
      </c>
      <c r="AN927" s="19" t="s">
        <v>62</v>
      </c>
      <c r="AO927" s="19" t="s">
        <v>63</v>
      </c>
      <c r="AP927" s="83"/>
      <c r="AQ927" s="83" t="s">
        <v>64</v>
      </c>
    </row>
    <row r="928" spans="1:43" ht="89.25">
      <c r="A928" s="97" t="s">
        <v>217</v>
      </c>
      <c r="B928" s="98">
        <v>3475</v>
      </c>
      <c r="C928" s="16">
        <v>119.7</v>
      </c>
      <c r="D928" s="99" t="s">
        <v>2069</v>
      </c>
      <c r="E928" s="97" t="s">
        <v>227</v>
      </c>
      <c r="F928" s="97" t="s">
        <v>57</v>
      </c>
      <c r="G928" s="97" t="s">
        <v>116</v>
      </c>
      <c r="H928" s="100">
        <v>1</v>
      </c>
      <c r="I928" s="97" t="s">
        <v>2070</v>
      </c>
      <c r="J928" s="97"/>
      <c r="K928" s="97" t="s">
        <v>2784</v>
      </c>
      <c r="L928" s="97" t="s">
        <v>63</v>
      </c>
      <c r="M928" s="97" t="s">
        <v>63</v>
      </c>
      <c r="N928" s="97" t="s">
        <v>63</v>
      </c>
      <c r="O928" s="97" t="s">
        <v>63</v>
      </c>
      <c r="P928" s="97" t="s">
        <v>62</v>
      </c>
      <c r="Q928" s="97" t="s">
        <v>63</v>
      </c>
      <c r="R928" s="97" t="s">
        <v>62</v>
      </c>
      <c r="S928" s="97" t="s">
        <v>62</v>
      </c>
      <c r="T928" s="97" t="s">
        <v>62</v>
      </c>
      <c r="U928" s="97" t="s">
        <v>62</v>
      </c>
      <c r="V928" s="97" t="s">
        <v>62</v>
      </c>
      <c r="W928" s="97" t="s">
        <v>63</v>
      </c>
      <c r="X928" s="97" t="s">
        <v>63</v>
      </c>
      <c r="Y928" s="97" t="s">
        <v>63</v>
      </c>
      <c r="Z928" s="97" t="s">
        <v>63</v>
      </c>
      <c r="AA928" s="97" t="s">
        <v>63</v>
      </c>
      <c r="AB928" s="97" t="s">
        <v>63</v>
      </c>
      <c r="AC928" s="97" t="s">
        <v>63</v>
      </c>
      <c r="AD928" s="97" t="s">
        <v>63</v>
      </c>
      <c r="AE928" s="97" t="s">
        <v>63</v>
      </c>
      <c r="AF928" s="97" t="s">
        <v>63</v>
      </c>
      <c r="AG928" s="97" t="s">
        <v>63</v>
      </c>
      <c r="AH928" s="97" t="s">
        <v>63</v>
      </c>
      <c r="AI928" s="97" t="s">
        <v>63</v>
      </c>
      <c r="AJ928" s="97" t="s">
        <v>63</v>
      </c>
      <c r="AK928" s="19" t="s">
        <v>63</v>
      </c>
      <c r="AL928" s="97" t="s">
        <v>63</v>
      </c>
      <c r="AM928" s="97" t="s">
        <v>63</v>
      </c>
      <c r="AN928" s="97" t="s">
        <v>62</v>
      </c>
      <c r="AO928" s="97" t="s">
        <v>63</v>
      </c>
      <c r="AP928" s="83"/>
      <c r="AQ928" s="83" t="s">
        <v>64</v>
      </c>
    </row>
    <row r="929" spans="1:43" ht="76.5">
      <c r="A929" s="19" t="s">
        <v>217</v>
      </c>
      <c r="B929" s="1">
        <v>3475.1</v>
      </c>
      <c r="C929" s="16">
        <v>47.7</v>
      </c>
      <c r="D929" s="23" t="s">
        <v>2071</v>
      </c>
      <c r="E929" s="19" t="s">
        <v>227</v>
      </c>
      <c r="F929" s="19" t="s">
        <v>57</v>
      </c>
      <c r="G929" s="19" t="s">
        <v>116</v>
      </c>
      <c r="H929" s="18">
        <v>1</v>
      </c>
      <c r="I929" s="19" t="s">
        <v>2072</v>
      </c>
      <c r="J929" s="19"/>
      <c r="K929" s="19" t="s">
        <v>2785</v>
      </c>
      <c r="L929" s="19" t="s">
        <v>63</v>
      </c>
      <c r="M929" s="19" t="s">
        <v>63</v>
      </c>
      <c r="N929" s="19" t="s">
        <v>63</v>
      </c>
      <c r="O929" s="19" t="s">
        <v>63</v>
      </c>
      <c r="P929" s="19" t="s">
        <v>62</v>
      </c>
      <c r="Q929" s="19" t="s">
        <v>63</v>
      </c>
      <c r="R929" s="19" t="s">
        <v>62</v>
      </c>
      <c r="S929" s="19" t="s">
        <v>62</v>
      </c>
      <c r="T929" s="19" t="s">
        <v>62</v>
      </c>
      <c r="U929" s="19" t="s">
        <v>62</v>
      </c>
      <c r="V929" s="19" t="s">
        <v>62</v>
      </c>
      <c r="W929" s="19" t="s">
        <v>63</v>
      </c>
      <c r="X929" s="19" t="s">
        <v>63</v>
      </c>
      <c r="Y929" s="19" t="s">
        <v>63</v>
      </c>
      <c r="Z929" s="19" t="s">
        <v>63</v>
      </c>
      <c r="AA929" s="19" t="s">
        <v>63</v>
      </c>
      <c r="AB929" s="19" t="s">
        <v>63</v>
      </c>
      <c r="AC929" s="19" t="s">
        <v>63</v>
      </c>
      <c r="AD929" s="19" t="s">
        <v>63</v>
      </c>
      <c r="AE929" s="19" t="s">
        <v>63</v>
      </c>
      <c r="AF929" s="19" t="s">
        <v>63</v>
      </c>
      <c r="AG929" s="19" t="s">
        <v>63</v>
      </c>
      <c r="AH929" s="19" t="s">
        <v>63</v>
      </c>
      <c r="AI929" s="19" t="s">
        <v>63</v>
      </c>
      <c r="AJ929" s="19" t="s">
        <v>63</v>
      </c>
      <c r="AK929" s="19" t="s">
        <v>63</v>
      </c>
      <c r="AL929" s="19" t="s">
        <v>63</v>
      </c>
      <c r="AM929" s="19" t="s">
        <v>63</v>
      </c>
      <c r="AN929" s="19" t="s">
        <v>62</v>
      </c>
      <c r="AO929" s="19" t="s">
        <v>63</v>
      </c>
      <c r="AP929" s="83" t="s">
        <v>191</v>
      </c>
      <c r="AQ929" s="83" t="s">
        <v>64</v>
      </c>
    </row>
    <row r="930" spans="1:43">
      <c r="A930" s="19" t="s">
        <v>217</v>
      </c>
      <c r="B930" s="1">
        <v>3476</v>
      </c>
      <c r="C930" s="16">
        <v>28.8</v>
      </c>
      <c r="D930" s="23" t="s">
        <v>2073</v>
      </c>
      <c r="E930" s="17" t="s">
        <v>57</v>
      </c>
      <c r="F930" s="19" t="s">
        <v>156</v>
      </c>
      <c r="G930" s="19" t="s">
        <v>116</v>
      </c>
      <c r="H930" s="18">
        <v>1</v>
      </c>
      <c r="I930" s="19" t="s">
        <v>2074</v>
      </c>
      <c r="J930" s="19"/>
      <c r="K930" s="19"/>
      <c r="L930" s="19" t="s">
        <v>63</v>
      </c>
      <c r="M930" s="19" t="s">
        <v>63</v>
      </c>
      <c r="N930" s="19" t="s">
        <v>63</v>
      </c>
      <c r="O930" s="19" t="s">
        <v>63</v>
      </c>
      <c r="P930" s="19" t="s">
        <v>62</v>
      </c>
      <c r="Q930" s="19" t="s">
        <v>63</v>
      </c>
      <c r="R930" s="19" t="s">
        <v>62</v>
      </c>
      <c r="S930" s="19" t="s">
        <v>62</v>
      </c>
      <c r="T930" s="19" t="s">
        <v>62</v>
      </c>
      <c r="U930" s="19" t="s">
        <v>62</v>
      </c>
      <c r="V930" s="19" t="s">
        <v>62</v>
      </c>
      <c r="W930" s="19" t="s">
        <v>63</v>
      </c>
      <c r="X930" s="19" t="s">
        <v>63</v>
      </c>
      <c r="Y930" s="19" t="s">
        <v>63</v>
      </c>
      <c r="Z930" s="19" t="s">
        <v>63</v>
      </c>
      <c r="AA930" s="19" t="s">
        <v>63</v>
      </c>
      <c r="AB930" s="19" t="s">
        <v>63</v>
      </c>
      <c r="AC930" s="19" t="s">
        <v>63</v>
      </c>
      <c r="AD930" s="19" t="s">
        <v>63</v>
      </c>
      <c r="AE930" s="19" t="s">
        <v>63</v>
      </c>
      <c r="AF930" s="19" t="s">
        <v>63</v>
      </c>
      <c r="AG930" s="19" t="s">
        <v>63</v>
      </c>
      <c r="AH930" s="19" t="s">
        <v>63</v>
      </c>
      <c r="AI930" s="19" t="s">
        <v>63</v>
      </c>
      <c r="AJ930" s="19" t="s">
        <v>63</v>
      </c>
      <c r="AK930" s="19" t="s">
        <v>63</v>
      </c>
      <c r="AL930" s="19" t="s">
        <v>63</v>
      </c>
      <c r="AM930" s="19" t="s">
        <v>63</v>
      </c>
      <c r="AN930" s="19" t="s">
        <v>63</v>
      </c>
      <c r="AO930" s="19" t="s">
        <v>63</v>
      </c>
      <c r="AP930" s="83"/>
      <c r="AQ930" s="83" t="s">
        <v>64</v>
      </c>
    </row>
    <row r="931" spans="1:43">
      <c r="A931" s="19" t="s">
        <v>217</v>
      </c>
      <c r="B931" s="1">
        <v>3477</v>
      </c>
      <c r="C931" s="16">
        <v>373.5</v>
      </c>
      <c r="D931" s="23" t="s">
        <v>2075</v>
      </c>
      <c r="E931" s="19" t="s">
        <v>1972</v>
      </c>
      <c r="F931" s="19" t="s">
        <v>57</v>
      </c>
      <c r="G931" s="17" t="s">
        <v>57</v>
      </c>
      <c r="H931" s="18">
        <v>1</v>
      </c>
      <c r="I931" s="19"/>
      <c r="J931" s="19"/>
      <c r="K931" s="19"/>
      <c r="L931" s="19" t="s">
        <v>63</v>
      </c>
      <c r="M931" s="19" t="s">
        <v>63</v>
      </c>
      <c r="N931" s="19" t="s">
        <v>63</v>
      </c>
      <c r="O931" s="19" t="s">
        <v>63</v>
      </c>
      <c r="P931" s="19" t="s">
        <v>62</v>
      </c>
      <c r="Q931" s="19" t="s">
        <v>62</v>
      </c>
      <c r="R931" s="19" t="s">
        <v>63</v>
      </c>
      <c r="S931" s="19" t="s">
        <v>62</v>
      </c>
      <c r="T931" s="19" t="s">
        <v>62</v>
      </c>
      <c r="U931" s="19" t="s">
        <v>62</v>
      </c>
      <c r="V931" s="19" t="s">
        <v>62</v>
      </c>
      <c r="W931" s="19" t="s">
        <v>63</v>
      </c>
      <c r="X931" s="19" t="s">
        <v>63</v>
      </c>
      <c r="Y931" s="19" t="s">
        <v>63</v>
      </c>
      <c r="Z931" s="19" t="s">
        <v>63</v>
      </c>
      <c r="AA931" s="19" t="s">
        <v>63</v>
      </c>
      <c r="AB931" s="19" t="s">
        <v>63</v>
      </c>
      <c r="AC931" s="19" t="s">
        <v>63</v>
      </c>
      <c r="AD931" s="19" t="s">
        <v>63</v>
      </c>
      <c r="AE931" s="19" t="s">
        <v>63</v>
      </c>
      <c r="AF931" s="19" t="s">
        <v>63</v>
      </c>
      <c r="AG931" s="19" t="s">
        <v>63</v>
      </c>
      <c r="AH931" s="19" t="s">
        <v>63</v>
      </c>
      <c r="AI931" s="19" t="s">
        <v>63</v>
      </c>
      <c r="AJ931" s="19" t="s">
        <v>63</v>
      </c>
      <c r="AK931" s="19" t="s">
        <v>63</v>
      </c>
      <c r="AL931" s="19" t="s">
        <v>63</v>
      </c>
      <c r="AM931" s="19" t="s">
        <v>63</v>
      </c>
      <c r="AN931" s="19" t="s">
        <v>63</v>
      </c>
      <c r="AO931" s="19" t="s">
        <v>63</v>
      </c>
      <c r="AP931" s="83"/>
      <c r="AQ931" s="83" t="s">
        <v>64</v>
      </c>
    </row>
    <row r="932" spans="1:43">
      <c r="A932" s="19" t="s">
        <v>217</v>
      </c>
      <c r="B932" s="1">
        <v>3478</v>
      </c>
      <c r="C932" s="16">
        <v>37.799999999999997</v>
      </c>
      <c r="D932" s="23" t="s">
        <v>247</v>
      </c>
      <c r="E932" s="19" t="s">
        <v>248</v>
      </c>
      <c r="F932" s="19" t="s">
        <v>57</v>
      </c>
      <c r="G932" s="19" t="s">
        <v>59</v>
      </c>
      <c r="H932" s="18">
        <v>1</v>
      </c>
      <c r="I932" s="19"/>
      <c r="J932" s="19"/>
      <c r="K932" s="19"/>
      <c r="L932" s="19" t="s">
        <v>63</v>
      </c>
      <c r="M932" s="19" t="s">
        <v>63</v>
      </c>
      <c r="N932" s="19" t="s">
        <v>63</v>
      </c>
      <c r="O932" s="19" t="s">
        <v>63</v>
      </c>
      <c r="P932" s="19" t="s">
        <v>62</v>
      </c>
      <c r="Q932" s="19" t="s">
        <v>63</v>
      </c>
      <c r="R932" s="19" t="s">
        <v>62</v>
      </c>
      <c r="S932" s="19" t="s">
        <v>62</v>
      </c>
      <c r="T932" s="19" t="s">
        <v>62</v>
      </c>
      <c r="U932" s="19" t="s">
        <v>62</v>
      </c>
      <c r="V932" s="19" t="s">
        <v>62</v>
      </c>
      <c r="W932" s="19" t="s">
        <v>63</v>
      </c>
      <c r="X932" s="19" t="s">
        <v>63</v>
      </c>
      <c r="Y932" s="19" t="s">
        <v>63</v>
      </c>
      <c r="Z932" s="19" t="s">
        <v>63</v>
      </c>
      <c r="AA932" s="19" t="s">
        <v>63</v>
      </c>
      <c r="AB932" s="19" t="s">
        <v>63</v>
      </c>
      <c r="AC932" s="19" t="s">
        <v>63</v>
      </c>
      <c r="AD932" s="19" t="s">
        <v>63</v>
      </c>
      <c r="AE932" s="19" t="s">
        <v>63</v>
      </c>
      <c r="AF932" s="19" t="s">
        <v>63</v>
      </c>
      <c r="AG932" s="19" t="s">
        <v>63</v>
      </c>
      <c r="AH932" s="19" t="s">
        <v>63</v>
      </c>
      <c r="AI932" s="19" t="s">
        <v>63</v>
      </c>
      <c r="AJ932" s="19" t="s">
        <v>63</v>
      </c>
      <c r="AK932" s="19" t="s">
        <v>63</v>
      </c>
      <c r="AL932" s="19" t="s">
        <v>63</v>
      </c>
      <c r="AM932" s="19" t="s">
        <v>63</v>
      </c>
      <c r="AN932" s="19" t="s">
        <v>63</v>
      </c>
      <c r="AO932" s="19" t="s">
        <v>63</v>
      </c>
      <c r="AP932" s="83"/>
      <c r="AQ932" s="83" t="s">
        <v>64</v>
      </c>
    </row>
    <row r="933" spans="1:43">
      <c r="A933" s="19" t="s">
        <v>217</v>
      </c>
      <c r="B933" s="1">
        <v>3480</v>
      </c>
      <c r="C933" s="16">
        <v>29.7</v>
      </c>
      <c r="D933" s="23" t="s">
        <v>2076</v>
      </c>
      <c r="E933" s="19" t="s">
        <v>248</v>
      </c>
      <c r="F933" s="19" t="s">
        <v>57</v>
      </c>
      <c r="G933" s="19" t="s">
        <v>116</v>
      </c>
      <c r="H933" s="18">
        <v>1</v>
      </c>
      <c r="I933" s="19"/>
      <c r="J933" s="19"/>
      <c r="K933" s="19"/>
      <c r="L933" s="19" t="s">
        <v>63</v>
      </c>
      <c r="M933" s="19" t="s">
        <v>63</v>
      </c>
      <c r="N933" s="19" t="s">
        <v>63</v>
      </c>
      <c r="O933" s="19" t="s">
        <v>63</v>
      </c>
      <c r="P933" s="19" t="s">
        <v>62</v>
      </c>
      <c r="Q933" s="19" t="s">
        <v>62</v>
      </c>
      <c r="R933" s="19" t="s">
        <v>63</v>
      </c>
      <c r="S933" s="19" t="s">
        <v>62</v>
      </c>
      <c r="T933" s="19" t="s">
        <v>62</v>
      </c>
      <c r="U933" s="19" t="s">
        <v>62</v>
      </c>
      <c r="V933" s="19" t="s">
        <v>62</v>
      </c>
      <c r="W933" s="19" t="s">
        <v>63</v>
      </c>
      <c r="X933" s="19" t="s">
        <v>63</v>
      </c>
      <c r="Y933" s="19" t="s">
        <v>63</v>
      </c>
      <c r="Z933" s="19" t="s">
        <v>63</v>
      </c>
      <c r="AA933" s="19" t="s">
        <v>63</v>
      </c>
      <c r="AB933" s="19" t="s">
        <v>63</v>
      </c>
      <c r="AC933" s="19" t="s">
        <v>63</v>
      </c>
      <c r="AD933" s="19" t="s">
        <v>63</v>
      </c>
      <c r="AE933" s="19" t="s">
        <v>63</v>
      </c>
      <c r="AF933" s="19" t="s">
        <v>63</v>
      </c>
      <c r="AG933" s="19" t="s">
        <v>63</v>
      </c>
      <c r="AH933" s="19" t="s">
        <v>63</v>
      </c>
      <c r="AI933" s="19" t="s">
        <v>63</v>
      </c>
      <c r="AJ933" s="19" t="s">
        <v>63</v>
      </c>
      <c r="AK933" s="19" t="s">
        <v>63</v>
      </c>
      <c r="AL933" s="19" t="s">
        <v>63</v>
      </c>
      <c r="AM933" s="19" t="s">
        <v>63</v>
      </c>
      <c r="AN933" s="19" t="s">
        <v>63</v>
      </c>
      <c r="AO933" s="19" t="s">
        <v>63</v>
      </c>
      <c r="AP933" s="83"/>
      <c r="AQ933" s="83" t="s">
        <v>64</v>
      </c>
    </row>
    <row r="934" spans="1:43">
      <c r="A934" s="19" t="s">
        <v>217</v>
      </c>
      <c r="B934" s="1">
        <v>3481</v>
      </c>
      <c r="C934" s="16">
        <v>31.5</v>
      </c>
      <c r="D934" s="23" t="s">
        <v>2077</v>
      </c>
      <c r="E934" s="19" t="s">
        <v>2078</v>
      </c>
      <c r="F934" s="19" t="s">
        <v>57</v>
      </c>
      <c r="G934" s="19" t="s">
        <v>59</v>
      </c>
      <c r="H934" s="18">
        <v>1</v>
      </c>
      <c r="I934" s="19"/>
      <c r="J934" s="19"/>
      <c r="K934" s="19"/>
      <c r="L934" s="19" t="s">
        <v>63</v>
      </c>
      <c r="M934" s="19" t="s">
        <v>63</v>
      </c>
      <c r="N934" s="19" t="s">
        <v>63</v>
      </c>
      <c r="O934" s="19" t="s">
        <v>63</v>
      </c>
      <c r="P934" s="19" t="s">
        <v>62</v>
      </c>
      <c r="Q934" s="19" t="s">
        <v>63</v>
      </c>
      <c r="R934" s="19" t="s">
        <v>62</v>
      </c>
      <c r="S934" s="19" t="s">
        <v>62</v>
      </c>
      <c r="T934" s="19" t="s">
        <v>62</v>
      </c>
      <c r="U934" s="19" t="s">
        <v>62</v>
      </c>
      <c r="V934" s="19" t="s">
        <v>62</v>
      </c>
      <c r="W934" s="19" t="s">
        <v>63</v>
      </c>
      <c r="X934" s="19" t="s">
        <v>63</v>
      </c>
      <c r="Y934" s="19" t="s">
        <v>63</v>
      </c>
      <c r="Z934" s="19" t="s">
        <v>63</v>
      </c>
      <c r="AA934" s="19" t="s">
        <v>63</v>
      </c>
      <c r="AB934" s="19" t="s">
        <v>63</v>
      </c>
      <c r="AC934" s="19" t="s">
        <v>63</v>
      </c>
      <c r="AD934" s="19" t="s">
        <v>62</v>
      </c>
      <c r="AE934" s="19" t="s">
        <v>63</v>
      </c>
      <c r="AF934" s="19" t="s">
        <v>63</v>
      </c>
      <c r="AG934" s="19" t="s">
        <v>63</v>
      </c>
      <c r="AH934" s="19" t="s">
        <v>63</v>
      </c>
      <c r="AI934" s="19" t="s">
        <v>63</v>
      </c>
      <c r="AJ934" s="19" t="s">
        <v>63</v>
      </c>
      <c r="AK934" s="19" t="s">
        <v>63</v>
      </c>
      <c r="AL934" s="19" t="s">
        <v>63</v>
      </c>
      <c r="AM934" s="19" t="s">
        <v>63</v>
      </c>
      <c r="AN934" s="19" t="s">
        <v>63</v>
      </c>
      <c r="AO934" s="19" t="s">
        <v>63</v>
      </c>
      <c r="AP934" s="83"/>
      <c r="AQ934" s="83" t="s">
        <v>64</v>
      </c>
    </row>
    <row r="935" spans="1:43">
      <c r="A935" s="19" t="s">
        <v>217</v>
      </c>
      <c r="B935" s="1">
        <v>3482</v>
      </c>
      <c r="C935" s="16">
        <v>16.2</v>
      </c>
      <c r="D935" s="23" t="s">
        <v>2077</v>
      </c>
      <c r="E935" s="19" t="s">
        <v>2079</v>
      </c>
      <c r="F935" s="19" t="s">
        <v>57</v>
      </c>
      <c r="G935" s="19" t="s">
        <v>59</v>
      </c>
      <c r="H935" s="18">
        <v>1</v>
      </c>
      <c r="I935" s="19"/>
      <c r="J935" s="19"/>
      <c r="K935" s="19"/>
      <c r="L935" s="19" t="s">
        <v>63</v>
      </c>
      <c r="M935" s="19" t="s">
        <v>63</v>
      </c>
      <c r="N935" s="19" t="s">
        <v>63</v>
      </c>
      <c r="O935" s="19" t="s">
        <v>63</v>
      </c>
      <c r="P935" s="19" t="s">
        <v>62</v>
      </c>
      <c r="Q935" s="19" t="s">
        <v>62</v>
      </c>
      <c r="R935" s="19" t="s">
        <v>63</v>
      </c>
      <c r="S935" s="19" t="s">
        <v>62</v>
      </c>
      <c r="T935" s="19" t="s">
        <v>62</v>
      </c>
      <c r="U935" s="19" t="s">
        <v>62</v>
      </c>
      <c r="V935" s="19" t="s">
        <v>62</v>
      </c>
      <c r="W935" s="19" t="s">
        <v>63</v>
      </c>
      <c r="X935" s="19" t="s">
        <v>63</v>
      </c>
      <c r="Y935" s="19" t="s">
        <v>63</v>
      </c>
      <c r="Z935" s="19" t="s">
        <v>63</v>
      </c>
      <c r="AA935" s="19" t="s">
        <v>63</v>
      </c>
      <c r="AB935" s="19" t="s">
        <v>63</v>
      </c>
      <c r="AC935" s="19" t="s">
        <v>63</v>
      </c>
      <c r="AD935" s="19" t="s">
        <v>62</v>
      </c>
      <c r="AE935" s="19" t="s">
        <v>63</v>
      </c>
      <c r="AF935" s="19" t="s">
        <v>63</v>
      </c>
      <c r="AG935" s="19" t="s">
        <v>63</v>
      </c>
      <c r="AH935" s="19" t="s">
        <v>63</v>
      </c>
      <c r="AI935" s="19" t="s">
        <v>63</v>
      </c>
      <c r="AJ935" s="19" t="s">
        <v>63</v>
      </c>
      <c r="AK935" s="19" t="s">
        <v>63</v>
      </c>
      <c r="AL935" s="19" t="s">
        <v>63</v>
      </c>
      <c r="AM935" s="19" t="s">
        <v>63</v>
      </c>
      <c r="AN935" s="19" t="s">
        <v>62</v>
      </c>
      <c r="AO935" s="19" t="s">
        <v>63</v>
      </c>
      <c r="AP935" s="83"/>
      <c r="AQ935" s="83" t="s">
        <v>64</v>
      </c>
    </row>
    <row r="936" spans="1:43" ht="76.5">
      <c r="A936" s="19" t="s">
        <v>217</v>
      </c>
      <c r="B936" s="1">
        <v>3483</v>
      </c>
      <c r="C936" s="16">
        <v>119.7</v>
      </c>
      <c r="D936" s="23" t="s">
        <v>2080</v>
      </c>
      <c r="E936" s="19" t="s">
        <v>227</v>
      </c>
      <c r="F936" s="19" t="s">
        <v>57</v>
      </c>
      <c r="G936" s="17" t="s">
        <v>57</v>
      </c>
      <c r="H936" s="18">
        <v>1</v>
      </c>
      <c r="I936" s="19" t="s">
        <v>194</v>
      </c>
      <c r="J936" s="19"/>
      <c r="K936" s="19"/>
      <c r="L936" s="19" t="s">
        <v>63</v>
      </c>
      <c r="M936" s="19" t="s">
        <v>63</v>
      </c>
      <c r="N936" s="19" t="s">
        <v>63</v>
      </c>
      <c r="O936" s="19" t="s">
        <v>63</v>
      </c>
      <c r="P936" s="19" t="s">
        <v>62</v>
      </c>
      <c r="Q936" s="19" t="s">
        <v>62</v>
      </c>
      <c r="R936" s="19" t="s">
        <v>63</v>
      </c>
      <c r="S936" s="19" t="s">
        <v>62</v>
      </c>
      <c r="T936" s="19" t="s">
        <v>62</v>
      </c>
      <c r="U936" s="19" t="s">
        <v>62</v>
      </c>
      <c r="V936" s="19" t="s">
        <v>62</v>
      </c>
      <c r="W936" s="19" t="s">
        <v>63</v>
      </c>
      <c r="X936" s="19" t="s">
        <v>63</v>
      </c>
      <c r="Y936" s="19" t="s">
        <v>63</v>
      </c>
      <c r="Z936" s="19" t="s">
        <v>63</v>
      </c>
      <c r="AA936" s="19" t="s">
        <v>63</v>
      </c>
      <c r="AB936" s="19" t="s">
        <v>63</v>
      </c>
      <c r="AC936" s="19" t="s">
        <v>63</v>
      </c>
      <c r="AD936" s="19" t="s">
        <v>63</v>
      </c>
      <c r="AE936" s="19" t="s">
        <v>63</v>
      </c>
      <c r="AF936" s="19" t="s">
        <v>63</v>
      </c>
      <c r="AG936" s="19" t="s">
        <v>63</v>
      </c>
      <c r="AH936" s="19" t="s">
        <v>63</v>
      </c>
      <c r="AI936" s="19" t="s">
        <v>63</v>
      </c>
      <c r="AJ936" s="19" t="s">
        <v>63</v>
      </c>
      <c r="AK936" s="19" t="s">
        <v>63</v>
      </c>
      <c r="AL936" s="19" t="s">
        <v>63</v>
      </c>
      <c r="AM936" s="19" t="s">
        <v>63</v>
      </c>
      <c r="AN936" s="19" t="s">
        <v>63</v>
      </c>
      <c r="AO936" s="19" t="s">
        <v>63</v>
      </c>
      <c r="AP936" s="83"/>
      <c r="AQ936" s="83" t="s">
        <v>64</v>
      </c>
    </row>
    <row r="937" spans="1:43" ht="63.75">
      <c r="A937" s="19" t="s">
        <v>217</v>
      </c>
      <c r="B937" s="1">
        <v>3483.1</v>
      </c>
      <c r="C937" s="16">
        <v>47.7</v>
      </c>
      <c r="D937" s="23" t="s">
        <v>2081</v>
      </c>
      <c r="E937" s="19" t="s">
        <v>227</v>
      </c>
      <c r="F937" s="19" t="s">
        <v>57</v>
      </c>
      <c r="G937" s="17" t="s">
        <v>57</v>
      </c>
      <c r="H937" s="18" t="s">
        <v>1760</v>
      </c>
      <c r="I937" s="19" t="s">
        <v>189</v>
      </c>
      <c r="J937" s="19"/>
      <c r="K937" s="19"/>
      <c r="L937" s="19" t="s">
        <v>63</v>
      </c>
      <c r="M937" s="19" t="s">
        <v>63</v>
      </c>
      <c r="N937" s="19" t="s">
        <v>63</v>
      </c>
      <c r="O937" s="19" t="s">
        <v>63</v>
      </c>
      <c r="P937" s="19" t="s">
        <v>62</v>
      </c>
      <c r="Q937" s="19" t="s">
        <v>62</v>
      </c>
      <c r="R937" s="19" t="s">
        <v>63</v>
      </c>
      <c r="S937" s="19" t="s">
        <v>62</v>
      </c>
      <c r="T937" s="19" t="s">
        <v>62</v>
      </c>
      <c r="U937" s="19" t="s">
        <v>62</v>
      </c>
      <c r="V937" s="19" t="s">
        <v>62</v>
      </c>
      <c r="W937" s="19" t="s">
        <v>63</v>
      </c>
      <c r="X937" s="19" t="s">
        <v>63</v>
      </c>
      <c r="Y937" s="19" t="s">
        <v>63</v>
      </c>
      <c r="Z937" s="19" t="s">
        <v>63</v>
      </c>
      <c r="AA937" s="19" t="s">
        <v>63</v>
      </c>
      <c r="AB937" s="19" t="s">
        <v>63</v>
      </c>
      <c r="AC937" s="19" t="s">
        <v>63</v>
      </c>
      <c r="AD937" s="19" t="s">
        <v>63</v>
      </c>
      <c r="AE937" s="19" t="s">
        <v>63</v>
      </c>
      <c r="AF937" s="19" t="s">
        <v>63</v>
      </c>
      <c r="AG937" s="19" t="s">
        <v>63</v>
      </c>
      <c r="AH937" s="19" t="s">
        <v>63</v>
      </c>
      <c r="AI937" s="19" t="s">
        <v>63</v>
      </c>
      <c r="AJ937" s="19" t="s">
        <v>63</v>
      </c>
      <c r="AK937" s="19" t="s">
        <v>63</v>
      </c>
      <c r="AL937" s="19" t="s">
        <v>63</v>
      </c>
      <c r="AM937" s="19" t="s">
        <v>63</v>
      </c>
      <c r="AN937" s="19" t="s">
        <v>63</v>
      </c>
      <c r="AO937" s="19" t="s">
        <v>63</v>
      </c>
      <c r="AP937" s="83" t="s">
        <v>191</v>
      </c>
      <c r="AQ937" s="83" t="s">
        <v>64</v>
      </c>
    </row>
    <row r="938" spans="1:43" ht="76.5">
      <c r="A938" s="19" t="s">
        <v>217</v>
      </c>
      <c r="B938" s="1">
        <v>3484</v>
      </c>
      <c r="C938" s="16">
        <v>119.7</v>
      </c>
      <c r="D938" s="23" t="s">
        <v>2082</v>
      </c>
      <c r="E938" s="19" t="s">
        <v>227</v>
      </c>
      <c r="F938" s="19" t="s">
        <v>57</v>
      </c>
      <c r="G938" s="17" t="s">
        <v>57</v>
      </c>
      <c r="H938" s="18">
        <v>1</v>
      </c>
      <c r="I938" s="19" t="s">
        <v>194</v>
      </c>
      <c r="J938" s="19"/>
      <c r="K938" s="19" t="s">
        <v>2786</v>
      </c>
      <c r="L938" s="19" t="s">
        <v>63</v>
      </c>
      <c r="M938" s="19" t="s">
        <v>63</v>
      </c>
      <c r="N938" s="19" t="s">
        <v>63</v>
      </c>
      <c r="O938" s="19" t="s">
        <v>63</v>
      </c>
      <c r="P938" s="19" t="s">
        <v>62</v>
      </c>
      <c r="Q938" s="19" t="s">
        <v>62</v>
      </c>
      <c r="R938" s="19" t="s">
        <v>63</v>
      </c>
      <c r="S938" s="19" t="s">
        <v>62</v>
      </c>
      <c r="T938" s="19" t="s">
        <v>62</v>
      </c>
      <c r="U938" s="19" t="s">
        <v>62</v>
      </c>
      <c r="V938" s="19" t="s">
        <v>62</v>
      </c>
      <c r="W938" s="19" t="s">
        <v>63</v>
      </c>
      <c r="X938" s="19" t="s">
        <v>63</v>
      </c>
      <c r="Y938" s="19" t="s">
        <v>63</v>
      </c>
      <c r="Z938" s="19" t="s">
        <v>63</v>
      </c>
      <c r="AA938" s="19" t="s">
        <v>63</v>
      </c>
      <c r="AB938" s="19" t="s">
        <v>63</v>
      </c>
      <c r="AC938" s="19" t="s">
        <v>63</v>
      </c>
      <c r="AD938" s="19" t="s">
        <v>63</v>
      </c>
      <c r="AE938" s="19" t="s">
        <v>63</v>
      </c>
      <c r="AF938" s="19" t="s">
        <v>63</v>
      </c>
      <c r="AG938" s="19" t="s">
        <v>63</v>
      </c>
      <c r="AH938" s="19" t="s">
        <v>63</v>
      </c>
      <c r="AI938" s="19" t="s">
        <v>63</v>
      </c>
      <c r="AJ938" s="19" t="s">
        <v>63</v>
      </c>
      <c r="AK938" s="19" t="s">
        <v>63</v>
      </c>
      <c r="AL938" s="19" t="s">
        <v>63</v>
      </c>
      <c r="AM938" s="19" t="s">
        <v>63</v>
      </c>
      <c r="AN938" s="19" t="s">
        <v>63</v>
      </c>
      <c r="AO938" s="19" t="s">
        <v>63</v>
      </c>
      <c r="AP938" s="83"/>
      <c r="AQ938" s="83" t="s">
        <v>64</v>
      </c>
    </row>
    <row r="939" spans="1:43" ht="63.75">
      <c r="A939" s="19" t="s">
        <v>217</v>
      </c>
      <c r="B939" s="1">
        <v>3484.1</v>
      </c>
      <c r="C939" s="16">
        <v>47.7</v>
      </c>
      <c r="D939" s="23" t="s">
        <v>2083</v>
      </c>
      <c r="E939" s="19" t="s">
        <v>227</v>
      </c>
      <c r="F939" s="19" t="s">
        <v>57</v>
      </c>
      <c r="G939" s="17" t="s">
        <v>57</v>
      </c>
      <c r="H939" s="18">
        <v>1</v>
      </c>
      <c r="I939" s="19" t="s">
        <v>189</v>
      </c>
      <c r="J939" s="19"/>
      <c r="K939" s="19" t="s">
        <v>2787</v>
      </c>
      <c r="L939" s="19" t="s">
        <v>63</v>
      </c>
      <c r="M939" s="19" t="s">
        <v>63</v>
      </c>
      <c r="N939" s="19" t="s">
        <v>63</v>
      </c>
      <c r="O939" s="19" t="s">
        <v>63</v>
      </c>
      <c r="P939" s="19" t="s">
        <v>62</v>
      </c>
      <c r="Q939" s="19" t="s">
        <v>62</v>
      </c>
      <c r="R939" s="19" t="s">
        <v>63</v>
      </c>
      <c r="S939" s="19" t="s">
        <v>62</v>
      </c>
      <c r="T939" s="19" t="s">
        <v>62</v>
      </c>
      <c r="U939" s="19" t="s">
        <v>62</v>
      </c>
      <c r="V939" s="19" t="s">
        <v>62</v>
      </c>
      <c r="W939" s="19" t="s">
        <v>63</v>
      </c>
      <c r="X939" s="19" t="s">
        <v>63</v>
      </c>
      <c r="Y939" s="19" t="s">
        <v>63</v>
      </c>
      <c r="Z939" s="19" t="s">
        <v>63</v>
      </c>
      <c r="AA939" s="19" t="s">
        <v>63</v>
      </c>
      <c r="AB939" s="19" t="s">
        <v>63</v>
      </c>
      <c r="AC939" s="19" t="s">
        <v>63</v>
      </c>
      <c r="AD939" s="19" t="s">
        <v>63</v>
      </c>
      <c r="AE939" s="19" t="s">
        <v>63</v>
      </c>
      <c r="AF939" s="19" t="s">
        <v>63</v>
      </c>
      <c r="AG939" s="19" t="s">
        <v>63</v>
      </c>
      <c r="AH939" s="19" t="s">
        <v>63</v>
      </c>
      <c r="AI939" s="19" t="s">
        <v>63</v>
      </c>
      <c r="AJ939" s="19" t="s">
        <v>63</v>
      </c>
      <c r="AK939" s="19" t="s">
        <v>63</v>
      </c>
      <c r="AL939" s="19" t="s">
        <v>63</v>
      </c>
      <c r="AM939" s="19" t="s">
        <v>63</v>
      </c>
      <c r="AN939" s="19" t="s">
        <v>63</v>
      </c>
      <c r="AO939" s="19" t="s">
        <v>63</v>
      </c>
      <c r="AP939" s="83" t="s">
        <v>191</v>
      </c>
      <c r="AQ939" s="83" t="s">
        <v>64</v>
      </c>
    </row>
    <row r="940" spans="1:43">
      <c r="A940" s="19" t="s">
        <v>217</v>
      </c>
      <c r="B940" s="1">
        <v>3485</v>
      </c>
      <c r="C940" s="16">
        <v>26.1</v>
      </c>
      <c r="D940" s="23" t="s">
        <v>2084</v>
      </c>
      <c r="E940" s="17" t="s">
        <v>57</v>
      </c>
      <c r="F940" s="19" t="s">
        <v>57</v>
      </c>
      <c r="G940" s="19" t="s">
        <v>59</v>
      </c>
      <c r="H940" s="18">
        <v>1</v>
      </c>
      <c r="I940" s="19"/>
      <c r="J940" s="19"/>
      <c r="K940" s="19"/>
      <c r="L940" s="19" t="s">
        <v>63</v>
      </c>
      <c r="M940" s="19" t="s">
        <v>63</v>
      </c>
      <c r="N940" s="19" t="s">
        <v>63</v>
      </c>
      <c r="O940" s="19" t="s">
        <v>63</v>
      </c>
      <c r="P940" s="19" t="s">
        <v>62</v>
      </c>
      <c r="Q940" s="19" t="s">
        <v>62</v>
      </c>
      <c r="R940" s="19" t="s">
        <v>63</v>
      </c>
      <c r="S940" s="19" t="s">
        <v>62</v>
      </c>
      <c r="T940" s="19" t="s">
        <v>62</v>
      </c>
      <c r="U940" s="19" t="s">
        <v>62</v>
      </c>
      <c r="V940" s="19" t="s">
        <v>62</v>
      </c>
      <c r="W940" s="19" t="s">
        <v>63</v>
      </c>
      <c r="X940" s="19" t="s">
        <v>63</v>
      </c>
      <c r="Y940" s="19" t="s">
        <v>63</v>
      </c>
      <c r="Z940" s="19" t="s">
        <v>63</v>
      </c>
      <c r="AA940" s="19" t="s">
        <v>63</v>
      </c>
      <c r="AB940" s="19" t="s">
        <v>63</v>
      </c>
      <c r="AC940" s="19" t="s">
        <v>63</v>
      </c>
      <c r="AD940" s="19" t="s">
        <v>63</v>
      </c>
      <c r="AE940" s="19" t="s">
        <v>63</v>
      </c>
      <c r="AF940" s="19" t="s">
        <v>63</v>
      </c>
      <c r="AG940" s="19" t="s">
        <v>63</v>
      </c>
      <c r="AH940" s="19" t="s">
        <v>63</v>
      </c>
      <c r="AI940" s="19" t="s">
        <v>63</v>
      </c>
      <c r="AJ940" s="19" t="s">
        <v>63</v>
      </c>
      <c r="AK940" s="19" t="s">
        <v>63</v>
      </c>
      <c r="AL940" s="19" t="s">
        <v>63</v>
      </c>
      <c r="AM940" s="19" t="s">
        <v>63</v>
      </c>
      <c r="AN940" s="19" t="s">
        <v>63</v>
      </c>
      <c r="AO940" s="19" t="s">
        <v>63</v>
      </c>
      <c r="AP940" s="83"/>
      <c r="AQ940" s="83" t="s">
        <v>64</v>
      </c>
    </row>
    <row r="941" spans="1:43">
      <c r="A941" s="19" t="s">
        <v>217</v>
      </c>
      <c r="B941" s="1">
        <v>3487</v>
      </c>
      <c r="C941" s="16">
        <v>26.1</v>
      </c>
      <c r="D941" s="23" t="s">
        <v>2085</v>
      </c>
      <c r="E941" s="17" t="s">
        <v>57</v>
      </c>
      <c r="F941" s="19" t="s">
        <v>57</v>
      </c>
      <c r="G941" s="19" t="s">
        <v>59</v>
      </c>
      <c r="H941" s="18">
        <v>1</v>
      </c>
      <c r="I941" s="19"/>
      <c r="J941" s="19"/>
      <c r="K941" s="19"/>
      <c r="L941" s="19" t="s">
        <v>63</v>
      </c>
      <c r="M941" s="19" t="s">
        <v>63</v>
      </c>
      <c r="N941" s="19" t="s">
        <v>63</v>
      </c>
      <c r="O941" s="19" t="s">
        <v>63</v>
      </c>
      <c r="P941" s="19" t="s">
        <v>62</v>
      </c>
      <c r="Q941" s="19" t="s">
        <v>62</v>
      </c>
      <c r="R941" s="19" t="s">
        <v>63</v>
      </c>
      <c r="S941" s="19" t="s">
        <v>62</v>
      </c>
      <c r="T941" s="19" t="s">
        <v>62</v>
      </c>
      <c r="U941" s="19" t="s">
        <v>62</v>
      </c>
      <c r="V941" s="19" t="s">
        <v>62</v>
      </c>
      <c r="W941" s="19" t="s">
        <v>63</v>
      </c>
      <c r="X941" s="19" t="s">
        <v>63</v>
      </c>
      <c r="Y941" s="19" t="s">
        <v>63</v>
      </c>
      <c r="Z941" s="19" t="s">
        <v>63</v>
      </c>
      <c r="AA941" s="19" t="s">
        <v>63</v>
      </c>
      <c r="AB941" s="19" t="s">
        <v>63</v>
      </c>
      <c r="AC941" s="19" t="s">
        <v>63</v>
      </c>
      <c r="AD941" s="19" t="s">
        <v>63</v>
      </c>
      <c r="AE941" s="19" t="s">
        <v>63</v>
      </c>
      <c r="AF941" s="19" t="s">
        <v>63</v>
      </c>
      <c r="AG941" s="19" t="s">
        <v>63</v>
      </c>
      <c r="AH941" s="19" t="s">
        <v>63</v>
      </c>
      <c r="AI941" s="19" t="s">
        <v>63</v>
      </c>
      <c r="AJ941" s="19" t="s">
        <v>63</v>
      </c>
      <c r="AK941" s="19" t="s">
        <v>63</v>
      </c>
      <c r="AL941" s="19" t="s">
        <v>63</v>
      </c>
      <c r="AM941" s="19" t="s">
        <v>63</v>
      </c>
      <c r="AN941" s="19" t="s">
        <v>63</v>
      </c>
      <c r="AO941" s="19" t="s">
        <v>63</v>
      </c>
      <c r="AP941" s="83"/>
      <c r="AQ941" s="83" t="s">
        <v>64</v>
      </c>
    </row>
    <row r="942" spans="1:43" ht="25.5">
      <c r="A942" s="19" t="s">
        <v>217</v>
      </c>
      <c r="B942" s="1">
        <v>3488</v>
      </c>
      <c r="C942" s="16">
        <v>42.3</v>
      </c>
      <c r="D942" s="23" t="s">
        <v>2086</v>
      </c>
      <c r="E942" s="17" t="s">
        <v>57</v>
      </c>
      <c r="F942" s="19" t="s">
        <v>57</v>
      </c>
      <c r="G942" s="19" t="s">
        <v>116</v>
      </c>
      <c r="H942" s="18" t="s">
        <v>2087</v>
      </c>
      <c r="I942" s="19"/>
      <c r="J942" s="19"/>
      <c r="K942" s="19"/>
      <c r="L942" s="19" t="s">
        <v>63</v>
      </c>
      <c r="M942" s="19" t="s">
        <v>63</v>
      </c>
      <c r="N942" s="19" t="s">
        <v>63</v>
      </c>
      <c r="O942" s="19" t="s">
        <v>63</v>
      </c>
      <c r="P942" s="19" t="s">
        <v>62</v>
      </c>
      <c r="Q942" s="19" t="s">
        <v>62</v>
      </c>
      <c r="R942" s="19" t="s">
        <v>63</v>
      </c>
      <c r="S942" s="19" t="s">
        <v>62</v>
      </c>
      <c r="T942" s="19" t="s">
        <v>62</v>
      </c>
      <c r="U942" s="19" t="s">
        <v>62</v>
      </c>
      <c r="V942" s="19" t="s">
        <v>63</v>
      </c>
      <c r="W942" s="19" t="s">
        <v>63</v>
      </c>
      <c r="X942" s="19" t="s">
        <v>63</v>
      </c>
      <c r="Y942" s="19" t="s">
        <v>63</v>
      </c>
      <c r="Z942" s="19" t="s">
        <v>63</v>
      </c>
      <c r="AA942" s="19" t="s">
        <v>63</v>
      </c>
      <c r="AB942" s="19" t="s">
        <v>63</v>
      </c>
      <c r="AC942" s="19" t="s">
        <v>63</v>
      </c>
      <c r="AD942" s="19" t="s">
        <v>63</v>
      </c>
      <c r="AE942" s="19" t="s">
        <v>63</v>
      </c>
      <c r="AF942" s="19" t="s">
        <v>63</v>
      </c>
      <c r="AG942" s="19" t="s">
        <v>63</v>
      </c>
      <c r="AH942" s="19" t="s">
        <v>63</v>
      </c>
      <c r="AI942" s="19" t="s">
        <v>63</v>
      </c>
      <c r="AJ942" s="19" t="s">
        <v>63</v>
      </c>
      <c r="AK942" s="19" t="s">
        <v>63</v>
      </c>
      <c r="AL942" s="19" t="s">
        <v>63</v>
      </c>
      <c r="AM942" s="19" t="s">
        <v>63</v>
      </c>
      <c r="AN942" s="19" t="s">
        <v>63</v>
      </c>
      <c r="AO942" s="19" t="s">
        <v>63</v>
      </c>
      <c r="AP942" s="83" t="s">
        <v>2088</v>
      </c>
      <c r="AQ942" s="83" t="s">
        <v>64</v>
      </c>
    </row>
    <row r="943" spans="1:43">
      <c r="A943" s="19" t="s">
        <v>249</v>
      </c>
      <c r="B943" s="1">
        <v>3500</v>
      </c>
      <c r="C943" s="16">
        <v>26.1</v>
      </c>
      <c r="D943" s="23" t="s">
        <v>2089</v>
      </c>
      <c r="E943" s="19" t="s">
        <v>2090</v>
      </c>
      <c r="F943" s="19" t="s">
        <v>57</v>
      </c>
      <c r="G943" s="17" t="s">
        <v>57</v>
      </c>
      <c r="H943" s="18">
        <v>1</v>
      </c>
      <c r="I943" s="19"/>
      <c r="J943" s="19"/>
      <c r="K943" s="19"/>
      <c r="L943" s="19" t="s">
        <v>63</v>
      </c>
      <c r="M943" s="19" t="s">
        <v>63</v>
      </c>
      <c r="N943" s="19" t="s">
        <v>63</v>
      </c>
      <c r="O943" s="19" t="s">
        <v>63</v>
      </c>
      <c r="P943" s="19" t="s">
        <v>62</v>
      </c>
      <c r="Q943" s="19" t="s">
        <v>62</v>
      </c>
      <c r="R943" s="19" t="s">
        <v>63</v>
      </c>
      <c r="S943" s="19" t="s">
        <v>62</v>
      </c>
      <c r="T943" s="19" t="s">
        <v>62</v>
      </c>
      <c r="U943" s="19" t="s">
        <v>62</v>
      </c>
      <c r="V943" s="19" t="s">
        <v>62</v>
      </c>
      <c r="W943" s="19" t="s">
        <v>63</v>
      </c>
      <c r="X943" s="19" t="s">
        <v>63</v>
      </c>
      <c r="Y943" s="19" t="s">
        <v>63</v>
      </c>
      <c r="Z943" s="19" t="s">
        <v>63</v>
      </c>
      <c r="AA943" s="19" t="s">
        <v>63</v>
      </c>
      <c r="AB943" s="19" t="s">
        <v>63</v>
      </c>
      <c r="AC943" s="19" t="s">
        <v>63</v>
      </c>
      <c r="AD943" s="19" t="s">
        <v>63</v>
      </c>
      <c r="AE943" s="19" t="s">
        <v>63</v>
      </c>
      <c r="AF943" s="19" t="s">
        <v>63</v>
      </c>
      <c r="AG943" s="19" t="s">
        <v>63</v>
      </c>
      <c r="AH943" s="19" t="s">
        <v>63</v>
      </c>
      <c r="AI943" s="19" t="s">
        <v>63</v>
      </c>
      <c r="AJ943" s="19" t="s">
        <v>63</v>
      </c>
      <c r="AK943" s="19" t="s">
        <v>63</v>
      </c>
      <c r="AL943" s="19" t="s">
        <v>63</v>
      </c>
      <c r="AM943" s="19" t="s">
        <v>62</v>
      </c>
      <c r="AN943" s="19" t="s">
        <v>63</v>
      </c>
      <c r="AO943" s="19" t="s">
        <v>63</v>
      </c>
      <c r="AP943" s="83"/>
      <c r="AQ943" s="83" t="s">
        <v>64</v>
      </c>
    </row>
    <row r="944" spans="1:43">
      <c r="A944" s="19" t="s">
        <v>249</v>
      </c>
      <c r="B944" s="1">
        <v>3501</v>
      </c>
      <c r="C944" s="16">
        <v>81.900000000000006</v>
      </c>
      <c r="D944" s="23" t="s">
        <v>250</v>
      </c>
      <c r="E944" s="19" t="s">
        <v>251</v>
      </c>
      <c r="F944" s="19" t="s">
        <v>57</v>
      </c>
      <c r="G944" s="17" t="s">
        <v>57</v>
      </c>
      <c r="H944" s="18">
        <v>1</v>
      </c>
      <c r="I944" s="19"/>
      <c r="J944" s="19"/>
      <c r="K944" s="19"/>
      <c r="L944" s="19" t="s">
        <v>63</v>
      </c>
      <c r="M944" s="19" t="s">
        <v>63</v>
      </c>
      <c r="N944" s="19" t="s">
        <v>63</v>
      </c>
      <c r="O944" s="19" t="s">
        <v>63</v>
      </c>
      <c r="P944" s="19" t="s">
        <v>62</v>
      </c>
      <c r="Q944" s="19" t="s">
        <v>62</v>
      </c>
      <c r="R944" s="19" t="s">
        <v>63</v>
      </c>
      <c r="S944" s="19" t="s">
        <v>62</v>
      </c>
      <c r="T944" s="19" t="s">
        <v>62</v>
      </c>
      <c r="U944" s="19" t="s">
        <v>62</v>
      </c>
      <c r="V944" s="19" t="s">
        <v>62</v>
      </c>
      <c r="W944" s="19" t="s">
        <v>63</v>
      </c>
      <c r="X944" s="19" t="s">
        <v>63</v>
      </c>
      <c r="Y944" s="19" t="s">
        <v>63</v>
      </c>
      <c r="Z944" s="19" t="s">
        <v>63</v>
      </c>
      <c r="AA944" s="19" t="s">
        <v>63</v>
      </c>
      <c r="AB944" s="19" t="s">
        <v>63</v>
      </c>
      <c r="AC944" s="19" t="s">
        <v>63</v>
      </c>
      <c r="AD944" s="19" t="s">
        <v>63</v>
      </c>
      <c r="AE944" s="19" t="s">
        <v>63</v>
      </c>
      <c r="AF944" s="19" t="s">
        <v>63</v>
      </c>
      <c r="AG944" s="19" t="s">
        <v>63</v>
      </c>
      <c r="AH944" s="19" t="s">
        <v>63</v>
      </c>
      <c r="AI944" s="19" t="s">
        <v>63</v>
      </c>
      <c r="AJ944" s="19" t="s">
        <v>63</v>
      </c>
      <c r="AK944" s="19" t="s">
        <v>63</v>
      </c>
      <c r="AL944" s="19" t="s">
        <v>63</v>
      </c>
      <c r="AM944" s="19" t="s">
        <v>62</v>
      </c>
      <c r="AN944" s="19" t="s">
        <v>63</v>
      </c>
      <c r="AO944" s="19" t="s">
        <v>63</v>
      </c>
      <c r="AP944" s="83"/>
      <c r="AQ944" s="83" t="s">
        <v>64</v>
      </c>
    </row>
    <row r="945" spans="1:43">
      <c r="A945" s="19" t="s">
        <v>249</v>
      </c>
      <c r="B945" s="1">
        <v>3502</v>
      </c>
      <c r="C945" s="16">
        <v>40.5</v>
      </c>
      <c r="D945" s="23" t="s">
        <v>2091</v>
      </c>
      <c r="E945" s="19" t="s">
        <v>98</v>
      </c>
      <c r="F945" s="19" t="s">
        <v>57</v>
      </c>
      <c r="G945" s="17" t="s">
        <v>57</v>
      </c>
      <c r="H945" s="18">
        <v>1</v>
      </c>
      <c r="I945" s="19"/>
      <c r="J945" s="19"/>
      <c r="K945" s="19"/>
      <c r="L945" s="19" t="s">
        <v>63</v>
      </c>
      <c r="M945" s="19" t="s">
        <v>63</v>
      </c>
      <c r="N945" s="19" t="s">
        <v>63</v>
      </c>
      <c r="O945" s="19" t="s">
        <v>63</v>
      </c>
      <c r="P945" s="19" t="s">
        <v>62</v>
      </c>
      <c r="Q945" s="19" t="s">
        <v>62</v>
      </c>
      <c r="R945" s="19" t="s">
        <v>63</v>
      </c>
      <c r="S945" s="19" t="s">
        <v>62</v>
      </c>
      <c r="T945" s="19" t="s">
        <v>62</v>
      </c>
      <c r="U945" s="19" t="s">
        <v>62</v>
      </c>
      <c r="V945" s="19" t="s">
        <v>62</v>
      </c>
      <c r="W945" s="19" t="s">
        <v>63</v>
      </c>
      <c r="X945" s="19" t="s">
        <v>63</v>
      </c>
      <c r="Y945" s="19" t="s">
        <v>63</v>
      </c>
      <c r="Z945" s="19" t="s">
        <v>63</v>
      </c>
      <c r="AA945" s="19" t="s">
        <v>63</v>
      </c>
      <c r="AB945" s="19" t="s">
        <v>63</v>
      </c>
      <c r="AC945" s="19" t="s">
        <v>63</v>
      </c>
      <c r="AD945" s="19" t="s">
        <v>62</v>
      </c>
      <c r="AE945" s="19" t="s">
        <v>63</v>
      </c>
      <c r="AF945" s="19" t="s">
        <v>63</v>
      </c>
      <c r="AG945" s="19" t="s">
        <v>63</v>
      </c>
      <c r="AH945" s="19" t="s">
        <v>63</v>
      </c>
      <c r="AI945" s="19" t="s">
        <v>63</v>
      </c>
      <c r="AJ945" s="19" t="s">
        <v>63</v>
      </c>
      <c r="AK945" s="19" t="s">
        <v>63</v>
      </c>
      <c r="AL945" s="19" t="s">
        <v>63</v>
      </c>
      <c r="AM945" s="19" t="s">
        <v>62</v>
      </c>
      <c r="AN945" s="19" t="s">
        <v>63</v>
      </c>
      <c r="AO945" s="19" t="s">
        <v>63</v>
      </c>
      <c r="AP945" s="83"/>
      <c r="AQ945" s="83" t="s">
        <v>64</v>
      </c>
    </row>
    <row r="946" spans="1:43">
      <c r="A946" s="19" t="s">
        <v>249</v>
      </c>
      <c r="B946" s="1">
        <v>3503</v>
      </c>
      <c r="C946" s="16">
        <v>26.1</v>
      </c>
      <c r="D946" s="23" t="s">
        <v>2092</v>
      </c>
      <c r="E946" s="17" t="s">
        <v>57</v>
      </c>
      <c r="F946" s="19" t="s">
        <v>57</v>
      </c>
      <c r="G946" s="17" t="s">
        <v>57</v>
      </c>
      <c r="H946" s="18">
        <v>1</v>
      </c>
      <c r="I946" s="19"/>
      <c r="J946" s="19"/>
      <c r="K946" s="19"/>
      <c r="L946" s="19" t="s">
        <v>63</v>
      </c>
      <c r="M946" s="19" t="s">
        <v>63</v>
      </c>
      <c r="N946" s="19" t="s">
        <v>63</v>
      </c>
      <c r="O946" s="19" t="s">
        <v>63</v>
      </c>
      <c r="P946" s="19" t="s">
        <v>62</v>
      </c>
      <c r="Q946" s="19" t="s">
        <v>62</v>
      </c>
      <c r="R946" s="19" t="s">
        <v>63</v>
      </c>
      <c r="S946" s="19" t="s">
        <v>62</v>
      </c>
      <c r="T946" s="19" t="s">
        <v>62</v>
      </c>
      <c r="U946" s="19" t="s">
        <v>62</v>
      </c>
      <c r="V946" s="19" t="s">
        <v>62</v>
      </c>
      <c r="W946" s="19" t="s">
        <v>63</v>
      </c>
      <c r="X946" s="19" t="s">
        <v>63</v>
      </c>
      <c r="Y946" s="19" t="s">
        <v>63</v>
      </c>
      <c r="Z946" s="19" t="s">
        <v>63</v>
      </c>
      <c r="AA946" s="19" t="s">
        <v>63</v>
      </c>
      <c r="AB946" s="19" t="s">
        <v>63</v>
      </c>
      <c r="AC946" s="19" t="s">
        <v>63</v>
      </c>
      <c r="AD946" s="19" t="s">
        <v>63</v>
      </c>
      <c r="AE946" s="19" t="s">
        <v>63</v>
      </c>
      <c r="AF946" s="19" t="s">
        <v>63</v>
      </c>
      <c r="AG946" s="19" t="s">
        <v>63</v>
      </c>
      <c r="AH946" s="19" t="s">
        <v>63</v>
      </c>
      <c r="AI946" s="19" t="s">
        <v>63</v>
      </c>
      <c r="AJ946" s="19" t="s">
        <v>63</v>
      </c>
      <c r="AK946" s="19" t="s">
        <v>63</v>
      </c>
      <c r="AL946" s="19" t="s">
        <v>63</v>
      </c>
      <c r="AM946" s="19" t="s">
        <v>62</v>
      </c>
      <c r="AN946" s="19" t="s">
        <v>63</v>
      </c>
      <c r="AO946" s="19" t="s">
        <v>63</v>
      </c>
      <c r="AP946" s="83"/>
      <c r="AQ946" s="83" t="s">
        <v>64</v>
      </c>
    </row>
    <row r="947" spans="1:43">
      <c r="A947" s="19" t="s">
        <v>249</v>
      </c>
      <c r="B947" s="1">
        <v>3504</v>
      </c>
      <c r="C947" s="16">
        <v>40.5</v>
      </c>
      <c r="D947" s="23" t="s">
        <v>2093</v>
      </c>
      <c r="E947" s="19" t="s">
        <v>2094</v>
      </c>
      <c r="F947" s="19" t="s">
        <v>57</v>
      </c>
      <c r="G947" s="17" t="s">
        <v>57</v>
      </c>
      <c r="H947" s="18">
        <v>1</v>
      </c>
      <c r="I947" s="19"/>
      <c r="J947" s="19"/>
      <c r="K947" s="19"/>
      <c r="L947" s="19" t="s">
        <v>63</v>
      </c>
      <c r="M947" s="19" t="s">
        <v>63</v>
      </c>
      <c r="N947" s="19" t="s">
        <v>63</v>
      </c>
      <c r="O947" s="19" t="s">
        <v>63</v>
      </c>
      <c r="P947" s="19" t="s">
        <v>62</v>
      </c>
      <c r="Q947" s="19" t="s">
        <v>62</v>
      </c>
      <c r="R947" s="19" t="s">
        <v>63</v>
      </c>
      <c r="S947" s="19" t="s">
        <v>62</v>
      </c>
      <c r="T947" s="19" t="s">
        <v>62</v>
      </c>
      <c r="U947" s="19" t="s">
        <v>62</v>
      </c>
      <c r="V947" s="19" t="s">
        <v>62</v>
      </c>
      <c r="W947" s="19" t="s">
        <v>63</v>
      </c>
      <c r="X947" s="19" t="s">
        <v>63</v>
      </c>
      <c r="Y947" s="19" t="s">
        <v>63</v>
      </c>
      <c r="Z947" s="19" t="s">
        <v>63</v>
      </c>
      <c r="AA947" s="19" t="s">
        <v>63</v>
      </c>
      <c r="AB947" s="19" t="s">
        <v>63</v>
      </c>
      <c r="AC947" s="19" t="s">
        <v>63</v>
      </c>
      <c r="AD947" s="19" t="s">
        <v>63</v>
      </c>
      <c r="AE947" s="19" t="s">
        <v>63</v>
      </c>
      <c r="AF947" s="19" t="s">
        <v>63</v>
      </c>
      <c r="AG947" s="19" t="s">
        <v>63</v>
      </c>
      <c r="AH947" s="19" t="s">
        <v>63</v>
      </c>
      <c r="AI947" s="19" t="s">
        <v>63</v>
      </c>
      <c r="AJ947" s="19" t="s">
        <v>63</v>
      </c>
      <c r="AK947" s="19" t="s">
        <v>63</v>
      </c>
      <c r="AL947" s="19" t="s">
        <v>63</v>
      </c>
      <c r="AM947" s="19" t="s">
        <v>63</v>
      </c>
      <c r="AN947" s="19" t="s">
        <v>63</v>
      </c>
      <c r="AO947" s="19" t="s">
        <v>63</v>
      </c>
      <c r="AP947" s="83"/>
      <c r="AQ947" s="83" t="s">
        <v>64</v>
      </c>
    </row>
    <row r="948" spans="1:43">
      <c r="A948" s="19" t="s">
        <v>249</v>
      </c>
      <c r="B948" s="1">
        <v>3505</v>
      </c>
      <c r="C948" s="16">
        <v>42.3</v>
      </c>
      <c r="D948" s="23" t="s">
        <v>2095</v>
      </c>
      <c r="E948" s="17" t="s">
        <v>57</v>
      </c>
      <c r="F948" s="19" t="s">
        <v>57</v>
      </c>
      <c r="G948" s="19" t="s">
        <v>59</v>
      </c>
      <c r="H948" s="18">
        <v>1</v>
      </c>
      <c r="I948" s="19"/>
      <c r="J948" s="19"/>
      <c r="K948" s="19"/>
      <c r="L948" s="19" t="s">
        <v>63</v>
      </c>
      <c r="M948" s="19" t="s">
        <v>63</v>
      </c>
      <c r="N948" s="19" t="s">
        <v>63</v>
      </c>
      <c r="O948" s="19" t="s">
        <v>63</v>
      </c>
      <c r="P948" s="19" t="s">
        <v>62</v>
      </c>
      <c r="Q948" s="19" t="s">
        <v>62</v>
      </c>
      <c r="R948" s="19" t="s">
        <v>63</v>
      </c>
      <c r="S948" s="19" t="s">
        <v>62</v>
      </c>
      <c r="T948" s="19" t="s">
        <v>62</v>
      </c>
      <c r="U948" s="19" t="s">
        <v>62</v>
      </c>
      <c r="V948" s="19" t="s">
        <v>62</v>
      </c>
      <c r="W948" s="19" t="s">
        <v>63</v>
      </c>
      <c r="X948" s="19" t="s">
        <v>63</v>
      </c>
      <c r="Y948" s="19" t="s">
        <v>63</v>
      </c>
      <c r="Z948" s="19" t="s">
        <v>63</v>
      </c>
      <c r="AA948" s="19" t="s">
        <v>63</v>
      </c>
      <c r="AB948" s="19" t="s">
        <v>63</v>
      </c>
      <c r="AC948" s="19" t="s">
        <v>63</v>
      </c>
      <c r="AD948" s="19" t="s">
        <v>63</v>
      </c>
      <c r="AE948" s="19" t="s">
        <v>63</v>
      </c>
      <c r="AF948" s="19" t="s">
        <v>63</v>
      </c>
      <c r="AG948" s="19" t="s">
        <v>63</v>
      </c>
      <c r="AH948" s="19" t="s">
        <v>63</v>
      </c>
      <c r="AI948" s="19" t="s">
        <v>63</v>
      </c>
      <c r="AJ948" s="19" t="s">
        <v>63</v>
      </c>
      <c r="AK948" s="19" t="s">
        <v>63</v>
      </c>
      <c r="AL948" s="19" t="s">
        <v>63</v>
      </c>
      <c r="AM948" s="19" t="s">
        <v>63</v>
      </c>
      <c r="AN948" s="19" t="s">
        <v>63</v>
      </c>
      <c r="AO948" s="19" t="s">
        <v>63</v>
      </c>
      <c r="AP948" s="83"/>
      <c r="AQ948" s="83" t="s">
        <v>64</v>
      </c>
    </row>
    <row r="949" spans="1:43">
      <c r="A949" s="19" t="s">
        <v>249</v>
      </c>
      <c r="B949" s="1">
        <v>3506</v>
      </c>
      <c r="C949" s="16">
        <v>42.3</v>
      </c>
      <c r="D949" s="23" t="s">
        <v>2096</v>
      </c>
      <c r="E949" s="17" t="s">
        <v>57</v>
      </c>
      <c r="F949" s="19" t="s">
        <v>57</v>
      </c>
      <c r="G949" s="19" t="s">
        <v>59</v>
      </c>
      <c r="H949" s="18">
        <v>1</v>
      </c>
      <c r="I949" s="19"/>
      <c r="J949" s="19"/>
      <c r="K949" s="19"/>
      <c r="L949" s="19" t="s">
        <v>63</v>
      </c>
      <c r="M949" s="19" t="s">
        <v>63</v>
      </c>
      <c r="N949" s="19" t="s">
        <v>63</v>
      </c>
      <c r="O949" s="19" t="s">
        <v>63</v>
      </c>
      <c r="P949" s="19" t="s">
        <v>62</v>
      </c>
      <c r="Q949" s="19" t="s">
        <v>62</v>
      </c>
      <c r="R949" s="19" t="s">
        <v>63</v>
      </c>
      <c r="S949" s="19" t="s">
        <v>62</v>
      </c>
      <c r="T949" s="19" t="s">
        <v>62</v>
      </c>
      <c r="U949" s="19" t="s">
        <v>62</v>
      </c>
      <c r="V949" s="19" t="s">
        <v>62</v>
      </c>
      <c r="W949" s="19" t="s">
        <v>63</v>
      </c>
      <c r="X949" s="19" t="s">
        <v>63</v>
      </c>
      <c r="Y949" s="19" t="s">
        <v>63</v>
      </c>
      <c r="Z949" s="19" t="s">
        <v>63</v>
      </c>
      <c r="AA949" s="19" t="s">
        <v>63</v>
      </c>
      <c r="AB949" s="19" t="s">
        <v>63</v>
      </c>
      <c r="AC949" s="19" t="s">
        <v>63</v>
      </c>
      <c r="AD949" s="19" t="s">
        <v>63</v>
      </c>
      <c r="AE949" s="19" t="s">
        <v>63</v>
      </c>
      <c r="AF949" s="19" t="s">
        <v>63</v>
      </c>
      <c r="AG949" s="19" t="s">
        <v>63</v>
      </c>
      <c r="AH949" s="19" t="s">
        <v>63</v>
      </c>
      <c r="AI949" s="19" t="s">
        <v>63</v>
      </c>
      <c r="AJ949" s="19" t="s">
        <v>63</v>
      </c>
      <c r="AK949" s="19" t="s">
        <v>63</v>
      </c>
      <c r="AL949" s="19" t="s">
        <v>63</v>
      </c>
      <c r="AM949" s="19" t="s">
        <v>63</v>
      </c>
      <c r="AN949" s="19" t="s">
        <v>63</v>
      </c>
      <c r="AO949" s="19" t="s">
        <v>63</v>
      </c>
      <c r="AP949" s="83"/>
      <c r="AQ949" s="83" t="s">
        <v>64</v>
      </c>
    </row>
    <row r="950" spans="1:43">
      <c r="A950" s="19" t="s">
        <v>249</v>
      </c>
      <c r="B950" s="1">
        <v>3507</v>
      </c>
      <c r="C950" s="16">
        <v>40.5</v>
      </c>
      <c r="D950" s="23" t="s">
        <v>2097</v>
      </c>
      <c r="E950" s="19" t="s">
        <v>2098</v>
      </c>
      <c r="F950" s="19" t="s">
        <v>57</v>
      </c>
      <c r="G950" s="17" t="s">
        <v>57</v>
      </c>
      <c r="H950" s="18">
        <v>1</v>
      </c>
      <c r="I950" s="19"/>
      <c r="J950" s="19"/>
      <c r="K950" s="19"/>
      <c r="L950" s="19" t="s">
        <v>63</v>
      </c>
      <c r="M950" s="19" t="s">
        <v>63</v>
      </c>
      <c r="N950" s="19" t="s">
        <v>63</v>
      </c>
      <c r="O950" s="19" t="s">
        <v>63</v>
      </c>
      <c r="P950" s="19" t="s">
        <v>62</v>
      </c>
      <c r="Q950" s="19" t="s">
        <v>62</v>
      </c>
      <c r="R950" s="19" t="s">
        <v>63</v>
      </c>
      <c r="S950" s="19" t="s">
        <v>62</v>
      </c>
      <c r="T950" s="19" t="s">
        <v>62</v>
      </c>
      <c r="U950" s="19" t="s">
        <v>62</v>
      </c>
      <c r="V950" s="19" t="s">
        <v>62</v>
      </c>
      <c r="W950" s="19" t="s">
        <v>63</v>
      </c>
      <c r="X950" s="19" t="s">
        <v>63</v>
      </c>
      <c r="Y950" s="19" t="s">
        <v>63</v>
      </c>
      <c r="Z950" s="19" t="s">
        <v>63</v>
      </c>
      <c r="AA950" s="19" t="s">
        <v>63</v>
      </c>
      <c r="AB950" s="19" t="s">
        <v>63</v>
      </c>
      <c r="AC950" s="19" t="s">
        <v>63</v>
      </c>
      <c r="AD950" s="19" t="s">
        <v>63</v>
      </c>
      <c r="AE950" s="19" t="s">
        <v>63</v>
      </c>
      <c r="AF950" s="19" t="s">
        <v>63</v>
      </c>
      <c r="AG950" s="19" t="s">
        <v>63</v>
      </c>
      <c r="AH950" s="19" t="s">
        <v>63</v>
      </c>
      <c r="AI950" s="19" t="s">
        <v>63</v>
      </c>
      <c r="AJ950" s="19" t="s">
        <v>63</v>
      </c>
      <c r="AK950" s="19" t="s">
        <v>63</v>
      </c>
      <c r="AL950" s="19" t="s">
        <v>63</v>
      </c>
      <c r="AM950" s="19" t="s">
        <v>62</v>
      </c>
      <c r="AN950" s="19" t="s">
        <v>63</v>
      </c>
      <c r="AO950" s="19" t="s">
        <v>63</v>
      </c>
      <c r="AP950" s="83"/>
      <c r="AQ950" s="83" t="s">
        <v>64</v>
      </c>
    </row>
    <row r="951" spans="1:43">
      <c r="A951" s="19" t="s">
        <v>249</v>
      </c>
      <c r="B951" s="1">
        <v>3508</v>
      </c>
      <c r="C951" s="16">
        <v>42.3</v>
      </c>
      <c r="D951" s="23" t="s">
        <v>2099</v>
      </c>
      <c r="E951" s="17" t="s">
        <v>57</v>
      </c>
      <c r="F951" s="19" t="s">
        <v>57</v>
      </c>
      <c r="G951" s="19" t="s">
        <v>59</v>
      </c>
      <c r="H951" s="18">
        <v>1</v>
      </c>
      <c r="I951" s="19"/>
      <c r="J951" s="19"/>
      <c r="K951" s="19"/>
      <c r="L951" s="19" t="s">
        <v>63</v>
      </c>
      <c r="M951" s="19" t="s">
        <v>63</v>
      </c>
      <c r="N951" s="19" t="s">
        <v>63</v>
      </c>
      <c r="O951" s="19" t="s">
        <v>63</v>
      </c>
      <c r="P951" s="19" t="s">
        <v>62</v>
      </c>
      <c r="Q951" s="19" t="s">
        <v>62</v>
      </c>
      <c r="R951" s="19" t="s">
        <v>63</v>
      </c>
      <c r="S951" s="19" t="s">
        <v>62</v>
      </c>
      <c r="T951" s="19" t="s">
        <v>62</v>
      </c>
      <c r="U951" s="19" t="s">
        <v>62</v>
      </c>
      <c r="V951" s="19" t="s">
        <v>62</v>
      </c>
      <c r="W951" s="19" t="s">
        <v>63</v>
      </c>
      <c r="X951" s="19" t="s">
        <v>63</v>
      </c>
      <c r="Y951" s="19" t="s">
        <v>63</v>
      </c>
      <c r="Z951" s="19" t="s">
        <v>63</v>
      </c>
      <c r="AA951" s="19" t="s">
        <v>63</v>
      </c>
      <c r="AB951" s="19" t="s">
        <v>63</v>
      </c>
      <c r="AC951" s="19" t="s">
        <v>63</v>
      </c>
      <c r="AD951" s="19" t="s">
        <v>63</v>
      </c>
      <c r="AE951" s="19" t="s">
        <v>63</v>
      </c>
      <c r="AF951" s="19" t="s">
        <v>63</v>
      </c>
      <c r="AG951" s="19" t="s">
        <v>63</v>
      </c>
      <c r="AH951" s="19" t="s">
        <v>63</v>
      </c>
      <c r="AI951" s="19" t="s">
        <v>63</v>
      </c>
      <c r="AJ951" s="19" t="s">
        <v>63</v>
      </c>
      <c r="AK951" s="19" t="s">
        <v>63</v>
      </c>
      <c r="AL951" s="19" t="s">
        <v>63</v>
      </c>
      <c r="AM951" s="19" t="s">
        <v>63</v>
      </c>
      <c r="AN951" s="19" t="s">
        <v>63</v>
      </c>
      <c r="AO951" s="19" t="s">
        <v>63</v>
      </c>
      <c r="AP951" s="83"/>
      <c r="AQ951" s="83" t="s">
        <v>64</v>
      </c>
    </row>
    <row r="952" spans="1:43">
      <c r="A952" s="19" t="s">
        <v>249</v>
      </c>
      <c r="B952" s="1">
        <v>3509</v>
      </c>
      <c r="C952" s="16">
        <v>36.9</v>
      </c>
      <c r="D952" s="23" t="s">
        <v>2100</v>
      </c>
      <c r="E952" s="17" t="s">
        <v>57</v>
      </c>
      <c r="F952" s="19" t="s">
        <v>57</v>
      </c>
      <c r="G952" s="17" t="s">
        <v>57</v>
      </c>
      <c r="H952" s="18">
        <v>1</v>
      </c>
      <c r="I952" s="19"/>
      <c r="J952" s="19"/>
      <c r="K952" s="19"/>
      <c r="L952" s="19" t="s">
        <v>63</v>
      </c>
      <c r="M952" s="19" t="s">
        <v>63</v>
      </c>
      <c r="N952" s="19" t="s">
        <v>63</v>
      </c>
      <c r="O952" s="19" t="s">
        <v>63</v>
      </c>
      <c r="P952" s="19" t="s">
        <v>62</v>
      </c>
      <c r="Q952" s="19" t="s">
        <v>62</v>
      </c>
      <c r="R952" s="19" t="s">
        <v>63</v>
      </c>
      <c r="S952" s="19" t="s">
        <v>62</v>
      </c>
      <c r="T952" s="19" t="s">
        <v>62</v>
      </c>
      <c r="U952" s="19" t="s">
        <v>62</v>
      </c>
      <c r="V952" s="19" t="s">
        <v>62</v>
      </c>
      <c r="W952" s="19" t="s">
        <v>63</v>
      </c>
      <c r="X952" s="19" t="s">
        <v>63</v>
      </c>
      <c r="Y952" s="19" t="s">
        <v>63</v>
      </c>
      <c r="Z952" s="19" t="s">
        <v>63</v>
      </c>
      <c r="AA952" s="19" t="s">
        <v>63</v>
      </c>
      <c r="AB952" s="19" t="s">
        <v>63</v>
      </c>
      <c r="AC952" s="19" t="s">
        <v>63</v>
      </c>
      <c r="AD952" s="19" t="s">
        <v>63</v>
      </c>
      <c r="AE952" s="19" t="s">
        <v>63</v>
      </c>
      <c r="AF952" s="19" t="s">
        <v>63</v>
      </c>
      <c r="AG952" s="19" t="s">
        <v>63</v>
      </c>
      <c r="AH952" s="19" t="s">
        <v>63</v>
      </c>
      <c r="AI952" s="19" t="s">
        <v>63</v>
      </c>
      <c r="AJ952" s="19" t="s">
        <v>63</v>
      </c>
      <c r="AK952" s="19" t="s">
        <v>63</v>
      </c>
      <c r="AL952" s="19" t="s">
        <v>63</v>
      </c>
      <c r="AM952" s="19" t="s">
        <v>63</v>
      </c>
      <c r="AN952" s="19" t="s">
        <v>63</v>
      </c>
      <c r="AO952" s="19" t="s">
        <v>63</v>
      </c>
      <c r="AP952" s="83"/>
      <c r="AQ952" s="83" t="s">
        <v>64</v>
      </c>
    </row>
    <row r="953" spans="1:43">
      <c r="A953" s="19" t="s">
        <v>249</v>
      </c>
      <c r="B953" s="1">
        <v>3510</v>
      </c>
      <c r="C953" s="16">
        <v>37.799999999999997</v>
      </c>
      <c r="D953" s="23" t="s">
        <v>2101</v>
      </c>
      <c r="E953" s="17" t="s">
        <v>57</v>
      </c>
      <c r="F953" s="19" t="s">
        <v>57</v>
      </c>
      <c r="G953" s="19" t="s">
        <v>59</v>
      </c>
      <c r="H953" s="18">
        <v>1</v>
      </c>
      <c r="I953" s="19"/>
      <c r="J953" s="19"/>
      <c r="K953" s="19"/>
      <c r="L953" s="19" t="s">
        <v>63</v>
      </c>
      <c r="M953" s="19" t="s">
        <v>63</v>
      </c>
      <c r="N953" s="19" t="s">
        <v>63</v>
      </c>
      <c r="O953" s="19" t="s">
        <v>63</v>
      </c>
      <c r="P953" s="19" t="s">
        <v>62</v>
      </c>
      <c r="Q953" s="19" t="s">
        <v>62</v>
      </c>
      <c r="R953" s="19" t="s">
        <v>63</v>
      </c>
      <c r="S953" s="19" t="s">
        <v>62</v>
      </c>
      <c r="T953" s="19" t="s">
        <v>62</v>
      </c>
      <c r="U953" s="19" t="s">
        <v>62</v>
      </c>
      <c r="V953" s="19" t="s">
        <v>62</v>
      </c>
      <c r="W953" s="19" t="s">
        <v>63</v>
      </c>
      <c r="X953" s="19" t="s">
        <v>63</v>
      </c>
      <c r="Y953" s="19" t="s">
        <v>63</v>
      </c>
      <c r="Z953" s="19" t="s">
        <v>63</v>
      </c>
      <c r="AA953" s="19" t="s">
        <v>63</v>
      </c>
      <c r="AB953" s="19" t="s">
        <v>63</v>
      </c>
      <c r="AC953" s="19" t="s">
        <v>63</v>
      </c>
      <c r="AD953" s="19" t="s">
        <v>63</v>
      </c>
      <c r="AE953" s="19" t="s">
        <v>63</v>
      </c>
      <c r="AF953" s="19" t="s">
        <v>63</v>
      </c>
      <c r="AG953" s="19" t="s">
        <v>63</v>
      </c>
      <c r="AH953" s="19" t="s">
        <v>63</v>
      </c>
      <c r="AI953" s="19" t="s">
        <v>63</v>
      </c>
      <c r="AJ953" s="19" t="s">
        <v>63</v>
      </c>
      <c r="AK953" s="19" t="s">
        <v>63</v>
      </c>
      <c r="AL953" s="19" t="s">
        <v>63</v>
      </c>
      <c r="AM953" s="19" t="s">
        <v>63</v>
      </c>
      <c r="AN953" s="19" t="s">
        <v>63</v>
      </c>
      <c r="AO953" s="19" t="s">
        <v>63</v>
      </c>
      <c r="AP953" s="83"/>
      <c r="AQ953" s="83" t="s">
        <v>64</v>
      </c>
    </row>
    <row r="954" spans="1:43">
      <c r="A954" s="19" t="s">
        <v>249</v>
      </c>
      <c r="B954" s="1">
        <v>3511</v>
      </c>
      <c r="C954" s="16">
        <v>36.9</v>
      </c>
      <c r="D954" s="23" t="s">
        <v>2102</v>
      </c>
      <c r="E954" s="17" t="s">
        <v>57</v>
      </c>
      <c r="F954" s="19" t="s">
        <v>57</v>
      </c>
      <c r="G954" s="17" t="s">
        <v>57</v>
      </c>
      <c r="H954" s="18">
        <v>1</v>
      </c>
      <c r="I954" s="19"/>
      <c r="J954" s="19"/>
      <c r="K954" s="19"/>
      <c r="L954" s="19" t="s">
        <v>63</v>
      </c>
      <c r="M954" s="19" t="s">
        <v>63</v>
      </c>
      <c r="N954" s="19" t="s">
        <v>63</v>
      </c>
      <c r="O954" s="19" t="s">
        <v>63</v>
      </c>
      <c r="P954" s="19" t="s">
        <v>62</v>
      </c>
      <c r="Q954" s="19" t="s">
        <v>62</v>
      </c>
      <c r="R954" s="19" t="s">
        <v>63</v>
      </c>
      <c r="S954" s="19" t="s">
        <v>62</v>
      </c>
      <c r="T954" s="19" t="s">
        <v>62</v>
      </c>
      <c r="U954" s="19" t="s">
        <v>62</v>
      </c>
      <c r="V954" s="19" t="s">
        <v>62</v>
      </c>
      <c r="W954" s="19" t="s">
        <v>63</v>
      </c>
      <c r="X954" s="19" t="s">
        <v>63</v>
      </c>
      <c r="Y954" s="19" t="s">
        <v>63</v>
      </c>
      <c r="Z954" s="19" t="s">
        <v>63</v>
      </c>
      <c r="AA954" s="19" t="s">
        <v>63</v>
      </c>
      <c r="AB954" s="19" t="s">
        <v>63</v>
      </c>
      <c r="AC954" s="19" t="s">
        <v>63</v>
      </c>
      <c r="AD954" s="19" t="s">
        <v>63</v>
      </c>
      <c r="AE954" s="19" t="s">
        <v>63</v>
      </c>
      <c r="AF954" s="19" t="s">
        <v>63</v>
      </c>
      <c r="AG954" s="19" t="s">
        <v>63</v>
      </c>
      <c r="AH954" s="19" t="s">
        <v>63</v>
      </c>
      <c r="AI954" s="19" t="s">
        <v>63</v>
      </c>
      <c r="AJ954" s="19" t="s">
        <v>63</v>
      </c>
      <c r="AK954" s="19" t="s">
        <v>63</v>
      </c>
      <c r="AL954" s="19" t="s">
        <v>63</v>
      </c>
      <c r="AM954" s="19" t="s">
        <v>63</v>
      </c>
      <c r="AN954" s="19" t="s">
        <v>63</v>
      </c>
      <c r="AO954" s="19" t="s">
        <v>63</v>
      </c>
      <c r="AP954" s="83"/>
      <c r="AQ954" s="83" t="s">
        <v>64</v>
      </c>
    </row>
    <row r="955" spans="1:43">
      <c r="A955" s="19" t="s">
        <v>249</v>
      </c>
      <c r="B955" s="1">
        <v>3513</v>
      </c>
      <c r="C955" s="16">
        <v>76.5</v>
      </c>
      <c r="D955" s="23" t="s">
        <v>2103</v>
      </c>
      <c r="E955" s="17" t="s">
        <v>57</v>
      </c>
      <c r="F955" s="19" t="s">
        <v>57</v>
      </c>
      <c r="G955" s="17" t="s">
        <v>57</v>
      </c>
      <c r="H955" s="18">
        <v>1</v>
      </c>
      <c r="I955" s="19"/>
      <c r="J955" s="19"/>
      <c r="K955" s="19"/>
      <c r="L955" s="19" t="s">
        <v>63</v>
      </c>
      <c r="M955" s="19" t="s">
        <v>63</v>
      </c>
      <c r="N955" s="19" t="s">
        <v>63</v>
      </c>
      <c r="O955" s="19" t="s">
        <v>63</v>
      </c>
      <c r="P955" s="19" t="s">
        <v>62</v>
      </c>
      <c r="Q955" s="19" t="s">
        <v>62</v>
      </c>
      <c r="R955" s="19" t="s">
        <v>63</v>
      </c>
      <c r="S955" s="19" t="s">
        <v>62</v>
      </c>
      <c r="T955" s="19" t="s">
        <v>62</v>
      </c>
      <c r="U955" s="19" t="s">
        <v>62</v>
      </c>
      <c r="V955" s="19" t="s">
        <v>62</v>
      </c>
      <c r="W955" s="19" t="s">
        <v>63</v>
      </c>
      <c r="X955" s="19" t="s">
        <v>63</v>
      </c>
      <c r="Y955" s="19" t="s">
        <v>63</v>
      </c>
      <c r="Z955" s="19" t="s">
        <v>63</v>
      </c>
      <c r="AA955" s="19" t="s">
        <v>63</v>
      </c>
      <c r="AB955" s="19" t="s">
        <v>63</v>
      </c>
      <c r="AC955" s="19" t="s">
        <v>63</v>
      </c>
      <c r="AD955" s="19" t="s">
        <v>63</v>
      </c>
      <c r="AE955" s="19" t="s">
        <v>63</v>
      </c>
      <c r="AF955" s="19" t="s">
        <v>63</v>
      </c>
      <c r="AG955" s="19" t="s">
        <v>63</v>
      </c>
      <c r="AH955" s="19" t="s">
        <v>63</v>
      </c>
      <c r="AI955" s="19" t="s">
        <v>63</v>
      </c>
      <c r="AJ955" s="19" t="s">
        <v>63</v>
      </c>
      <c r="AK955" s="19" t="s">
        <v>63</v>
      </c>
      <c r="AL955" s="19" t="s">
        <v>63</v>
      </c>
      <c r="AM955" s="19" t="s">
        <v>63</v>
      </c>
      <c r="AN955" s="19" t="s">
        <v>63</v>
      </c>
      <c r="AO955" s="19" t="s">
        <v>63</v>
      </c>
      <c r="AP955" s="83"/>
      <c r="AQ955" s="83" t="s">
        <v>64</v>
      </c>
    </row>
    <row r="956" spans="1:43">
      <c r="A956" s="19" t="s">
        <v>249</v>
      </c>
      <c r="B956" s="1">
        <v>3514</v>
      </c>
      <c r="C956" s="16">
        <v>26.1</v>
      </c>
      <c r="D956" s="23" t="s">
        <v>2104</v>
      </c>
      <c r="E956" s="17" t="s">
        <v>57</v>
      </c>
      <c r="F956" s="19" t="s">
        <v>57</v>
      </c>
      <c r="G956" s="19" t="s">
        <v>59</v>
      </c>
      <c r="H956" s="18">
        <v>1</v>
      </c>
      <c r="I956" s="19"/>
      <c r="J956" s="19"/>
      <c r="K956" s="19"/>
      <c r="L956" s="19" t="s">
        <v>63</v>
      </c>
      <c r="M956" s="19" t="s">
        <v>63</v>
      </c>
      <c r="N956" s="19" t="s">
        <v>63</v>
      </c>
      <c r="O956" s="19" t="s">
        <v>63</v>
      </c>
      <c r="P956" s="19" t="s">
        <v>62</v>
      </c>
      <c r="Q956" s="19" t="s">
        <v>62</v>
      </c>
      <c r="R956" s="19" t="s">
        <v>63</v>
      </c>
      <c r="S956" s="19" t="s">
        <v>62</v>
      </c>
      <c r="T956" s="19" t="s">
        <v>62</v>
      </c>
      <c r="U956" s="19" t="s">
        <v>62</v>
      </c>
      <c r="V956" s="19" t="s">
        <v>62</v>
      </c>
      <c r="W956" s="19" t="s">
        <v>63</v>
      </c>
      <c r="X956" s="19" t="s">
        <v>63</v>
      </c>
      <c r="Y956" s="19" t="s">
        <v>63</v>
      </c>
      <c r="Z956" s="19" t="s">
        <v>63</v>
      </c>
      <c r="AA956" s="19" t="s">
        <v>63</v>
      </c>
      <c r="AB956" s="19" t="s">
        <v>63</v>
      </c>
      <c r="AC956" s="19" t="s">
        <v>63</v>
      </c>
      <c r="AD956" s="19" t="s">
        <v>63</v>
      </c>
      <c r="AE956" s="19" t="s">
        <v>63</v>
      </c>
      <c r="AF956" s="19" t="s">
        <v>63</v>
      </c>
      <c r="AG956" s="19" t="s">
        <v>63</v>
      </c>
      <c r="AH956" s="19" t="s">
        <v>63</v>
      </c>
      <c r="AI956" s="19" t="s">
        <v>63</v>
      </c>
      <c r="AJ956" s="19" t="s">
        <v>63</v>
      </c>
      <c r="AK956" s="19" t="s">
        <v>63</v>
      </c>
      <c r="AL956" s="19" t="s">
        <v>63</v>
      </c>
      <c r="AM956" s="19" t="s">
        <v>63</v>
      </c>
      <c r="AN956" s="19" t="s">
        <v>63</v>
      </c>
      <c r="AO956" s="19" t="s">
        <v>63</v>
      </c>
      <c r="AP956" s="83"/>
      <c r="AQ956" s="83" t="s">
        <v>64</v>
      </c>
    </row>
    <row r="957" spans="1:43">
      <c r="A957" s="19" t="s">
        <v>249</v>
      </c>
      <c r="B957" s="1">
        <v>3515</v>
      </c>
      <c r="C957" s="16">
        <v>37.799999999999997</v>
      </c>
      <c r="D957" s="23" t="s">
        <v>2104</v>
      </c>
      <c r="E957" s="19" t="s">
        <v>1872</v>
      </c>
      <c r="F957" s="19" t="s">
        <v>57</v>
      </c>
      <c r="G957" s="19" t="s">
        <v>59</v>
      </c>
      <c r="H957" s="18">
        <v>1</v>
      </c>
      <c r="I957" s="19"/>
      <c r="J957" s="19"/>
      <c r="K957" s="19"/>
      <c r="L957" s="19" t="s">
        <v>63</v>
      </c>
      <c r="M957" s="19" t="s">
        <v>63</v>
      </c>
      <c r="N957" s="19" t="s">
        <v>63</v>
      </c>
      <c r="O957" s="19" t="s">
        <v>63</v>
      </c>
      <c r="P957" s="19" t="s">
        <v>62</v>
      </c>
      <c r="Q957" s="19" t="s">
        <v>62</v>
      </c>
      <c r="R957" s="19" t="s">
        <v>63</v>
      </c>
      <c r="S957" s="19" t="s">
        <v>62</v>
      </c>
      <c r="T957" s="19" t="s">
        <v>62</v>
      </c>
      <c r="U957" s="19" t="s">
        <v>62</v>
      </c>
      <c r="V957" s="19" t="s">
        <v>62</v>
      </c>
      <c r="W957" s="19" t="s">
        <v>63</v>
      </c>
      <c r="X957" s="19" t="s">
        <v>63</v>
      </c>
      <c r="Y957" s="19" t="s">
        <v>63</v>
      </c>
      <c r="Z957" s="19" t="s">
        <v>63</v>
      </c>
      <c r="AA957" s="19" t="s">
        <v>63</v>
      </c>
      <c r="AB957" s="19" t="s">
        <v>63</v>
      </c>
      <c r="AC957" s="19" t="s">
        <v>63</v>
      </c>
      <c r="AD957" s="19" t="s">
        <v>63</v>
      </c>
      <c r="AE957" s="19" t="s">
        <v>63</v>
      </c>
      <c r="AF957" s="19" t="s">
        <v>63</v>
      </c>
      <c r="AG957" s="19" t="s">
        <v>63</v>
      </c>
      <c r="AH957" s="19" t="s">
        <v>63</v>
      </c>
      <c r="AI957" s="19" t="s">
        <v>63</v>
      </c>
      <c r="AJ957" s="19" t="s">
        <v>63</v>
      </c>
      <c r="AK957" s="19" t="s">
        <v>63</v>
      </c>
      <c r="AL957" s="19" t="s">
        <v>63</v>
      </c>
      <c r="AM957" s="19" t="s">
        <v>63</v>
      </c>
      <c r="AN957" s="19" t="s">
        <v>63</v>
      </c>
      <c r="AO957" s="19" t="s">
        <v>63</v>
      </c>
      <c r="AP957" s="83"/>
      <c r="AQ957" s="83" t="s">
        <v>64</v>
      </c>
    </row>
    <row r="958" spans="1:43">
      <c r="A958" s="19" t="s">
        <v>249</v>
      </c>
      <c r="B958" s="1">
        <v>3516</v>
      </c>
      <c r="C958" s="16">
        <v>29.7</v>
      </c>
      <c r="D958" s="23" t="s">
        <v>2105</v>
      </c>
      <c r="E958" s="17" t="s">
        <v>57</v>
      </c>
      <c r="F958" s="19" t="s">
        <v>57</v>
      </c>
      <c r="G958" s="17" t="s">
        <v>57</v>
      </c>
      <c r="H958" s="18">
        <v>1</v>
      </c>
      <c r="I958" s="19"/>
      <c r="J958" s="19"/>
      <c r="K958" s="19"/>
      <c r="L958" s="19" t="s">
        <v>63</v>
      </c>
      <c r="M958" s="19" t="s">
        <v>63</v>
      </c>
      <c r="N958" s="19" t="s">
        <v>63</v>
      </c>
      <c r="O958" s="19" t="s">
        <v>63</v>
      </c>
      <c r="P958" s="19" t="s">
        <v>62</v>
      </c>
      <c r="Q958" s="19" t="s">
        <v>62</v>
      </c>
      <c r="R958" s="19" t="s">
        <v>63</v>
      </c>
      <c r="S958" s="19" t="s">
        <v>62</v>
      </c>
      <c r="T958" s="19" t="s">
        <v>62</v>
      </c>
      <c r="U958" s="19" t="s">
        <v>62</v>
      </c>
      <c r="V958" s="19" t="s">
        <v>62</v>
      </c>
      <c r="W958" s="19" t="s">
        <v>63</v>
      </c>
      <c r="X958" s="19" t="s">
        <v>63</v>
      </c>
      <c r="Y958" s="19" t="s">
        <v>63</v>
      </c>
      <c r="Z958" s="19" t="s">
        <v>63</v>
      </c>
      <c r="AA958" s="19" t="s">
        <v>63</v>
      </c>
      <c r="AB958" s="19" t="s">
        <v>63</v>
      </c>
      <c r="AC958" s="19" t="s">
        <v>63</v>
      </c>
      <c r="AD958" s="19" t="s">
        <v>63</v>
      </c>
      <c r="AE958" s="19" t="s">
        <v>63</v>
      </c>
      <c r="AF958" s="19" t="s">
        <v>63</v>
      </c>
      <c r="AG958" s="19" t="s">
        <v>63</v>
      </c>
      <c r="AH958" s="19" t="s">
        <v>63</v>
      </c>
      <c r="AI958" s="19" t="s">
        <v>63</v>
      </c>
      <c r="AJ958" s="19" t="s">
        <v>63</v>
      </c>
      <c r="AK958" s="19" t="s">
        <v>63</v>
      </c>
      <c r="AL958" s="19" t="s">
        <v>63</v>
      </c>
      <c r="AM958" s="19" t="s">
        <v>63</v>
      </c>
      <c r="AN958" s="19" t="s">
        <v>63</v>
      </c>
      <c r="AO958" s="19" t="s">
        <v>63</v>
      </c>
      <c r="AP958" s="83"/>
      <c r="AQ958" s="83" t="s">
        <v>64</v>
      </c>
    </row>
    <row r="959" spans="1:43" ht="76.5">
      <c r="A959" s="19" t="s">
        <v>249</v>
      </c>
      <c r="B959" s="1">
        <v>3517</v>
      </c>
      <c r="C959" s="16">
        <v>119.7</v>
      </c>
      <c r="D959" s="23" t="s">
        <v>2106</v>
      </c>
      <c r="E959" s="19" t="s">
        <v>227</v>
      </c>
      <c r="F959" s="19" t="s">
        <v>57</v>
      </c>
      <c r="G959" s="17" t="s">
        <v>57</v>
      </c>
      <c r="H959" s="18">
        <v>1</v>
      </c>
      <c r="I959" s="19" t="s">
        <v>194</v>
      </c>
      <c r="J959" s="19"/>
      <c r="K959" s="19"/>
      <c r="L959" s="19" t="s">
        <v>63</v>
      </c>
      <c r="M959" s="19" t="s">
        <v>63</v>
      </c>
      <c r="N959" s="19" t="s">
        <v>63</v>
      </c>
      <c r="O959" s="19" t="s">
        <v>63</v>
      </c>
      <c r="P959" s="19" t="s">
        <v>62</v>
      </c>
      <c r="Q959" s="19" t="s">
        <v>62</v>
      </c>
      <c r="R959" s="19" t="s">
        <v>63</v>
      </c>
      <c r="S959" s="19" t="s">
        <v>62</v>
      </c>
      <c r="T959" s="19" t="s">
        <v>62</v>
      </c>
      <c r="U959" s="19" t="s">
        <v>62</v>
      </c>
      <c r="V959" s="19" t="s">
        <v>62</v>
      </c>
      <c r="W959" s="19" t="s">
        <v>63</v>
      </c>
      <c r="X959" s="19" t="s">
        <v>63</v>
      </c>
      <c r="Y959" s="19" t="s">
        <v>63</v>
      </c>
      <c r="Z959" s="19" t="s">
        <v>63</v>
      </c>
      <c r="AA959" s="19" t="s">
        <v>63</v>
      </c>
      <c r="AB959" s="19" t="s">
        <v>63</v>
      </c>
      <c r="AC959" s="19" t="s">
        <v>63</v>
      </c>
      <c r="AD959" s="19" t="s">
        <v>63</v>
      </c>
      <c r="AE959" s="19" t="s">
        <v>63</v>
      </c>
      <c r="AF959" s="19" t="s">
        <v>63</v>
      </c>
      <c r="AG959" s="19" t="s">
        <v>63</v>
      </c>
      <c r="AH959" s="19" t="s">
        <v>63</v>
      </c>
      <c r="AI959" s="19" t="s">
        <v>63</v>
      </c>
      <c r="AJ959" s="19" t="s">
        <v>63</v>
      </c>
      <c r="AK959" s="19" t="s">
        <v>63</v>
      </c>
      <c r="AL959" s="19" t="s">
        <v>63</v>
      </c>
      <c r="AM959" s="19" t="s">
        <v>63</v>
      </c>
      <c r="AN959" s="19" t="s">
        <v>63</v>
      </c>
      <c r="AO959" s="19" t="s">
        <v>63</v>
      </c>
      <c r="AP959" s="83"/>
      <c r="AQ959" s="83" t="s">
        <v>64</v>
      </c>
    </row>
    <row r="960" spans="1:43" ht="63.75">
      <c r="A960" s="19" t="s">
        <v>249</v>
      </c>
      <c r="B960" s="1">
        <v>3517.1</v>
      </c>
      <c r="C960" s="16">
        <v>47.7</v>
      </c>
      <c r="D960" s="23" t="s">
        <v>2107</v>
      </c>
      <c r="E960" s="19" t="s">
        <v>227</v>
      </c>
      <c r="F960" s="19" t="s">
        <v>57</v>
      </c>
      <c r="G960" s="17" t="s">
        <v>57</v>
      </c>
      <c r="H960" s="18">
        <v>1</v>
      </c>
      <c r="I960" s="19" t="s">
        <v>189</v>
      </c>
      <c r="J960" s="19"/>
      <c r="K960" s="19"/>
      <c r="L960" s="19" t="s">
        <v>63</v>
      </c>
      <c r="M960" s="19" t="s">
        <v>63</v>
      </c>
      <c r="N960" s="19" t="s">
        <v>63</v>
      </c>
      <c r="O960" s="19" t="s">
        <v>63</v>
      </c>
      <c r="P960" s="19" t="s">
        <v>62</v>
      </c>
      <c r="Q960" s="19" t="s">
        <v>62</v>
      </c>
      <c r="R960" s="19" t="s">
        <v>63</v>
      </c>
      <c r="S960" s="19" t="s">
        <v>62</v>
      </c>
      <c r="T960" s="19" t="s">
        <v>62</v>
      </c>
      <c r="U960" s="19" t="s">
        <v>62</v>
      </c>
      <c r="V960" s="19" t="s">
        <v>62</v>
      </c>
      <c r="W960" s="19" t="s">
        <v>63</v>
      </c>
      <c r="X960" s="19" t="s">
        <v>63</v>
      </c>
      <c r="Y960" s="19" t="s">
        <v>63</v>
      </c>
      <c r="Z960" s="19" t="s">
        <v>63</v>
      </c>
      <c r="AA960" s="19" t="s">
        <v>63</v>
      </c>
      <c r="AB960" s="19" t="s">
        <v>63</v>
      </c>
      <c r="AC960" s="19" t="s">
        <v>63</v>
      </c>
      <c r="AD960" s="19" t="s">
        <v>63</v>
      </c>
      <c r="AE960" s="19" t="s">
        <v>63</v>
      </c>
      <c r="AF960" s="19" t="s">
        <v>63</v>
      </c>
      <c r="AG960" s="19" t="s">
        <v>63</v>
      </c>
      <c r="AH960" s="19" t="s">
        <v>63</v>
      </c>
      <c r="AI960" s="19" t="s">
        <v>63</v>
      </c>
      <c r="AJ960" s="19" t="s">
        <v>63</v>
      </c>
      <c r="AK960" s="19" t="s">
        <v>63</v>
      </c>
      <c r="AL960" s="19" t="s">
        <v>63</v>
      </c>
      <c r="AM960" s="19" t="s">
        <v>63</v>
      </c>
      <c r="AN960" s="19" t="s">
        <v>63</v>
      </c>
      <c r="AO960" s="19" t="s">
        <v>63</v>
      </c>
      <c r="AP960" s="83" t="s">
        <v>191</v>
      </c>
      <c r="AQ960" s="83" t="s">
        <v>64</v>
      </c>
    </row>
    <row r="961" spans="1:43">
      <c r="A961" s="19" t="s">
        <v>249</v>
      </c>
      <c r="B961" s="1">
        <v>3518</v>
      </c>
      <c r="C961" s="16">
        <v>41.4</v>
      </c>
      <c r="D961" s="23" t="s">
        <v>2108</v>
      </c>
      <c r="E961" s="19" t="s">
        <v>240</v>
      </c>
      <c r="F961" s="19" t="s">
        <v>57</v>
      </c>
      <c r="G961" s="17" t="s">
        <v>57</v>
      </c>
      <c r="H961" s="18">
        <v>1</v>
      </c>
      <c r="I961" s="19"/>
      <c r="J961" s="19"/>
      <c r="K961" s="19"/>
      <c r="L961" s="19" t="s">
        <v>63</v>
      </c>
      <c r="M961" s="19" t="s">
        <v>63</v>
      </c>
      <c r="N961" s="19" t="s">
        <v>63</v>
      </c>
      <c r="O961" s="19" t="s">
        <v>63</v>
      </c>
      <c r="P961" s="19" t="s">
        <v>62</v>
      </c>
      <c r="Q961" s="19" t="s">
        <v>62</v>
      </c>
      <c r="R961" s="19" t="s">
        <v>63</v>
      </c>
      <c r="S961" s="19" t="s">
        <v>62</v>
      </c>
      <c r="T961" s="19" t="s">
        <v>62</v>
      </c>
      <c r="U961" s="19" t="s">
        <v>62</v>
      </c>
      <c r="V961" s="19" t="s">
        <v>62</v>
      </c>
      <c r="W961" s="19" t="s">
        <v>63</v>
      </c>
      <c r="X961" s="19" t="s">
        <v>63</v>
      </c>
      <c r="Y961" s="19" t="s">
        <v>63</v>
      </c>
      <c r="Z961" s="19" t="s">
        <v>63</v>
      </c>
      <c r="AA961" s="19" t="s">
        <v>63</v>
      </c>
      <c r="AB961" s="19" t="s">
        <v>63</v>
      </c>
      <c r="AC961" s="19" t="s">
        <v>63</v>
      </c>
      <c r="AD961" s="19" t="s">
        <v>63</v>
      </c>
      <c r="AE961" s="19" t="s">
        <v>63</v>
      </c>
      <c r="AF961" s="19" t="s">
        <v>63</v>
      </c>
      <c r="AG961" s="19" t="s">
        <v>63</v>
      </c>
      <c r="AH961" s="19" t="s">
        <v>63</v>
      </c>
      <c r="AI961" s="19" t="s">
        <v>63</v>
      </c>
      <c r="AJ961" s="19" t="s">
        <v>63</v>
      </c>
      <c r="AK961" s="19" t="s">
        <v>63</v>
      </c>
      <c r="AL961" s="19" t="s">
        <v>63</v>
      </c>
      <c r="AM961" s="19" t="s">
        <v>63</v>
      </c>
      <c r="AN961" s="19" t="s">
        <v>63</v>
      </c>
      <c r="AO961" s="19" t="s">
        <v>63</v>
      </c>
      <c r="AP961" s="83"/>
      <c r="AQ961" s="83" t="s">
        <v>64</v>
      </c>
    </row>
    <row r="962" spans="1:43">
      <c r="A962" s="19" t="s">
        <v>249</v>
      </c>
      <c r="B962" s="1">
        <v>3519</v>
      </c>
      <c r="C962" s="16">
        <v>37.799999999999997</v>
      </c>
      <c r="D962" s="23" t="s">
        <v>2109</v>
      </c>
      <c r="E962" s="17" t="s">
        <v>57</v>
      </c>
      <c r="F962" s="19" t="s">
        <v>57</v>
      </c>
      <c r="G962" s="19" t="s">
        <v>116</v>
      </c>
      <c r="H962" s="18">
        <v>1</v>
      </c>
      <c r="I962" s="19"/>
      <c r="J962" s="19"/>
      <c r="K962" s="19"/>
      <c r="L962" s="19" t="s">
        <v>63</v>
      </c>
      <c r="M962" s="19" t="s">
        <v>63</v>
      </c>
      <c r="N962" s="19" t="s">
        <v>63</v>
      </c>
      <c r="O962" s="19" t="s">
        <v>63</v>
      </c>
      <c r="P962" s="19" t="s">
        <v>62</v>
      </c>
      <c r="Q962" s="19" t="s">
        <v>62</v>
      </c>
      <c r="R962" s="19" t="s">
        <v>63</v>
      </c>
      <c r="S962" s="19" t="s">
        <v>62</v>
      </c>
      <c r="T962" s="19" t="s">
        <v>62</v>
      </c>
      <c r="U962" s="19" t="s">
        <v>62</v>
      </c>
      <c r="V962" s="19" t="s">
        <v>62</v>
      </c>
      <c r="W962" s="19" t="s">
        <v>63</v>
      </c>
      <c r="X962" s="19" t="s">
        <v>63</v>
      </c>
      <c r="Y962" s="19" t="s">
        <v>63</v>
      </c>
      <c r="Z962" s="19" t="s">
        <v>63</v>
      </c>
      <c r="AA962" s="19" t="s">
        <v>63</v>
      </c>
      <c r="AB962" s="19" t="s">
        <v>63</v>
      </c>
      <c r="AC962" s="19" t="s">
        <v>63</v>
      </c>
      <c r="AD962" s="19" t="s">
        <v>63</v>
      </c>
      <c r="AE962" s="19" t="s">
        <v>63</v>
      </c>
      <c r="AF962" s="19" t="s">
        <v>63</v>
      </c>
      <c r="AG962" s="19" t="s">
        <v>63</v>
      </c>
      <c r="AH962" s="19" t="s">
        <v>63</v>
      </c>
      <c r="AI962" s="19" t="s">
        <v>63</v>
      </c>
      <c r="AJ962" s="19" t="s">
        <v>63</v>
      </c>
      <c r="AK962" s="19" t="s">
        <v>63</v>
      </c>
      <c r="AL962" s="19" t="s">
        <v>63</v>
      </c>
      <c r="AM962" s="19" t="s">
        <v>63</v>
      </c>
      <c r="AN962" s="19" t="s">
        <v>63</v>
      </c>
      <c r="AO962" s="19" t="s">
        <v>63</v>
      </c>
      <c r="AP962" s="83"/>
      <c r="AQ962" s="83" t="s">
        <v>64</v>
      </c>
    </row>
    <row r="963" spans="1:43">
      <c r="A963" s="19" t="s">
        <v>249</v>
      </c>
      <c r="B963" s="1">
        <v>3520</v>
      </c>
      <c r="C963" s="16">
        <v>42.3</v>
      </c>
      <c r="D963" s="23" t="s">
        <v>2110</v>
      </c>
      <c r="E963" s="19" t="s">
        <v>2111</v>
      </c>
      <c r="F963" s="19" t="s">
        <v>57</v>
      </c>
      <c r="G963" s="19" t="s">
        <v>59</v>
      </c>
      <c r="H963" s="18">
        <v>1</v>
      </c>
      <c r="I963" s="19"/>
      <c r="J963" s="19"/>
      <c r="K963" s="19"/>
      <c r="L963" s="19" t="s">
        <v>63</v>
      </c>
      <c r="M963" s="19" t="s">
        <v>63</v>
      </c>
      <c r="N963" s="19" t="s">
        <v>63</v>
      </c>
      <c r="O963" s="19" t="s">
        <v>63</v>
      </c>
      <c r="P963" s="19" t="s">
        <v>62</v>
      </c>
      <c r="Q963" s="19" t="s">
        <v>62</v>
      </c>
      <c r="R963" s="19" t="s">
        <v>63</v>
      </c>
      <c r="S963" s="19" t="s">
        <v>62</v>
      </c>
      <c r="T963" s="19" t="s">
        <v>62</v>
      </c>
      <c r="U963" s="19" t="s">
        <v>62</v>
      </c>
      <c r="V963" s="19" t="s">
        <v>62</v>
      </c>
      <c r="W963" s="19" t="s">
        <v>63</v>
      </c>
      <c r="X963" s="19" t="s">
        <v>63</v>
      </c>
      <c r="Y963" s="19" t="s">
        <v>63</v>
      </c>
      <c r="Z963" s="19" t="s">
        <v>63</v>
      </c>
      <c r="AA963" s="19" t="s">
        <v>63</v>
      </c>
      <c r="AB963" s="19" t="s">
        <v>63</v>
      </c>
      <c r="AC963" s="19" t="s">
        <v>63</v>
      </c>
      <c r="AD963" s="19" t="s">
        <v>63</v>
      </c>
      <c r="AE963" s="19" t="s">
        <v>63</v>
      </c>
      <c r="AF963" s="19" t="s">
        <v>63</v>
      </c>
      <c r="AG963" s="19" t="s">
        <v>63</v>
      </c>
      <c r="AH963" s="19" t="s">
        <v>63</v>
      </c>
      <c r="AI963" s="19" t="s">
        <v>63</v>
      </c>
      <c r="AJ963" s="19" t="s">
        <v>63</v>
      </c>
      <c r="AK963" s="19" t="s">
        <v>63</v>
      </c>
      <c r="AL963" s="19" t="s">
        <v>63</v>
      </c>
      <c r="AM963" s="19" t="s">
        <v>63</v>
      </c>
      <c r="AN963" s="19" t="s">
        <v>63</v>
      </c>
      <c r="AO963" s="19" t="s">
        <v>63</v>
      </c>
      <c r="AP963" s="83"/>
      <c r="AQ963" s="83" t="s">
        <v>64</v>
      </c>
    </row>
    <row r="964" spans="1:43">
      <c r="A964" s="19" t="s">
        <v>249</v>
      </c>
      <c r="B964" s="1">
        <v>3521</v>
      </c>
      <c r="C964" s="16">
        <v>42.3</v>
      </c>
      <c r="D964" s="23" t="s">
        <v>2110</v>
      </c>
      <c r="E964" s="19" t="s">
        <v>1872</v>
      </c>
      <c r="F964" s="19" t="s">
        <v>57</v>
      </c>
      <c r="G964" s="19" t="s">
        <v>59</v>
      </c>
      <c r="H964" s="18">
        <v>1</v>
      </c>
      <c r="I964" s="19"/>
      <c r="J964" s="19"/>
      <c r="K964" s="19"/>
      <c r="L964" s="19" t="s">
        <v>63</v>
      </c>
      <c r="M964" s="19" t="s">
        <v>63</v>
      </c>
      <c r="N964" s="19" t="s">
        <v>63</v>
      </c>
      <c r="O964" s="19" t="s">
        <v>63</v>
      </c>
      <c r="P964" s="19" t="s">
        <v>62</v>
      </c>
      <c r="Q964" s="19" t="s">
        <v>62</v>
      </c>
      <c r="R964" s="19" t="s">
        <v>63</v>
      </c>
      <c r="S964" s="19" t="s">
        <v>62</v>
      </c>
      <c r="T964" s="19" t="s">
        <v>62</v>
      </c>
      <c r="U964" s="19" t="s">
        <v>62</v>
      </c>
      <c r="V964" s="19" t="s">
        <v>62</v>
      </c>
      <c r="W964" s="19" t="s">
        <v>63</v>
      </c>
      <c r="X964" s="19" t="s">
        <v>63</v>
      </c>
      <c r="Y964" s="19" t="s">
        <v>63</v>
      </c>
      <c r="Z964" s="19" t="s">
        <v>63</v>
      </c>
      <c r="AA964" s="19" t="s">
        <v>63</v>
      </c>
      <c r="AB964" s="19" t="s">
        <v>63</v>
      </c>
      <c r="AC964" s="19" t="s">
        <v>63</v>
      </c>
      <c r="AD964" s="19" t="s">
        <v>63</v>
      </c>
      <c r="AE964" s="19" t="s">
        <v>63</v>
      </c>
      <c r="AF964" s="19" t="s">
        <v>63</v>
      </c>
      <c r="AG964" s="19" t="s">
        <v>63</v>
      </c>
      <c r="AH964" s="19" t="s">
        <v>63</v>
      </c>
      <c r="AI964" s="19" t="s">
        <v>63</v>
      </c>
      <c r="AJ964" s="19" t="s">
        <v>63</v>
      </c>
      <c r="AK964" s="19" t="s">
        <v>63</v>
      </c>
      <c r="AL964" s="19" t="s">
        <v>63</v>
      </c>
      <c r="AM964" s="19" t="s">
        <v>63</v>
      </c>
      <c r="AN964" s="19" t="s">
        <v>63</v>
      </c>
      <c r="AO964" s="19" t="s">
        <v>63</v>
      </c>
      <c r="AP964" s="83"/>
      <c r="AQ964" s="83" t="s">
        <v>64</v>
      </c>
    </row>
    <row r="965" spans="1:43">
      <c r="A965" s="19" t="s">
        <v>249</v>
      </c>
      <c r="B965" s="1">
        <v>3522</v>
      </c>
      <c r="C965" s="16">
        <v>29.7</v>
      </c>
      <c r="D965" s="23" t="s">
        <v>2112</v>
      </c>
      <c r="E965" s="17" t="s">
        <v>57</v>
      </c>
      <c r="F965" s="19" t="s">
        <v>57</v>
      </c>
      <c r="G965" s="17" t="s">
        <v>57</v>
      </c>
      <c r="H965" s="18">
        <v>1</v>
      </c>
      <c r="I965" s="19"/>
      <c r="J965" s="19"/>
      <c r="K965" s="19"/>
      <c r="L965" s="19" t="s">
        <v>63</v>
      </c>
      <c r="M965" s="19" t="s">
        <v>63</v>
      </c>
      <c r="N965" s="19" t="s">
        <v>63</v>
      </c>
      <c r="O965" s="19" t="s">
        <v>63</v>
      </c>
      <c r="P965" s="19" t="s">
        <v>62</v>
      </c>
      <c r="Q965" s="19" t="s">
        <v>62</v>
      </c>
      <c r="R965" s="19" t="s">
        <v>63</v>
      </c>
      <c r="S965" s="19" t="s">
        <v>62</v>
      </c>
      <c r="T965" s="19" t="s">
        <v>62</v>
      </c>
      <c r="U965" s="19" t="s">
        <v>62</v>
      </c>
      <c r="V965" s="19" t="s">
        <v>62</v>
      </c>
      <c r="W965" s="19" t="s">
        <v>63</v>
      </c>
      <c r="X965" s="19" t="s">
        <v>63</v>
      </c>
      <c r="Y965" s="19" t="s">
        <v>63</v>
      </c>
      <c r="Z965" s="19" t="s">
        <v>63</v>
      </c>
      <c r="AA965" s="19" t="s">
        <v>63</v>
      </c>
      <c r="AB965" s="19" t="s">
        <v>63</v>
      </c>
      <c r="AC965" s="19" t="s">
        <v>63</v>
      </c>
      <c r="AD965" s="19" t="s">
        <v>63</v>
      </c>
      <c r="AE965" s="19" t="s">
        <v>63</v>
      </c>
      <c r="AF965" s="19" t="s">
        <v>63</v>
      </c>
      <c r="AG965" s="19" t="s">
        <v>63</v>
      </c>
      <c r="AH965" s="19" t="s">
        <v>63</v>
      </c>
      <c r="AI965" s="19" t="s">
        <v>63</v>
      </c>
      <c r="AJ965" s="19" t="s">
        <v>63</v>
      </c>
      <c r="AK965" s="19" t="s">
        <v>63</v>
      </c>
      <c r="AL965" s="19" t="s">
        <v>63</v>
      </c>
      <c r="AM965" s="19" t="s">
        <v>63</v>
      </c>
      <c r="AN965" s="19" t="s">
        <v>63</v>
      </c>
      <c r="AO965" s="19" t="s">
        <v>63</v>
      </c>
      <c r="AP965" s="83"/>
      <c r="AQ965" s="83" t="s">
        <v>64</v>
      </c>
    </row>
    <row r="966" spans="1:43">
      <c r="A966" s="19" t="s">
        <v>249</v>
      </c>
      <c r="B966" s="1">
        <v>3523</v>
      </c>
      <c r="C966" s="16">
        <v>71.099999999999994</v>
      </c>
      <c r="D966" s="23" t="s">
        <v>2113</v>
      </c>
      <c r="E966" s="19" t="s">
        <v>98</v>
      </c>
      <c r="F966" s="19" t="s">
        <v>57</v>
      </c>
      <c r="G966" s="17" t="s">
        <v>57</v>
      </c>
      <c r="H966" s="18">
        <v>1</v>
      </c>
      <c r="I966" s="19"/>
      <c r="J966" s="19"/>
      <c r="K966" s="19"/>
      <c r="L966" s="19" t="s">
        <v>63</v>
      </c>
      <c r="M966" s="19" t="s">
        <v>63</v>
      </c>
      <c r="N966" s="19" t="s">
        <v>63</v>
      </c>
      <c r="O966" s="19" t="s">
        <v>63</v>
      </c>
      <c r="P966" s="19" t="s">
        <v>62</v>
      </c>
      <c r="Q966" s="19" t="s">
        <v>62</v>
      </c>
      <c r="R966" s="19" t="s">
        <v>63</v>
      </c>
      <c r="S966" s="19" t="s">
        <v>62</v>
      </c>
      <c r="T966" s="19" t="s">
        <v>62</v>
      </c>
      <c r="U966" s="19" t="s">
        <v>62</v>
      </c>
      <c r="V966" s="19" t="s">
        <v>62</v>
      </c>
      <c r="W966" s="19" t="s">
        <v>63</v>
      </c>
      <c r="X966" s="19" t="s">
        <v>63</v>
      </c>
      <c r="Y966" s="19" t="s">
        <v>63</v>
      </c>
      <c r="Z966" s="19" t="s">
        <v>63</v>
      </c>
      <c r="AA966" s="19" t="s">
        <v>63</v>
      </c>
      <c r="AB966" s="19" t="s">
        <v>63</v>
      </c>
      <c r="AC966" s="19" t="s">
        <v>63</v>
      </c>
      <c r="AD966" s="19" t="s">
        <v>62</v>
      </c>
      <c r="AE966" s="19" t="s">
        <v>63</v>
      </c>
      <c r="AF966" s="19" t="s">
        <v>63</v>
      </c>
      <c r="AG966" s="19" t="s">
        <v>63</v>
      </c>
      <c r="AH966" s="19" t="s">
        <v>63</v>
      </c>
      <c r="AI966" s="19" t="s">
        <v>63</v>
      </c>
      <c r="AJ966" s="19" t="s">
        <v>63</v>
      </c>
      <c r="AK966" s="19" t="s">
        <v>63</v>
      </c>
      <c r="AL966" s="19" t="s">
        <v>63</v>
      </c>
      <c r="AM966" s="19" t="s">
        <v>62</v>
      </c>
      <c r="AN966" s="19" t="s">
        <v>63</v>
      </c>
      <c r="AO966" s="19" t="s">
        <v>63</v>
      </c>
      <c r="AP966" s="83"/>
      <c r="AQ966" s="83" t="s">
        <v>64</v>
      </c>
    </row>
    <row r="967" spans="1:43">
      <c r="A967" s="19" t="s">
        <v>249</v>
      </c>
      <c r="B967" s="1">
        <v>3524</v>
      </c>
      <c r="C967" s="16">
        <v>23.4</v>
      </c>
      <c r="D967" s="23" t="s">
        <v>2114</v>
      </c>
      <c r="E967" s="19" t="s">
        <v>2115</v>
      </c>
      <c r="F967" s="19" t="s">
        <v>57</v>
      </c>
      <c r="G967" s="17" t="s">
        <v>57</v>
      </c>
      <c r="H967" s="18">
        <v>1</v>
      </c>
      <c r="I967" s="19"/>
      <c r="J967" s="19"/>
      <c r="K967" s="19"/>
      <c r="L967" s="19" t="s">
        <v>63</v>
      </c>
      <c r="M967" s="19" t="s">
        <v>63</v>
      </c>
      <c r="N967" s="19" t="s">
        <v>63</v>
      </c>
      <c r="O967" s="19" t="s">
        <v>63</v>
      </c>
      <c r="P967" s="19" t="s">
        <v>62</v>
      </c>
      <c r="Q967" s="19" t="s">
        <v>62</v>
      </c>
      <c r="R967" s="19" t="s">
        <v>63</v>
      </c>
      <c r="S967" s="19" t="s">
        <v>62</v>
      </c>
      <c r="T967" s="19" t="s">
        <v>62</v>
      </c>
      <c r="U967" s="19" t="s">
        <v>62</v>
      </c>
      <c r="V967" s="19" t="s">
        <v>62</v>
      </c>
      <c r="W967" s="19" t="s">
        <v>63</v>
      </c>
      <c r="X967" s="19" t="s">
        <v>63</v>
      </c>
      <c r="Y967" s="19" t="s">
        <v>63</v>
      </c>
      <c r="Z967" s="19" t="s">
        <v>63</v>
      </c>
      <c r="AA967" s="19" t="s">
        <v>63</v>
      </c>
      <c r="AB967" s="19" t="s">
        <v>63</v>
      </c>
      <c r="AC967" s="19" t="s">
        <v>63</v>
      </c>
      <c r="AD967" s="19" t="s">
        <v>62</v>
      </c>
      <c r="AE967" s="19" t="s">
        <v>63</v>
      </c>
      <c r="AF967" s="19" t="s">
        <v>63</v>
      </c>
      <c r="AG967" s="19" t="s">
        <v>63</v>
      </c>
      <c r="AH967" s="19" t="s">
        <v>63</v>
      </c>
      <c r="AI967" s="19" t="s">
        <v>63</v>
      </c>
      <c r="AJ967" s="19" t="s">
        <v>63</v>
      </c>
      <c r="AK967" s="19" t="s">
        <v>63</v>
      </c>
      <c r="AL967" s="19" t="s">
        <v>63</v>
      </c>
      <c r="AM967" s="19" t="s">
        <v>63</v>
      </c>
      <c r="AN967" s="19" t="s">
        <v>63</v>
      </c>
      <c r="AO967" s="19" t="s">
        <v>63</v>
      </c>
      <c r="AP967" s="83"/>
      <c r="AQ967" s="83" t="s">
        <v>64</v>
      </c>
    </row>
    <row r="968" spans="1:43">
      <c r="A968" s="19" t="s">
        <v>249</v>
      </c>
      <c r="B968" s="1">
        <v>3525</v>
      </c>
      <c r="C968" s="16">
        <v>29.7</v>
      </c>
      <c r="D968" s="23" t="s">
        <v>2116</v>
      </c>
      <c r="E968" s="17" t="s">
        <v>57</v>
      </c>
      <c r="F968" s="19" t="s">
        <v>57</v>
      </c>
      <c r="G968" s="17" t="s">
        <v>57</v>
      </c>
      <c r="H968" s="18">
        <v>1</v>
      </c>
      <c r="I968" s="19"/>
      <c r="J968" s="19"/>
      <c r="K968" s="19"/>
      <c r="L968" s="19" t="s">
        <v>63</v>
      </c>
      <c r="M968" s="19" t="s">
        <v>63</v>
      </c>
      <c r="N968" s="19" t="s">
        <v>63</v>
      </c>
      <c r="O968" s="19" t="s">
        <v>63</v>
      </c>
      <c r="P968" s="19" t="s">
        <v>62</v>
      </c>
      <c r="Q968" s="19" t="s">
        <v>63</v>
      </c>
      <c r="R968" s="19" t="s">
        <v>62</v>
      </c>
      <c r="S968" s="19" t="s">
        <v>62</v>
      </c>
      <c r="T968" s="19" t="s">
        <v>62</v>
      </c>
      <c r="U968" s="19" t="s">
        <v>62</v>
      </c>
      <c r="V968" s="19" t="s">
        <v>62</v>
      </c>
      <c r="W968" s="19" t="s">
        <v>63</v>
      </c>
      <c r="X968" s="19" t="s">
        <v>63</v>
      </c>
      <c r="Y968" s="19" t="s">
        <v>63</v>
      </c>
      <c r="Z968" s="19" t="s">
        <v>63</v>
      </c>
      <c r="AA968" s="19" t="s">
        <v>63</v>
      </c>
      <c r="AB968" s="19" t="s">
        <v>63</v>
      </c>
      <c r="AC968" s="19" t="s">
        <v>63</v>
      </c>
      <c r="AD968" s="19" t="s">
        <v>63</v>
      </c>
      <c r="AE968" s="19" t="s">
        <v>63</v>
      </c>
      <c r="AF968" s="19" t="s">
        <v>63</v>
      </c>
      <c r="AG968" s="19" t="s">
        <v>63</v>
      </c>
      <c r="AH968" s="19" t="s">
        <v>63</v>
      </c>
      <c r="AI968" s="19" t="s">
        <v>63</v>
      </c>
      <c r="AJ968" s="19" t="s">
        <v>63</v>
      </c>
      <c r="AK968" s="19" t="s">
        <v>63</v>
      </c>
      <c r="AL968" s="19" t="s">
        <v>63</v>
      </c>
      <c r="AM968" s="19" t="s">
        <v>63</v>
      </c>
      <c r="AN968" s="19" t="s">
        <v>63</v>
      </c>
      <c r="AO968" s="19" t="s">
        <v>63</v>
      </c>
      <c r="AP968" s="83"/>
      <c r="AQ968" s="83" t="s">
        <v>64</v>
      </c>
    </row>
    <row r="969" spans="1:43">
      <c r="A969" s="19" t="s">
        <v>249</v>
      </c>
      <c r="B969" s="1">
        <v>3526</v>
      </c>
      <c r="C969" s="16">
        <v>40.5</v>
      </c>
      <c r="D969" s="23" t="s">
        <v>2117</v>
      </c>
      <c r="E969" s="19" t="s">
        <v>2118</v>
      </c>
      <c r="F969" s="19" t="s">
        <v>57</v>
      </c>
      <c r="G969" s="17" t="s">
        <v>57</v>
      </c>
      <c r="H969" s="18">
        <v>1</v>
      </c>
      <c r="I969" s="19"/>
      <c r="J969" s="19"/>
      <c r="K969" s="19"/>
      <c r="L969" s="19" t="s">
        <v>63</v>
      </c>
      <c r="M969" s="19" t="s">
        <v>63</v>
      </c>
      <c r="N969" s="19" t="s">
        <v>63</v>
      </c>
      <c r="O969" s="19" t="s">
        <v>63</v>
      </c>
      <c r="P969" s="19" t="s">
        <v>62</v>
      </c>
      <c r="Q969" s="19" t="s">
        <v>62</v>
      </c>
      <c r="R969" s="19" t="s">
        <v>63</v>
      </c>
      <c r="S969" s="19" t="s">
        <v>62</v>
      </c>
      <c r="T969" s="19" t="s">
        <v>62</v>
      </c>
      <c r="U969" s="19" t="s">
        <v>62</v>
      </c>
      <c r="V969" s="19" t="s">
        <v>62</v>
      </c>
      <c r="W969" s="19" t="s">
        <v>63</v>
      </c>
      <c r="X969" s="19" t="s">
        <v>63</v>
      </c>
      <c r="Y969" s="19" t="s">
        <v>63</v>
      </c>
      <c r="Z969" s="19" t="s">
        <v>63</v>
      </c>
      <c r="AA969" s="19" t="s">
        <v>63</v>
      </c>
      <c r="AB969" s="19" t="s">
        <v>63</v>
      </c>
      <c r="AC969" s="19" t="s">
        <v>63</v>
      </c>
      <c r="AD969" s="19" t="s">
        <v>63</v>
      </c>
      <c r="AE969" s="19" t="s">
        <v>63</v>
      </c>
      <c r="AF969" s="19" t="s">
        <v>63</v>
      </c>
      <c r="AG969" s="19" t="s">
        <v>63</v>
      </c>
      <c r="AH969" s="19" t="s">
        <v>63</v>
      </c>
      <c r="AI969" s="19" t="s">
        <v>63</v>
      </c>
      <c r="AJ969" s="19" t="s">
        <v>63</v>
      </c>
      <c r="AK969" s="19" t="s">
        <v>63</v>
      </c>
      <c r="AL969" s="19" t="s">
        <v>63</v>
      </c>
      <c r="AM969" s="19" t="s">
        <v>62</v>
      </c>
      <c r="AN969" s="19" t="s">
        <v>63</v>
      </c>
      <c r="AO969" s="19" t="s">
        <v>63</v>
      </c>
      <c r="AP969" s="83"/>
      <c r="AQ969" s="83" t="s">
        <v>64</v>
      </c>
    </row>
    <row r="970" spans="1:43">
      <c r="A970" s="19" t="s">
        <v>249</v>
      </c>
      <c r="B970" s="1">
        <v>3527</v>
      </c>
      <c r="C970" s="16">
        <v>41.4</v>
      </c>
      <c r="D970" s="23" t="s">
        <v>2117</v>
      </c>
      <c r="E970" s="19" t="s">
        <v>2119</v>
      </c>
      <c r="F970" s="19" t="s">
        <v>57</v>
      </c>
      <c r="G970" s="17" t="s">
        <v>57</v>
      </c>
      <c r="H970" s="18">
        <v>1</v>
      </c>
      <c r="I970" s="19"/>
      <c r="J970" s="19"/>
      <c r="K970" s="19"/>
      <c r="L970" s="19" t="s">
        <v>63</v>
      </c>
      <c r="M970" s="19" t="s">
        <v>63</v>
      </c>
      <c r="N970" s="19" t="s">
        <v>63</v>
      </c>
      <c r="O970" s="19" t="s">
        <v>63</v>
      </c>
      <c r="P970" s="19" t="s">
        <v>62</v>
      </c>
      <c r="Q970" s="19" t="s">
        <v>62</v>
      </c>
      <c r="R970" s="19" t="s">
        <v>63</v>
      </c>
      <c r="S970" s="19" t="s">
        <v>62</v>
      </c>
      <c r="T970" s="19" t="s">
        <v>62</v>
      </c>
      <c r="U970" s="19" t="s">
        <v>62</v>
      </c>
      <c r="V970" s="19" t="s">
        <v>62</v>
      </c>
      <c r="W970" s="19" t="s">
        <v>63</v>
      </c>
      <c r="X970" s="19" t="s">
        <v>63</v>
      </c>
      <c r="Y970" s="19" t="s">
        <v>63</v>
      </c>
      <c r="Z970" s="19" t="s">
        <v>63</v>
      </c>
      <c r="AA970" s="19" t="s">
        <v>63</v>
      </c>
      <c r="AB970" s="19" t="s">
        <v>63</v>
      </c>
      <c r="AC970" s="19" t="s">
        <v>63</v>
      </c>
      <c r="AD970" s="19" t="s">
        <v>63</v>
      </c>
      <c r="AE970" s="19" t="s">
        <v>63</v>
      </c>
      <c r="AF970" s="19" t="s">
        <v>63</v>
      </c>
      <c r="AG970" s="19" t="s">
        <v>63</v>
      </c>
      <c r="AH970" s="19" t="s">
        <v>63</v>
      </c>
      <c r="AI970" s="19" t="s">
        <v>63</v>
      </c>
      <c r="AJ970" s="19" t="s">
        <v>63</v>
      </c>
      <c r="AK970" s="19" t="s">
        <v>63</v>
      </c>
      <c r="AL970" s="19" t="s">
        <v>63</v>
      </c>
      <c r="AM970" s="19" t="s">
        <v>63</v>
      </c>
      <c r="AN970" s="19" t="s">
        <v>63</v>
      </c>
      <c r="AO970" s="19" t="s">
        <v>63</v>
      </c>
      <c r="AP970" s="83"/>
      <c r="AQ970" s="83" t="s">
        <v>64</v>
      </c>
    </row>
    <row r="971" spans="1:43">
      <c r="A971" s="19" t="s">
        <v>249</v>
      </c>
      <c r="B971" s="1">
        <v>3529</v>
      </c>
      <c r="C971" s="16">
        <v>37.799999999999997</v>
      </c>
      <c r="D971" s="23" t="s">
        <v>2120</v>
      </c>
      <c r="E971" s="17" t="s">
        <v>57</v>
      </c>
      <c r="F971" s="19" t="s">
        <v>57</v>
      </c>
      <c r="G971" s="19" t="s">
        <v>59</v>
      </c>
      <c r="H971" s="18">
        <v>1</v>
      </c>
      <c r="I971" s="19"/>
      <c r="J971" s="19"/>
      <c r="K971" s="19"/>
      <c r="L971" s="19" t="s">
        <v>63</v>
      </c>
      <c r="M971" s="19" t="s">
        <v>63</v>
      </c>
      <c r="N971" s="19" t="s">
        <v>63</v>
      </c>
      <c r="O971" s="19" t="s">
        <v>63</v>
      </c>
      <c r="P971" s="19" t="s">
        <v>62</v>
      </c>
      <c r="Q971" s="19" t="s">
        <v>62</v>
      </c>
      <c r="R971" s="19" t="s">
        <v>63</v>
      </c>
      <c r="S971" s="19" t="s">
        <v>62</v>
      </c>
      <c r="T971" s="19" t="s">
        <v>62</v>
      </c>
      <c r="U971" s="19" t="s">
        <v>62</v>
      </c>
      <c r="V971" s="19" t="s">
        <v>62</v>
      </c>
      <c r="W971" s="19" t="s">
        <v>63</v>
      </c>
      <c r="X971" s="19" t="s">
        <v>63</v>
      </c>
      <c r="Y971" s="19" t="s">
        <v>63</v>
      </c>
      <c r="Z971" s="19" t="s">
        <v>63</v>
      </c>
      <c r="AA971" s="19" t="s">
        <v>63</v>
      </c>
      <c r="AB971" s="19" t="s">
        <v>63</v>
      </c>
      <c r="AC971" s="19" t="s">
        <v>63</v>
      </c>
      <c r="AD971" s="19" t="s">
        <v>63</v>
      </c>
      <c r="AE971" s="19" t="s">
        <v>63</v>
      </c>
      <c r="AF971" s="19" t="s">
        <v>63</v>
      </c>
      <c r="AG971" s="19" t="s">
        <v>63</v>
      </c>
      <c r="AH971" s="19" t="s">
        <v>63</v>
      </c>
      <c r="AI971" s="19" t="s">
        <v>63</v>
      </c>
      <c r="AJ971" s="19" t="s">
        <v>63</v>
      </c>
      <c r="AK971" s="19" t="s">
        <v>63</v>
      </c>
      <c r="AL971" s="19" t="s">
        <v>63</v>
      </c>
      <c r="AM971" s="19" t="s">
        <v>63</v>
      </c>
      <c r="AN971" s="19" t="s">
        <v>63</v>
      </c>
      <c r="AO971" s="19" t="s">
        <v>63</v>
      </c>
      <c r="AP971" s="83"/>
      <c r="AQ971" s="83" t="s">
        <v>64</v>
      </c>
    </row>
    <row r="972" spans="1:43">
      <c r="A972" s="19" t="s">
        <v>249</v>
      </c>
      <c r="B972" s="1">
        <v>3530</v>
      </c>
      <c r="C972" s="16">
        <v>198</v>
      </c>
      <c r="D972" s="23" t="s">
        <v>2121</v>
      </c>
      <c r="E972" s="19" t="s">
        <v>2122</v>
      </c>
      <c r="F972" s="19" t="s">
        <v>57</v>
      </c>
      <c r="G972" s="17" t="s">
        <v>57</v>
      </c>
      <c r="H972" s="18">
        <v>1</v>
      </c>
      <c r="I972" s="19"/>
      <c r="J972" s="19"/>
      <c r="K972" s="19"/>
      <c r="L972" s="19" t="s">
        <v>63</v>
      </c>
      <c r="M972" s="19" t="s">
        <v>63</v>
      </c>
      <c r="N972" s="19" t="s">
        <v>63</v>
      </c>
      <c r="O972" s="19" t="s">
        <v>63</v>
      </c>
      <c r="P972" s="19" t="s">
        <v>62</v>
      </c>
      <c r="Q972" s="19" t="s">
        <v>62</v>
      </c>
      <c r="R972" s="19" t="s">
        <v>63</v>
      </c>
      <c r="S972" s="19" t="s">
        <v>62</v>
      </c>
      <c r="T972" s="19" t="s">
        <v>62</v>
      </c>
      <c r="U972" s="19" t="s">
        <v>62</v>
      </c>
      <c r="V972" s="19" t="s">
        <v>62</v>
      </c>
      <c r="W972" s="19" t="s">
        <v>63</v>
      </c>
      <c r="X972" s="19" t="s">
        <v>63</v>
      </c>
      <c r="Y972" s="19" t="s">
        <v>63</v>
      </c>
      <c r="Z972" s="19" t="s">
        <v>63</v>
      </c>
      <c r="AA972" s="19" t="s">
        <v>63</v>
      </c>
      <c r="AB972" s="19" t="s">
        <v>63</v>
      </c>
      <c r="AC972" s="19" t="s">
        <v>63</v>
      </c>
      <c r="AD972" s="19" t="s">
        <v>63</v>
      </c>
      <c r="AE972" s="19" t="s">
        <v>63</v>
      </c>
      <c r="AF972" s="19" t="s">
        <v>63</v>
      </c>
      <c r="AG972" s="19" t="s">
        <v>63</v>
      </c>
      <c r="AH972" s="19" t="s">
        <v>63</v>
      </c>
      <c r="AI972" s="19" t="s">
        <v>63</v>
      </c>
      <c r="AJ972" s="19" t="s">
        <v>63</v>
      </c>
      <c r="AK972" s="19" t="s">
        <v>63</v>
      </c>
      <c r="AL972" s="19" t="s">
        <v>63</v>
      </c>
      <c r="AM972" s="19" t="s">
        <v>63</v>
      </c>
      <c r="AN972" s="19" t="s">
        <v>63</v>
      </c>
      <c r="AO972" s="19" t="s">
        <v>63</v>
      </c>
      <c r="AP972" s="83"/>
      <c r="AQ972" s="83" t="s">
        <v>64</v>
      </c>
    </row>
    <row r="973" spans="1:43" ht="76.5">
      <c r="A973" s="19" t="s">
        <v>249</v>
      </c>
      <c r="B973" s="1">
        <v>3531</v>
      </c>
      <c r="C973" s="16">
        <v>119.7</v>
      </c>
      <c r="D973" s="23" t="s">
        <v>2123</v>
      </c>
      <c r="E973" s="19" t="s">
        <v>227</v>
      </c>
      <c r="F973" s="19" t="s">
        <v>57</v>
      </c>
      <c r="G973" s="17" t="s">
        <v>57</v>
      </c>
      <c r="H973" s="18">
        <v>1</v>
      </c>
      <c r="I973" s="19" t="s">
        <v>194</v>
      </c>
      <c r="J973" s="19"/>
      <c r="K973" s="19" t="s">
        <v>2124</v>
      </c>
      <c r="L973" s="19" t="s">
        <v>63</v>
      </c>
      <c r="M973" s="19" t="s">
        <v>63</v>
      </c>
      <c r="N973" s="19" t="s">
        <v>63</v>
      </c>
      <c r="O973" s="19" t="s">
        <v>63</v>
      </c>
      <c r="P973" s="19" t="s">
        <v>62</v>
      </c>
      <c r="Q973" s="19" t="s">
        <v>62</v>
      </c>
      <c r="R973" s="19" t="s">
        <v>63</v>
      </c>
      <c r="S973" s="19" t="s">
        <v>62</v>
      </c>
      <c r="T973" s="19" t="s">
        <v>62</v>
      </c>
      <c r="U973" s="19" t="s">
        <v>62</v>
      </c>
      <c r="V973" s="19" t="s">
        <v>62</v>
      </c>
      <c r="W973" s="19" t="s">
        <v>63</v>
      </c>
      <c r="X973" s="19" t="s">
        <v>63</v>
      </c>
      <c r="Y973" s="19" t="s">
        <v>63</v>
      </c>
      <c r="Z973" s="19" t="s">
        <v>63</v>
      </c>
      <c r="AA973" s="19" t="s">
        <v>63</v>
      </c>
      <c r="AB973" s="19" t="s">
        <v>63</v>
      </c>
      <c r="AC973" s="19" t="s">
        <v>63</v>
      </c>
      <c r="AD973" s="19" t="s">
        <v>63</v>
      </c>
      <c r="AE973" s="19" t="s">
        <v>63</v>
      </c>
      <c r="AF973" s="19" t="s">
        <v>63</v>
      </c>
      <c r="AG973" s="19" t="s">
        <v>63</v>
      </c>
      <c r="AH973" s="19" t="s">
        <v>63</v>
      </c>
      <c r="AI973" s="19" t="s">
        <v>63</v>
      </c>
      <c r="AJ973" s="19" t="s">
        <v>63</v>
      </c>
      <c r="AK973" s="19" t="s">
        <v>63</v>
      </c>
      <c r="AL973" s="19" t="s">
        <v>63</v>
      </c>
      <c r="AM973" s="19" t="s">
        <v>63</v>
      </c>
      <c r="AN973" s="19" t="s">
        <v>63</v>
      </c>
      <c r="AO973" s="19" t="s">
        <v>63</v>
      </c>
      <c r="AP973" s="83"/>
      <c r="AQ973" s="83" t="s">
        <v>64</v>
      </c>
    </row>
    <row r="974" spans="1:43" ht="63.75">
      <c r="A974" s="19" t="s">
        <v>249</v>
      </c>
      <c r="B974" s="1">
        <v>3531.1</v>
      </c>
      <c r="C974" s="16">
        <v>47.7</v>
      </c>
      <c r="D974" s="23" t="s">
        <v>2125</v>
      </c>
      <c r="E974" s="19" t="s">
        <v>227</v>
      </c>
      <c r="F974" s="19" t="s">
        <v>57</v>
      </c>
      <c r="G974" s="17" t="s">
        <v>57</v>
      </c>
      <c r="H974" s="18" t="s">
        <v>1760</v>
      </c>
      <c r="I974" s="19" t="s">
        <v>189</v>
      </c>
      <c r="J974" s="19"/>
      <c r="K974" s="19" t="s">
        <v>2126</v>
      </c>
      <c r="L974" s="19" t="s">
        <v>63</v>
      </c>
      <c r="M974" s="19" t="s">
        <v>63</v>
      </c>
      <c r="N974" s="19" t="s">
        <v>63</v>
      </c>
      <c r="O974" s="19" t="s">
        <v>63</v>
      </c>
      <c r="P974" s="19" t="s">
        <v>62</v>
      </c>
      <c r="Q974" s="19" t="s">
        <v>62</v>
      </c>
      <c r="R974" s="19" t="s">
        <v>63</v>
      </c>
      <c r="S974" s="19" t="s">
        <v>62</v>
      </c>
      <c r="T974" s="19" t="s">
        <v>62</v>
      </c>
      <c r="U974" s="19" t="s">
        <v>62</v>
      </c>
      <c r="V974" s="19" t="s">
        <v>62</v>
      </c>
      <c r="W974" s="19" t="s">
        <v>63</v>
      </c>
      <c r="X974" s="19" t="s">
        <v>63</v>
      </c>
      <c r="Y974" s="19" t="s">
        <v>63</v>
      </c>
      <c r="Z974" s="19" t="s">
        <v>63</v>
      </c>
      <c r="AA974" s="19" t="s">
        <v>63</v>
      </c>
      <c r="AB974" s="19" t="s">
        <v>63</v>
      </c>
      <c r="AC974" s="19" t="s">
        <v>63</v>
      </c>
      <c r="AD974" s="19" t="s">
        <v>63</v>
      </c>
      <c r="AE974" s="19" t="s">
        <v>63</v>
      </c>
      <c r="AF974" s="19" t="s">
        <v>63</v>
      </c>
      <c r="AG974" s="19" t="s">
        <v>63</v>
      </c>
      <c r="AH974" s="19" t="s">
        <v>63</v>
      </c>
      <c r="AI974" s="19" t="s">
        <v>63</v>
      </c>
      <c r="AJ974" s="19" t="s">
        <v>63</v>
      </c>
      <c r="AK974" s="19" t="s">
        <v>63</v>
      </c>
      <c r="AL974" s="19" t="s">
        <v>63</v>
      </c>
      <c r="AM974" s="19" t="s">
        <v>63</v>
      </c>
      <c r="AN974" s="19" t="s">
        <v>63</v>
      </c>
      <c r="AO974" s="19" t="s">
        <v>63</v>
      </c>
      <c r="AP974" s="83" t="s">
        <v>191</v>
      </c>
      <c r="AQ974" s="83" t="s">
        <v>64</v>
      </c>
    </row>
    <row r="975" spans="1:43">
      <c r="A975" s="19" t="s">
        <v>249</v>
      </c>
      <c r="B975" s="1">
        <v>3532</v>
      </c>
      <c r="C975" s="16">
        <v>40.5</v>
      </c>
      <c r="D975" s="23" t="s">
        <v>2127</v>
      </c>
      <c r="E975" s="19" t="s">
        <v>98</v>
      </c>
      <c r="F975" s="19" t="s">
        <v>57</v>
      </c>
      <c r="G975" s="17" t="s">
        <v>57</v>
      </c>
      <c r="H975" s="18">
        <v>1</v>
      </c>
      <c r="I975" s="19"/>
      <c r="J975" s="19"/>
      <c r="K975" s="19"/>
      <c r="L975" s="19" t="s">
        <v>63</v>
      </c>
      <c r="M975" s="19" t="s">
        <v>63</v>
      </c>
      <c r="N975" s="19" t="s">
        <v>63</v>
      </c>
      <c r="O975" s="19" t="s">
        <v>63</v>
      </c>
      <c r="P975" s="19" t="s">
        <v>62</v>
      </c>
      <c r="Q975" s="19" t="s">
        <v>62</v>
      </c>
      <c r="R975" s="19" t="s">
        <v>63</v>
      </c>
      <c r="S975" s="19" t="s">
        <v>62</v>
      </c>
      <c r="T975" s="19" t="s">
        <v>62</v>
      </c>
      <c r="U975" s="19" t="s">
        <v>62</v>
      </c>
      <c r="V975" s="19" t="s">
        <v>62</v>
      </c>
      <c r="W975" s="19" t="s">
        <v>63</v>
      </c>
      <c r="X975" s="19" t="s">
        <v>63</v>
      </c>
      <c r="Y975" s="19" t="s">
        <v>63</v>
      </c>
      <c r="Z975" s="19" t="s">
        <v>63</v>
      </c>
      <c r="AA975" s="19" t="s">
        <v>63</v>
      </c>
      <c r="AB975" s="19" t="s">
        <v>63</v>
      </c>
      <c r="AC975" s="19" t="s">
        <v>63</v>
      </c>
      <c r="AD975" s="19" t="s">
        <v>63</v>
      </c>
      <c r="AE975" s="19" t="s">
        <v>63</v>
      </c>
      <c r="AF975" s="19" t="s">
        <v>63</v>
      </c>
      <c r="AG975" s="19" t="s">
        <v>63</v>
      </c>
      <c r="AH975" s="19" t="s">
        <v>63</v>
      </c>
      <c r="AI975" s="19" t="s">
        <v>63</v>
      </c>
      <c r="AJ975" s="19" t="s">
        <v>63</v>
      </c>
      <c r="AK975" s="19" t="s">
        <v>63</v>
      </c>
      <c r="AL975" s="19" t="s">
        <v>63</v>
      </c>
      <c r="AM975" s="19" t="s">
        <v>63</v>
      </c>
      <c r="AN975" s="19" t="s">
        <v>63</v>
      </c>
      <c r="AO975" s="19" t="s">
        <v>63</v>
      </c>
      <c r="AP975" s="83"/>
      <c r="AQ975" s="83" t="s">
        <v>64</v>
      </c>
    </row>
    <row r="976" spans="1:43" ht="25.5">
      <c r="A976" s="19" t="s">
        <v>249</v>
      </c>
      <c r="B976" s="1">
        <v>3533</v>
      </c>
      <c r="C976" s="16">
        <v>81.900000000000006</v>
      </c>
      <c r="D976" s="20" t="s">
        <v>2128</v>
      </c>
      <c r="E976" s="19" t="s">
        <v>2129</v>
      </c>
      <c r="F976" s="19" t="s">
        <v>66</v>
      </c>
      <c r="G976" s="19" t="s">
        <v>59</v>
      </c>
      <c r="H976" s="18">
        <v>1</v>
      </c>
      <c r="I976" s="19"/>
      <c r="J976" s="21"/>
      <c r="K976" s="17"/>
      <c r="L976" s="19" t="s">
        <v>63</v>
      </c>
      <c r="M976" s="19" t="s">
        <v>62</v>
      </c>
      <c r="N976" s="19" t="s">
        <v>63</v>
      </c>
      <c r="O976" s="19" t="s">
        <v>63</v>
      </c>
      <c r="P976" s="19" t="s">
        <v>62</v>
      </c>
      <c r="Q976" s="19" t="s">
        <v>63</v>
      </c>
      <c r="R976" s="19" t="s">
        <v>62</v>
      </c>
      <c r="S976" s="19" t="s">
        <v>62</v>
      </c>
      <c r="T976" s="19" t="s">
        <v>62</v>
      </c>
      <c r="U976" s="19" t="s">
        <v>62</v>
      </c>
      <c r="V976" s="19" t="s">
        <v>62</v>
      </c>
      <c r="W976" s="19" t="s">
        <v>63</v>
      </c>
      <c r="X976" s="19" t="s">
        <v>63</v>
      </c>
      <c r="Y976" s="19" t="s">
        <v>63</v>
      </c>
      <c r="Z976" s="19" t="s">
        <v>63</v>
      </c>
      <c r="AA976" s="19" t="s">
        <v>63</v>
      </c>
      <c r="AB976" s="19" t="s">
        <v>63</v>
      </c>
      <c r="AC976" s="19" t="s">
        <v>63</v>
      </c>
      <c r="AD976" s="19" t="s">
        <v>63</v>
      </c>
      <c r="AE976" s="19" t="s">
        <v>63</v>
      </c>
      <c r="AF976" s="19" t="s">
        <v>63</v>
      </c>
      <c r="AG976" s="19" t="s">
        <v>63</v>
      </c>
      <c r="AH976" s="19" t="s">
        <v>63</v>
      </c>
      <c r="AI976" s="19" t="s">
        <v>63</v>
      </c>
      <c r="AJ976" s="19" t="s">
        <v>63</v>
      </c>
      <c r="AK976" s="19" t="s">
        <v>63</v>
      </c>
      <c r="AL976" s="19" t="s">
        <v>63</v>
      </c>
      <c r="AM976" s="19" t="s">
        <v>62</v>
      </c>
      <c r="AN976" s="19" t="s">
        <v>63</v>
      </c>
      <c r="AO976" s="19" t="s">
        <v>63</v>
      </c>
      <c r="AP976" s="83"/>
      <c r="AQ976" s="83" t="s">
        <v>64</v>
      </c>
    </row>
    <row r="977" spans="1:43">
      <c r="A977" s="19" t="s">
        <v>249</v>
      </c>
      <c r="B977" s="1">
        <v>3534</v>
      </c>
      <c r="C977" s="16">
        <v>37.799999999999997</v>
      </c>
      <c r="D977" s="23" t="s">
        <v>2130</v>
      </c>
      <c r="E977" s="17" t="s">
        <v>57</v>
      </c>
      <c r="F977" s="19" t="s">
        <v>57</v>
      </c>
      <c r="G977" s="19" t="s">
        <v>59</v>
      </c>
      <c r="H977" s="18">
        <v>1</v>
      </c>
      <c r="I977" s="19"/>
      <c r="J977" s="19"/>
      <c r="K977" s="19"/>
      <c r="L977" s="19" t="s">
        <v>63</v>
      </c>
      <c r="M977" s="19" t="s">
        <v>63</v>
      </c>
      <c r="N977" s="19" t="s">
        <v>63</v>
      </c>
      <c r="O977" s="19" t="s">
        <v>63</v>
      </c>
      <c r="P977" s="19" t="s">
        <v>62</v>
      </c>
      <c r="Q977" s="19" t="s">
        <v>62</v>
      </c>
      <c r="R977" s="19" t="s">
        <v>63</v>
      </c>
      <c r="S977" s="19" t="s">
        <v>62</v>
      </c>
      <c r="T977" s="19" t="s">
        <v>62</v>
      </c>
      <c r="U977" s="19" t="s">
        <v>62</v>
      </c>
      <c r="V977" s="19" t="s">
        <v>62</v>
      </c>
      <c r="W977" s="19" t="s">
        <v>63</v>
      </c>
      <c r="X977" s="19" t="s">
        <v>63</v>
      </c>
      <c r="Y977" s="19" t="s">
        <v>63</v>
      </c>
      <c r="Z977" s="19" t="s">
        <v>63</v>
      </c>
      <c r="AA977" s="19" t="s">
        <v>63</v>
      </c>
      <c r="AB977" s="19" t="s">
        <v>63</v>
      </c>
      <c r="AC977" s="19" t="s">
        <v>63</v>
      </c>
      <c r="AD977" s="19" t="s">
        <v>63</v>
      </c>
      <c r="AE977" s="19" t="s">
        <v>63</v>
      </c>
      <c r="AF977" s="19" t="s">
        <v>63</v>
      </c>
      <c r="AG977" s="19" t="s">
        <v>63</v>
      </c>
      <c r="AH977" s="19" t="s">
        <v>63</v>
      </c>
      <c r="AI977" s="19" t="s">
        <v>63</v>
      </c>
      <c r="AJ977" s="19" t="s">
        <v>63</v>
      </c>
      <c r="AK977" s="19" t="s">
        <v>63</v>
      </c>
      <c r="AL977" s="19" t="s">
        <v>63</v>
      </c>
      <c r="AM977" s="19" t="s">
        <v>63</v>
      </c>
      <c r="AN977" s="19" t="s">
        <v>63</v>
      </c>
      <c r="AO977" s="19" t="s">
        <v>63</v>
      </c>
      <c r="AP977" s="83"/>
      <c r="AQ977" s="83" t="s">
        <v>64</v>
      </c>
    </row>
    <row r="978" spans="1:43">
      <c r="A978" s="19" t="s">
        <v>249</v>
      </c>
      <c r="B978" s="1">
        <v>3535</v>
      </c>
      <c r="C978" s="16">
        <v>8.1</v>
      </c>
      <c r="D978" s="20" t="s">
        <v>2131</v>
      </c>
      <c r="E978" s="17" t="s">
        <v>2132</v>
      </c>
      <c r="F978" s="17" t="s">
        <v>66</v>
      </c>
      <c r="G978" s="17" t="s">
        <v>153</v>
      </c>
      <c r="H978" s="18">
        <v>1</v>
      </c>
      <c r="I978" s="17" t="s">
        <v>2133</v>
      </c>
      <c r="J978" s="21"/>
      <c r="K978" s="17"/>
      <c r="L978" s="19" t="s">
        <v>63</v>
      </c>
      <c r="M978" s="19" t="s">
        <v>62</v>
      </c>
      <c r="N978" s="19" t="s">
        <v>63</v>
      </c>
      <c r="O978" s="19" t="s">
        <v>63</v>
      </c>
      <c r="P978" s="19" t="s">
        <v>62</v>
      </c>
      <c r="Q978" s="19" t="s">
        <v>63</v>
      </c>
      <c r="R978" s="19" t="s">
        <v>62</v>
      </c>
      <c r="S978" s="19" t="s">
        <v>62</v>
      </c>
      <c r="T978" s="19" t="s">
        <v>62</v>
      </c>
      <c r="U978" s="19" t="s">
        <v>62</v>
      </c>
      <c r="V978" s="19" t="s">
        <v>62</v>
      </c>
      <c r="W978" s="19" t="s">
        <v>63</v>
      </c>
      <c r="X978" s="19" t="s">
        <v>63</v>
      </c>
      <c r="Y978" s="19" t="s">
        <v>63</v>
      </c>
      <c r="Z978" s="19" t="s">
        <v>63</v>
      </c>
      <c r="AA978" s="19" t="s">
        <v>63</v>
      </c>
      <c r="AB978" s="19" t="s">
        <v>63</v>
      </c>
      <c r="AC978" s="19" t="s">
        <v>63</v>
      </c>
      <c r="AD978" s="19" t="s">
        <v>63</v>
      </c>
      <c r="AE978" s="19" t="s">
        <v>63</v>
      </c>
      <c r="AF978" s="19" t="s">
        <v>63</v>
      </c>
      <c r="AG978" s="19" t="s">
        <v>63</v>
      </c>
      <c r="AH978" s="19" t="s">
        <v>63</v>
      </c>
      <c r="AI978" s="19" t="s">
        <v>63</v>
      </c>
      <c r="AJ978" s="19" t="s">
        <v>63</v>
      </c>
      <c r="AK978" s="19" t="s">
        <v>63</v>
      </c>
      <c r="AL978" s="19" t="s">
        <v>63</v>
      </c>
      <c r="AM978" s="19" t="s">
        <v>62</v>
      </c>
      <c r="AN978" s="19" t="s">
        <v>63</v>
      </c>
      <c r="AO978" s="19" t="s">
        <v>63</v>
      </c>
      <c r="AP978" s="83"/>
      <c r="AQ978" s="83" t="s">
        <v>64</v>
      </c>
    </row>
    <row r="979" spans="1:43">
      <c r="A979" s="19" t="s">
        <v>249</v>
      </c>
      <c r="B979" s="1">
        <v>3536</v>
      </c>
      <c r="C979" s="16">
        <v>40.5</v>
      </c>
      <c r="D979" s="23" t="s">
        <v>2134</v>
      </c>
      <c r="E979" s="19" t="s">
        <v>2135</v>
      </c>
      <c r="F979" s="19" t="s">
        <v>57</v>
      </c>
      <c r="G979" s="17" t="s">
        <v>57</v>
      </c>
      <c r="H979" s="18">
        <v>1</v>
      </c>
      <c r="I979" s="19"/>
      <c r="J979" s="19"/>
      <c r="K979" s="19"/>
      <c r="L979" s="19" t="s">
        <v>63</v>
      </c>
      <c r="M979" s="19" t="s">
        <v>63</v>
      </c>
      <c r="N979" s="19" t="s">
        <v>63</v>
      </c>
      <c r="O979" s="19" t="s">
        <v>63</v>
      </c>
      <c r="P979" s="19" t="s">
        <v>62</v>
      </c>
      <c r="Q979" s="19" t="s">
        <v>62</v>
      </c>
      <c r="R979" s="19" t="s">
        <v>63</v>
      </c>
      <c r="S979" s="19" t="s">
        <v>62</v>
      </c>
      <c r="T979" s="19" t="s">
        <v>62</v>
      </c>
      <c r="U979" s="19" t="s">
        <v>62</v>
      </c>
      <c r="V979" s="19" t="s">
        <v>62</v>
      </c>
      <c r="W979" s="19" t="s">
        <v>63</v>
      </c>
      <c r="X979" s="19" t="s">
        <v>63</v>
      </c>
      <c r="Y979" s="19" t="s">
        <v>63</v>
      </c>
      <c r="Z979" s="19" t="s">
        <v>63</v>
      </c>
      <c r="AA979" s="19" t="s">
        <v>63</v>
      </c>
      <c r="AB979" s="19" t="s">
        <v>63</v>
      </c>
      <c r="AC979" s="19" t="s">
        <v>63</v>
      </c>
      <c r="AD979" s="19" t="s">
        <v>63</v>
      </c>
      <c r="AE979" s="19" t="s">
        <v>63</v>
      </c>
      <c r="AF979" s="19" t="s">
        <v>63</v>
      </c>
      <c r="AG979" s="19" t="s">
        <v>63</v>
      </c>
      <c r="AH979" s="19" t="s">
        <v>63</v>
      </c>
      <c r="AI979" s="19" t="s">
        <v>63</v>
      </c>
      <c r="AJ979" s="19" t="s">
        <v>63</v>
      </c>
      <c r="AK979" s="19" t="s">
        <v>63</v>
      </c>
      <c r="AL979" s="19" t="s">
        <v>63</v>
      </c>
      <c r="AM979" s="19" t="s">
        <v>62</v>
      </c>
      <c r="AN979" s="19" t="s">
        <v>63</v>
      </c>
      <c r="AO979" s="19" t="s">
        <v>63</v>
      </c>
      <c r="AP979" s="83"/>
      <c r="AQ979" s="83" t="s">
        <v>64</v>
      </c>
    </row>
    <row r="980" spans="1:43">
      <c r="A980" s="19" t="s">
        <v>249</v>
      </c>
      <c r="B980" s="1">
        <v>3539</v>
      </c>
      <c r="C980" s="16">
        <v>42.3</v>
      </c>
      <c r="D980" s="23" t="s">
        <v>2136</v>
      </c>
      <c r="E980" s="19" t="s">
        <v>2111</v>
      </c>
      <c r="F980" s="19" t="s">
        <v>57</v>
      </c>
      <c r="G980" s="19" t="s">
        <v>59</v>
      </c>
      <c r="H980" s="18">
        <v>1</v>
      </c>
      <c r="I980" s="19"/>
      <c r="J980" s="19"/>
      <c r="K980" s="19"/>
      <c r="L980" s="19" t="s">
        <v>63</v>
      </c>
      <c r="M980" s="19" t="s">
        <v>63</v>
      </c>
      <c r="N980" s="19" t="s">
        <v>63</v>
      </c>
      <c r="O980" s="19" t="s">
        <v>63</v>
      </c>
      <c r="P980" s="19" t="s">
        <v>62</v>
      </c>
      <c r="Q980" s="19" t="s">
        <v>62</v>
      </c>
      <c r="R980" s="19" t="s">
        <v>63</v>
      </c>
      <c r="S980" s="19" t="s">
        <v>62</v>
      </c>
      <c r="T980" s="19" t="s">
        <v>62</v>
      </c>
      <c r="U980" s="19" t="s">
        <v>62</v>
      </c>
      <c r="V980" s="19" t="s">
        <v>62</v>
      </c>
      <c r="W980" s="19" t="s">
        <v>63</v>
      </c>
      <c r="X980" s="19" t="s">
        <v>63</v>
      </c>
      <c r="Y980" s="19" t="s">
        <v>63</v>
      </c>
      <c r="Z980" s="19" t="s">
        <v>63</v>
      </c>
      <c r="AA980" s="19" t="s">
        <v>63</v>
      </c>
      <c r="AB980" s="19" t="s">
        <v>63</v>
      </c>
      <c r="AC980" s="19" t="s">
        <v>63</v>
      </c>
      <c r="AD980" s="19" t="s">
        <v>63</v>
      </c>
      <c r="AE980" s="19" t="s">
        <v>63</v>
      </c>
      <c r="AF980" s="19" t="s">
        <v>63</v>
      </c>
      <c r="AG980" s="19" t="s">
        <v>63</v>
      </c>
      <c r="AH980" s="19" t="s">
        <v>63</v>
      </c>
      <c r="AI980" s="19" t="s">
        <v>63</v>
      </c>
      <c r="AJ980" s="19" t="s">
        <v>63</v>
      </c>
      <c r="AK980" s="19" t="s">
        <v>63</v>
      </c>
      <c r="AL980" s="19" t="s">
        <v>63</v>
      </c>
      <c r="AM980" s="19" t="s">
        <v>63</v>
      </c>
      <c r="AN980" s="19" t="s">
        <v>63</v>
      </c>
      <c r="AO980" s="19" t="s">
        <v>63</v>
      </c>
      <c r="AP980" s="83"/>
      <c r="AQ980" s="83" t="s">
        <v>64</v>
      </c>
    </row>
    <row r="981" spans="1:43">
      <c r="A981" s="19" t="s">
        <v>249</v>
      </c>
      <c r="B981" s="1">
        <v>3541</v>
      </c>
      <c r="C981" s="16">
        <v>42.3</v>
      </c>
      <c r="D981" s="23" t="s">
        <v>2136</v>
      </c>
      <c r="E981" s="19" t="s">
        <v>1872</v>
      </c>
      <c r="F981" s="19" t="s">
        <v>57</v>
      </c>
      <c r="G981" s="19" t="s">
        <v>59</v>
      </c>
      <c r="H981" s="18">
        <v>1</v>
      </c>
      <c r="I981" s="19"/>
      <c r="J981" s="19"/>
      <c r="K981" s="19"/>
      <c r="L981" s="19" t="s">
        <v>63</v>
      </c>
      <c r="M981" s="19" t="s">
        <v>63</v>
      </c>
      <c r="N981" s="19" t="s">
        <v>63</v>
      </c>
      <c r="O981" s="19" t="s">
        <v>63</v>
      </c>
      <c r="P981" s="19" t="s">
        <v>62</v>
      </c>
      <c r="Q981" s="19" t="s">
        <v>62</v>
      </c>
      <c r="R981" s="19" t="s">
        <v>63</v>
      </c>
      <c r="S981" s="19" t="s">
        <v>62</v>
      </c>
      <c r="T981" s="19" t="s">
        <v>62</v>
      </c>
      <c r="U981" s="19" t="s">
        <v>62</v>
      </c>
      <c r="V981" s="19" t="s">
        <v>62</v>
      </c>
      <c r="W981" s="19" t="s">
        <v>63</v>
      </c>
      <c r="X981" s="19" t="s">
        <v>63</v>
      </c>
      <c r="Y981" s="19" t="s">
        <v>63</v>
      </c>
      <c r="Z981" s="19" t="s">
        <v>63</v>
      </c>
      <c r="AA981" s="19" t="s">
        <v>63</v>
      </c>
      <c r="AB981" s="19" t="s">
        <v>63</v>
      </c>
      <c r="AC981" s="19" t="s">
        <v>63</v>
      </c>
      <c r="AD981" s="19" t="s">
        <v>63</v>
      </c>
      <c r="AE981" s="19" t="s">
        <v>63</v>
      </c>
      <c r="AF981" s="19" t="s">
        <v>63</v>
      </c>
      <c r="AG981" s="19" t="s">
        <v>63</v>
      </c>
      <c r="AH981" s="19" t="s">
        <v>63</v>
      </c>
      <c r="AI981" s="19" t="s">
        <v>63</v>
      </c>
      <c r="AJ981" s="19" t="s">
        <v>63</v>
      </c>
      <c r="AK981" s="19" t="s">
        <v>63</v>
      </c>
      <c r="AL981" s="19" t="s">
        <v>63</v>
      </c>
      <c r="AM981" s="19" t="s">
        <v>63</v>
      </c>
      <c r="AN981" s="19" t="s">
        <v>63</v>
      </c>
      <c r="AO981" s="19" t="s">
        <v>63</v>
      </c>
      <c r="AP981" s="83"/>
      <c r="AQ981" s="83" t="s">
        <v>64</v>
      </c>
    </row>
    <row r="982" spans="1:43">
      <c r="A982" s="19" t="s">
        <v>249</v>
      </c>
      <c r="B982" s="1">
        <v>3542</v>
      </c>
      <c r="C982" s="16">
        <v>32.4</v>
      </c>
      <c r="D982" s="23" t="s">
        <v>2137</v>
      </c>
      <c r="E982" s="19" t="s">
        <v>98</v>
      </c>
      <c r="F982" s="19" t="s">
        <v>156</v>
      </c>
      <c r="G982" s="17" t="s">
        <v>57</v>
      </c>
      <c r="H982" s="18">
        <v>1</v>
      </c>
      <c r="I982" s="19"/>
      <c r="J982" s="19"/>
      <c r="K982" s="19"/>
      <c r="L982" s="19" t="s">
        <v>63</v>
      </c>
      <c r="M982" s="19" t="s">
        <v>63</v>
      </c>
      <c r="N982" s="19" t="s">
        <v>63</v>
      </c>
      <c r="O982" s="19" t="s">
        <v>63</v>
      </c>
      <c r="P982" s="19" t="s">
        <v>62</v>
      </c>
      <c r="Q982" s="19" t="s">
        <v>62</v>
      </c>
      <c r="R982" s="19" t="s">
        <v>63</v>
      </c>
      <c r="S982" s="19" t="s">
        <v>62</v>
      </c>
      <c r="T982" s="19" t="s">
        <v>62</v>
      </c>
      <c r="U982" s="19" t="s">
        <v>62</v>
      </c>
      <c r="V982" s="19" t="s">
        <v>62</v>
      </c>
      <c r="W982" s="19" t="s">
        <v>63</v>
      </c>
      <c r="X982" s="19" t="s">
        <v>63</v>
      </c>
      <c r="Y982" s="19" t="s">
        <v>63</v>
      </c>
      <c r="Z982" s="19" t="s">
        <v>63</v>
      </c>
      <c r="AA982" s="19" t="s">
        <v>63</v>
      </c>
      <c r="AB982" s="19" t="s">
        <v>63</v>
      </c>
      <c r="AC982" s="19" t="s">
        <v>63</v>
      </c>
      <c r="AD982" s="19" t="s">
        <v>63</v>
      </c>
      <c r="AE982" s="19" t="s">
        <v>63</v>
      </c>
      <c r="AF982" s="19" t="s">
        <v>63</v>
      </c>
      <c r="AG982" s="19" t="s">
        <v>63</v>
      </c>
      <c r="AH982" s="19" t="s">
        <v>63</v>
      </c>
      <c r="AI982" s="19" t="s">
        <v>63</v>
      </c>
      <c r="AJ982" s="19" t="s">
        <v>63</v>
      </c>
      <c r="AK982" s="19" t="s">
        <v>63</v>
      </c>
      <c r="AL982" s="19" t="s">
        <v>63</v>
      </c>
      <c r="AM982" s="19" t="s">
        <v>63</v>
      </c>
      <c r="AN982" s="19" t="s">
        <v>63</v>
      </c>
      <c r="AO982" s="19" t="s">
        <v>63</v>
      </c>
      <c r="AP982" s="83"/>
      <c r="AQ982" s="83" t="s">
        <v>64</v>
      </c>
    </row>
    <row r="983" spans="1:43">
      <c r="A983" s="19" t="s">
        <v>249</v>
      </c>
      <c r="B983" s="1">
        <v>3543</v>
      </c>
      <c r="C983" s="16">
        <v>44.1</v>
      </c>
      <c r="D983" s="23" t="s">
        <v>2138</v>
      </c>
      <c r="E983" s="17" t="s">
        <v>57</v>
      </c>
      <c r="F983" s="19" t="s">
        <v>57</v>
      </c>
      <c r="G983" s="19" t="s">
        <v>59</v>
      </c>
      <c r="H983" s="18">
        <v>1</v>
      </c>
      <c r="I983" s="19"/>
      <c r="J983" s="19"/>
      <c r="K983" s="19"/>
      <c r="L983" s="19" t="s">
        <v>63</v>
      </c>
      <c r="M983" s="19" t="s">
        <v>63</v>
      </c>
      <c r="N983" s="19" t="s">
        <v>63</v>
      </c>
      <c r="O983" s="19" t="s">
        <v>63</v>
      </c>
      <c r="P983" s="19" t="s">
        <v>62</v>
      </c>
      <c r="Q983" s="19" t="s">
        <v>62</v>
      </c>
      <c r="R983" s="19" t="s">
        <v>63</v>
      </c>
      <c r="S983" s="19" t="s">
        <v>62</v>
      </c>
      <c r="T983" s="19" t="s">
        <v>62</v>
      </c>
      <c r="U983" s="19" t="s">
        <v>62</v>
      </c>
      <c r="V983" s="19" t="s">
        <v>62</v>
      </c>
      <c r="W983" s="19" t="s">
        <v>63</v>
      </c>
      <c r="X983" s="19" t="s">
        <v>63</v>
      </c>
      <c r="Y983" s="19" t="s">
        <v>63</v>
      </c>
      <c r="Z983" s="19" t="s">
        <v>63</v>
      </c>
      <c r="AA983" s="19" t="s">
        <v>63</v>
      </c>
      <c r="AB983" s="19" t="s">
        <v>63</v>
      </c>
      <c r="AC983" s="19" t="s">
        <v>63</v>
      </c>
      <c r="AD983" s="19" t="s">
        <v>63</v>
      </c>
      <c r="AE983" s="19" t="s">
        <v>63</v>
      </c>
      <c r="AF983" s="19" t="s">
        <v>63</v>
      </c>
      <c r="AG983" s="19" t="s">
        <v>63</v>
      </c>
      <c r="AH983" s="19" t="s">
        <v>63</v>
      </c>
      <c r="AI983" s="19" t="s">
        <v>63</v>
      </c>
      <c r="AJ983" s="19" t="s">
        <v>63</v>
      </c>
      <c r="AK983" s="19" t="s">
        <v>63</v>
      </c>
      <c r="AL983" s="19" t="s">
        <v>63</v>
      </c>
      <c r="AM983" s="19" t="s">
        <v>63</v>
      </c>
      <c r="AN983" s="19" t="s">
        <v>63</v>
      </c>
      <c r="AO983" s="19" t="s">
        <v>63</v>
      </c>
      <c r="AP983" s="83"/>
      <c r="AQ983" s="83" t="s">
        <v>64</v>
      </c>
    </row>
    <row r="984" spans="1:43">
      <c r="A984" s="19" t="s">
        <v>249</v>
      </c>
      <c r="B984" s="1">
        <v>3544</v>
      </c>
      <c r="C984" s="16">
        <v>42.3</v>
      </c>
      <c r="D984" s="23" t="s">
        <v>2139</v>
      </c>
      <c r="E984" s="17" t="s">
        <v>57</v>
      </c>
      <c r="F984" s="19" t="s">
        <v>57</v>
      </c>
      <c r="G984" s="19" t="s">
        <v>59</v>
      </c>
      <c r="H984" s="18">
        <v>1</v>
      </c>
      <c r="I984" s="19"/>
      <c r="J984" s="19"/>
      <c r="K984" s="19"/>
      <c r="L984" s="19" t="s">
        <v>63</v>
      </c>
      <c r="M984" s="19" t="s">
        <v>63</v>
      </c>
      <c r="N984" s="19" t="s">
        <v>63</v>
      </c>
      <c r="O984" s="19" t="s">
        <v>63</v>
      </c>
      <c r="P984" s="19" t="s">
        <v>62</v>
      </c>
      <c r="Q984" s="19" t="s">
        <v>62</v>
      </c>
      <c r="R984" s="19" t="s">
        <v>63</v>
      </c>
      <c r="S984" s="19" t="s">
        <v>62</v>
      </c>
      <c r="T984" s="19" t="s">
        <v>62</v>
      </c>
      <c r="U984" s="19" t="s">
        <v>62</v>
      </c>
      <c r="V984" s="19" t="s">
        <v>62</v>
      </c>
      <c r="W984" s="19" t="s">
        <v>63</v>
      </c>
      <c r="X984" s="19" t="s">
        <v>63</v>
      </c>
      <c r="Y984" s="19" t="s">
        <v>63</v>
      </c>
      <c r="Z984" s="19" t="s">
        <v>63</v>
      </c>
      <c r="AA984" s="19" t="s">
        <v>63</v>
      </c>
      <c r="AB984" s="19" t="s">
        <v>63</v>
      </c>
      <c r="AC984" s="19" t="s">
        <v>63</v>
      </c>
      <c r="AD984" s="19" t="s">
        <v>63</v>
      </c>
      <c r="AE984" s="19" t="s">
        <v>63</v>
      </c>
      <c r="AF984" s="19" t="s">
        <v>63</v>
      </c>
      <c r="AG984" s="19" t="s">
        <v>63</v>
      </c>
      <c r="AH984" s="19" t="s">
        <v>63</v>
      </c>
      <c r="AI984" s="19" t="s">
        <v>63</v>
      </c>
      <c r="AJ984" s="19" t="s">
        <v>63</v>
      </c>
      <c r="AK984" s="19" t="s">
        <v>63</v>
      </c>
      <c r="AL984" s="19" t="s">
        <v>63</v>
      </c>
      <c r="AM984" s="19" t="s">
        <v>63</v>
      </c>
      <c r="AN984" s="19" t="s">
        <v>63</v>
      </c>
      <c r="AO984" s="19" t="s">
        <v>63</v>
      </c>
      <c r="AP984" s="83"/>
      <c r="AQ984" s="83" t="s">
        <v>64</v>
      </c>
    </row>
    <row r="985" spans="1:43">
      <c r="A985" s="19" t="s">
        <v>249</v>
      </c>
      <c r="B985" s="1">
        <v>3545</v>
      </c>
      <c r="C985" s="16">
        <v>73.8</v>
      </c>
      <c r="D985" s="23" t="s">
        <v>2139</v>
      </c>
      <c r="E985" s="19" t="s">
        <v>2140</v>
      </c>
      <c r="F985" s="19" t="s">
        <v>57</v>
      </c>
      <c r="G985" s="19" t="s">
        <v>59</v>
      </c>
      <c r="H985" s="18">
        <v>1</v>
      </c>
      <c r="I985" s="19"/>
      <c r="J985" s="19"/>
      <c r="K985" s="19"/>
      <c r="L985" s="19" t="s">
        <v>63</v>
      </c>
      <c r="M985" s="19" t="s">
        <v>63</v>
      </c>
      <c r="N985" s="19" t="s">
        <v>63</v>
      </c>
      <c r="O985" s="19" t="s">
        <v>63</v>
      </c>
      <c r="P985" s="19" t="s">
        <v>62</v>
      </c>
      <c r="Q985" s="19" t="s">
        <v>62</v>
      </c>
      <c r="R985" s="19" t="s">
        <v>63</v>
      </c>
      <c r="S985" s="19" t="s">
        <v>62</v>
      </c>
      <c r="T985" s="19" t="s">
        <v>62</v>
      </c>
      <c r="U985" s="19" t="s">
        <v>62</v>
      </c>
      <c r="V985" s="19" t="s">
        <v>62</v>
      </c>
      <c r="W985" s="19" t="s">
        <v>63</v>
      </c>
      <c r="X985" s="19" t="s">
        <v>63</v>
      </c>
      <c r="Y985" s="19" t="s">
        <v>63</v>
      </c>
      <c r="Z985" s="19" t="s">
        <v>63</v>
      </c>
      <c r="AA985" s="19" t="s">
        <v>63</v>
      </c>
      <c r="AB985" s="19" t="s">
        <v>63</v>
      </c>
      <c r="AC985" s="19" t="s">
        <v>63</v>
      </c>
      <c r="AD985" s="19" t="s">
        <v>63</v>
      </c>
      <c r="AE985" s="19" t="s">
        <v>63</v>
      </c>
      <c r="AF985" s="19" t="s">
        <v>63</v>
      </c>
      <c r="AG985" s="19" t="s">
        <v>63</v>
      </c>
      <c r="AH985" s="19" t="s">
        <v>63</v>
      </c>
      <c r="AI985" s="19" t="s">
        <v>63</v>
      </c>
      <c r="AJ985" s="19" t="s">
        <v>63</v>
      </c>
      <c r="AK985" s="19" t="s">
        <v>63</v>
      </c>
      <c r="AL985" s="19" t="s">
        <v>63</v>
      </c>
      <c r="AM985" s="19" t="s">
        <v>63</v>
      </c>
      <c r="AN985" s="19" t="s">
        <v>63</v>
      </c>
      <c r="AO985" s="19" t="s">
        <v>63</v>
      </c>
      <c r="AP985" s="83"/>
      <c r="AQ985" s="83" t="s">
        <v>64</v>
      </c>
    </row>
    <row r="986" spans="1:43">
      <c r="A986" s="19" t="s">
        <v>249</v>
      </c>
      <c r="B986" s="1">
        <v>3546</v>
      </c>
      <c r="C986" s="16">
        <v>37.799999999999997</v>
      </c>
      <c r="D986" s="23" t="s">
        <v>2141</v>
      </c>
      <c r="E986" s="17" t="s">
        <v>57</v>
      </c>
      <c r="F986" s="19" t="s">
        <v>57</v>
      </c>
      <c r="G986" s="19" t="s">
        <v>116</v>
      </c>
      <c r="H986" s="18">
        <v>1</v>
      </c>
      <c r="I986" s="19"/>
      <c r="J986" s="19"/>
      <c r="K986" s="19"/>
      <c r="L986" s="19" t="s">
        <v>63</v>
      </c>
      <c r="M986" s="19" t="s">
        <v>63</v>
      </c>
      <c r="N986" s="19" t="s">
        <v>63</v>
      </c>
      <c r="O986" s="19" t="s">
        <v>63</v>
      </c>
      <c r="P986" s="19" t="s">
        <v>62</v>
      </c>
      <c r="Q986" s="19" t="s">
        <v>62</v>
      </c>
      <c r="R986" s="19" t="s">
        <v>63</v>
      </c>
      <c r="S986" s="19" t="s">
        <v>62</v>
      </c>
      <c r="T986" s="19" t="s">
        <v>62</v>
      </c>
      <c r="U986" s="19" t="s">
        <v>62</v>
      </c>
      <c r="V986" s="19" t="s">
        <v>62</v>
      </c>
      <c r="W986" s="19" t="s">
        <v>63</v>
      </c>
      <c r="X986" s="19" t="s">
        <v>63</v>
      </c>
      <c r="Y986" s="19" t="s">
        <v>63</v>
      </c>
      <c r="Z986" s="19" t="s">
        <v>63</v>
      </c>
      <c r="AA986" s="19" t="s">
        <v>63</v>
      </c>
      <c r="AB986" s="19" t="s">
        <v>63</v>
      </c>
      <c r="AC986" s="19" t="s">
        <v>63</v>
      </c>
      <c r="AD986" s="19" t="s">
        <v>63</v>
      </c>
      <c r="AE986" s="19" t="s">
        <v>63</v>
      </c>
      <c r="AF986" s="19" t="s">
        <v>63</v>
      </c>
      <c r="AG986" s="19" t="s">
        <v>63</v>
      </c>
      <c r="AH986" s="19" t="s">
        <v>63</v>
      </c>
      <c r="AI986" s="19" t="s">
        <v>63</v>
      </c>
      <c r="AJ986" s="19" t="s">
        <v>63</v>
      </c>
      <c r="AK986" s="19" t="s">
        <v>63</v>
      </c>
      <c r="AL986" s="19" t="s">
        <v>63</v>
      </c>
      <c r="AM986" s="19" t="s">
        <v>63</v>
      </c>
      <c r="AN986" s="19" t="s">
        <v>63</v>
      </c>
      <c r="AO986" s="19" t="s">
        <v>63</v>
      </c>
      <c r="AP986" s="83"/>
      <c r="AQ986" s="83" t="s">
        <v>64</v>
      </c>
    </row>
    <row r="987" spans="1:43">
      <c r="A987" s="19" t="s">
        <v>249</v>
      </c>
      <c r="B987" s="1">
        <v>3549</v>
      </c>
      <c r="C987" s="16">
        <v>15.7</v>
      </c>
      <c r="D987" s="23" t="s">
        <v>2142</v>
      </c>
      <c r="E987" s="17" t="s">
        <v>57</v>
      </c>
      <c r="F987" s="19" t="s">
        <v>57</v>
      </c>
      <c r="G987" s="19" t="s">
        <v>59</v>
      </c>
      <c r="H987" s="18">
        <v>1</v>
      </c>
      <c r="I987" s="19" t="s">
        <v>2143</v>
      </c>
      <c r="J987" s="19"/>
      <c r="K987" s="19"/>
      <c r="L987" s="19" t="s">
        <v>63</v>
      </c>
      <c r="M987" s="19" t="s">
        <v>63</v>
      </c>
      <c r="N987" s="19" t="s">
        <v>63</v>
      </c>
      <c r="O987" s="19" t="s">
        <v>63</v>
      </c>
      <c r="P987" s="19" t="s">
        <v>62</v>
      </c>
      <c r="Q987" s="19" t="s">
        <v>63</v>
      </c>
      <c r="R987" s="19" t="s">
        <v>62</v>
      </c>
      <c r="S987" s="19" t="s">
        <v>62</v>
      </c>
      <c r="T987" s="19" t="s">
        <v>62</v>
      </c>
      <c r="U987" s="19" t="s">
        <v>62</v>
      </c>
      <c r="V987" s="19" t="s">
        <v>62</v>
      </c>
      <c r="W987" s="19" t="s">
        <v>63</v>
      </c>
      <c r="X987" s="19" t="s">
        <v>63</v>
      </c>
      <c r="Y987" s="19" t="s">
        <v>63</v>
      </c>
      <c r="Z987" s="19" t="s">
        <v>63</v>
      </c>
      <c r="AA987" s="19" t="s">
        <v>63</v>
      </c>
      <c r="AB987" s="19" t="s">
        <v>63</v>
      </c>
      <c r="AC987" s="19" t="s">
        <v>63</v>
      </c>
      <c r="AD987" s="19" t="s">
        <v>63</v>
      </c>
      <c r="AE987" s="19" t="s">
        <v>63</v>
      </c>
      <c r="AF987" s="19" t="s">
        <v>63</v>
      </c>
      <c r="AG987" s="19" t="s">
        <v>63</v>
      </c>
      <c r="AH987" s="19" t="s">
        <v>63</v>
      </c>
      <c r="AI987" s="19" t="s">
        <v>63</v>
      </c>
      <c r="AJ987" s="19" t="s">
        <v>63</v>
      </c>
      <c r="AK987" s="19" t="s">
        <v>63</v>
      </c>
      <c r="AL987" s="19" t="s">
        <v>63</v>
      </c>
      <c r="AM987" s="19" t="s">
        <v>63</v>
      </c>
      <c r="AN987" s="19" t="s">
        <v>63</v>
      </c>
      <c r="AO987" s="19" t="s">
        <v>63</v>
      </c>
      <c r="AP987" s="83"/>
      <c r="AQ987" s="83" t="s">
        <v>64</v>
      </c>
    </row>
    <row r="988" spans="1:43">
      <c r="A988" s="19" t="s">
        <v>249</v>
      </c>
      <c r="B988" s="1">
        <v>3550</v>
      </c>
      <c r="C988" s="16">
        <v>63.9</v>
      </c>
      <c r="D988" s="23" t="s">
        <v>2144</v>
      </c>
      <c r="E988" s="17" t="s">
        <v>57</v>
      </c>
      <c r="F988" s="19" t="s">
        <v>57</v>
      </c>
      <c r="G988" s="17" t="s">
        <v>57</v>
      </c>
      <c r="H988" s="18">
        <v>1</v>
      </c>
      <c r="I988" s="19" t="s">
        <v>2143</v>
      </c>
      <c r="J988" s="19"/>
      <c r="K988" s="19"/>
      <c r="L988" s="19" t="s">
        <v>63</v>
      </c>
      <c r="M988" s="19" t="s">
        <v>63</v>
      </c>
      <c r="N988" s="19" t="s">
        <v>63</v>
      </c>
      <c r="O988" s="19" t="s">
        <v>63</v>
      </c>
      <c r="P988" s="19" t="s">
        <v>62</v>
      </c>
      <c r="Q988" s="19" t="s">
        <v>62</v>
      </c>
      <c r="R988" s="19" t="s">
        <v>63</v>
      </c>
      <c r="S988" s="19" t="s">
        <v>62</v>
      </c>
      <c r="T988" s="19" t="s">
        <v>62</v>
      </c>
      <c r="U988" s="19" t="s">
        <v>62</v>
      </c>
      <c r="V988" s="19" t="s">
        <v>62</v>
      </c>
      <c r="W988" s="19" t="s">
        <v>63</v>
      </c>
      <c r="X988" s="19" t="s">
        <v>63</v>
      </c>
      <c r="Y988" s="19" t="s">
        <v>63</v>
      </c>
      <c r="Z988" s="19" t="s">
        <v>63</v>
      </c>
      <c r="AA988" s="19" t="s">
        <v>63</v>
      </c>
      <c r="AB988" s="19" t="s">
        <v>63</v>
      </c>
      <c r="AC988" s="19" t="s">
        <v>63</v>
      </c>
      <c r="AD988" s="19" t="s">
        <v>63</v>
      </c>
      <c r="AE988" s="19" t="s">
        <v>63</v>
      </c>
      <c r="AF988" s="19" t="s">
        <v>63</v>
      </c>
      <c r="AG988" s="19" t="s">
        <v>63</v>
      </c>
      <c r="AH988" s="19" t="s">
        <v>63</v>
      </c>
      <c r="AI988" s="19" t="s">
        <v>63</v>
      </c>
      <c r="AJ988" s="19" t="s">
        <v>63</v>
      </c>
      <c r="AK988" s="19" t="s">
        <v>63</v>
      </c>
      <c r="AL988" s="19" t="s">
        <v>63</v>
      </c>
      <c r="AM988" s="19" t="s">
        <v>63</v>
      </c>
      <c r="AN988" s="19" t="s">
        <v>63</v>
      </c>
      <c r="AO988" s="19" t="s">
        <v>63</v>
      </c>
      <c r="AP988" s="83"/>
      <c r="AQ988" s="83" t="s">
        <v>64</v>
      </c>
    </row>
    <row r="989" spans="1:43">
      <c r="A989" s="19" t="s">
        <v>249</v>
      </c>
      <c r="B989" s="1">
        <v>3551</v>
      </c>
      <c r="C989" s="16">
        <v>63</v>
      </c>
      <c r="D989" s="23" t="s">
        <v>2145</v>
      </c>
      <c r="E989" s="19" t="s">
        <v>2140</v>
      </c>
      <c r="F989" s="19" t="s">
        <v>57</v>
      </c>
      <c r="G989" s="17" t="s">
        <v>57</v>
      </c>
      <c r="H989" s="19" t="s">
        <v>2146</v>
      </c>
      <c r="I989" s="19" t="s">
        <v>2143</v>
      </c>
      <c r="J989" s="19"/>
      <c r="K989" s="19"/>
      <c r="L989" s="19" t="s">
        <v>63</v>
      </c>
      <c r="M989" s="19" t="s">
        <v>63</v>
      </c>
      <c r="N989" s="19" t="s">
        <v>63</v>
      </c>
      <c r="O989" s="19" t="s">
        <v>63</v>
      </c>
      <c r="P989" s="19" t="s">
        <v>62</v>
      </c>
      <c r="Q989" s="19" t="s">
        <v>62</v>
      </c>
      <c r="R989" s="19" t="s">
        <v>63</v>
      </c>
      <c r="S989" s="19" t="s">
        <v>62</v>
      </c>
      <c r="T989" s="19" t="s">
        <v>62</v>
      </c>
      <c r="U989" s="19" t="s">
        <v>62</v>
      </c>
      <c r="V989" s="19" t="s">
        <v>62</v>
      </c>
      <c r="W989" s="19" t="s">
        <v>63</v>
      </c>
      <c r="X989" s="19" t="s">
        <v>63</v>
      </c>
      <c r="Y989" s="19" t="s">
        <v>63</v>
      </c>
      <c r="Z989" s="19" t="s">
        <v>63</v>
      </c>
      <c r="AA989" s="19" t="s">
        <v>63</v>
      </c>
      <c r="AB989" s="19" t="s">
        <v>63</v>
      </c>
      <c r="AC989" s="19" t="s">
        <v>63</v>
      </c>
      <c r="AD989" s="19" t="s">
        <v>63</v>
      </c>
      <c r="AE989" s="19" t="s">
        <v>63</v>
      </c>
      <c r="AF989" s="19" t="s">
        <v>63</v>
      </c>
      <c r="AG989" s="19" t="s">
        <v>63</v>
      </c>
      <c r="AH989" s="19" t="s">
        <v>63</v>
      </c>
      <c r="AI989" s="19" t="s">
        <v>63</v>
      </c>
      <c r="AJ989" s="19" t="s">
        <v>63</v>
      </c>
      <c r="AK989" s="19" t="s">
        <v>63</v>
      </c>
      <c r="AL989" s="19" t="s">
        <v>63</v>
      </c>
      <c r="AM989" s="19" t="s">
        <v>63</v>
      </c>
      <c r="AN989" s="19" t="s">
        <v>63</v>
      </c>
      <c r="AO989" s="19" t="s">
        <v>63</v>
      </c>
      <c r="AP989" s="83"/>
      <c r="AQ989" s="83" t="s">
        <v>64</v>
      </c>
    </row>
    <row r="990" spans="1:43">
      <c r="A990" s="19" t="s">
        <v>249</v>
      </c>
      <c r="B990" s="1">
        <v>3553</v>
      </c>
      <c r="C990" s="16">
        <v>22.5</v>
      </c>
      <c r="D990" s="23" t="s">
        <v>2147</v>
      </c>
      <c r="E990" s="17" t="s">
        <v>57</v>
      </c>
      <c r="F990" s="19" t="s">
        <v>57</v>
      </c>
      <c r="G990" s="19" t="s">
        <v>116</v>
      </c>
      <c r="H990" s="18">
        <v>1</v>
      </c>
      <c r="I990" s="19" t="s">
        <v>2143</v>
      </c>
      <c r="J990" s="19"/>
      <c r="K990" s="19"/>
      <c r="L990" s="19" t="s">
        <v>63</v>
      </c>
      <c r="M990" s="19" t="s">
        <v>63</v>
      </c>
      <c r="N990" s="19" t="s">
        <v>63</v>
      </c>
      <c r="O990" s="19" t="s">
        <v>63</v>
      </c>
      <c r="P990" s="19" t="s">
        <v>62</v>
      </c>
      <c r="Q990" s="19" t="s">
        <v>63</v>
      </c>
      <c r="R990" s="19" t="s">
        <v>62</v>
      </c>
      <c r="S990" s="19" t="s">
        <v>62</v>
      </c>
      <c r="T990" s="19" t="s">
        <v>62</v>
      </c>
      <c r="U990" s="19" t="s">
        <v>62</v>
      </c>
      <c r="V990" s="19" t="s">
        <v>62</v>
      </c>
      <c r="W990" s="19" t="s">
        <v>63</v>
      </c>
      <c r="X990" s="19" t="s">
        <v>63</v>
      </c>
      <c r="Y990" s="19" t="s">
        <v>63</v>
      </c>
      <c r="Z990" s="19" t="s">
        <v>63</v>
      </c>
      <c r="AA990" s="19" t="s">
        <v>63</v>
      </c>
      <c r="AB990" s="19" t="s">
        <v>63</v>
      </c>
      <c r="AC990" s="19" t="s">
        <v>63</v>
      </c>
      <c r="AD990" s="19" t="s">
        <v>63</v>
      </c>
      <c r="AE990" s="19" t="s">
        <v>63</v>
      </c>
      <c r="AF990" s="19" t="s">
        <v>63</v>
      </c>
      <c r="AG990" s="19" t="s">
        <v>63</v>
      </c>
      <c r="AH990" s="19" t="s">
        <v>63</v>
      </c>
      <c r="AI990" s="19" t="s">
        <v>63</v>
      </c>
      <c r="AJ990" s="19" t="s">
        <v>63</v>
      </c>
      <c r="AK990" s="19" t="s">
        <v>63</v>
      </c>
      <c r="AL990" s="19" t="s">
        <v>63</v>
      </c>
      <c r="AM990" s="19" t="s">
        <v>63</v>
      </c>
      <c r="AN990" s="19" t="s">
        <v>63</v>
      </c>
      <c r="AO990" s="19" t="s">
        <v>63</v>
      </c>
      <c r="AP990" s="83"/>
      <c r="AQ990" s="83" t="s">
        <v>64</v>
      </c>
    </row>
    <row r="991" spans="1:43">
      <c r="A991" s="19" t="s">
        <v>249</v>
      </c>
      <c r="B991" s="1">
        <v>3555</v>
      </c>
      <c r="C991" s="16">
        <v>42.3</v>
      </c>
      <c r="D991" s="23" t="s">
        <v>2148</v>
      </c>
      <c r="E991" s="17" t="s">
        <v>57</v>
      </c>
      <c r="F991" s="19" t="s">
        <v>57</v>
      </c>
      <c r="G991" s="19" t="s">
        <v>116</v>
      </c>
      <c r="H991" s="18">
        <v>1</v>
      </c>
      <c r="I991" s="19" t="s">
        <v>2143</v>
      </c>
      <c r="J991" s="19"/>
      <c r="K991" s="19"/>
      <c r="L991" s="19" t="s">
        <v>63</v>
      </c>
      <c r="M991" s="19" t="s">
        <v>63</v>
      </c>
      <c r="N991" s="19" t="s">
        <v>63</v>
      </c>
      <c r="O991" s="19" t="s">
        <v>63</v>
      </c>
      <c r="P991" s="19" t="s">
        <v>62</v>
      </c>
      <c r="Q991" s="19" t="s">
        <v>62</v>
      </c>
      <c r="R991" s="19" t="s">
        <v>63</v>
      </c>
      <c r="S991" s="19" t="s">
        <v>62</v>
      </c>
      <c r="T991" s="19" t="s">
        <v>62</v>
      </c>
      <c r="U991" s="19" t="s">
        <v>62</v>
      </c>
      <c r="V991" s="19" t="s">
        <v>62</v>
      </c>
      <c r="W991" s="19" t="s">
        <v>63</v>
      </c>
      <c r="X991" s="19" t="s">
        <v>63</v>
      </c>
      <c r="Y991" s="19" t="s">
        <v>63</v>
      </c>
      <c r="Z991" s="19" t="s">
        <v>63</v>
      </c>
      <c r="AA991" s="19" t="s">
        <v>63</v>
      </c>
      <c r="AB991" s="19" t="s">
        <v>63</v>
      </c>
      <c r="AC991" s="19" t="s">
        <v>63</v>
      </c>
      <c r="AD991" s="19" t="s">
        <v>63</v>
      </c>
      <c r="AE991" s="19" t="s">
        <v>63</v>
      </c>
      <c r="AF991" s="19" t="s">
        <v>63</v>
      </c>
      <c r="AG991" s="19" t="s">
        <v>63</v>
      </c>
      <c r="AH991" s="19" t="s">
        <v>63</v>
      </c>
      <c r="AI991" s="19" t="s">
        <v>63</v>
      </c>
      <c r="AJ991" s="19" t="s">
        <v>63</v>
      </c>
      <c r="AK991" s="19" t="s">
        <v>63</v>
      </c>
      <c r="AL991" s="19" t="s">
        <v>63</v>
      </c>
      <c r="AM991" s="19" t="s">
        <v>63</v>
      </c>
      <c r="AN991" s="19" t="s">
        <v>63</v>
      </c>
      <c r="AO991" s="19" t="s">
        <v>63</v>
      </c>
      <c r="AP991" s="83"/>
      <c r="AQ991" s="83" t="s">
        <v>64</v>
      </c>
    </row>
    <row r="992" spans="1:43" ht="89.25">
      <c r="A992" s="19" t="s">
        <v>249</v>
      </c>
      <c r="B992" s="1">
        <v>3556</v>
      </c>
      <c r="C992" s="16">
        <v>119.7</v>
      </c>
      <c r="D992" s="23" t="s">
        <v>2149</v>
      </c>
      <c r="E992" s="19" t="s">
        <v>227</v>
      </c>
      <c r="F992" s="19" t="s">
        <v>57</v>
      </c>
      <c r="G992" s="17" t="s">
        <v>57</v>
      </c>
      <c r="H992" s="18">
        <v>1</v>
      </c>
      <c r="I992" s="19" t="s">
        <v>2150</v>
      </c>
      <c r="J992" s="19"/>
      <c r="K992" s="19" t="s">
        <v>2788</v>
      </c>
      <c r="L992" s="19" t="s">
        <v>63</v>
      </c>
      <c r="M992" s="19" t="s">
        <v>63</v>
      </c>
      <c r="N992" s="19" t="s">
        <v>63</v>
      </c>
      <c r="O992" s="19" t="s">
        <v>63</v>
      </c>
      <c r="P992" s="19" t="s">
        <v>62</v>
      </c>
      <c r="Q992" s="19" t="s">
        <v>62</v>
      </c>
      <c r="R992" s="19" t="s">
        <v>63</v>
      </c>
      <c r="S992" s="19" t="s">
        <v>62</v>
      </c>
      <c r="T992" s="19" t="s">
        <v>62</v>
      </c>
      <c r="U992" s="19" t="s">
        <v>62</v>
      </c>
      <c r="V992" s="19" t="s">
        <v>62</v>
      </c>
      <c r="W992" s="19" t="s">
        <v>63</v>
      </c>
      <c r="X992" s="19" t="s">
        <v>63</v>
      </c>
      <c r="Y992" s="19" t="s">
        <v>63</v>
      </c>
      <c r="Z992" s="19" t="s">
        <v>63</v>
      </c>
      <c r="AA992" s="19" t="s">
        <v>63</v>
      </c>
      <c r="AB992" s="19" t="s">
        <v>63</v>
      </c>
      <c r="AC992" s="19" t="s">
        <v>63</v>
      </c>
      <c r="AD992" s="19" t="s">
        <v>63</v>
      </c>
      <c r="AE992" s="19" t="s">
        <v>63</v>
      </c>
      <c r="AF992" s="19" t="s">
        <v>63</v>
      </c>
      <c r="AG992" s="19" t="s">
        <v>63</v>
      </c>
      <c r="AH992" s="19" t="s">
        <v>63</v>
      </c>
      <c r="AI992" s="19" t="s">
        <v>63</v>
      </c>
      <c r="AJ992" s="19" t="s">
        <v>63</v>
      </c>
      <c r="AK992" s="19" t="s">
        <v>63</v>
      </c>
      <c r="AL992" s="19" t="s">
        <v>63</v>
      </c>
      <c r="AM992" s="19" t="s">
        <v>63</v>
      </c>
      <c r="AN992" s="19" t="s">
        <v>63</v>
      </c>
      <c r="AO992" s="19" t="s">
        <v>63</v>
      </c>
      <c r="AP992" s="83"/>
      <c r="AQ992" s="83" t="s">
        <v>64</v>
      </c>
    </row>
    <row r="993" spans="1:43" ht="76.5">
      <c r="A993" s="19" t="s">
        <v>249</v>
      </c>
      <c r="B993" s="1">
        <v>3556.1</v>
      </c>
      <c r="C993" s="16">
        <v>47.7</v>
      </c>
      <c r="D993" s="23" t="s">
        <v>2151</v>
      </c>
      <c r="E993" s="19" t="s">
        <v>227</v>
      </c>
      <c r="F993" s="19" t="s">
        <v>57</v>
      </c>
      <c r="G993" s="17" t="s">
        <v>57</v>
      </c>
      <c r="H993" s="18">
        <v>1</v>
      </c>
      <c r="I993" s="19" t="s">
        <v>2152</v>
      </c>
      <c r="J993" s="19"/>
      <c r="K993" s="19" t="s">
        <v>2789</v>
      </c>
      <c r="L993" s="19" t="s">
        <v>63</v>
      </c>
      <c r="M993" s="19" t="s">
        <v>63</v>
      </c>
      <c r="N993" s="19" t="s">
        <v>63</v>
      </c>
      <c r="O993" s="19" t="s">
        <v>63</v>
      </c>
      <c r="P993" s="19" t="s">
        <v>62</v>
      </c>
      <c r="Q993" s="19" t="s">
        <v>62</v>
      </c>
      <c r="R993" s="19" t="s">
        <v>63</v>
      </c>
      <c r="S993" s="19" t="s">
        <v>62</v>
      </c>
      <c r="T993" s="19" t="s">
        <v>62</v>
      </c>
      <c r="U993" s="19" t="s">
        <v>62</v>
      </c>
      <c r="V993" s="19" t="s">
        <v>62</v>
      </c>
      <c r="W993" s="19" t="s">
        <v>63</v>
      </c>
      <c r="X993" s="19" t="s">
        <v>63</v>
      </c>
      <c r="Y993" s="19" t="s">
        <v>63</v>
      </c>
      <c r="Z993" s="19" t="s">
        <v>63</v>
      </c>
      <c r="AA993" s="19" t="s">
        <v>63</v>
      </c>
      <c r="AB993" s="19" t="s">
        <v>63</v>
      </c>
      <c r="AC993" s="19" t="s">
        <v>63</v>
      </c>
      <c r="AD993" s="19" t="s">
        <v>63</v>
      </c>
      <c r="AE993" s="19" t="s">
        <v>63</v>
      </c>
      <c r="AF993" s="19" t="s">
        <v>63</v>
      </c>
      <c r="AG993" s="19" t="s">
        <v>63</v>
      </c>
      <c r="AH993" s="19" t="s">
        <v>63</v>
      </c>
      <c r="AI993" s="19" t="s">
        <v>63</v>
      </c>
      <c r="AJ993" s="19" t="s">
        <v>63</v>
      </c>
      <c r="AK993" s="19" t="s">
        <v>63</v>
      </c>
      <c r="AL993" s="19" t="s">
        <v>63</v>
      </c>
      <c r="AM993" s="19" t="s">
        <v>63</v>
      </c>
      <c r="AN993" s="19" t="s">
        <v>63</v>
      </c>
      <c r="AO993" s="19" t="s">
        <v>63</v>
      </c>
      <c r="AP993" s="83" t="s">
        <v>191</v>
      </c>
      <c r="AQ993" s="83" t="s">
        <v>64</v>
      </c>
    </row>
    <row r="994" spans="1:43">
      <c r="A994" s="19" t="s">
        <v>249</v>
      </c>
      <c r="B994" s="1">
        <v>3557</v>
      </c>
      <c r="C994" s="16">
        <v>42.3</v>
      </c>
      <c r="D994" s="23" t="s">
        <v>2153</v>
      </c>
      <c r="E994" s="17" t="s">
        <v>57</v>
      </c>
      <c r="F994" s="19" t="s">
        <v>57</v>
      </c>
      <c r="G994" s="19" t="s">
        <v>59</v>
      </c>
      <c r="H994" s="18">
        <v>1</v>
      </c>
      <c r="I994" s="19"/>
      <c r="J994" s="19"/>
      <c r="K994" s="19"/>
      <c r="L994" s="19" t="s">
        <v>63</v>
      </c>
      <c r="M994" s="19" t="s">
        <v>63</v>
      </c>
      <c r="N994" s="19" t="s">
        <v>63</v>
      </c>
      <c r="O994" s="19" t="s">
        <v>63</v>
      </c>
      <c r="P994" s="19" t="s">
        <v>62</v>
      </c>
      <c r="Q994" s="19" t="s">
        <v>62</v>
      </c>
      <c r="R994" s="19" t="s">
        <v>63</v>
      </c>
      <c r="S994" s="19" t="s">
        <v>62</v>
      </c>
      <c r="T994" s="19" t="s">
        <v>62</v>
      </c>
      <c r="U994" s="19" t="s">
        <v>62</v>
      </c>
      <c r="V994" s="19" t="s">
        <v>62</v>
      </c>
      <c r="W994" s="19" t="s">
        <v>63</v>
      </c>
      <c r="X994" s="19" t="s">
        <v>63</v>
      </c>
      <c r="Y994" s="19" t="s">
        <v>63</v>
      </c>
      <c r="Z994" s="19" t="s">
        <v>63</v>
      </c>
      <c r="AA994" s="19" t="s">
        <v>63</v>
      </c>
      <c r="AB994" s="19" t="s">
        <v>63</v>
      </c>
      <c r="AC994" s="19" t="s">
        <v>63</v>
      </c>
      <c r="AD994" s="19" t="s">
        <v>63</v>
      </c>
      <c r="AE994" s="19" t="s">
        <v>63</v>
      </c>
      <c r="AF994" s="19" t="s">
        <v>63</v>
      </c>
      <c r="AG994" s="19" t="s">
        <v>63</v>
      </c>
      <c r="AH994" s="19" t="s">
        <v>63</v>
      </c>
      <c r="AI994" s="19" t="s">
        <v>63</v>
      </c>
      <c r="AJ994" s="19" t="s">
        <v>63</v>
      </c>
      <c r="AK994" s="19" t="s">
        <v>63</v>
      </c>
      <c r="AL994" s="19" t="s">
        <v>63</v>
      </c>
      <c r="AM994" s="19" t="s">
        <v>63</v>
      </c>
      <c r="AN994" s="19" t="s">
        <v>63</v>
      </c>
      <c r="AO994" s="19" t="s">
        <v>63</v>
      </c>
      <c r="AP994" s="83"/>
      <c r="AQ994" s="83" t="s">
        <v>64</v>
      </c>
    </row>
    <row r="995" spans="1:43">
      <c r="A995" s="19" t="s">
        <v>249</v>
      </c>
      <c r="B995" s="1">
        <v>3558</v>
      </c>
      <c r="C995" s="16">
        <v>42.3</v>
      </c>
      <c r="D995" s="23" t="s">
        <v>2154</v>
      </c>
      <c r="E995" s="17" t="s">
        <v>57</v>
      </c>
      <c r="F995" s="19" t="s">
        <v>57</v>
      </c>
      <c r="G995" s="19" t="s">
        <v>59</v>
      </c>
      <c r="H995" s="18">
        <v>1</v>
      </c>
      <c r="I995" s="19"/>
      <c r="J995" s="19"/>
      <c r="K995" s="19"/>
      <c r="L995" s="19" t="s">
        <v>63</v>
      </c>
      <c r="M995" s="19" t="s">
        <v>63</v>
      </c>
      <c r="N995" s="19" t="s">
        <v>63</v>
      </c>
      <c r="O995" s="19" t="s">
        <v>63</v>
      </c>
      <c r="P995" s="19" t="s">
        <v>62</v>
      </c>
      <c r="Q995" s="19" t="s">
        <v>62</v>
      </c>
      <c r="R995" s="19" t="s">
        <v>63</v>
      </c>
      <c r="S995" s="19" t="s">
        <v>62</v>
      </c>
      <c r="T995" s="19" t="s">
        <v>62</v>
      </c>
      <c r="U995" s="19" t="s">
        <v>62</v>
      </c>
      <c r="V995" s="19" t="s">
        <v>62</v>
      </c>
      <c r="W995" s="19" t="s">
        <v>63</v>
      </c>
      <c r="X995" s="19" t="s">
        <v>63</v>
      </c>
      <c r="Y995" s="19" t="s">
        <v>63</v>
      </c>
      <c r="Z995" s="19" t="s">
        <v>63</v>
      </c>
      <c r="AA995" s="19" t="s">
        <v>63</v>
      </c>
      <c r="AB995" s="19" t="s">
        <v>63</v>
      </c>
      <c r="AC995" s="19" t="s">
        <v>63</v>
      </c>
      <c r="AD995" s="19" t="s">
        <v>63</v>
      </c>
      <c r="AE995" s="19" t="s">
        <v>63</v>
      </c>
      <c r="AF995" s="19" t="s">
        <v>63</v>
      </c>
      <c r="AG995" s="19" t="s">
        <v>63</v>
      </c>
      <c r="AH995" s="19" t="s">
        <v>63</v>
      </c>
      <c r="AI995" s="19" t="s">
        <v>63</v>
      </c>
      <c r="AJ995" s="19" t="s">
        <v>63</v>
      </c>
      <c r="AK995" s="19" t="s">
        <v>63</v>
      </c>
      <c r="AL995" s="19" t="s">
        <v>63</v>
      </c>
      <c r="AM995" s="19" t="s">
        <v>63</v>
      </c>
      <c r="AN995" s="19" t="s">
        <v>63</v>
      </c>
      <c r="AO995" s="19" t="s">
        <v>63</v>
      </c>
      <c r="AP995" s="83"/>
      <c r="AQ995" s="83" t="s">
        <v>64</v>
      </c>
    </row>
    <row r="996" spans="1:43">
      <c r="A996" s="19" t="s">
        <v>249</v>
      </c>
      <c r="B996" s="1">
        <v>3559</v>
      </c>
      <c r="C996" s="16">
        <v>42.3</v>
      </c>
      <c r="D996" s="23" t="s">
        <v>2155</v>
      </c>
      <c r="E996" s="17" t="s">
        <v>57</v>
      </c>
      <c r="F996" s="19" t="s">
        <v>57</v>
      </c>
      <c r="G996" s="19" t="s">
        <v>59</v>
      </c>
      <c r="H996" s="18">
        <v>1</v>
      </c>
      <c r="I996" s="19"/>
      <c r="J996" s="19"/>
      <c r="K996" s="19"/>
      <c r="L996" s="19" t="s">
        <v>63</v>
      </c>
      <c r="M996" s="19" t="s">
        <v>63</v>
      </c>
      <c r="N996" s="19" t="s">
        <v>63</v>
      </c>
      <c r="O996" s="19" t="s">
        <v>63</v>
      </c>
      <c r="P996" s="19" t="s">
        <v>62</v>
      </c>
      <c r="Q996" s="19" t="s">
        <v>62</v>
      </c>
      <c r="R996" s="19" t="s">
        <v>63</v>
      </c>
      <c r="S996" s="19" t="s">
        <v>62</v>
      </c>
      <c r="T996" s="19" t="s">
        <v>62</v>
      </c>
      <c r="U996" s="19" t="s">
        <v>62</v>
      </c>
      <c r="V996" s="19" t="s">
        <v>62</v>
      </c>
      <c r="W996" s="19" t="s">
        <v>63</v>
      </c>
      <c r="X996" s="19" t="s">
        <v>63</v>
      </c>
      <c r="Y996" s="19" t="s">
        <v>63</v>
      </c>
      <c r="Z996" s="19" t="s">
        <v>63</v>
      </c>
      <c r="AA996" s="19" t="s">
        <v>63</v>
      </c>
      <c r="AB996" s="19" t="s">
        <v>63</v>
      </c>
      <c r="AC996" s="19" t="s">
        <v>63</v>
      </c>
      <c r="AD996" s="19" t="s">
        <v>63</v>
      </c>
      <c r="AE996" s="19" t="s">
        <v>63</v>
      </c>
      <c r="AF996" s="19" t="s">
        <v>63</v>
      </c>
      <c r="AG996" s="19" t="s">
        <v>63</v>
      </c>
      <c r="AH996" s="19" t="s">
        <v>63</v>
      </c>
      <c r="AI996" s="19" t="s">
        <v>63</v>
      </c>
      <c r="AJ996" s="19" t="s">
        <v>63</v>
      </c>
      <c r="AK996" s="19" t="s">
        <v>63</v>
      </c>
      <c r="AL996" s="19" t="s">
        <v>63</v>
      </c>
      <c r="AM996" s="19" t="s">
        <v>63</v>
      </c>
      <c r="AN996" s="19" t="s">
        <v>63</v>
      </c>
      <c r="AO996" s="19" t="s">
        <v>63</v>
      </c>
      <c r="AP996" s="83"/>
      <c r="AQ996" s="83" t="s">
        <v>64</v>
      </c>
    </row>
    <row r="997" spans="1:43">
      <c r="A997" s="19" t="s">
        <v>249</v>
      </c>
      <c r="B997" s="1">
        <v>3560</v>
      </c>
      <c r="C997" s="16">
        <v>40.5</v>
      </c>
      <c r="D997" s="23" t="s">
        <v>2156</v>
      </c>
      <c r="E997" s="19" t="s">
        <v>2118</v>
      </c>
      <c r="F997" s="19" t="s">
        <v>57</v>
      </c>
      <c r="G997" s="17" t="s">
        <v>57</v>
      </c>
      <c r="H997" s="18">
        <v>1</v>
      </c>
      <c r="I997" s="19"/>
      <c r="J997" s="19"/>
      <c r="K997" s="19"/>
      <c r="L997" s="19" t="s">
        <v>63</v>
      </c>
      <c r="M997" s="19" t="s">
        <v>63</v>
      </c>
      <c r="N997" s="19" t="s">
        <v>63</v>
      </c>
      <c r="O997" s="19" t="s">
        <v>63</v>
      </c>
      <c r="P997" s="19" t="s">
        <v>62</v>
      </c>
      <c r="Q997" s="19" t="s">
        <v>62</v>
      </c>
      <c r="R997" s="19" t="s">
        <v>63</v>
      </c>
      <c r="S997" s="19" t="s">
        <v>62</v>
      </c>
      <c r="T997" s="19" t="s">
        <v>62</v>
      </c>
      <c r="U997" s="19" t="s">
        <v>62</v>
      </c>
      <c r="V997" s="19" t="s">
        <v>62</v>
      </c>
      <c r="W997" s="19" t="s">
        <v>63</v>
      </c>
      <c r="X997" s="19" t="s">
        <v>63</v>
      </c>
      <c r="Y997" s="19" t="s">
        <v>63</v>
      </c>
      <c r="Z997" s="19" t="s">
        <v>63</v>
      </c>
      <c r="AA997" s="19" t="s">
        <v>63</v>
      </c>
      <c r="AB997" s="19" t="s">
        <v>63</v>
      </c>
      <c r="AC997" s="19" t="s">
        <v>63</v>
      </c>
      <c r="AD997" s="19" t="s">
        <v>63</v>
      </c>
      <c r="AE997" s="19" t="s">
        <v>63</v>
      </c>
      <c r="AF997" s="19" t="s">
        <v>63</v>
      </c>
      <c r="AG997" s="19" t="s">
        <v>63</v>
      </c>
      <c r="AH997" s="19" t="s">
        <v>63</v>
      </c>
      <c r="AI997" s="19" t="s">
        <v>63</v>
      </c>
      <c r="AJ997" s="19" t="s">
        <v>63</v>
      </c>
      <c r="AK997" s="19" t="s">
        <v>63</v>
      </c>
      <c r="AL997" s="19" t="s">
        <v>63</v>
      </c>
      <c r="AM997" s="19" t="s">
        <v>62</v>
      </c>
      <c r="AN997" s="19" t="s">
        <v>63</v>
      </c>
      <c r="AO997" s="19" t="s">
        <v>63</v>
      </c>
      <c r="AP997" s="83"/>
      <c r="AQ997" s="83" t="s">
        <v>64</v>
      </c>
    </row>
    <row r="998" spans="1:43">
      <c r="A998" s="19" t="s">
        <v>249</v>
      </c>
      <c r="B998" s="1">
        <v>3562</v>
      </c>
      <c r="C998" s="16">
        <v>7.2</v>
      </c>
      <c r="D998" s="23" t="s">
        <v>2157</v>
      </c>
      <c r="E998" s="22" t="s">
        <v>57</v>
      </c>
      <c r="F998" s="19" t="s">
        <v>57</v>
      </c>
      <c r="G998" s="17" t="s">
        <v>57</v>
      </c>
      <c r="H998" s="18">
        <v>1</v>
      </c>
      <c r="I998" s="19"/>
      <c r="J998" s="19"/>
      <c r="K998" s="19"/>
      <c r="L998" s="19" t="s">
        <v>63</v>
      </c>
      <c r="M998" s="19" t="s">
        <v>63</v>
      </c>
      <c r="N998" s="19" t="s">
        <v>63</v>
      </c>
      <c r="O998" s="19" t="s">
        <v>63</v>
      </c>
      <c r="P998" s="19" t="s">
        <v>62</v>
      </c>
      <c r="Q998" s="19" t="s">
        <v>62</v>
      </c>
      <c r="R998" s="19" t="s">
        <v>63</v>
      </c>
      <c r="S998" s="19" t="s">
        <v>62</v>
      </c>
      <c r="T998" s="19" t="s">
        <v>62</v>
      </c>
      <c r="U998" s="19" t="s">
        <v>62</v>
      </c>
      <c r="V998" s="19" t="s">
        <v>62</v>
      </c>
      <c r="W998" s="19" t="s">
        <v>63</v>
      </c>
      <c r="X998" s="19" t="s">
        <v>63</v>
      </c>
      <c r="Y998" s="19" t="s">
        <v>63</v>
      </c>
      <c r="Z998" s="19" t="s">
        <v>63</v>
      </c>
      <c r="AA998" s="19" t="s">
        <v>63</v>
      </c>
      <c r="AB998" s="19" t="s">
        <v>63</v>
      </c>
      <c r="AC998" s="19" t="s">
        <v>63</v>
      </c>
      <c r="AD998" s="19" t="s">
        <v>63</v>
      </c>
      <c r="AE998" s="19" t="s">
        <v>63</v>
      </c>
      <c r="AF998" s="19" t="s">
        <v>63</v>
      </c>
      <c r="AG998" s="19" t="s">
        <v>63</v>
      </c>
      <c r="AH998" s="19" t="s">
        <v>63</v>
      </c>
      <c r="AI998" s="19" t="s">
        <v>63</v>
      </c>
      <c r="AJ998" s="19" t="s">
        <v>63</v>
      </c>
      <c r="AK998" s="19" t="s">
        <v>63</v>
      </c>
      <c r="AL998" s="19" t="s">
        <v>63</v>
      </c>
      <c r="AM998" s="19" t="s">
        <v>62</v>
      </c>
      <c r="AN998" s="19" t="s">
        <v>63</v>
      </c>
      <c r="AO998" s="19" t="s">
        <v>63</v>
      </c>
      <c r="AP998" s="83"/>
      <c r="AQ998" s="83" t="s">
        <v>64</v>
      </c>
    </row>
    <row r="999" spans="1:43">
      <c r="A999" s="19" t="s">
        <v>249</v>
      </c>
      <c r="B999" s="1">
        <v>3563</v>
      </c>
      <c r="C999" s="16">
        <v>6.3</v>
      </c>
      <c r="D999" s="23" t="s">
        <v>2158</v>
      </c>
      <c r="E999" s="17" t="s">
        <v>57</v>
      </c>
      <c r="F999" s="19" t="s">
        <v>57</v>
      </c>
      <c r="G999" s="17" t="s">
        <v>57</v>
      </c>
      <c r="H999" s="18">
        <v>1</v>
      </c>
      <c r="I999" s="19"/>
      <c r="J999" s="19"/>
      <c r="K999" s="19" t="s">
        <v>1887</v>
      </c>
      <c r="L999" s="19" t="s">
        <v>63</v>
      </c>
      <c r="M999" s="19" t="s">
        <v>63</v>
      </c>
      <c r="N999" s="19" t="s">
        <v>63</v>
      </c>
      <c r="O999" s="19" t="s">
        <v>63</v>
      </c>
      <c r="P999" s="19" t="s">
        <v>62</v>
      </c>
      <c r="Q999" s="19" t="s">
        <v>62</v>
      </c>
      <c r="R999" s="19" t="s">
        <v>63</v>
      </c>
      <c r="S999" s="19" t="s">
        <v>62</v>
      </c>
      <c r="T999" s="19" t="s">
        <v>62</v>
      </c>
      <c r="U999" s="19" t="s">
        <v>62</v>
      </c>
      <c r="V999" s="19" t="s">
        <v>62</v>
      </c>
      <c r="W999" s="19" t="s">
        <v>63</v>
      </c>
      <c r="X999" s="19" t="s">
        <v>63</v>
      </c>
      <c r="Y999" s="19" t="s">
        <v>63</v>
      </c>
      <c r="Z999" s="19" t="s">
        <v>63</v>
      </c>
      <c r="AA999" s="19" t="s">
        <v>63</v>
      </c>
      <c r="AB999" s="19" t="s">
        <v>63</v>
      </c>
      <c r="AC999" s="19" t="s">
        <v>63</v>
      </c>
      <c r="AD999" s="19" t="s">
        <v>63</v>
      </c>
      <c r="AE999" s="19" t="s">
        <v>63</v>
      </c>
      <c r="AF999" s="19" t="s">
        <v>63</v>
      </c>
      <c r="AG999" s="19" t="s">
        <v>63</v>
      </c>
      <c r="AH999" s="19" t="s">
        <v>63</v>
      </c>
      <c r="AI999" s="19" t="s">
        <v>63</v>
      </c>
      <c r="AJ999" s="19" t="s">
        <v>63</v>
      </c>
      <c r="AK999" s="19" t="s">
        <v>63</v>
      </c>
      <c r="AL999" s="19" t="s">
        <v>63</v>
      </c>
      <c r="AM999" s="19" t="s">
        <v>63</v>
      </c>
      <c r="AN999" s="19" t="s">
        <v>63</v>
      </c>
      <c r="AO999" s="19" t="s">
        <v>63</v>
      </c>
      <c r="AP999" s="83"/>
      <c r="AQ999" s="83" t="s">
        <v>64</v>
      </c>
    </row>
    <row r="1000" spans="1:43" ht="25.5">
      <c r="A1000" s="19" t="s">
        <v>249</v>
      </c>
      <c r="B1000" s="1">
        <v>3564</v>
      </c>
      <c r="C1000" s="16">
        <v>74.7</v>
      </c>
      <c r="D1000" s="23" t="s">
        <v>2159</v>
      </c>
      <c r="E1000" s="19" t="s">
        <v>2160</v>
      </c>
      <c r="F1000" s="19" t="s">
        <v>57</v>
      </c>
      <c r="G1000" s="17" t="s">
        <v>57</v>
      </c>
      <c r="H1000" s="18">
        <v>1</v>
      </c>
      <c r="I1000" s="19"/>
      <c r="J1000" s="19"/>
      <c r="K1000" s="19"/>
      <c r="L1000" s="19" t="s">
        <v>63</v>
      </c>
      <c r="M1000" s="19" t="s">
        <v>63</v>
      </c>
      <c r="N1000" s="19" t="s">
        <v>63</v>
      </c>
      <c r="O1000" s="19" t="s">
        <v>63</v>
      </c>
      <c r="P1000" s="19" t="s">
        <v>62</v>
      </c>
      <c r="Q1000" s="19" t="s">
        <v>62</v>
      </c>
      <c r="R1000" s="19" t="s">
        <v>63</v>
      </c>
      <c r="S1000" s="19" t="s">
        <v>62</v>
      </c>
      <c r="T1000" s="19" t="s">
        <v>62</v>
      </c>
      <c r="U1000" s="19" t="s">
        <v>62</v>
      </c>
      <c r="V1000" s="19" t="s">
        <v>62</v>
      </c>
      <c r="W1000" s="19" t="s">
        <v>63</v>
      </c>
      <c r="X1000" s="19" t="s">
        <v>63</v>
      </c>
      <c r="Y1000" s="19" t="s">
        <v>63</v>
      </c>
      <c r="Z1000" s="19" t="s">
        <v>63</v>
      </c>
      <c r="AA1000" s="19" t="s">
        <v>63</v>
      </c>
      <c r="AB1000" s="19" t="s">
        <v>63</v>
      </c>
      <c r="AC1000" s="19" t="s">
        <v>63</v>
      </c>
      <c r="AD1000" s="19" t="s">
        <v>63</v>
      </c>
      <c r="AE1000" s="19" t="s">
        <v>63</v>
      </c>
      <c r="AF1000" s="19" t="s">
        <v>63</v>
      </c>
      <c r="AG1000" s="19" t="s">
        <v>63</v>
      </c>
      <c r="AH1000" s="19" t="s">
        <v>63</v>
      </c>
      <c r="AI1000" s="19" t="s">
        <v>63</v>
      </c>
      <c r="AJ1000" s="19" t="s">
        <v>63</v>
      </c>
      <c r="AK1000" s="19" t="s">
        <v>63</v>
      </c>
      <c r="AL1000" s="19" t="s">
        <v>63</v>
      </c>
      <c r="AM1000" s="19" t="s">
        <v>63</v>
      </c>
      <c r="AN1000" s="19" t="s">
        <v>63</v>
      </c>
      <c r="AO1000" s="19" t="s">
        <v>63</v>
      </c>
      <c r="AP1000" s="83"/>
      <c r="AQ1000" s="83" t="s">
        <v>64</v>
      </c>
    </row>
    <row r="1001" spans="1:43" ht="102">
      <c r="A1001" s="15" t="s">
        <v>2161</v>
      </c>
      <c r="B1001" s="1">
        <v>4700</v>
      </c>
      <c r="C1001" s="16">
        <v>21.6</v>
      </c>
      <c r="D1001" s="20" t="s">
        <v>2162</v>
      </c>
      <c r="E1001" s="17"/>
      <c r="F1001" s="17"/>
      <c r="G1001" s="17"/>
      <c r="H1001" s="17"/>
      <c r="I1001" s="17" t="s">
        <v>2163</v>
      </c>
      <c r="J1001" s="17" t="s">
        <v>2164</v>
      </c>
      <c r="K1001" s="17"/>
      <c r="L1001" s="19" t="s">
        <v>62</v>
      </c>
      <c r="M1001" s="19" t="s">
        <v>62</v>
      </c>
      <c r="N1001" s="19" t="s">
        <v>62</v>
      </c>
      <c r="O1001" s="19" t="s">
        <v>62</v>
      </c>
      <c r="P1001" s="19" t="s">
        <v>62</v>
      </c>
      <c r="Q1001" s="19" t="s">
        <v>63</v>
      </c>
      <c r="R1001" s="19" t="s">
        <v>63</v>
      </c>
      <c r="S1001" s="19" t="s">
        <v>62</v>
      </c>
      <c r="T1001" s="19" t="s">
        <v>63</v>
      </c>
      <c r="U1001" s="19" t="s">
        <v>62</v>
      </c>
      <c r="V1001" s="19" t="s">
        <v>63</v>
      </c>
      <c r="W1001" s="19" t="s">
        <v>63</v>
      </c>
      <c r="X1001" s="19" t="s">
        <v>63</v>
      </c>
      <c r="Y1001" s="19" t="s">
        <v>63</v>
      </c>
      <c r="Z1001" s="19" t="s">
        <v>63</v>
      </c>
      <c r="AA1001" s="19" t="s">
        <v>63</v>
      </c>
      <c r="AB1001" s="19" t="s">
        <v>63</v>
      </c>
      <c r="AC1001" s="19" t="s">
        <v>63</v>
      </c>
      <c r="AD1001" s="19" t="s">
        <v>63</v>
      </c>
      <c r="AE1001" s="19" t="s">
        <v>63</v>
      </c>
      <c r="AF1001" s="19" t="s">
        <v>63</v>
      </c>
      <c r="AG1001" s="19" t="s">
        <v>63</v>
      </c>
      <c r="AH1001" s="19" t="s">
        <v>63</v>
      </c>
      <c r="AI1001" s="19" t="s">
        <v>63</v>
      </c>
      <c r="AJ1001" s="19" t="s">
        <v>63</v>
      </c>
      <c r="AK1001" s="19" t="s">
        <v>63</v>
      </c>
      <c r="AL1001" s="19" t="s">
        <v>63</v>
      </c>
      <c r="AM1001" s="19" t="s">
        <v>63</v>
      </c>
      <c r="AN1001" s="19" t="s">
        <v>63</v>
      </c>
      <c r="AO1001" s="19" t="s">
        <v>63</v>
      </c>
      <c r="AP1001" s="83"/>
      <c r="AQ1001" s="83" t="s">
        <v>1891</v>
      </c>
    </row>
    <row r="1002" spans="1:43">
      <c r="A1002" s="15" t="s">
        <v>2161</v>
      </c>
      <c r="B1002" s="1">
        <v>4701</v>
      </c>
      <c r="C1002" s="16">
        <v>5.9</v>
      </c>
      <c r="D1002" s="20" t="s">
        <v>2165</v>
      </c>
      <c r="E1002" s="17"/>
      <c r="F1002" s="17"/>
      <c r="G1002" s="17"/>
      <c r="H1002" s="17"/>
      <c r="I1002" s="17"/>
      <c r="J1002" s="17"/>
      <c r="K1002" s="17"/>
      <c r="L1002" s="19" t="s">
        <v>62</v>
      </c>
      <c r="M1002" s="19" t="s">
        <v>62</v>
      </c>
      <c r="N1002" s="19" t="s">
        <v>62</v>
      </c>
      <c r="O1002" s="19" t="s">
        <v>62</v>
      </c>
      <c r="P1002" s="19" t="s">
        <v>62</v>
      </c>
      <c r="Q1002" s="19" t="s">
        <v>63</v>
      </c>
      <c r="R1002" s="19" t="s">
        <v>63</v>
      </c>
      <c r="S1002" s="19" t="s">
        <v>62</v>
      </c>
      <c r="T1002" s="19" t="s">
        <v>62</v>
      </c>
      <c r="U1002" s="19" t="s">
        <v>62</v>
      </c>
      <c r="V1002" s="19" t="s">
        <v>62</v>
      </c>
      <c r="W1002" s="19" t="s">
        <v>62</v>
      </c>
      <c r="X1002" s="19" t="s">
        <v>63</v>
      </c>
      <c r="Y1002" s="19" t="s">
        <v>62</v>
      </c>
      <c r="Z1002" s="19" t="s">
        <v>63</v>
      </c>
      <c r="AA1002" s="19" t="s">
        <v>63</v>
      </c>
      <c r="AB1002" s="19" t="s">
        <v>63</v>
      </c>
      <c r="AC1002" s="19" t="s">
        <v>63</v>
      </c>
      <c r="AD1002" s="19" t="s">
        <v>63</v>
      </c>
      <c r="AE1002" s="19" t="s">
        <v>63</v>
      </c>
      <c r="AF1002" s="19" t="s">
        <v>63</v>
      </c>
      <c r="AG1002" s="19" t="s">
        <v>63</v>
      </c>
      <c r="AH1002" s="19" t="s">
        <v>63</v>
      </c>
      <c r="AI1002" s="19" t="s">
        <v>63</v>
      </c>
      <c r="AJ1002" s="19" t="s">
        <v>63</v>
      </c>
      <c r="AK1002" s="19" t="s">
        <v>63</v>
      </c>
      <c r="AL1002" s="19" t="s">
        <v>63</v>
      </c>
      <c r="AM1002" s="19" t="s">
        <v>63</v>
      </c>
      <c r="AN1002" s="19" t="s">
        <v>63</v>
      </c>
      <c r="AO1002" s="19" t="s">
        <v>63</v>
      </c>
      <c r="AP1002" s="83"/>
      <c r="AQ1002" s="83" t="s">
        <v>64</v>
      </c>
    </row>
    <row r="1003" spans="1:43">
      <c r="A1003" s="15" t="s">
        <v>2161</v>
      </c>
      <c r="B1003" s="1">
        <v>4703</v>
      </c>
      <c r="C1003" s="16">
        <v>23.4</v>
      </c>
      <c r="D1003" s="20" t="s">
        <v>2166</v>
      </c>
      <c r="E1003" s="17"/>
      <c r="F1003" s="17"/>
      <c r="G1003" s="17"/>
      <c r="H1003" s="17"/>
      <c r="I1003" s="17"/>
      <c r="J1003" s="17"/>
      <c r="K1003" s="17"/>
      <c r="L1003" s="19" t="s">
        <v>62</v>
      </c>
      <c r="M1003" s="19" t="s">
        <v>62</v>
      </c>
      <c r="N1003" s="19" t="s">
        <v>62</v>
      </c>
      <c r="O1003" s="19" t="s">
        <v>62</v>
      </c>
      <c r="P1003" s="19" t="s">
        <v>62</v>
      </c>
      <c r="Q1003" s="19" t="s">
        <v>63</v>
      </c>
      <c r="R1003" s="19" t="s">
        <v>63</v>
      </c>
      <c r="S1003" s="19" t="s">
        <v>62</v>
      </c>
      <c r="T1003" s="19" t="s">
        <v>62</v>
      </c>
      <c r="U1003" s="19" t="s">
        <v>62</v>
      </c>
      <c r="V1003" s="19" t="s">
        <v>63</v>
      </c>
      <c r="W1003" s="19" t="s">
        <v>63</v>
      </c>
      <c r="X1003" s="19" t="s">
        <v>63</v>
      </c>
      <c r="Y1003" s="19" t="s">
        <v>63</v>
      </c>
      <c r="Z1003" s="19" t="s">
        <v>63</v>
      </c>
      <c r="AA1003" s="19" t="s">
        <v>63</v>
      </c>
      <c r="AB1003" s="19" t="s">
        <v>63</v>
      </c>
      <c r="AC1003" s="19" t="s">
        <v>63</v>
      </c>
      <c r="AD1003" s="19" t="s">
        <v>63</v>
      </c>
      <c r="AE1003" s="19" t="s">
        <v>63</v>
      </c>
      <c r="AF1003" s="19" t="s">
        <v>63</v>
      </c>
      <c r="AG1003" s="19" t="s">
        <v>63</v>
      </c>
      <c r="AH1003" s="19" t="s">
        <v>63</v>
      </c>
      <c r="AI1003" s="19" t="s">
        <v>63</v>
      </c>
      <c r="AJ1003" s="19" t="s">
        <v>63</v>
      </c>
      <c r="AK1003" s="19" t="s">
        <v>63</v>
      </c>
      <c r="AL1003" s="19" t="s">
        <v>63</v>
      </c>
      <c r="AM1003" s="19" t="s">
        <v>63</v>
      </c>
      <c r="AN1003" s="19" t="s">
        <v>63</v>
      </c>
      <c r="AO1003" s="19" t="s">
        <v>63</v>
      </c>
      <c r="AP1003" s="83"/>
      <c r="AQ1003" s="83" t="s">
        <v>64</v>
      </c>
    </row>
    <row r="1004" spans="1:43">
      <c r="A1004" s="15" t="s">
        <v>2161</v>
      </c>
      <c r="B1004" s="1">
        <v>4704</v>
      </c>
      <c r="C1004" s="16">
        <v>3.6</v>
      </c>
      <c r="D1004" s="20" t="s">
        <v>2167</v>
      </c>
      <c r="E1004" s="17"/>
      <c r="F1004" s="17"/>
      <c r="G1004" s="17"/>
      <c r="H1004" s="17"/>
      <c r="I1004" s="17"/>
      <c r="J1004" s="17"/>
      <c r="K1004" s="17"/>
      <c r="L1004" s="19" t="s">
        <v>62</v>
      </c>
      <c r="M1004" s="19" t="s">
        <v>62</v>
      </c>
      <c r="N1004" s="19" t="s">
        <v>62</v>
      </c>
      <c r="O1004" s="19" t="s">
        <v>62</v>
      </c>
      <c r="P1004" s="19" t="s">
        <v>62</v>
      </c>
      <c r="Q1004" s="19" t="s">
        <v>63</v>
      </c>
      <c r="R1004" s="19" t="s">
        <v>63</v>
      </c>
      <c r="S1004" s="19" t="s">
        <v>62</v>
      </c>
      <c r="T1004" s="19" t="s">
        <v>62</v>
      </c>
      <c r="U1004" s="19" t="s">
        <v>62</v>
      </c>
      <c r="V1004" s="19" t="s">
        <v>63</v>
      </c>
      <c r="W1004" s="19" t="s">
        <v>63</v>
      </c>
      <c r="X1004" s="19" t="s">
        <v>63</v>
      </c>
      <c r="Y1004" s="19" t="s">
        <v>63</v>
      </c>
      <c r="Z1004" s="19" t="s">
        <v>63</v>
      </c>
      <c r="AA1004" s="19" t="s">
        <v>63</v>
      </c>
      <c r="AB1004" s="19" t="s">
        <v>63</v>
      </c>
      <c r="AC1004" s="19" t="s">
        <v>63</v>
      </c>
      <c r="AD1004" s="19" t="s">
        <v>63</v>
      </c>
      <c r="AE1004" s="19" t="s">
        <v>63</v>
      </c>
      <c r="AF1004" s="19" t="s">
        <v>63</v>
      </c>
      <c r="AG1004" s="19" t="s">
        <v>63</v>
      </c>
      <c r="AH1004" s="19" t="s">
        <v>63</v>
      </c>
      <c r="AI1004" s="19" t="s">
        <v>63</v>
      </c>
      <c r="AJ1004" s="19" t="s">
        <v>63</v>
      </c>
      <c r="AK1004" s="19" t="s">
        <v>63</v>
      </c>
      <c r="AL1004" s="19" t="s">
        <v>63</v>
      </c>
      <c r="AM1004" s="19" t="s">
        <v>63</v>
      </c>
      <c r="AN1004" s="19" t="s">
        <v>63</v>
      </c>
      <c r="AO1004" s="19" t="s">
        <v>63</v>
      </c>
      <c r="AP1004" s="83"/>
      <c r="AQ1004" s="83" t="s">
        <v>64</v>
      </c>
    </row>
    <row r="1005" spans="1:43" ht="102">
      <c r="A1005" s="15" t="s">
        <v>2161</v>
      </c>
      <c r="B1005" s="1">
        <v>4706</v>
      </c>
      <c r="C1005" s="16">
        <v>45</v>
      </c>
      <c r="D1005" s="20" t="s">
        <v>2168</v>
      </c>
      <c r="E1005" s="17"/>
      <c r="F1005" s="17"/>
      <c r="G1005" s="17"/>
      <c r="H1005" s="17"/>
      <c r="I1005" s="15" t="s">
        <v>2169</v>
      </c>
      <c r="J1005" s="15" t="s">
        <v>2170</v>
      </c>
      <c r="K1005" s="17"/>
      <c r="L1005" s="19" t="s">
        <v>62</v>
      </c>
      <c r="M1005" s="19" t="s">
        <v>62</v>
      </c>
      <c r="N1005" s="19" t="s">
        <v>62</v>
      </c>
      <c r="O1005" s="19" t="s">
        <v>62</v>
      </c>
      <c r="P1005" s="19" t="s">
        <v>62</v>
      </c>
      <c r="Q1005" s="19" t="s">
        <v>63</v>
      </c>
      <c r="R1005" s="19" t="s">
        <v>63</v>
      </c>
      <c r="S1005" s="19" t="s">
        <v>62</v>
      </c>
      <c r="T1005" s="19" t="s">
        <v>62</v>
      </c>
      <c r="U1005" s="19" t="s">
        <v>62</v>
      </c>
      <c r="V1005" s="19" t="s">
        <v>62</v>
      </c>
      <c r="W1005" s="19" t="s">
        <v>62</v>
      </c>
      <c r="X1005" s="19" t="s">
        <v>63</v>
      </c>
      <c r="Y1005" s="19" t="s">
        <v>63</v>
      </c>
      <c r="Z1005" s="19" t="s">
        <v>63</v>
      </c>
      <c r="AA1005" s="19" t="s">
        <v>63</v>
      </c>
      <c r="AB1005" s="19" t="s">
        <v>63</v>
      </c>
      <c r="AC1005" s="19" t="s">
        <v>63</v>
      </c>
      <c r="AD1005" s="19" t="s">
        <v>63</v>
      </c>
      <c r="AE1005" s="19" t="s">
        <v>63</v>
      </c>
      <c r="AF1005" s="19" t="s">
        <v>63</v>
      </c>
      <c r="AG1005" s="19" t="s">
        <v>63</v>
      </c>
      <c r="AH1005" s="19" t="s">
        <v>63</v>
      </c>
      <c r="AI1005" s="19" t="s">
        <v>63</v>
      </c>
      <c r="AJ1005" s="19" t="s">
        <v>63</v>
      </c>
      <c r="AK1005" s="19" t="s">
        <v>63</v>
      </c>
      <c r="AL1005" s="19" t="s">
        <v>63</v>
      </c>
      <c r="AM1005" s="19" t="s">
        <v>63</v>
      </c>
      <c r="AN1005" s="19" t="s">
        <v>63</v>
      </c>
      <c r="AO1005" s="19" t="s">
        <v>63</v>
      </c>
      <c r="AP1005" s="83"/>
      <c r="AQ1005" s="83" t="s">
        <v>64</v>
      </c>
    </row>
    <row r="1006" spans="1:43" ht="140.25">
      <c r="A1006" s="15" t="s">
        <v>2161</v>
      </c>
      <c r="B1006" s="1">
        <v>4707</v>
      </c>
      <c r="C1006" s="16">
        <v>3.6</v>
      </c>
      <c r="D1006" s="20" t="s">
        <v>2171</v>
      </c>
      <c r="E1006" s="17"/>
      <c r="F1006" s="17"/>
      <c r="G1006" s="17"/>
      <c r="H1006" s="17"/>
      <c r="I1006" s="17" t="s">
        <v>2163</v>
      </c>
      <c r="J1006" s="17" t="s">
        <v>2172</v>
      </c>
      <c r="K1006" s="17"/>
      <c r="L1006" s="19" t="s">
        <v>62</v>
      </c>
      <c r="M1006" s="19" t="s">
        <v>62</v>
      </c>
      <c r="N1006" s="19" t="s">
        <v>62</v>
      </c>
      <c r="O1006" s="19" t="s">
        <v>62</v>
      </c>
      <c r="P1006" s="19" t="s">
        <v>62</v>
      </c>
      <c r="Q1006" s="19" t="s">
        <v>63</v>
      </c>
      <c r="R1006" s="19" t="s">
        <v>63</v>
      </c>
      <c r="S1006" s="19" t="s">
        <v>63</v>
      </c>
      <c r="T1006" s="19" t="s">
        <v>62</v>
      </c>
      <c r="U1006" s="19" t="s">
        <v>63</v>
      </c>
      <c r="V1006" s="19" t="s">
        <v>62</v>
      </c>
      <c r="W1006" s="19" t="s">
        <v>62</v>
      </c>
      <c r="X1006" s="19" t="s">
        <v>62</v>
      </c>
      <c r="Y1006" s="19" t="s">
        <v>62</v>
      </c>
      <c r="Z1006" s="19" t="s">
        <v>63</v>
      </c>
      <c r="AA1006" s="19" t="s">
        <v>63</v>
      </c>
      <c r="AB1006" s="19" t="s">
        <v>63</v>
      </c>
      <c r="AC1006" s="19" t="s">
        <v>63</v>
      </c>
      <c r="AD1006" s="19" t="s">
        <v>63</v>
      </c>
      <c r="AE1006" s="19" t="s">
        <v>63</v>
      </c>
      <c r="AF1006" s="19" t="s">
        <v>63</v>
      </c>
      <c r="AG1006" s="19" t="s">
        <v>63</v>
      </c>
      <c r="AH1006" s="19" t="s">
        <v>63</v>
      </c>
      <c r="AI1006" s="19" t="s">
        <v>63</v>
      </c>
      <c r="AJ1006" s="19" t="s">
        <v>63</v>
      </c>
      <c r="AK1006" s="19" t="s">
        <v>63</v>
      </c>
      <c r="AL1006" s="19" t="s">
        <v>63</v>
      </c>
      <c r="AM1006" s="19" t="s">
        <v>63</v>
      </c>
      <c r="AN1006" s="19" t="s">
        <v>63</v>
      </c>
      <c r="AO1006" s="19" t="s">
        <v>63</v>
      </c>
      <c r="AP1006" s="83"/>
      <c r="AQ1006" s="83" t="s">
        <v>1891</v>
      </c>
    </row>
    <row r="1007" spans="1:43" ht="63.75">
      <c r="A1007" s="15" t="s">
        <v>2161</v>
      </c>
      <c r="B1007" s="1">
        <v>4707.1000000000004</v>
      </c>
      <c r="C1007" s="16">
        <v>1.8</v>
      </c>
      <c r="D1007" s="20" t="s">
        <v>2173</v>
      </c>
      <c r="E1007" s="17"/>
      <c r="F1007" s="17"/>
      <c r="G1007" s="17"/>
      <c r="H1007" s="17"/>
      <c r="I1007" s="17" t="s">
        <v>2174</v>
      </c>
      <c r="J1007" s="17"/>
      <c r="K1007" s="17" t="s">
        <v>2175</v>
      </c>
      <c r="L1007" s="19" t="s">
        <v>62</v>
      </c>
      <c r="M1007" s="19" t="s">
        <v>63</v>
      </c>
      <c r="N1007" s="19" t="s">
        <v>63</v>
      </c>
      <c r="O1007" s="19" t="s">
        <v>63</v>
      </c>
      <c r="P1007" s="19" t="s">
        <v>63</v>
      </c>
      <c r="Q1007" s="19" t="s">
        <v>63</v>
      </c>
      <c r="R1007" s="19" t="s">
        <v>63</v>
      </c>
      <c r="S1007" s="19" t="s">
        <v>63</v>
      </c>
      <c r="T1007" s="19" t="s">
        <v>62</v>
      </c>
      <c r="U1007" s="19" t="s">
        <v>63</v>
      </c>
      <c r="V1007" s="19" t="s">
        <v>62</v>
      </c>
      <c r="W1007" s="19" t="s">
        <v>62</v>
      </c>
      <c r="X1007" s="19" t="s">
        <v>62</v>
      </c>
      <c r="Y1007" s="19" t="s">
        <v>62</v>
      </c>
      <c r="Z1007" s="19" t="s">
        <v>62</v>
      </c>
      <c r="AA1007" s="19" t="s">
        <v>63</v>
      </c>
      <c r="AB1007" s="19" t="s">
        <v>63</v>
      </c>
      <c r="AC1007" s="19" t="s">
        <v>62</v>
      </c>
      <c r="AD1007" s="19" t="s">
        <v>62</v>
      </c>
      <c r="AE1007" s="19" t="s">
        <v>62</v>
      </c>
      <c r="AF1007" s="19" t="s">
        <v>62</v>
      </c>
      <c r="AG1007" s="19" t="s">
        <v>62</v>
      </c>
      <c r="AH1007" s="19" t="s">
        <v>62</v>
      </c>
      <c r="AI1007" s="19" t="s">
        <v>62</v>
      </c>
      <c r="AJ1007" s="19" t="s">
        <v>62</v>
      </c>
      <c r="AK1007" s="19" t="s">
        <v>62</v>
      </c>
      <c r="AL1007" s="19" t="s">
        <v>62</v>
      </c>
      <c r="AM1007" s="19" t="s">
        <v>62</v>
      </c>
      <c r="AN1007" s="19" t="s">
        <v>63</v>
      </c>
      <c r="AO1007" s="19" t="s">
        <v>63</v>
      </c>
      <c r="AP1007" s="83"/>
      <c r="AQ1007" s="83" t="s">
        <v>64</v>
      </c>
    </row>
    <row r="1008" spans="1:43" ht="76.5">
      <c r="A1008" s="15" t="s">
        <v>2161</v>
      </c>
      <c r="B1008" s="1">
        <v>4707.2</v>
      </c>
      <c r="C1008" s="16">
        <v>0.9</v>
      </c>
      <c r="D1008" s="20" t="s">
        <v>2176</v>
      </c>
      <c r="E1008" s="17"/>
      <c r="F1008" s="17"/>
      <c r="G1008" s="17"/>
      <c r="H1008" s="17"/>
      <c r="I1008" s="17" t="s">
        <v>2177</v>
      </c>
      <c r="J1008" s="17"/>
      <c r="K1008" s="17" t="s">
        <v>2178</v>
      </c>
      <c r="L1008" s="19" t="s">
        <v>63</v>
      </c>
      <c r="M1008" s="19" t="s">
        <v>62</v>
      </c>
      <c r="N1008" s="19" t="s">
        <v>62</v>
      </c>
      <c r="O1008" s="19" t="s">
        <v>62</v>
      </c>
      <c r="P1008" s="19" t="s">
        <v>62</v>
      </c>
      <c r="Q1008" s="19" t="s">
        <v>63</v>
      </c>
      <c r="R1008" s="19" t="s">
        <v>63</v>
      </c>
      <c r="S1008" s="19" t="s">
        <v>63</v>
      </c>
      <c r="T1008" s="19" t="s">
        <v>62</v>
      </c>
      <c r="U1008" s="19" t="s">
        <v>63</v>
      </c>
      <c r="V1008" s="19" t="s">
        <v>62</v>
      </c>
      <c r="W1008" s="19" t="s">
        <v>62</v>
      </c>
      <c r="X1008" s="19" t="s">
        <v>62</v>
      </c>
      <c r="Y1008" s="19" t="s">
        <v>62</v>
      </c>
      <c r="Z1008" s="19" t="s">
        <v>62</v>
      </c>
      <c r="AA1008" s="19" t="s">
        <v>63</v>
      </c>
      <c r="AB1008" s="19" t="s">
        <v>63</v>
      </c>
      <c r="AC1008" s="19" t="s">
        <v>62</v>
      </c>
      <c r="AD1008" s="19" t="s">
        <v>62</v>
      </c>
      <c r="AE1008" s="19" t="s">
        <v>62</v>
      </c>
      <c r="AF1008" s="19" t="s">
        <v>62</v>
      </c>
      <c r="AG1008" s="19" t="s">
        <v>62</v>
      </c>
      <c r="AH1008" s="19" t="s">
        <v>62</v>
      </c>
      <c r="AI1008" s="19" t="s">
        <v>62</v>
      </c>
      <c r="AJ1008" s="19" t="s">
        <v>62</v>
      </c>
      <c r="AK1008" s="19" t="s">
        <v>62</v>
      </c>
      <c r="AL1008" s="19" t="s">
        <v>62</v>
      </c>
      <c r="AM1008" s="19" t="s">
        <v>62</v>
      </c>
      <c r="AN1008" s="19" t="s">
        <v>63</v>
      </c>
      <c r="AO1008" s="19" t="s">
        <v>63</v>
      </c>
      <c r="AP1008" s="83"/>
      <c r="AQ1008" s="83" t="s">
        <v>64</v>
      </c>
    </row>
    <row r="1009" spans="1:43">
      <c r="A1009" s="19" t="s">
        <v>252</v>
      </c>
      <c r="B1009" s="1">
        <v>6001.03</v>
      </c>
      <c r="C1009" s="16">
        <v>54.9</v>
      </c>
      <c r="D1009" s="23" t="s">
        <v>253</v>
      </c>
      <c r="E1009" s="17" t="s">
        <v>254</v>
      </c>
      <c r="F1009" s="17" t="s">
        <v>57</v>
      </c>
      <c r="G1009" s="17" t="s">
        <v>57</v>
      </c>
      <c r="H1009" s="18">
        <v>1</v>
      </c>
      <c r="I1009" s="17"/>
      <c r="J1009" s="17"/>
      <c r="K1009" s="17"/>
      <c r="L1009" s="19" t="s">
        <v>62</v>
      </c>
      <c r="M1009" s="19" t="s">
        <v>62</v>
      </c>
      <c r="N1009" s="19" t="s">
        <v>62</v>
      </c>
      <c r="O1009" s="19" t="s">
        <v>62</v>
      </c>
      <c r="P1009" s="19" t="s">
        <v>63</v>
      </c>
      <c r="Q1009" s="19" t="s">
        <v>62</v>
      </c>
      <c r="R1009" s="19" t="s">
        <v>63</v>
      </c>
      <c r="S1009" s="17" t="s">
        <v>62</v>
      </c>
      <c r="T1009" s="17" t="s">
        <v>62</v>
      </c>
      <c r="U1009" s="17" t="s">
        <v>62</v>
      </c>
      <c r="V1009" s="17" t="s">
        <v>62</v>
      </c>
      <c r="W1009" s="17" t="s">
        <v>63</v>
      </c>
      <c r="X1009" s="17" t="s">
        <v>63</v>
      </c>
      <c r="Y1009" s="17" t="s">
        <v>63</v>
      </c>
      <c r="Z1009" s="17" t="s">
        <v>63</v>
      </c>
      <c r="AA1009" s="17" t="s">
        <v>63</v>
      </c>
      <c r="AB1009" s="17" t="s">
        <v>63</v>
      </c>
      <c r="AC1009" s="17" t="s">
        <v>63</v>
      </c>
      <c r="AD1009" s="17" t="s">
        <v>63</v>
      </c>
      <c r="AE1009" s="17" t="s">
        <v>63</v>
      </c>
      <c r="AF1009" s="17" t="s">
        <v>63</v>
      </c>
      <c r="AG1009" s="17" t="s">
        <v>63</v>
      </c>
      <c r="AH1009" s="17" t="s">
        <v>63</v>
      </c>
      <c r="AI1009" s="17" t="s">
        <v>63</v>
      </c>
      <c r="AJ1009" s="17" t="s">
        <v>63</v>
      </c>
      <c r="AK1009" s="17" t="s">
        <v>63</v>
      </c>
      <c r="AL1009" s="17" t="s">
        <v>63</v>
      </c>
      <c r="AM1009" s="17" t="s">
        <v>63</v>
      </c>
      <c r="AN1009" s="17" t="s">
        <v>63</v>
      </c>
      <c r="AO1009" s="17" t="s">
        <v>63</v>
      </c>
      <c r="AP1009" s="90"/>
      <c r="AQ1009" s="83" t="s">
        <v>64</v>
      </c>
    </row>
    <row r="1010" spans="1:43" ht="51">
      <c r="A1010" s="19" t="s">
        <v>252</v>
      </c>
      <c r="B1010" s="1">
        <v>6002.04</v>
      </c>
      <c r="C1010" s="16">
        <v>274.5</v>
      </c>
      <c r="D1010" s="23" t="s">
        <v>255</v>
      </c>
      <c r="E1010" s="17" t="s">
        <v>240</v>
      </c>
      <c r="F1010" s="20" t="s">
        <v>57</v>
      </c>
      <c r="G1010" s="17" t="s">
        <v>57</v>
      </c>
      <c r="H1010" s="25">
        <v>1</v>
      </c>
      <c r="I1010" s="15" t="s">
        <v>256</v>
      </c>
      <c r="J1010" s="17"/>
      <c r="K1010" s="17"/>
      <c r="L1010" s="19" t="s">
        <v>63</v>
      </c>
      <c r="M1010" s="19" t="s">
        <v>63</v>
      </c>
      <c r="N1010" s="19" t="s">
        <v>63</v>
      </c>
      <c r="O1010" s="19" t="s">
        <v>62</v>
      </c>
      <c r="P1010" s="19" t="s">
        <v>63</v>
      </c>
      <c r="Q1010" s="19" t="s">
        <v>62</v>
      </c>
      <c r="R1010" s="19" t="s">
        <v>63</v>
      </c>
      <c r="S1010" s="26" t="s">
        <v>62</v>
      </c>
      <c r="T1010" s="17" t="s">
        <v>62</v>
      </c>
      <c r="U1010" s="17" t="s">
        <v>62</v>
      </c>
      <c r="V1010" s="27" t="s">
        <v>62</v>
      </c>
      <c r="W1010" s="17" t="s">
        <v>63</v>
      </c>
      <c r="X1010" s="17" t="s">
        <v>63</v>
      </c>
      <c r="Y1010" s="17" t="s">
        <v>63</v>
      </c>
      <c r="Z1010" s="17" t="s">
        <v>63</v>
      </c>
      <c r="AA1010" s="17" t="s">
        <v>63</v>
      </c>
      <c r="AB1010" s="17" t="s">
        <v>63</v>
      </c>
      <c r="AC1010" s="17" t="s">
        <v>63</v>
      </c>
      <c r="AD1010" s="17" t="s">
        <v>63</v>
      </c>
      <c r="AE1010" s="17" t="s">
        <v>63</v>
      </c>
      <c r="AF1010" s="17" t="s">
        <v>63</v>
      </c>
      <c r="AG1010" s="17" t="s">
        <v>63</v>
      </c>
      <c r="AH1010" s="17" t="s">
        <v>63</v>
      </c>
      <c r="AI1010" s="17" t="s">
        <v>63</v>
      </c>
      <c r="AJ1010" s="17" t="s">
        <v>63</v>
      </c>
      <c r="AK1010" s="17" t="s">
        <v>63</v>
      </c>
      <c r="AL1010" s="17" t="s">
        <v>63</v>
      </c>
      <c r="AM1010" s="17" t="s">
        <v>63</v>
      </c>
      <c r="AN1010" s="17" t="s">
        <v>63</v>
      </c>
      <c r="AO1010" s="17" t="s">
        <v>63</v>
      </c>
      <c r="AP1010" s="90"/>
      <c r="AQ1010" s="83" t="s">
        <v>64</v>
      </c>
    </row>
    <row r="1011" spans="1:43" ht="165.75">
      <c r="A1011" s="19" t="s">
        <v>252</v>
      </c>
      <c r="B1011" s="1">
        <v>6003.02</v>
      </c>
      <c r="C1011" s="16">
        <v>54.9</v>
      </c>
      <c r="D1011" s="23" t="s">
        <v>2179</v>
      </c>
      <c r="E1011" s="17" t="s">
        <v>2180</v>
      </c>
      <c r="F1011" s="20" t="s">
        <v>57</v>
      </c>
      <c r="G1011" s="17" t="s">
        <v>57</v>
      </c>
      <c r="H1011" s="18">
        <v>1</v>
      </c>
      <c r="I1011" s="15" t="s">
        <v>2181</v>
      </c>
      <c r="J1011" s="17"/>
      <c r="K1011" s="17" t="s">
        <v>2182</v>
      </c>
      <c r="L1011" s="19" t="s">
        <v>62</v>
      </c>
      <c r="M1011" s="19" t="s">
        <v>62</v>
      </c>
      <c r="N1011" s="19" t="s">
        <v>62</v>
      </c>
      <c r="O1011" s="19" t="s">
        <v>62</v>
      </c>
      <c r="P1011" s="19" t="s">
        <v>63</v>
      </c>
      <c r="Q1011" s="19" t="s">
        <v>62</v>
      </c>
      <c r="R1011" s="19" t="s">
        <v>63</v>
      </c>
      <c r="S1011" s="26" t="s">
        <v>62</v>
      </c>
      <c r="T1011" s="17" t="s">
        <v>62</v>
      </c>
      <c r="U1011" s="17" t="s">
        <v>62</v>
      </c>
      <c r="V1011" s="27" t="s">
        <v>62</v>
      </c>
      <c r="W1011" s="17" t="s">
        <v>63</v>
      </c>
      <c r="X1011" s="17" t="s">
        <v>63</v>
      </c>
      <c r="Y1011" s="17" t="s">
        <v>63</v>
      </c>
      <c r="Z1011" s="17" t="s">
        <v>63</v>
      </c>
      <c r="AA1011" s="17" t="s">
        <v>63</v>
      </c>
      <c r="AB1011" s="17" t="s">
        <v>63</v>
      </c>
      <c r="AC1011" s="17" t="s">
        <v>63</v>
      </c>
      <c r="AD1011" s="17" t="s">
        <v>63</v>
      </c>
      <c r="AE1011" s="17" t="s">
        <v>63</v>
      </c>
      <c r="AF1011" s="17" t="s">
        <v>63</v>
      </c>
      <c r="AG1011" s="17" t="s">
        <v>63</v>
      </c>
      <c r="AH1011" s="17" t="s">
        <v>63</v>
      </c>
      <c r="AI1011" s="17" t="s">
        <v>63</v>
      </c>
      <c r="AJ1011" s="17" t="s">
        <v>63</v>
      </c>
      <c r="AK1011" s="17" t="s">
        <v>63</v>
      </c>
      <c r="AL1011" s="17" t="s">
        <v>63</v>
      </c>
      <c r="AM1011" s="17" t="s">
        <v>63</v>
      </c>
      <c r="AN1011" s="17" t="s">
        <v>63</v>
      </c>
      <c r="AO1011" s="17" t="s">
        <v>63</v>
      </c>
      <c r="AP1011" s="90"/>
      <c r="AQ1011" s="83" t="s">
        <v>64</v>
      </c>
    </row>
    <row r="1012" spans="1:43" ht="38.25">
      <c r="A1012" s="19" t="s">
        <v>252</v>
      </c>
      <c r="B1012" s="1">
        <v>6004.05</v>
      </c>
      <c r="C1012" s="16">
        <v>74.7</v>
      </c>
      <c r="D1012" s="23" t="s">
        <v>2183</v>
      </c>
      <c r="E1012" s="17" t="s">
        <v>2184</v>
      </c>
      <c r="F1012" s="20" t="s">
        <v>57</v>
      </c>
      <c r="G1012" s="17" t="s">
        <v>57</v>
      </c>
      <c r="H1012" s="17" t="s">
        <v>2185</v>
      </c>
      <c r="I1012" s="17"/>
      <c r="J1012" s="17"/>
      <c r="K1012" s="17"/>
      <c r="L1012" s="19" t="s">
        <v>62</v>
      </c>
      <c r="M1012" s="19" t="s">
        <v>62</v>
      </c>
      <c r="N1012" s="19" t="s">
        <v>62</v>
      </c>
      <c r="O1012" s="19" t="s">
        <v>62</v>
      </c>
      <c r="P1012" s="19" t="s">
        <v>63</v>
      </c>
      <c r="Q1012" s="19" t="s">
        <v>62</v>
      </c>
      <c r="R1012" s="19" t="s">
        <v>63</v>
      </c>
      <c r="S1012" s="26" t="s">
        <v>62</v>
      </c>
      <c r="T1012" s="17" t="s">
        <v>62</v>
      </c>
      <c r="U1012" s="17" t="s">
        <v>62</v>
      </c>
      <c r="V1012" s="27" t="s">
        <v>62</v>
      </c>
      <c r="W1012" s="17" t="s">
        <v>63</v>
      </c>
      <c r="X1012" s="17" t="s">
        <v>63</v>
      </c>
      <c r="Y1012" s="17" t="s">
        <v>63</v>
      </c>
      <c r="Z1012" s="17" t="s">
        <v>63</v>
      </c>
      <c r="AA1012" s="17" t="s">
        <v>63</v>
      </c>
      <c r="AB1012" s="17" t="s">
        <v>63</v>
      </c>
      <c r="AC1012" s="17" t="s">
        <v>63</v>
      </c>
      <c r="AD1012" s="17" t="s">
        <v>63</v>
      </c>
      <c r="AE1012" s="17" t="s">
        <v>63</v>
      </c>
      <c r="AF1012" s="17" t="s">
        <v>63</v>
      </c>
      <c r="AG1012" s="17" t="s">
        <v>63</v>
      </c>
      <c r="AH1012" s="17" t="s">
        <v>63</v>
      </c>
      <c r="AI1012" s="17" t="s">
        <v>63</v>
      </c>
      <c r="AJ1012" s="17" t="s">
        <v>63</v>
      </c>
      <c r="AK1012" s="17" t="s">
        <v>63</v>
      </c>
      <c r="AL1012" s="17" t="s">
        <v>63</v>
      </c>
      <c r="AM1012" s="17" t="s">
        <v>63</v>
      </c>
      <c r="AN1012" s="17" t="s">
        <v>63</v>
      </c>
      <c r="AO1012" s="17" t="s">
        <v>63</v>
      </c>
      <c r="AP1012" s="90"/>
      <c r="AQ1012" s="83" t="s">
        <v>64</v>
      </c>
    </row>
    <row r="1013" spans="1:43" ht="51">
      <c r="A1013" s="19" t="s">
        <v>252</v>
      </c>
      <c r="B1013" s="1">
        <v>6005.06</v>
      </c>
      <c r="C1013" s="16">
        <v>270</v>
      </c>
      <c r="D1013" s="23" t="s">
        <v>2186</v>
      </c>
      <c r="E1013" s="17" t="s">
        <v>2187</v>
      </c>
      <c r="F1013" s="23" t="s">
        <v>2188</v>
      </c>
      <c r="G1013" s="17" t="s">
        <v>57</v>
      </c>
      <c r="H1013" s="18">
        <v>1</v>
      </c>
      <c r="I1013" s="15" t="s">
        <v>2189</v>
      </c>
      <c r="J1013" s="17" t="s">
        <v>2190</v>
      </c>
      <c r="K1013" s="17" t="s">
        <v>2191</v>
      </c>
      <c r="L1013" s="19" t="s">
        <v>63</v>
      </c>
      <c r="M1013" s="19" t="s">
        <v>63</v>
      </c>
      <c r="N1013" s="19" t="s">
        <v>63</v>
      </c>
      <c r="O1013" s="19" t="s">
        <v>62</v>
      </c>
      <c r="P1013" s="19" t="s">
        <v>63</v>
      </c>
      <c r="Q1013" s="19" t="s">
        <v>62</v>
      </c>
      <c r="R1013" s="19" t="s">
        <v>63</v>
      </c>
      <c r="S1013" s="26" t="s">
        <v>62</v>
      </c>
      <c r="T1013" s="17" t="s">
        <v>62</v>
      </c>
      <c r="U1013" s="17" t="s">
        <v>62</v>
      </c>
      <c r="V1013" s="27" t="s">
        <v>62</v>
      </c>
      <c r="W1013" s="17" t="s">
        <v>63</v>
      </c>
      <c r="X1013" s="17" t="s">
        <v>63</v>
      </c>
      <c r="Y1013" s="17" t="s">
        <v>63</v>
      </c>
      <c r="Z1013" s="17" t="s">
        <v>63</v>
      </c>
      <c r="AA1013" s="17" t="s">
        <v>63</v>
      </c>
      <c r="AB1013" s="17" t="s">
        <v>63</v>
      </c>
      <c r="AC1013" s="17" t="s">
        <v>63</v>
      </c>
      <c r="AD1013" s="17" t="s">
        <v>63</v>
      </c>
      <c r="AE1013" s="17" t="s">
        <v>63</v>
      </c>
      <c r="AF1013" s="17" t="s">
        <v>63</v>
      </c>
      <c r="AG1013" s="17" t="s">
        <v>63</v>
      </c>
      <c r="AH1013" s="17" t="s">
        <v>63</v>
      </c>
      <c r="AI1013" s="17" t="s">
        <v>63</v>
      </c>
      <c r="AJ1013" s="17" t="s">
        <v>63</v>
      </c>
      <c r="AK1013" s="17" t="s">
        <v>63</v>
      </c>
      <c r="AL1013" s="17" t="s">
        <v>63</v>
      </c>
      <c r="AM1013" s="17" t="s">
        <v>63</v>
      </c>
      <c r="AN1013" s="17" t="s">
        <v>63</v>
      </c>
      <c r="AO1013" s="17" t="s">
        <v>63</v>
      </c>
      <c r="AP1013" s="90"/>
      <c r="AQ1013" s="83" t="s">
        <v>64</v>
      </c>
    </row>
    <row r="1014" spans="1:43" ht="38.25">
      <c r="A1014" s="19" t="s">
        <v>252</v>
      </c>
      <c r="B1014" s="1">
        <v>6006.07</v>
      </c>
      <c r="C1014" s="16">
        <v>270</v>
      </c>
      <c r="D1014" s="23" t="s">
        <v>2192</v>
      </c>
      <c r="E1014" s="17" t="s">
        <v>2193</v>
      </c>
      <c r="F1014" s="31" t="s">
        <v>2188</v>
      </c>
      <c r="G1014" s="101" t="s">
        <v>57</v>
      </c>
      <c r="H1014" s="102">
        <v>1</v>
      </c>
      <c r="I1014" s="15" t="s">
        <v>2194</v>
      </c>
      <c r="J1014" s="17" t="s">
        <v>2190</v>
      </c>
      <c r="K1014" s="17" t="s">
        <v>2195</v>
      </c>
      <c r="L1014" s="19" t="s">
        <v>63</v>
      </c>
      <c r="M1014" s="19" t="s">
        <v>63</v>
      </c>
      <c r="N1014" s="19" t="s">
        <v>63</v>
      </c>
      <c r="O1014" s="19" t="s">
        <v>62</v>
      </c>
      <c r="P1014" s="19" t="s">
        <v>63</v>
      </c>
      <c r="Q1014" s="19" t="s">
        <v>62</v>
      </c>
      <c r="R1014" s="19" t="s">
        <v>63</v>
      </c>
      <c r="S1014" s="26" t="s">
        <v>62</v>
      </c>
      <c r="T1014" s="17" t="s">
        <v>62</v>
      </c>
      <c r="U1014" s="17" t="s">
        <v>62</v>
      </c>
      <c r="V1014" s="27" t="s">
        <v>62</v>
      </c>
      <c r="W1014" s="17" t="s">
        <v>63</v>
      </c>
      <c r="X1014" s="17" t="s">
        <v>63</v>
      </c>
      <c r="Y1014" s="17" t="s">
        <v>63</v>
      </c>
      <c r="Z1014" s="17" t="s">
        <v>63</v>
      </c>
      <c r="AA1014" s="17" t="s">
        <v>63</v>
      </c>
      <c r="AB1014" s="17" t="s">
        <v>63</v>
      </c>
      <c r="AC1014" s="17" t="s">
        <v>63</v>
      </c>
      <c r="AD1014" s="17" t="s">
        <v>63</v>
      </c>
      <c r="AE1014" s="17" t="s">
        <v>63</v>
      </c>
      <c r="AF1014" s="17" t="s">
        <v>63</v>
      </c>
      <c r="AG1014" s="17" t="s">
        <v>63</v>
      </c>
      <c r="AH1014" s="17" t="s">
        <v>63</v>
      </c>
      <c r="AI1014" s="17" t="s">
        <v>63</v>
      </c>
      <c r="AJ1014" s="17" t="s">
        <v>63</v>
      </c>
      <c r="AK1014" s="17" t="s">
        <v>63</v>
      </c>
      <c r="AL1014" s="17" t="s">
        <v>63</v>
      </c>
      <c r="AM1014" s="17" t="s">
        <v>63</v>
      </c>
      <c r="AN1014" s="17" t="s">
        <v>63</v>
      </c>
      <c r="AO1014" s="17" t="s">
        <v>63</v>
      </c>
      <c r="AP1014" s="90"/>
      <c r="AQ1014" s="83" t="s">
        <v>64</v>
      </c>
    </row>
    <row r="1015" spans="1:43" ht="38.25">
      <c r="A1015" s="19" t="s">
        <v>252</v>
      </c>
      <c r="B1015" s="1">
        <v>6007.09</v>
      </c>
      <c r="C1015" s="16">
        <v>90</v>
      </c>
      <c r="D1015" s="28" t="s">
        <v>2196</v>
      </c>
      <c r="E1015" s="17" t="s">
        <v>57</v>
      </c>
      <c r="F1015" s="26" t="s">
        <v>57</v>
      </c>
      <c r="G1015" s="17" t="s">
        <v>57</v>
      </c>
      <c r="H1015" s="103">
        <v>1</v>
      </c>
      <c r="I1015" s="15" t="s">
        <v>258</v>
      </c>
      <c r="J1015" s="17"/>
      <c r="K1015" s="17" t="s">
        <v>2197</v>
      </c>
      <c r="L1015" s="19" t="s">
        <v>63</v>
      </c>
      <c r="M1015" s="19" t="s">
        <v>62</v>
      </c>
      <c r="N1015" s="19" t="s">
        <v>63</v>
      </c>
      <c r="O1015" s="19" t="s">
        <v>62</v>
      </c>
      <c r="P1015" s="19" t="s">
        <v>63</v>
      </c>
      <c r="Q1015" s="19" t="s">
        <v>62</v>
      </c>
      <c r="R1015" s="19" t="s">
        <v>63</v>
      </c>
      <c r="S1015" s="26" t="s">
        <v>62</v>
      </c>
      <c r="T1015" s="17" t="s">
        <v>62</v>
      </c>
      <c r="U1015" s="17" t="s">
        <v>62</v>
      </c>
      <c r="V1015" s="27" t="s">
        <v>62</v>
      </c>
      <c r="W1015" s="17" t="s">
        <v>63</v>
      </c>
      <c r="X1015" s="17" t="s">
        <v>63</v>
      </c>
      <c r="Y1015" s="17" t="s">
        <v>63</v>
      </c>
      <c r="Z1015" s="17" t="s">
        <v>63</v>
      </c>
      <c r="AA1015" s="17" t="s">
        <v>63</v>
      </c>
      <c r="AB1015" s="17" t="s">
        <v>63</v>
      </c>
      <c r="AC1015" s="17" t="s">
        <v>63</v>
      </c>
      <c r="AD1015" s="17" t="s">
        <v>63</v>
      </c>
      <c r="AE1015" s="17" t="s">
        <v>63</v>
      </c>
      <c r="AF1015" s="17" t="s">
        <v>63</v>
      </c>
      <c r="AG1015" s="17" t="s">
        <v>63</v>
      </c>
      <c r="AH1015" s="17" t="s">
        <v>63</v>
      </c>
      <c r="AI1015" s="17" t="s">
        <v>63</v>
      </c>
      <c r="AJ1015" s="17" t="s">
        <v>63</v>
      </c>
      <c r="AK1015" s="17" t="s">
        <v>63</v>
      </c>
      <c r="AL1015" s="17" t="s">
        <v>63</v>
      </c>
      <c r="AM1015" s="17" t="s">
        <v>63</v>
      </c>
      <c r="AN1015" s="17" t="s">
        <v>63</v>
      </c>
      <c r="AO1015" s="17" t="s">
        <v>63</v>
      </c>
      <c r="AP1015" s="90"/>
      <c r="AQ1015" s="83" t="s">
        <v>64</v>
      </c>
    </row>
    <row r="1016" spans="1:43" ht="38.25">
      <c r="A1016" s="19" t="s">
        <v>252</v>
      </c>
      <c r="B1016" s="1">
        <v>6008.09</v>
      </c>
      <c r="C1016" s="16">
        <v>90</v>
      </c>
      <c r="D1016" s="28" t="s">
        <v>257</v>
      </c>
      <c r="E1016" s="17" t="s">
        <v>57</v>
      </c>
      <c r="F1016" s="20" t="s">
        <v>57</v>
      </c>
      <c r="G1016" s="17" t="s">
        <v>57</v>
      </c>
      <c r="H1016" s="18">
        <v>1</v>
      </c>
      <c r="I1016" s="15" t="s">
        <v>258</v>
      </c>
      <c r="J1016" s="17"/>
      <c r="K1016" s="17" t="s">
        <v>259</v>
      </c>
      <c r="L1016" s="19" t="s">
        <v>62</v>
      </c>
      <c r="M1016" s="19" t="s">
        <v>62</v>
      </c>
      <c r="N1016" s="19" t="s">
        <v>62</v>
      </c>
      <c r="O1016" s="19" t="s">
        <v>62</v>
      </c>
      <c r="P1016" s="19" t="s">
        <v>63</v>
      </c>
      <c r="Q1016" s="19" t="s">
        <v>62</v>
      </c>
      <c r="R1016" s="19" t="s">
        <v>63</v>
      </c>
      <c r="S1016" s="26" t="s">
        <v>62</v>
      </c>
      <c r="T1016" s="17" t="s">
        <v>62</v>
      </c>
      <c r="U1016" s="17" t="s">
        <v>62</v>
      </c>
      <c r="V1016" s="27" t="s">
        <v>62</v>
      </c>
      <c r="W1016" s="17" t="s">
        <v>63</v>
      </c>
      <c r="X1016" s="17" t="s">
        <v>63</v>
      </c>
      <c r="Y1016" s="17" t="s">
        <v>63</v>
      </c>
      <c r="Z1016" s="17" t="s">
        <v>63</v>
      </c>
      <c r="AA1016" s="17" t="s">
        <v>63</v>
      </c>
      <c r="AB1016" s="17" t="s">
        <v>63</v>
      </c>
      <c r="AC1016" s="17" t="s">
        <v>63</v>
      </c>
      <c r="AD1016" s="17" t="s">
        <v>63</v>
      </c>
      <c r="AE1016" s="17" t="s">
        <v>63</v>
      </c>
      <c r="AF1016" s="17" t="s">
        <v>63</v>
      </c>
      <c r="AG1016" s="17" t="s">
        <v>63</v>
      </c>
      <c r="AH1016" s="17" t="s">
        <v>63</v>
      </c>
      <c r="AI1016" s="17" t="s">
        <v>63</v>
      </c>
      <c r="AJ1016" s="17" t="s">
        <v>63</v>
      </c>
      <c r="AK1016" s="17" t="s">
        <v>63</v>
      </c>
      <c r="AL1016" s="17" t="s">
        <v>63</v>
      </c>
      <c r="AM1016" s="17" t="s">
        <v>63</v>
      </c>
      <c r="AN1016" s="17" t="s">
        <v>63</v>
      </c>
      <c r="AO1016" s="17" t="s">
        <v>63</v>
      </c>
      <c r="AP1016" s="90"/>
      <c r="AQ1016" s="83" t="s">
        <v>64</v>
      </c>
    </row>
    <row r="1017" spans="1:43" ht="127.5">
      <c r="A1017" s="19" t="s">
        <v>252</v>
      </c>
      <c r="B1017" s="1">
        <v>6009.09</v>
      </c>
      <c r="C1017" s="16">
        <v>184.5</v>
      </c>
      <c r="D1017" s="28" t="s">
        <v>2198</v>
      </c>
      <c r="E1017" s="17" t="s">
        <v>57</v>
      </c>
      <c r="F1017" s="20" t="s">
        <v>57</v>
      </c>
      <c r="G1017" s="17" t="s">
        <v>57</v>
      </c>
      <c r="H1017" s="17" t="s">
        <v>2199</v>
      </c>
      <c r="I1017" s="15" t="s">
        <v>2200</v>
      </c>
      <c r="J1017" s="17" t="s">
        <v>2201</v>
      </c>
      <c r="K1017" s="17"/>
      <c r="L1017" s="19" t="s">
        <v>63</v>
      </c>
      <c r="M1017" s="19" t="s">
        <v>63</v>
      </c>
      <c r="N1017" s="19" t="s">
        <v>63</v>
      </c>
      <c r="O1017" s="19" t="s">
        <v>62</v>
      </c>
      <c r="P1017" s="19" t="s">
        <v>63</v>
      </c>
      <c r="Q1017" s="19" t="s">
        <v>62</v>
      </c>
      <c r="R1017" s="19" t="s">
        <v>63</v>
      </c>
      <c r="S1017" s="26" t="s">
        <v>62</v>
      </c>
      <c r="T1017" s="17" t="s">
        <v>62</v>
      </c>
      <c r="U1017" s="17" t="s">
        <v>62</v>
      </c>
      <c r="V1017" s="27" t="s">
        <v>62</v>
      </c>
      <c r="W1017" s="17" t="s">
        <v>63</v>
      </c>
      <c r="X1017" s="17" t="s">
        <v>63</v>
      </c>
      <c r="Y1017" s="17" t="s">
        <v>63</v>
      </c>
      <c r="Z1017" s="17" t="s">
        <v>63</v>
      </c>
      <c r="AA1017" s="17" t="s">
        <v>63</v>
      </c>
      <c r="AB1017" s="17" t="s">
        <v>63</v>
      </c>
      <c r="AC1017" s="17" t="s">
        <v>63</v>
      </c>
      <c r="AD1017" s="17" t="s">
        <v>63</v>
      </c>
      <c r="AE1017" s="17" t="s">
        <v>63</v>
      </c>
      <c r="AF1017" s="17" t="s">
        <v>63</v>
      </c>
      <c r="AG1017" s="17" t="s">
        <v>63</v>
      </c>
      <c r="AH1017" s="17" t="s">
        <v>63</v>
      </c>
      <c r="AI1017" s="17" t="s">
        <v>63</v>
      </c>
      <c r="AJ1017" s="17" t="s">
        <v>63</v>
      </c>
      <c r="AK1017" s="17" t="s">
        <v>63</v>
      </c>
      <c r="AL1017" s="17" t="s">
        <v>63</v>
      </c>
      <c r="AM1017" s="17" t="s">
        <v>63</v>
      </c>
      <c r="AN1017" s="17" t="s">
        <v>63</v>
      </c>
      <c r="AO1017" s="17" t="s">
        <v>63</v>
      </c>
      <c r="AP1017" s="90"/>
      <c r="AQ1017" s="83" t="s">
        <v>64</v>
      </c>
    </row>
    <row r="1018" spans="1:43" ht="63.75">
      <c r="A1018" s="19" t="s">
        <v>252</v>
      </c>
      <c r="B1018" s="1">
        <v>6010.08</v>
      </c>
      <c r="C1018" s="16">
        <v>540</v>
      </c>
      <c r="D1018" s="28" t="s">
        <v>2202</v>
      </c>
      <c r="E1018" s="17" t="s">
        <v>2203</v>
      </c>
      <c r="F1018" s="20" t="s">
        <v>57</v>
      </c>
      <c r="G1018" s="17" t="s">
        <v>57</v>
      </c>
      <c r="H1018" s="17" t="s">
        <v>57</v>
      </c>
      <c r="I1018" s="15" t="s">
        <v>2204</v>
      </c>
      <c r="J1018" s="17" t="s">
        <v>2205</v>
      </c>
      <c r="K1018" s="17" t="s">
        <v>2206</v>
      </c>
      <c r="L1018" s="19" t="s">
        <v>63</v>
      </c>
      <c r="M1018" s="19" t="s">
        <v>63</v>
      </c>
      <c r="N1018" s="19" t="s">
        <v>63</v>
      </c>
      <c r="O1018" s="19" t="s">
        <v>62</v>
      </c>
      <c r="P1018" s="19" t="s">
        <v>63</v>
      </c>
      <c r="Q1018" s="19" t="s">
        <v>62</v>
      </c>
      <c r="R1018" s="19" t="s">
        <v>63</v>
      </c>
      <c r="S1018" s="26" t="s">
        <v>62</v>
      </c>
      <c r="T1018" s="17" t="s">
        <v>62</v>
      </c>
      <c r="U1018" s="17" t="s">
        <v>62</v>
      </c>
      <c r="V1018" s="27" t="s">
        <v>62</v>
      </c>
      <c r="W1018" s="17" t="s">
        <v>63</v>
      </c>
      <c r="X1018" s="17" t="s">
        <v>63</v>
      </c>
      <c r="Y1018" s="17" t="s">
        <v>63</v>
      </c>
      <c r="Z1018" s="17" t="s">
        <v>63</v>
      </c>
      <c r="AA1018" s="17" t="s">
        <v>63</v>
      </c>
      <c r="AB1018" s="17" t="s">
        <v>63</v>
      </c>
      <c r="AC1018" s="17" t="s">
        <v>63</v>
      </c>
      <c r="AD1018" s="17" t="s">
        <v>63</v>
      </c>
      <c r="AE1018" s="17" t="s">
        <v>63</v>
      </c>
      <c r="AF1018" s="17" t="s">
        <v>63</v>
      </c>
      <c r="AG1018" s="17" t="s">
        <v>63</v>
      </c>
      <c r="AH1018" s="17" t="s">
        <v>63</v>
      </c>
      <c r="AI1018" s="17" t="s">
        <v>63</v>
      </c>
      <c r="AJ1018" s="17" t="s">
        <v>63</v>
      </c>
      <c r="AK1018" s="17" t="s">
        <v>63</v>
      </c>
      <c r="AL1018" s="17" t="s">
        <v>63</v>
      </c>
      <c r="AM1018" s="17" t="s">
        <v>63</v>
      </c>
      <c r="AN1018" s="17" t="s">
        <v>63</v>
      </c>
      <c r="AO1018" s="17" t="s">
        <v>63</v>
      </c>
      <c r="AP1018" s="90"/>
      <c r="AQ1018" s="83" t="s">
        <v>1891</v>
      </c>
    </row>
    <row r="1019" spans="1:43" ht="63.75">
      <c r="A1019" s="19" t="s">
        <v>252</v>
      </c>
      <c r="B1019" s="1">
        <v>6011.08</v>
      </c>
      <c r="C1019" s="16">
        <v>900</v>
      </c>
      <c r="D1019" s="28" t="s">
        <v>2207</v>
      </c>
      <c r="E1019" s="17" t="s">
        <v>2203</v>
      </c>
      <c r="F1019" s="20" t="s">
        <v>57</v>
      </c>
      <c r="G1019" s="17" t="s">
        <v>57</v>
      </c>
      <c r="H1019" s="17" t="s">
        <v>57</v>
      </c>
      <c r="I1019" s="15" t="s">
        <v>2204</v>
      </c>
      <c r="J1019" s="17" t="s">
        <v>2205</v>
      </c>
      <c r="K1019" s="17" t="s">
        <v>2208</v>
      </c>
      <c r="L1019" s="19" t="s">
        <v>63</v>
      </c>
      <c r="M1019" s="19" t="s">
        <v>63</v>
      </c>
      <c r="N1019" s="19" t="s">
        <v>63</v>
      </c>
      <c r="O1019" s="19" t="s">
        <v>62</v>
      </c>
      <c r="P1019" s="19" t="s">
        <v>63</v>
      </c>
      <c r="Q1019" s="19" t="s">
        <v>62</v>
      </c>
      <c r="R1019" s="19" t="s">
        <v>63</v>
      </c>
      <c r="S1019" s="26" t="s">
        <v>62</v>
      </c>
      <c r="T1019" s="17" t="s">
        <v>62</v>
      </c>
      <c r="U1019" s="17" t="s">
        <v>62</v>
      </c>
      <c r="V1019" s="27" t="s">
        <v>62</v>
      </c>
      <c r="W1019" s="17" t="s">
        <v>63</v>
      </c>
      <c r="X1019" s="17" t="s">
        <v>63</v>
      </c>
      <c r="Y1019" s="17" t="s">
        <v>63</v>
      </c>
      <c r="Z1019" s="17" t="s">
        <v>63</v>
      </c>
      <c r="AA1019" s="17" t="s">
        <v>63</v>
      </c>
      <c r="AB1019" s="17" t="s">
        <v>63</v>
      </c>
      <c r="AC1019" s="17" t="s">
        <v>63</v>
      </c>
      <c r="AD1019" s="17" t="s">
        <v>63</v>
      </c>
      <c r="AE1019" s="17" t="s">
        <v>63</v>
      </c>
      <c r="AF1019" s="17" t="s">
        <v>63</v>
      </c>
      <c r="AG1019" s="17" t="s">
        <v>63</v>
      </c>
      <c r="AH1019" s="17" t="s">
        <v>63</v>
      </c>
      <c r="AI1019" s="17" t="s">
        <v>63</v>
      </c>
      <c r="AJ1019" s="17" t="s">
        <v>63</v>
      </c>
      <c r="AK1019" s="17" t="s">
        <v>63</v>
      </c>
      <c r="AL1019" s="17" t="s">
        <v>63</v>
      </c>
      <c r="AM1019" s="17" t="s">
        <v>63</v>
      </c>
      <c r="AN1019" s="17" t="s">
        <v>63</v>
      </c>
      <c r="AO1019" s="17" t="s">
        <v>63</v>
      </c>
      <c r="AP1019" s="90"/>
      <c r="AQ1019" s="83" t="s">
        <v>1891</v>
      </c>
    </row>
    <row r="1020" spans="1:43" ht="63.75">
      <c r="A1020" s="19" t="s">
        <v>252</v>
      </c>
      <c r="B1020" s="1">
        <v>6012.08</v>
      </c>
      <c r="C1020" s="16">
        <v>1350</v>
      </c>
      <c r="D1020" s="28" t="s">
        <v>2209</v>
      </c>
      <c r="E1020" s="17" t="s">
        <v>2203</v>
      </c>
      <c r="F1020" s="20" t="s">
        <v>57</v>
      </c>
      <c r="G1020" s="17" t="s">
        <v>57</v>
      </c>
      <c r="H1020" s="17" t="s">
        <v>57</v>
      </c>
      <c r="I1020" s="15" t="s">
        <v>2204</v>
      </c>
      <c r="J1020" s="17" t="s">
        <v>2210</v>
      </c>
      <c r="K1020" s="17" t="s">
        <v>2211</v>
      </c>
      <c r="L1020" s="19" t="s">
        <v>63</v>
      </c>
      <c r="M1020" s="19" t="s">
        <v>63</v>
      </c>
      <c r="N1020" s="19" t="s">
        <v>63</v>
      </c>
      <c r="O1020" s="19" t="s">
        <v>62</v>
      </c>
      <c r="P1020" s="19" t="s">
        <v>63</v>
      </c>
      <c r="Q1020" s="19" t="s">
        <v>62</v>
      </c>
      <c r="R1020" s="19" t="s">
        <v>63</v>
      </c>
      <c r="S1020" s="26" t="s">
        <v>62</v>
      </c>
      <c r="T1020" s="17" t="s">
        <v>62</v>
      </c>
      <c r="U1020" s="17" t="s">
        <v>62</v>
      </c>
      <c r="V1020" s="27" t="s">
        <v>62</v>
      </c>
      <c r="W1020" s="17" t="s">
        <v>63</v>
      </c>
      <c r="X1020" s="17" t="s">
        <v>63</v>
      </c>
      <c r="Y1020" s="17" t="s">
        <v>63</v>
      </c>
      <c r="Z1020" s="17" t="s">
        <v>63</v>
      </c>
      <c r="AA1020" s="17" t="s">
        <v>63</v>
      </c>
      <c r="AB1020" s="17" t="s">
        <v>63</v>
      </c>
      <c r="AC1020" s="17" t="s">
        <v>63</v>
      </c>
      <c r="AD1020" s="17" t="s">
        <v>63</v>
      </c>
      <c r="AE1020" s="17" t="s">
        <v>63</v>
      </c>
      <c r="AF1020" s="17" t="s">
        <v>63</v>
      </c>
      <c r="AG1020" s="17" t="s">
        <v>63</v>
      </c>
      <c r="AH1020" s="17" t="s">
        <v>63</v>
      </c>
      <c r="AI1020" s="17" t="s">
        <v>63</v>
      </c>
      <c r="AJ1020" s="17" t="s">
        <v>63</v>
      </c>
      <c r="AK1020" s="17" t="s">
        <v>63</v>
      </c>
      <c r="AL1020" s="17" t="s">
        <v>63</v>
      </c>
      <c r="AM1020" s="17" t="s">
        <v>63</v>
      </c>
      <c r="AN1020" s="17" t="s">
        <v>63</v>
      </c>
      <c r="AO1020" s="17" t="s">
        <v>63</v>
      </c>
      <c r="AP1020" s="90"/>
      <c r="AQ1020" s="83" t="s">
        <v>1891</v>
      </c>
    </row>
    <row r="1021" spans="1:43" ht="51">
      <c r="A1021" s="19" t="s">
        <v>252</v>
      </c>
      <c r="B1021" s="1">
        <v>6013.58</v>
      </c>
      <c r="C1021" s="16">
        <v>193.5</v>
      </c>
      <c r="D1021" s="28" t="s">
        <v>2212</v>
      </c>
      <c r="E1021" s="17" t="s">
        <v>305</v>
      </c>
      <c r="F1021" s="20" t="s">
        <v>57</v>
      </c>
      <c r="G1021" s="17" t="s">
        <v>57</v>
      </c>
      <c r="H1021" s="15" t="s">
        <v>2213</v>
      </c>
      <c r="I1021" s="17"/>
      <c r="J1021" s="17"/>
      <c r="K1021" s="17" t="s">
        <v>2214</v>
      </c>
      <c r="L1021" s="19" t="s">
        <v>63</v>
      </c>
      <c r="M1021" s="19" t="s">
        <v>63</v>
      </c>
      <c r="N1021" s="19" t="s">
        <v>63</v>
      </c>
      <c r="O1021" s="19" t="s">
        <v>62</v>
      </c>
      <c r="P1021" s="19" t="s">
        <v>63</v>
      </c>
      <c r="Q1021" s="19" t="s">
        <v>62</v>
      </c>
      <c r="R1021" s="19" t="s">
        <v>63</v>
      </c>
      <c r="S1021" s="26" t="s">
        <v>62</v>
      </c>
      <c r="T1021" s="17" t="s">
        <v>62</v>
      </c>
      <c r="U1021" s="17" t="s">
        <v>62</v>
      </c>
      <c r="V1021" s="27" t="s">
        <v>62</v>
      </c>
      <c r="W1021" s="17" t="s">
        <v>63</v>
      </c>
      <c r="X1021" s="17" t="s">
        <v>63</v>
      </c>
      <c r="Y1021" s="17" t="s">
        <v>63</v>
      </c>
      <c r="Z1021" s="17" t="s">
        <v>63</v>
      </c>
      <c r="AA1021" s="17" t="s">
        <v>63</v>
      </c>
      <c r="AB1021" s="17" t="s">
        <v>63</v>
      </c>
      <c r="AC1021" s="17" t="s">
        <v>63</v>
      </c>
      <c r="AD1021" s="17" t="s">
        <v>63</v>
      </c>
      <c r="AE1021" s="17" t="s">
        <v>63</v>
      </c>
      <c r="AF1021" s="17" t="s">
        <v>63</v>
      </c>
      <c r="AG1021" s="17" t="s">
        <v>63</v>
      </c>
      <c r="AH1021" s="17" t="s">
        <v>63</v>
      </c>
      <c r="AI1021" s="17" t="s">
        <v>63</v>
      </c>
      <c r="AJ1021" s="17" t="s">
        <v>63</v>
      </c>
      <c r="AK1021" s="17" t="s">
        <v>63</v>
      </c>
      <c r="AL1021" s="17" t="s">
        <v>63</v>
      </c>
      <c r="AM1021" s="17" t="s">
        <v>63</v>
      </c>
      <c r="AN1021" s="17" t="s">
        <v>63</v>
      </c>
      <c r="AO1021" s="17" t="s">
        <v>63</v>
      </c>
      <c r="AP1021" s="90"/>
      <c r="AQ1021" s="83" t="s">
        <v>1891</v>
      </c>
    </row>
    <row r="1022" spans="1:43">
      <c r="A1022" s="19" t="s">
        <v>260</v>
      </c>
      <c r="B1022" s="1">
        <v>6101.3</v>
      </c>
      <c r="C1022" s="16">
        <v>319.5</v>
      </c>
      <c r="D1022" s="28" t="s">
        <v>261</v>
      </c>
      <c r="E1022" s="17" t="s">
        <v>262</v>
      </c>
      <c r="F1022" s="20" t="s">
        <v>57</v>
      </c>
      <c r="G1022" s="17" t="s">
        <v>57</v>
      </c>
      <c r="H1022" s="18">
        <v>1</v>
      </c>
      <c r="I1022" s="17"/>
      <c r="J1022" s="17"/>
      <c r="K1022" s="17"/>
      <c r="L1022" s="19" t="s">
        <v>63</v>
      </c>
      <c r="M1022" s="19" t="s">
        <v>63</v>
      </c>
      <c r="N1022" s="19" t="s">
        <v>63</v>
      </c>
      <c r="O1022" s="19" t="s">
        <v>62</v>
      </c>
      <c r="P1022" s="19" t="s">
        <v>63</v>
      </c>
      <c r="Q1022" s="19" t="s">
        <v>62</v>
      </c>
      <c r="R1022" s="19" t="s">
        <v>63</v>
      </c>
      <c r="S1022" s="26" t="s">
        <v>62</v>
      </c>
      <c r="T1022" s="17" t="s">
        <v>62</v>
      </c>
      <c r="U1022" s="17" t="s">
        <v>62</v>
      </c>
      <c r="V1022" s="27" t="s">
        <v>62</v>
      </c>
      <c r="W1022" s="17" t="s">
        <v>63</v>
      </c>
      <c r="X1022" s="17" t="s">
        <v>63</v>
      </c>
      <c r="Y1022" s="17" t="s">
        <v>63</v>
      </c>
      <c r="Z1022" s="17" t="s">
        <v>63</v>
      </c>
      <c r="AA1022" s="17" t="s">
        <v>63</v>
      </c>
      <c r="AB1022" s="17" t="s">
        <v>63</v>
      </c>
      <c r="AC1022" s="17" t="s">
        <v>63</v>
      </c>
      <c r="AD1022" s="17" t="s">
        <v>63</v>
      </c>
      <c r="AE1022" s="17" t="s">
        <v>63</v>
      </c>
      <c r="AF1022" s="17" t="s">
        <v>63</v>
      </c>
      <c r="AG1022" s="17" t="s">
        <v>63</v>
      </c>
      <c r="AH1022" s="17" t="s">
        <v>63</v>
      </c>
      <c r="AI1022" s="17" t="s">
        <v>63</v>
      </c>
      <c r="AJ1022" s="17" t="s">
        <v>63</v>
      </c>
      <c r="AK1022" s="17" t="s">
        <v>63</v>
      </c>
      <c r="AL1022" s="17" t="s">
        <v>63</v>
      </c>
      <c r="AM1022" s="17" t="s">
        <v>63</v>
      </c>
      <c r="AN1022" s="17" t="s">
        <v>63</v>
      </c>
      <c r="AO1022" s="17" t="s">
        <v>63</v>
      </c>
      <c r="AP1022" s="90"/>
      <c r="AQ1022" s="83" t="s">
        <v>64</v>
      </c>
    </row>
    <row r="1023" spans="1:43">
      <c r="A1023" s="19" t="s">
        <v>260</v>
      </c>
      <c r="B1023" s="1">
        <v>6102.3</v>
      </c>
      <c r="C1023" s="16">
        <v>62.1</v>
      </c>
      <c r="D1023" s="28" t="s">
        <v>2215</v>
      </c>
      <c r="E1023" s="17" t="s">
        <v>262</v>
      </c>
      <c r="F1023" s="20" t="s">
        <v>57</v>
      </c>
      <c r="G1023" s="17" t="s">
        <v>57</v>
      </c>
      <c r="H1023" s="18">
        <v>1</v>
      </c>
      <c r="I1023" s="17"/>
      <c r="J1023" s="17"/>
      <c r="K1023" s="17"/>
      <c r="L1023" s="19" t="s">
        <v>63</v>
      </c>
      <c r="M1023" s="19" t="s">
        <v>63</v>
      </c>
      <c r="N1023" s="19" t="s">
        <v>63</v>
      </c>
      <c r="O1023" s="19" t="s">
        <v>62</v>
      </c>
      <c r="P1023" s="19" t="s">
        <v>63</v>
      </c>
      <c r="Q1023" s="19" t="s">
        <v>62</v>
      </c>
      <c r="R1023" s="19" t="s">
        <v>63</v>
      </c>
      <c r="S1023" s="26" t="s">
        <v>62</v>
      </c>
      <c r="T1023" s="17" t="s">
        <v>62</v>
      </c>
      <c r="U1023" s="17" t="s">
        <v>62</v>
      </c>
      <c r="V1023" s="27" t="s">
        <v>62</v>
      </c>
      <c r="W1023" s="17" t="s">
        <v>63</v>
      </c>
      <c r="X1023" s="17" t="s">
        <v>63</v>
      </c>
      <c r="Y1023" s="17" t="s">
        <v>63</v>
      </c>
      <c r="Z1023" s="17" t="s">
        <v>63</v>
      </c>
      <c r="AA1023" s="17" t="s">
        <v>63</v>
      </c>
      <c r="AB1023" s="17" t="s">
        <v>63</v>
      </c>
      <c r="AC1023" s="17" t="s">
        <v>63</v>
      </c>
      <c r="AD1023" s="17" t="s">
        <v>63</v>
      </c>
      <c r="AE1023" s="17" t="s">
        <v>63</v>
      </c>
      <c r="AF1023" s="17" t="s">
        <v>63</v>
      </c>
      <c r="AG1023" s="17" t="s">
        <v>63</v>
      </c>
      <c r="AH1023" s="17" t="s">
        <v>63</v>
      </c>
      <c r="AI1023" s="17" t="s">
        <v>63</v>
      </c>
      <c r="AJ1023" s="17" t="s">
        <v>63</v>
      </c>
      <c r="AK1023" s="17" t="s">
        <v>63</v>
      </c>
      <c r="AL1023" s="17" t="s">
        <v>63</v>
      </c>
      <c r="AM1023" s="17" t="s">
        <v>63</v>
      </c>
      <c r="AN1023" s="17" t="s">
        <v>63</v>
      </c>
      <c r="AO1023" s="17" t="s">
        <v>63</v>
      </c>
      <c r="AP1023" s="90"/>
      <c r="AQ1023" s="83" t="s">
        <v>64</v>
      </c>
    </row>
    <row r="1024" spans="1:43">
      <c r="A1024" s="19" t="s">
        <v>260</v>
      </c>
      <c r="B1024" s="1">
        <v>6103.3</v>
      </c>
      <c r="C1024" s="16">
        <v>130.5</v>
      </c>
      <c r="D1024" s="28" t="s">
        <v>2216</v>
      </c>
      <c r="E1024" s="17" t="s">
        <v>262</v>
      </c>
      <c r="F1024" s="20" t="s">
        <v>57</v>
      </c>
      <c r="G1024" s="17" t="s">
        <v>57</v>
      </c>
      <c r="H1024" s="18">
        <v>1</v>
      </c>
      <c r="I1024" s="17"/>
      <c r="J1024" s="17"/>
      <c r="K1024" s="17"/>
      <c r="L1024" s="19" t="s">
        <v>63</v>
      </c>
      <c r="M1024" s="19" t="s">
        <v>63</v>
      </c>
      <c r="N1024" s="19" t="s">
        <v>63</v>
      </c>
      <c r="O1024" s="19" t="s">
        <v>62</v>
      </c>
      <c r="P1024" s="19" t="s">
        <v>63</v>
      </c>
      <c r="Q1024" s="19" t="s">
        <v>62</v>
      </c>
      <c r="R1024" s="19" t="s">
        <v>63</v>
      </c>
      <c r="S1024" s="26" t="s">
        <v>62</v>
      </c>
      <c r="T1024" s="17" t="s">
        <v>62</v>
      </c>
      <c r="U1024" s="17" t="s">
        <v>62</v>
      </c>
      <c r="V1024" s="27" t="s">
        <v>62</v>
      </c>
      <c r="W1024" s="17" t="s">
        <v>63</v>
      </c>
      <c r="X1024" s="17" t="s">
        <v>63</v>
      </c>
      <c r="Y1024" s="17" t="s">
        <v>63</v>
      </c>
      <c r="Z1024" s="17" t="s">
        <v>63</v>
      </c>
      <c r="AA1024" s="17" t="s">
        <v>63</v>
      </c>
      <c r="AB1024" s="17" t="s">
        <v>63</v>
      </c>
      <c r="AC1024" s="17" t="s">
        <v>63</v>
      </c>
      <c r="AD1024" s="17" t="s">
        <v>63</v>
      </c>
      <c r="AE1024" s="17" t="s">
        <v>63</v>
      </c>
      <c r="AF1024" s="17" t="s">
        <v>63</v>
      </c>
      <c r="AG1024" s="17" t="s">
        <v>63</v>
      </c>
      <c r="AH1024" s="17" t="s">
        <v>63</v>
      </c>
      <c r="AI1024" s="17" t="s">
        <v>63</v>
      </c>
      <c r="AJ1024" s="17" t="s">
        <v>63</v>
      </c>
      <c r="AK1024" s="17" t="s">
        <v>63</v>
      </c>
      <c r="AL1024" s="17" t="s">
        <v>63</v>
      </c>
      <c r="AM1024" s="17" t="s">
        <v>63</v>
      </c>
      <c r="AN1024" s="17" t="s">
        <v>63</v>
      </c>
      <c r="AO1024" s="17" t="s">
        <v>63</v>
      </c>
      <c r="AP1024" s="90"/>
      <c r="AQ1024" s="83" t="s">
        <v>64</v>
      </c>
    </row>
    <row r="1025" spans="1:43" ht="38.25">
      <c r="A1025" s="19" t="s">
        <v>260</v>
      </c>
      <c r="B1025" s="1">
        <v>6104.31</v>
      </c>
      <c r="C1025" s="16">
        <v>52.2</v>
      </c>
      <c r="D1025" s="28" t="s">
        <v>2217</v>
      </c>
      <c r="E1025" s="17" t="s">
        <v>2218</v>
      </c>
      <c r="F1025" s="20" t="s">
        <v>57</v>
      </c>
      <c r="G1025" s="17" t="s">
        <v>57</v>
      </c>
      <c r="H1025" s="17" t="s">
        <v>2219</v>
      </c>
      <c r="I1025" s="17"/>
      <c r="J1025" s="17"/>
      <c r="K1025" s="17"/>
      <c r="L1025" s="19" t="s">
        <v>63</v>
      </c>
      <c r="M1025" s="19" t="s">
        <v>63</v>
      </c>
      <c r="N1025" s="19" t="s">
        <v>63</v>
      </c>
      <c r="O1025" s="19" t="s">
        <v>62</v>
      </c>
      <c r="P1025" s="19" t="s">
        <v>63</v>
      </c>
      <c r="Q1025" s="19" t="s">
        <v>62</v>
      </c>
      <c r="R1025" s="19" t="s">
        <v>63</v>
      </c>
      <c r="S1025" s="26" t="s">
        <v>62</v>
      </c>
      <c r="T1025" s="17" t="s">
        <v>62</v>
      </c>
      <c r="U1025" s="17" t="s">
        <v>62</v>
      </c>
      <c r="V1025" s="27" t="s">
        <v>62</v>
      </c>
      <c r="W1025" s="17" t="s">
        <v>63</v>
      </c>
      <c r="X1025" s="17" t="s">
        <v>63</v>
      </c>
      <c r="Y1025" s="17" t="s">
        <v>63</v>
      </c>
      <c r="Z1025" s="17" t="s">
        <v>63</v>
      </c>
      <c r="AA1025" s="17" t="s">
        <v>63</v>
      </c>
      <c r="AB1025" s="17" t="s">
        <v>63</v>
      </c>
      <c r="AC1025" s="17" t="s">
        <v>63</v>
      </c>
      <c r="AD1025" s="17" t="s">
        <v>63</v>
      </c>
      <c r="AE1025" s="17" t="s">
        <v>63</v>
      </c>
      <c r="AF1025" s="17" t="s">
        <v>63</v>
      </c>
      <c r="AG1025" s="17" t="s">
        <v>63</v>
      </c>
      <c r="AH1025" s="17" t="s">
        <v>63</v>
      </c>
      <c r="AI1025" s="17" t="s">
        <v>63</v>
      </c>
      <c r="AJ1025" s="17" t="s">
        <v>63</v>
      </c>
      <c r="AK1025" s="17" t="s">
        <v>63</v>
      </c>
      <c r="AL1025" s="17" t="s">
        <v>63</v>
      </c>
      <c r="AM1025" s="17" t="s">
        <v>63</v>
      </c>
      <c r="AN1025" s="17" t="s">
        <v>63</v>
      </c>
      <c r="AO1025" s="17" t="s">
        <v>63</v>
      </c>
      <c r="AP1025" s="90"/>
      <c r="AQ1025" s="83" t="s">
        <v>64</v>
      </c>
    </row>
    <row r="1026" spans="1:43" ht="25.5">
      <c r="A1026" s="19" t="s">
        <v>260</v>
      </c>
      <c r="B1026" s="1">
        <v>6105.34</v>
      </c>
      <c r="C1026" s="16">
        <v>328.5</v>
      </c>
      <c r="D1026" s="28" t="s">
        <v>2220</v>
      </c>
      <c r="E1026" s="17" t="s">
        <v>264</v>
      </c>
      <c r="F1026" s="20" t="s">
        <v>57</v>
      </c>
      <c r="G1026" s="17" t="s">
        <v>57</v>
      </c>
      <c r="H1026" s="17" t="s">
        <v>2221</v>
      </c>
      <c r="I1026" s="17"/>
      <c r="J1026" s="17"/>
      <c r="K1026" s="17" t="s">
        <v>2222</v>
      </c>
      <c r="L1026" s="19" t="s">
        <v>63</v>
      </c>
      <c r="M1026" s="19" t="s">
        <v>63</v>
      </c>
      <c r="N1026" s="19" t="s">
        <v>63</v>
      </c>
      <c r="O1026" s="19" t="s">
        <v>62</v>
      </c>
      <c r="P1026" s="19" t="s">
        <v>63</v>
      </c>
      <c r="Q1026" s="19" t="s">
        <v>62</v>
      </c>
      <c r="R1026" s="19" t="s">
        <v>63</v>
      </c>
      <c r="S1026" s="26" t="s">
        <v>62</v>
      </c>
      <c r="T1026" s="17" t="s">
        <v>62</v>
      </c>
      <c r="U1026" s="17" t="s">
        <v>62</v>
      </c>
      <c r="V1026" s="27" t="s">
        <v>62</v>
      </c>
      <c r="W1026" s="17" t="s">
        <v>63</v>
      </c>
      <c r="X1026" s="17" t="s">
        <v>63</v>
      </c>
      <c r="Y1026" s="17" t="s">
        <v>63</v>
      </c>
      <c r="Z1026" s="17" t="s">
        <v>63</v>
      </c>
      <c r="AA1026" s="17" t="s">
        <v>63</v>
      </c>
      <c r="AB1026" s="17" t="s">
        <v>63</v>
      </c>
      <c r="AC1026" s="17" t="s">
        <v>63</v>
      </c>
      <c r="AD1026" s="17" t="s">
        <v>63</v>
      </c>
      <c r="AE1026" s="17" t="s">
        <v>63</v>
      </c>
      <c r="AF1026" s="17" t="s">
        <v>63</v>
      </c>
      <c r="AG1026" s="17" t="s">
        <v>63</v>
      </c>
      <c r="AH1026" s="17" t="s">
        <v>63</v>
      </c>
      <c r="AI1026" s="17" t="s">
        <v>63</v>
      </c>
      <c r="AJ1026" s="17" t="s">
        <v>63</v>
      </c>
      <c r="AK1026" s="17" t="s">
        <v>63</v>
      </c>
      <c r="AL1026" s="17" t="s">
        <v>63</v>
      </c>
      <c r="AM1026" s="17" t="s">
        <v>63</v>
      </c>
      <c r="AN1026" s="17" t="s">
        <v>63</v>
      </c>
      <c r="AO1026" s="17" t="s">
        <v>63</v>
      </c>
      <c r="AP1026" s="90"/>
      <c r="AQ1026" s="83" t="s">
        <v>64</v>
      </c>
    </row>
    <row r="1027" spans="1:43" ht="25.5">
      <c r="A1027" s="19" t="s">
        <v>260</v>
      </c>
      <c r="B1027" s="1">
        <v>6106.34</v>
      </c>
      <c r="C1027" s="16">
        <v>315</v>
      </c>
      <c r="D1027" s="28" t="s">
        <v>263</v>
      </c>
      <c r="E1027" s="17" t="s">
        <v>264</v>
      </c>
      <c r="F1027" s="20" t="s">
        <v>57</v>
      </c>
      <c r="G1027" s="17" t="s">
        <v>57</v>
      </c>
      <c r="H1027" s="17" t="s">
        <v>265</v>
      </c>
      <c r="I1027" s="17"/>
      <c r="J1027" s="17"/>
      <c r="K1027" s="17"/>
      <c r="L1027" s="19" t="s">
        <v>63</v>
      </c>
      <c r="M1027" s="19" t="s">
        <v>63</v>
      </c>
      <c r="N1027" s="19" t="s">
        <v>63</v>
      </c>
      <c r="O1027" s="19" t="s">
        <v>62</v>
      </c>
      <c r="P1027" s="19" t="s">
        <v>63</v>
      </c>
      <c r="Q1027" s="19" t="s">
        <v>62</v>
      </c>
      <c r="R1027" s="19" t="s">
        <v>63</v>
      </c>
      <c r="S1027" s="26" t="s">
        <v>62</v>
      </c>
      <c r="T1027" s="17" t="s">
        <v>62</v>
      </c>
      <c r="U1027" s="17" t="s">
        <v>62</v>
      </c>
      <c r="V1027" s="27" t="s">
        <v>62</v>
      </c>
      <c r="W1027" s="17" t="s">
        <v>63</v>
      </c>
      <c r="X1027" s="17" t="s">
        <v>63</v>
      </c>
      <c r="Y1027" s="17" t="s">
        <v>63</v>
      </c>
      <c r="Z1027" s="17" t="s">
        <v>63</v>
      </c>
      <c r="AA1027" s="17" t="s">
        <v>63</v>
      </c>
      <c r="AB1027" s="17" t="s">
        <v>63</v>
      </c>
      <c r="AC1027" s="17" t="s">
        <v>63</v>
      </c>
      <c r="AD1027" s="17" t="s">
        <v>63</v>
      </c>
      <c r="AE1027" s="17" t="s">
        <v>63</v>
      </c>
      <c r="AF1027" s="17" t="s">
        <v>63</v>
      </c>
      <c r="AG1027" s="17" t="s">
        <v>63</v>
      </c>
      <c r="AH1027" s="17" t="s">
        <v>63</v>
      </c>
      <c r="AI1027" s="17" t="s">
        <v>63</v>
      </c>
      <c r="AJ1027" s="17" t="s">
        <v>63</v>
      </c>
      <c r="AK1027" s="17" t="s">
        <v>63</v>
      </c>
      <c r="AL1027" s="17" t="s">
        <v>63</v>
      </c>
      <c r="AM1027" s="17" t="s">
        <v>63</v>
      </c>
      <c r="AN1027" s="17" t="s">
        <v>63</v>
      </c>
      <c r="AO1027" s="17" t="s">
        <v>63</v>
      </c>
      <c r="AP1027" s="90"/>
      <c r="AQ1027" s="83" t="s">
        <v>64</v>
      </c>
    </row>
    <row r="1028" spans="1:43" ht="191.25">
      <c r="A1028" s="19" t="s">
        <v>260</v>
      </c>
      <c r="B1028" s="1">
        <v>6107.35</v>
      </c>
      <c r="C1028" s="16">
        <v>1620</v>
      </c>
      <c r="D1028" s="28" t="s">
        <v>266</v>
      </c>
      <c r="E1028" s="17" t="s">
        <v>267</v>
      </c>
      <c r="F1028" s="20" t="s">
        <v>57</v>
      </c>
      <c r="G1028" s="17" t="s">
        <v>57</v>
      </c>
      <c r="H1028" s="18">
        <v>1</v>
      </c>
      <c r="I1028" s="15" t="s">
        <v>268</v>
      </c>
      <c r="J1028" s="17"/>
      <c r="K1028" s="17"/>
      <c r="L1028" s="19" t="s">
        <v>63</v>
      </c>
      <c r="M1028" s="19" t="s">
        <v>63</v>
      </c>
      <c r="N1028" s="19" t="s">
        <v>63</v>
      </c>
      <c r="O1028" s="19" t="s">
        <v>62</v>
      </c>
      <c r="P1028" s="19" t="s">
        <v>63</v>
      </c>
      <c r="Q1028" s="19" t="s">
        <v>62</v>
      </c>
      <c r="R1028" s="19" t="s">
        <v>63</v>
      </c>
      <c r="S1028" s="26" t="s">
        <v>62</v>
      </c>
      <c r="T1028" s="17" t="s">
        <v>62</v>
      </c>
      <c r="U1028" s="17" t="s">
        <v>62</v>
      </c>
      <c r="V1028" s="27" t="s">
        <v>62</v>
      </c>
      <c r="W1028" s="17" t="s">
        <v>63</v>
      </c>
      <c r="X1028" s="17" t="s">
        <v>63</v>
      </c>
      <c r="Y1028" s="17" t="s">
        <v>63</v>
      </c>
      <c r="Z1028" s="17" t="s">
        <v>63</v>
      </c>
      <c r="AA1028" s="17" t="s">
        <v>63</v>
      </c>
      <c r="AB1028" s="17" t="s">
        <v>63</v>
      </c>
      <c r="AC1028" s="17" t="s">
        <v>63</v>
      </c>
      <c r="AD1028" s="17" t="s">
        <v>63</v>
      </c>
      <c r="AE1028" s="17" t="s">
        <v>63</v>
      </c>
      <c r="AF1028" s="17" t="s">
        <v>63</v>
      </c>
      <c r="AG1028" s="17" t="s">
        <v>63</v>
      </c>
      <c r="AH1028" s="17" t="s">
        <v>63</v>
      </c>
      <c r="AI1028" s="17" t="s">
        <v>63</v>
      </c>
      <c r="AJ1028" s="17" t="s">
        <v>63</v>
      </c>
      <c r="AK1028" s="17" t="s">
        <v>63</v>
      </c>
      <c r="AL1028" s="17" t="s">
        <v>63</v>
      </c>
      <c r="AM1028" s="17" t="s">
        <v>63</v>
      </c>
      <c r="AN1028" s="17" t="s">
        <v>63</v>
      </c>
      <c r="AO1028" s="17" t="s">
        <v>63</v>
      </c>
      <c r="AP1028" s="90"/>
      <c r="AQ1028" s="83" t="s">
        <v>64</v>
      </c>
    </row>
    <row r="1029" spans="1:43" ht="38.25">
      <c r="A1029" s="19" t="s">
        <v>260</v>
      </c>
      <c r="B1029" s="1">
        <v>6108.35</v>
      </c>
      <c r="C1029" s="16">
        <v>1350</v>
      </c>
      <c r="D1029" s="28" t="s">
        <v>2223</v>
      </c>
      <c r="E1029" s="17" t="s">
        <v>267</v>
      </c>
      <c r="F1029" s="20" t="s">
        <v>57</v>
      </c>
      <c r="G1029" s="17" t="s">
        <v>57</v>
      </c>
      <c r="H1029" s="25">
        <v>1</v>
      </c>
      <c r="I1029" s="15" t="s">
        <v>2224</v>
      </c>
      <c r="J1029" s="17" t="s">
        <v>2201</v>
      </c>
      <c r="K1029" s="17"/>
      <c r="L1029" s="19" t="s">
        <v>63</v>
      </c>
      <c r="M1029" s="19" t="s">
        <v>63</v>
      </c>
      <c r="N1029" s="19" t="s">
        <v>63</v>
      </c>
      <c r="O1029" s="19" t="s">
        <v>62</v>
      </c>
      <c r="P1029" s="19" t="s">
        <v>63</v>
      </c>
      <c r="Q1029" s="19" t="s">
        <v>62</v>
      </c>
      <c r="R1029" s="19" t="s">
        <v>63</v>
      </c>
      <c r="S1029" s="26" t="s">
        <v>62</v>
      </c>
      <c r="T1029" s="17" t="s">
        <v>62</v>
      </c>
      <c r="U1029" s="17" t="s">
        <v>62</v>
      </c>
      <c r="V1029" s="27" t="s">
        <v>62</v>
      </c>
      <c r="W1029" s="17" t="s">
        <v>63</v>
      </c>
      <c r="X1029" s="17" t="s">
        <v>63</v>
      </c>
      <c r="Y1029" s="17" t="s">
        <v>63</v>
      </c>
      <c r="Z1029" s="17" t="s">
        <v>63</v>
      </c>
      <c r="AA1029" s="17" t="s">
        <v>63</v>
      </c>
      <c r="AB1029" s="17" t="s">
        <v>63</v>
      </c>
      <c r="AC1029" s="17" t="s">
        <v>63</v>
      </c>
      <c r="AD1029" s="17" t="s">
        <v>63</v>
      </c>
      <c r="AE1029" s="17" t="s">
        <v>63</v>
      </c>
      <c r="AF1029" s="17" t="s">
        <v>63</v>
      </c>
      <c r="AG1029" s="17" t="s">
        <v>63</v>
      </c>
      <c r="AH1029" s="17" t="s">
        <v>63</v>
      </c>
      <c r="AI1029" s="17" t="s">
        <v>63</v>
      </c>
      <c r="AJ1029" s="17" t="s">
        <v>63</v>
      </c>
      <c r="AK1029" s="17" t="s">
        <v>63</v>
      </c>
      <c r="AL1029" s="17" t="s">
        <v>63</v>
      </c>
      <c r="AM1029" s="17" t="s">
        <v>63</v>
      </c>
      <c r="AN1029" s="17" t="s">
        <v>63</v>
      </c>
      <c r="AO1029" s="17" t="s">
        <v>63</v>
      </c>
      <c r="AP1029" s="90"/>
      <c r="AQ1029" s="83" t="s">
        <v>64</v>
      </c>
    </row>
    <row r="1030" spans="1:43" ht="25.5">
      <c r="A1030" s="19" t="s">
        <v>260</v>
      </c>
      <c r="B1030" s="1">
        <v>6109.37</v>
      </c>
      <c r="C1030" s="16">
        <v>166.5</v>
      </c>
      <c r="D1030" s="28" t="s">
        <v>2225</v>
      </c>
      <c r="E1030" s="17" t="s">
        <v>2226</v>
      </c>
      <c r="F1030" s="20" t="s">
        <v>57</v>
      </c>
      <c r="G1030" s="17" t="s">
        <v>57</v>
      </c>
      <c r="H1030" s="18">
        <v>1</v>
      </c>
      <c r="I1030" s="17"/>
      <c r="J1030" s="17"/>
      <c r="K1030" s="15" t="s">
        <v>2227</v>
      </c>
      <c r="L1030" s="19" t="s">
        <v>63</v>
      </c>
      <c r="M1030" s="19" t="s">
        <v>63</v>
      </c>
      <c r="N1030" s="19" t="s">
        <v>63</v>
      </c>
      <c r="O1030" s="19" t="s">
        <v>62</v>
      </c>
      <c r="P1030" s="19" t="s">
        <v>63</v>
      </c>
      <c r="Q1030" s="19" t="s">
        <v>62</v>
      </c>
      <c r="R1030" s="19" t="s">
        <v>63</v>
      </c>
      <c r="S1030" s="26" t="s">
        <v>62</v>
      </c>
      <c r="T1030" s="17" t="s">
        <v>62</v>
      </c>
      <c r="U1030" s="17" t="s">
        <v>62</v>
      </c>
      <c r="V1030" s="27" t="s">
        <v>62</v>
      </c>
      <c r="W1030" s="17" t="s">
        <v>63</v>
      </c>
      <c r="X1030" s="17" t="s">
        <v>63</v>
      </c>
      <c r="Y1030" s="17" t="s">
        <v>63</v>
      </c>
      <c r="Z1030" s="17" t="s">
        <v>63</v>
      </c>
      <c r="AA1030" s="17" t="s">
        <v>63</v>
      </c>
      <c r="AB1030" s="17" t="s">
        <v>63</v>
      </c>
      <c r="AC1030" s="17" t="s">
        <v>63</v>
      </c>
      <c r="AD1030" s="17" t="s">
        <v>63</v>
      </c>
      <c r="AE1030" s="17" t="s">
        <v>63</v>
      </c>
      <c r="AF1030" s="17" t="s">
        <v>63</v>
      </c>
      <c r="AG1030" s="17" t="s">
        <v>63</v>
      </c>
      <c r="AH1030" s="17" t="s">
        <v>63</v>
      </c>
      <c r="AI1030" s="17" t="s">
        <v>63</v>
      </c>
      <c r="AJ1030" s="17" t="s">
        <v>63</v>
      </c>
      <c r="AK1030" s="17" t="s">
        <v>63</v>
      </c>
      <c r="AL1030" s="17" t="s">
        <v>63</v>
      </c>
      <c r="AM1030" s="17" t="s">
        <v>63</v>
      </c>
      <c r="AN1030" s="17" t="s">
        <v>63</v>
      </c>
      <c r="AO1030" s="17" t="s">
        <v>63</v>
      </c>
      <c r="AP1030" s="90"/>
      <c r="AQ1030" s="83" t="s">
        <v>64</v>
      </c>
    </row>
    <row r="1031" spans="1:43" ht="38.25">
      <c r="A1031" s="19" t="s">
        <v>2228</v>
      </c>
      <c r="B1031" s="1">
        <v>6200.64</v>
      </c>
      <c r="C1031" s="16">
        <v>83.7</v>
      </c>
      <c r="D1031" s="28" t="s">
        <v>2229</v>
      </c>
      <c r="E1031" s="17" t="s">
        <v>2230</v>
      </c>
      <c r="F1031" s="20" t="s">
        <v>57</v>
      </c>
      <c r="G1031" s="17" t="s">
        <v>57</v>
      </c>
      <c r="H1031" s="18">
        <v>1</v>
      </c>
      <c r="I1031" s="17"/>
      <c r="J1031" s="17"/>
      <c r="K1031" s="17" t="s">
        <v>2231</v>
      </c>
      <c r="L1031" s="19" t="s">
        <v>62</v>
      </c>
      <c r="M1031" s="19" t="s">
        <v>62</v>
      </c>
      <c r="N1031" s="19" t="s">
        <v>63</v>
      </c>
      <c r="O1031" s="19" t="s">
        <v>62</v>
      </c>
      <c r="P1031" s="19" t="s">
        <v>63</v>
      </c>
      <c r="Q1031" s="19" t="s">
        <v>62</v>
      </c>
      <c r="R1031" s="19" t="s">
        <v>63</v>
      </c>
      <c r="S1031" s="26" t="s">
        <v>62</v>
      </c>
      <c r="T1031" s="17" t="s">
        <v>62</v>
      </c>
      <c r="U1031" s="17" t="s">
        <v>62</v>
      </c>
      <c r="V1031" s="27" t="s">
        <v>62</v>
      </c>
      <c r="W1031" s="17" t="s">
        <v>63</v>
      </c>
      <c r="X1031" s="17" t="s">
        <v>63</v>
      </c>
      <c r="Y1031" s="17" t="s">
        <v>63</v>
      </c>
      <c r="Z1031" s="17" t="s">
        <v>63</v>
      </c>
      <c r="AA1031" s="17" t="s">
        <v>63</v>
      </c>
      <c r="AB1031" s="17" t="s">
        <v>63</v>
      </c>
      <c r="AC1031" s="17" t="s">
        <v>63</v>
      </c>
      <c r="AD1031" s="17" t="s">
        <v>63</v>
      </c>
      <c r="AE1031" s="17" t="s">
        <v>63</v>
      </c>
      <c r="AF1031" s="17" t="s">
        <v>63</v>
      </c>
      <c r="AG1031" s="17" t="s">
        <v>63</v>
      </c>
      <c r="AH1031" s="17" t="s">
        <v>63</v>
      </c>
      <c r="AI1031" s="17" t="s">
        <v>63</v>
      </c>
      <c r="AJ1031" s="17" t="s">
        <v>63</v>
      </c>
      <c r="AK1031" s="17" t="s">
        <v>63</v>
      </c>
      <c r="AL1031" s="17" t="s">
        <v>63</v>
      </c>
      <c r="AM1031" s="17" t="s">
        <v>63</v>
      </c>
      <c r="AN1031" s="17" t="s">
        <v>63</v>
      </c>
      <c r="AO1031" s="17" t="s">
        <v>63</v>
      </c>
      <c r="AP1031" s="90"/>
      <c r="AQ1031" s="83" t="s">
        <v>64</v>
      </c>
    </row>
    <row r="1032" spans="1:43" ht="51">
      <c r="A1032" s="19" t="s">
        <v>2228</v>
      </c>
      <c r="B1032" s="1">
        <v>6201.64</v>
      </c>
      <c r="C1032" s="16">
        <v>83.7</v>
      </c>
      <c r="D1032" s="28" t="s">
        <v>2232</v>
      </c>
      <c r="E1032" s="17" t="s">
        <v>2230</v>
      </c>
      <c r="F1032" s="20" t="s">
        <v>57</v>
      </c>
      <c r="G1032" s="17" t="s">
        <v>57</v>
      </c>
      <c r="H1032" s="104">
        <v>1</v>
      </c>
      <c r="I1032" s="17"/>
      <c r="J1032" s="17"/>
      <c r="K1032" s="17" t="s">
        <v>2231</v>
      </c>
      <c r="L1032" s="19" t="s">
        <v>62</v>
      </c>
      <c r="M1032" s="19" t="s">
        <v>62</v>
      </c>
      <c r="N1032" s="19" t="s">
        <v>63</v>
      </c>
      <c r="O1032" s="19" t="s">
        <v>62</v>
      </c>
      <c r="P1032" s="19" t="s">
        <v>63</v>
      </c>
      <c r="Q1032" s="19" t="s">
        <v>62</v>
      </c>
      <c r="R1032" s="19" t="s">
        <v>63</v>
      </c>
      <c r="S1032" s="26" t="s">
        <v>62</v>
      </c>
      <c r="T1032" s="17" t="s">
        <v>62</v>
      </c>
      <c r="U1032" s="17" t="s">
        <v>62</v>
      </c>
      <c r="V1032" s="27" t="s">
        <v>62</v>
      </c>
      <c r="W1032" s="17" t="s">
        <v>63</v>
      </c>
      <c r="X1032" s="17" t="s">
        <v>63</v>
      </c>
      <c r="Y1032" s="17" t="s">
        <v>63</v>
      </c>
      <c r="Z1032" s="17" t="s">
        <v>63</v>
      </c>
      <c r="AA1032" s="17" t="s">
        <v>63</v>
      </c>
      <c r="AB1032" s="17" t="s">
        <v>63</v>
      </c>
      <c r="AC1032" s="17" t="s">
        <v>63</v>
      </c>
      <c r="AD1032" s="17" t="s">
        <v>63</v>
      </c>
      <c r="AE1032" s="17" t="s">
        <v>63</v>
      </c>
      <c r="AF1032" s="17" t="s">
        <v>63</v>
      </c>
      <c r="AG1032" s="17" t="s">
        <v>63</v>
      </c>
      <c r="AH1032" s="17" t="s">
        <v>63</v>
      </c>
      <c r="AI1032" s="17" t="s">
        <v>63</v>
      </c>
      <c r="AJ1032" s="17" t="s">
        <v>63</v>
      </c>
      <c r="AK1032" s="17" t="s">
        <v>63</v>
      </c>
      <c r="AL1032" s="17" t="s">
        <v>63</v>
      </c>
      <c r="AM1032" s="17" t="s">
        <v>63</v>
      </c>
      <c r="AN1032" s="17" t="s">
        <v>63</v>
      </c>
      <c r="AO1032" s="17" t="s">
        <v>63</v>
      </c>
      <c r="AP1032" s="90"/>
      <c r="AQ1032" s="83" t="s">
        <v>64</v>
      </c>
    </row>
    <row r="1033" spans="1:43" ht="102">
      <c r="A1033" s="19" t="s">
        <v>2228</v>
      </c>
      <c r="B1033" s="1">
        <v>6202.64</v>
      </c>
      <c r="C1033" s="16">
        <v>83.7</v>
      </c>
      <c r="D1033" s="28" t="s">
        <v>2233</v>
      </c>
      <c r="E1033" s="17" t="s">
        <v>2230</v>
      </c>
      <c r="F1033" s="20" t="s">
        <v>57</v>
      </c>
      <c r="G1033" s="17" t="s">
        <v>57</v>
      </c>
      <c r="H1033" s="17" t="s">
        <v>86</v>
      </c>
      <c r="I1033" s="17"/>
      <c r="J1033" s="17"/>
      <c r="K1033" s="17" t="s">
        <v>2231</v>
      </c>
      <c r="L1033" s="19" t="s">
        <v>62</v>
      </c>
      <c r="M1033" s="19" t="s">
        <v>62</v>
      </c>
      <c r="N1033" s="19" t="s">
        <v>63</v>
      </c>
      <c r="O1033" s="19" t="s">
        <v>62</v>
      </c>
      <c r="P1033" s="19" t="s">
        <v>63</v>
      </c>
      <c r="Q1033" s="19" t="s">
        <v>62</v>
      </c>
      <c r="R1033" s="19" t="s">
        <v>63</v>
      </c>
      <c r="S1033" s="26" t="s">
        <v>62</v>
      </c>
      <c r="T1033" s="17" t="s">
        <v>62</v>
      </c>
      <c r="U1033" s="17" t="s">
        <v>62</v>
      </c>
      <c r="V1033" s="27" t="s">
        <v>62</v>
      </c>
      <c r="W1033" s="17" t="s">
        <v>63</v>
      </c>
      <c r="X1033" s="17" t="s">
        <v>63</v>
      </c>
      <c r="Y1033" s="17" t="s">
        <v>63</v>
      </c>
      <c r="Z1033" s="17" t="s">
        <v>63</v>
      </c>
      <c r="AA1033" s="17" t="s">
        <v>63</v>
      </c>
      <c r="AB1033" s="17" t="s">
        <v>63</v>
      </c>
      <c r="AC1033" s="17" t="s">
        <v>63</v>
      </c>
      <c r="AD1033" s="17" t="s">
        <v>63</v>
      </c>
      <c r="AE1033" s="17" t="s">
        <v>63</v>
      </c>
      <c r="AF1033" s="17" t="s">
        <v>63</v>
      </c>
      <c r="AG1033" s="17" t="s">
        <v>63</v>
      </c>
      <c r="AH1033" s="17" t="s">
        <v>63</v>
      </c>
      <c r="AI1033" s="17" t="s">
        <v>63</v>
      </c>
      <c r="AJ1033" s="17" t="s">
        <v>63</v>
      </c>
      <c r="AK1033" s="17" t="s">
        <v>63</v>
      </c>
      <c r="AL1033" s="17" t="s">
        <v>63</v>
      </c>
      <c r="AM1033" s="17" t="s">
        <v>63</v>
      </c>
      <c r="AN1033" s="17" t="s">
        <v>63</v>
      </c>
      <c r="AO1033" s="17" t="s">
        <v>63</v>
      </c>
      <c r="AP1033" s="90"/>
      <c r="AQ1033" s="83" t="s">
        <v>64</v>
      </c>
    </row>
    <row r="1034" spans="1:43" ht="38.25">
      <c r="A1034" s="19" t="s">
        <v>2228</v>
      </c>
      <c r="B1034" s="1">
        <v>6203.51</v>
      </c>
      <c r="C1034" s="16">
        <v>94.5</v>
      </c>
      <c r="D1034" s="28" t="s">
        <v>2234</v>
      </c>
      <c r="E1034" s="17" t="s">
        <v>2235</v>
      </c>
      <c r="F1034" s="20" t="s">
        <v>57</v>
      </c>
      <c r="G1034" s="17" t="s">
        <v>57</v>
      </c>
      <c r="H1034" s="17" t="s">
        <v>2236</v>
      </c>
      <c r="I1034" s="15" t="s">
        <v>2237</v>
      </c>
      <c r="J1034" s="17" t="s">
        <v>2238</v>
      </c>
      <c r="K1034" s="17"/>
      <c r="L1034" s="19" t="s">
        <v>63</v>
      </c>
      <c r="M1034" s="19" t="s">
        <v>62</v>
      </c>
      <c r="N1034" s="19" t="s">
        <v>63</v>
      </c>
      <c r="O1034" s="19" t="s">
        <v>62</v>
      </c>
      <c r="P1034" s="19" t="s">
        <v>63</v>
      </c>
      <c r="Q1034" s="19" t="s">
        <v>62</v>
      </c>
      <c r="R1034" s="19" t="s">
        <v>63</v>
      </c>
      <c r="S1034" s="26" t="s">
        <v>62</v>
      </c>
      <c r="T1034" s="17" t="s">
        <v>62</v>
      </c>
      <c r="U1034" s="17" t="s">
        <v>62</v>
      </c>
      <c r="V1034" s="27" t="s">
        <v>62</v>
      </c>
      <c r="W1034" s="17" t="s">
        <v>63</v>
      </c>
      <c r="X1034" s="17" t="s">
        <v>63</v>
      </c>
      <c r="Y1034" s="17" t="s">
        <v>63</v>
      </c>
      <c r="Z1034" s="17" t="s">
        <v>63</v>
      </c>
      <c r="AA1034" s="17" t="s">
        <v>63</v>
      </c>
      <c r="AB1034" s="17" t="s">
        <v>63</v>
      </c>
      <c r="AC1034" s="17" t="s">
        <v>63</v>
      </c>
      <c r="AD1034" s="17" t="s">
        <v>63</v>
      </c>
      <c r="AE1034" s="17" t="s">
        <v>63</v>
      </c>
      <c r="AF1034" s="17" t="s">
        <v>63</v>
      </c>
      <c r="AG1034" s="17" t="s">
        <v>63</v>
      </c>
      <c r="AH1034" s="17" t="s">
        <v>63</v>
      </c>
      <c r="AI1034" s="17" t="s">
        <v>63</v>
      </c>
      <c r="AJ1034" s="17" t="s">
        <v>63</v>
      </c>
      <c r="AK1034" s="17" t="s">
        <v>63</v>
      </c>
      <c r="AL1034" s="17" t="s">
        <v>63</v>
      </c>
      <c r="AM1034" s="17" t="s">
        <v>63</v>
      </c>
      <c r="AN1034" s="17" t="s">
        <v>63</v>
      </c>
      <c r="AO1034" s="17" t="s">
        <v>63</v>
      </c>
      <c r="AP1034" s="90"/>
      <c r="AQ1034" s="83" t="s">
        <v>64</v>
      </c>
    </row>
    <row r="1035" spans="1:43" ht="63.75">
      <c r="A1035" s="19" t="s">
        <v>2228</v>
      </c>
      <c r="B1035" s="1">
        <v>6203.54</v>
      </c>
      <c r="C1035" s="16">
        <v>166.5</v>
      </c>
      <c r="D1035" s="28" t="s">
        <v>2234</v>
      </c>
      <c r="E1035" s="17" t="s">
        <v>308</v>
      </c>
      <c r="F1035" s="20" t="s">
        <v>57</v>
      </c>
      <c r="G1035" s="17" t="s">
        <v>57</v>
      </c>
      <c r="H1035" s="17" t="s">
        <v>2236</v>
      </c>
      <c r="I1035" s="15" t="s">
        <v>2239</v>
      </c>
      <c r="J1035" s="17" t="s">
        <v>2238</v>
      </c>
      <c r="K1035" s="17"/>
      <c r="L1035" s="19" t="s">
        <v>63</v>
      </c>
      <c r="M1035" s="19" t="s">
        <v>62</v>
      </c>
      <c r="N1035" s="19" t="s">
        <v>63</v>
      </c>
      <c r="O1035" s="19" t="s">
        <v>62</v>
      </c>
      <c r="P1035" s="19" t="s">
        <v>63</v>
      </c>
      <c r="Q1035" s="19" t="s">
        <v>62</v>
      </c>
      <c r="R1035" s="19" t="s">
        <v>63</v>
      </c>
      <c r="S1035" s="26" t="s">
        <v>62</v>
      </c>
      <c r="T1035" s="17" t="s">
        <v>62</v>
      </c>
      <c r="U1035" s="17" t="s">
        <v>62</v>
      </c>
      <c r="V1035" s="27" t="s">
        <v>62</v>
      </c>
      <c r="W1035" s="17" t="s">
        <v>63</v>
      </c>
      <c r="X1035" s="17" t="s">
        <v>63</v>
      </c>
      <c r="Y1035" s="17" t="s">
        <v>63</v>
      </c>
      <c r="Z1035" s="17" t="s">
        <v>63</v>
      </c>
      <c r="AA1035" s="17" t="s">
        <v>63</v>
      </c>
      <c r="AB1035" s="17" t="s">
        <v>63</v>
      </c>
      <c r="AC1035" s="17" t="s">
        <v>63</v>
      </c>
      <c r="AD1035" s="17" t="s">
        <v>63</v>
      </c>
      <c r="AE1035" s="17" t="s">
        <v>63</v>
      </c>
      <c r="AF1035" s="17" t="s">
        <v>63</v>
      </c>
      <c r="AG1035" s="17" t="s">
        <v>63</v>
      </c>
      <c r="AH1035" s="17" t="s">
        <v>63</v>
      </c>
      <c r="AI1035" s="17" t="s">
        <v>63</v>
      </c>
      <c r="AJ1035" s="17" t="s">
        <v>63</v>
      </c>
      <c r="AK1035" s="17" t="s">
        <v>63</v>
      </c>
      <c r="AL1035" s="17" t="s">
        <v>63</v>
      </c>
      <c r="AM1035" s="17" t="s">
        <v>63</v>
      </c>
      <c r="AN1035" s="17" t="s">
        <v>63</v>
      </c>
      <c r="AO1035" s="17" t="s">
        <v>63</v>
      </c>
      <c r="AP1035" s="90"/>
      <c r="AQ1035" s="83" t="s">
        <v>64</v>
      </c>
    </row>
    <row r="1036" spans="1:43" ht="51">
      <c r="A1036" s="19" t="s">
        <v>2228</v>
      </c>
      <c r="B1036" s="1">
        <v>6203.55</v>
      </c>
      <c r="C1036" s="16">
        <v>315</v>
      </c>
      <c r="D1036" s="28" t="s">
        <v>2234</v>
      </c>
      <c r="E1036" s="17" t="s">
        <v>271</v>
      </c>
      <c r="F1036" s="20" t="s">
        <v>57</v>
      </c>
      <c r="G1036" s="17" t="s">
        <v>57</v>
      </c>
      <c r="H1036" s="17" t="s">
        <v>272</v>
      </c>
      <c r="I1036" s="15" t="s">
        <v>2240</v>
      </c>
      <c r="J1036" s="17" t="s">
        <v>2238</v>
      </c>
      <c r="K1036" s="17"/>
      <c r="L1036" s="19" t="s">
        <v>63</v>
      </c>
      <c r="M1036" s="19" t="s">
        <v>62</v>
      </c>
      <c r="N1036" s="19" t="s">
        <v>63</v>
      </c>
      <c r="O1036" s="19" t="s">
        <v>62</v>
      </c>
      <c r="P1036" s="19" t="s">
        <v>63</v>
      </c>
      <c r="Q1036" s="19" t="s">
        <v>62</v>
      </c>
      <c r="R1036" s="19" t="s">
        <v>63</v>
      </c>
      <c r="S1036" s="26" t="s">
        <v>62</v>
      </c>
      <c r="T1036" s="17" t="s">
        <v>62</v>
      </c>
      <c r="U1036" s="17" t="s">
        <v>62</v>
      </c>
      <c r="V1036" s="27" t="s">
        <v>62</v>
      </c>
      <c r="W1036" s="17" t="s">
        <v>63</v>
      </c>
      <c r="X1036" s="17" t="s">
        <v>63</v>
      </c>
      <c r="Y1036" s="17" t="s">
        <v>63</v>
      </c>
      <c r="Z1036" s="17" t="s">
        <v>63</v>
      </c>
      <c r="AA1036" s="17" t="s">
        <v>63</v>
      </c>
      <c r="AB1036" s="17" t="s">
        <v>63</v>
      </c>
      <c r="AC1036" s="17" t="s">
        <v>63</v>
      </c>
      <c r="AD1036" s="17" t="s">
        <v>63</v>
      </c>
      <c r="AE1036" s="17" t="s">
        <v>63</v>
      </c>
      <c r="AF1036" s="17" t="s">
        <v>63</v>
      </c>
      <c r="AG1036" s="17" t="s">
        <v>63</v>
      </c>
      <c r="AH1036" s="17" t="s">
        <v>63</v>
      </c>
      <c r="AI1036" s="17" t="s">
        <v>63</v>
      </c>
      <c r="AJ1036" s="17" t="s">
        <v>63</v>
      </c>
      <c r="AK1036" s="17" t="s">
        <v>63</v>
      </c>
      <c r="AL1036" s="17" t="s">
        <v>63</v>
      </c>
      <c r="AM1036" s="17" t="s">
        <v>63</v>
      </c>
      <c r="AN1036" s="17" t="s">
        <v>63</v>
      </c>
      <c r="AO1036" s="17" t="s">
        <v>63</v>
      </c>
      <c r="AP1036" s="90"/>
      <c r="AQ1036" s="83" t="s">
        <v>64</v>
      </c>
    </row>
    <row r="1037" spans="1:43" ht="38.25">
      <c r="A1037" s="19" t="s">
        <v>2228</v>
      </c>
      <c r="B1037" s="1">
        <v>6203.56</v>
      </c>
      <c r="C1037" s="16">
        <v>193.5</v>
      </c>
      <c r="D1037" s="28" t="s">
        <v>2241</v>
      </c>
      <c r="E1037" s="17" t="s">
        <v>2242</v>
      </c>
      <c r="F1037" s="20" t="s">
        <v>57</v>
      </c>
      <c r="G1037" s="17" t="s">
        <v>57</v>
      </c>
      <c r="H1037" s="17" t="s">
        <v>2243</v>
      </c>
      <c r="I1037" s="15" t="s">
        <v>2244</v>
      </c>
      <c r="J1037" s="17" t="s">
        <v>2245</v>
      </c>
      <c r="K1037" s="17" t="s">
        <v>2246</v>
      </c>
      <c r="L1037" s="19" t="s">
        <v>63</v>
      </c>
      <c r="M1037" s="19" t="s">
        <v>62</v>
      </c>
      <c r="N1037" s="19" t="s">
        <v>63</v>
      </c>
      <c r="O1037" s="19" t="s">
        <v>62</v>
      </c>
      <c r="P1037" s="19" t="s">
        <v>63</v>
      </c>
      <c r="Q1037" s="19" t="s">
        <v>62</v>
      </c>
      <c r="R1037" s="19" t="s">
        <v>63</v>
      </c>
      <c r="S1037" s="26" t="s">
        <v>62</v>
      </c>
      <c r="T1037" s="17" t="s">
        <v>62</v>
      </c>
      <c r="U1037" s="17" t="s">
        <v>62</v>
      </c>
      <c r="V1037" s="27" t="s">
        <v>62</v>
      </c>
      <c r="W1037" s="17" t="s">
        <v>63</v>
      </c>
      <c r="X1037" s="17" t="s">
        <v>63</v>
      </c>
      <c r="Y1037" s="17" t="s">
        <v>63</v>
      </c>
      <c r="Z1037" s="17" t="s">
        <v>63</v>
      </c>
      <c r="AA1037" s="17" t="s">
        <v>63</v>
      </c>
      <c r="AB1037" s="17" t="s">
        <v>63</v>
      </c>
      <c r="AC1037" s="17" t="s">
        <v>63</v>
      </c>
      <c r="AD1037" s="17" t="s">
        <v>63</v>
      </c>
      <c r="AE1037" s="17" t="s">
        <v>63</v>
      </c>
      <c r="AF1037" s="17" t="s">
        <v>63</v>
      </c>
      <c r="AG1037" s="17" t="s">
        <v>63</v>
      </c>
      <c r="AH1037" s="17" t="s">
        <v>63</v>
      </c>
      <c r="AI1037" s="17" t="s">
        <v>63</v>
      </c>
      <c r="AJ1037" s="17" t="s">
        <v>63</v>
      </c>
      <c r="AK1037" s="17" t="s">
        <v>63</v>
      </c>
      <c r="AL1037" s="17" t="s">
        <v>63</v>
      </c>
      <c r="AM1037" s="17" t="s">
        <v>63</v>
      </c>
      <c r="AN1037" s="17" t="s">
        <v>63</v>
      </c>
      <c r="AO1037" s="17" t="s">
        <v>63</v>
      </c>
      <c r="AP1037" s="90"/>
      <c r="AQ1037" s="83" t="s">
        <v>64</v>
      </c>
    </row>
    <row r="1038" spans="1:43" ht="216.75">
      <c r="A1038" s="19" t="s">
        <v>2228</v>
      </c>
      <c r="B1038" s="1">
        <v>6203.6</v>
      </c>
      <c r="C1038" s="16">
        <v>2610</v>
      </c>
      <c r="D1038" s="28" t="s">
        <v>2234</v>
      </c>
      <c r="E1038" s="17" t="s">
        <v>274</v>
      </c>
      <c r="F1038" s="20" t="s">
        <v>57</v>
      </c>
      <c r="G1038" s="17" t="s">
        <v>57</v>
      </c>
      <c r="H1038" s="18">
        <v>1</v>
      </c>
      <c r="I1038" s="15" t="s">
        <v>2247</v>
      </c>
      <c r="J1038" s="17" t="s">
        <v>2248</v>
      </c>
      <c r="K1038" s="17" t="s">
        <v>2249</v>
      </c>
      <c r="L1038" s="19" t="s">
        <v>63</v>
      </c>
      <c r="M1038" s="19" t="s">
        <v>63</v>
      </c>
      <c r="N1038" s="19" t="s">
        <v>63</v>
      </c>
      <c r="O1038" s="19" t="s">
        <v>62</v>
      </c>
      <c r="P1038" s="19" t="s">
        <v>63</v>
      </c>
      <c r="Q1038" s="19" t="s">
        <v>62</v>
      </c>
      <c r="R1038" s="19" t="s">
        <v>63</v>
      </c>
      <c r="S1038" s="26" t="s">
        <v>62</v>
      </c>
      <c r="T1038" s="17" t="s">
        <v>62</v>
      </c>
      <c r="U1038" s="17" t="s">
        <v>62</v>
      </c>
      <c r="V1038" s="27" t="s">
        <v>62</v>
      </c>
      <c r="W1038" s="17" t="s">
        <v>63</v>
      </c>
      <c r="X1038" s="17" t="s">
        <v>63</v>
      </c>
      <c r="Y1038" s="17" t="s">
        <v>63</v>
      </c>
      <c r="Z1038" s="17" t="s">
        <v>63</v>
      </c>
      <c r="AA1038" s="17" t="s">
        <v>63</v>
      </c>
      <c r="AB1038" s="17" t="s">
        <v>63</v>
      </c>
      <c r="AC1038" s="17" t="s">
        <v>63</v>
      </c>
      <c r="AD1038" s="17" t="s">
        <v>63</v>
      </c>
      <c r="AE1038" s="17" t="s">
        <v>63</v>
      </c>
      <c r="AF1038" s="17" t="s">
        <v>63</v>
      </c>
      <c r="AG1038" s="17" t="s">
        <v>63</v>
      </c>
      <c r="AH1038" s="17" t="s">
        <v>63</v>
      </c>
      <c r="AI1038" s="17" t="s">
        <v>63</v>
      </c>
      <c r="AJ1038" s="17" t="s">
        <v>63</v>
      </c>
      <c r="AK1038" s="17" t="s">
        <v>63</v>
      </c>
      <c r="AL1038" s="17" t="s">
        <v>63</v>
      </c>
      <c r="AM1038" s="17" t="s">
        <v>63</v>
      </c>
      <c r="AN1038" s="17" t="s">
        <v>63</v>
      </c>
      <c r="AO1038" s="17" t="s">
        <v>63</v>
      </c>
      <c r="AP1038" s="90"/>
      <c r="AQ1038" s="83" t="s">
        <v>64</v>
      </c>
    </row>
    <row r="1039" spans="1:43" ht="51">
      <c r="A1039" s="19" t="s">
        <v>2228</v>
      </c>
      <c r="B1039" s="1">
        <v>6204.55</v>
      </c>
      <c r="C1039" s="16">
        <v>315</v>
      </c>
      <c r="D1039" s="28" t="s">
        <v>2250</v>
      </c>
      <c r="E1039" s="17" t="s">
        <v>271</v>
      </c>
      <c r="F1039" s="20" t="s">
        <v>57</v>
      </c>
      <c r="G1039" s="17" t="s">
        <v>57</v>
      </c>
      <c r="H1039" s="17" t="s">
        <v>272</v>
      </c>
      <c r="I1039" s="15" t="s">
        <v>2240</v>
      </c>
      <c r="J1039" s="17"/>
      <c r="K1039" s="17"/>
      <c r="L1039" s="19" t="s">
        <v>63</v>
      </c>
      <c r="M1039" s="19" t="s">
        <v>63</v>
      </c>
      <c r="N1039" s="19" t="s">
        <v>63</v>
      </c>
      <c r="O1039" s="19" t="s">
        <v>62</v>
      </c>
      <c r="P1039" s="19" t="s">
        <v>63</v>
      </c>
      <c r="Q1039" s="19" t="s">
        <v>62</v>
      </c>
      <c r="R1039" s="19" t="s">
        <v>63</v>
      </c>
      <c r="S1039" s="26" t="s">
        <v>62</v>
      </c>
      <c r="T1039" s="17" t="s">
        <v>62</v>
      </c>
      <c r="U1039" s="17" t="s">
        <v>62</v>
      </c>
      <c r="V1039" s="27" t="s">
        <v>62</v>
      </c>
      <c r="W1039" s="17" t="s">
        <v>63</v>
      </c>
      <c r="X1039" s="17" t="s">
        <v>63</v>
      </c>
      <c r="Y1039" s="17" t="s">
        <v>63</v>
      </c>
      <c r="Z1039" s="17" t="s">
        <v>63</v>
      </c>
      <c r="AA1039" s="17" t="s">
        <v>63</v>
      </c>
      <c r="AB1039" s="17" t="s">
        <v>63</v>
      </c>
      <c r="AC1039" s="17" t="s">
        <v>63</v>
      </c>
      <c r="AD1039" s="17" t="s">
        <v>63</v>
      </c>
      <c r="AE1039" s="17" t="s">
        <v>63</v>
      </c>
      <c r="AF1039" s="17" t="s">
        <v>63</v>
      </c>
      <c r="AG1039" s="17" t="s">
        <v>63</v>
      </c>
      <c r="AH1039" s="17" t="s">
        <v>63</v>
      </c>
      <c r="AI1039" s="17" t="s">
        <v>63</v>
      </c>
      <c r="AJ1039" s="17" t="s">
        <v>63</v>
      </c>
      <c r="AK1039" s="17" t="s">
        <v>63</v>
      </c>
      <c r="AL1039" s="17" t="s">
        <v>63</v>
      </c>
      <c r="AM1039" s="17" t="s">
        <v>63</v>
      </c>
      <c r="AN1039" s="17" t="s">
        <v>63</v>
      </c>
      <c r="AO1039" s="17" t="s">
        <v>63</v>
      </c>
      <c r="AP1039" s="90"/>
      <c r="AQ1039" s="83" t="s">
        <v>64</v>
      </c>
    </row>
    <row r="1040" spans="1:43" ht="25.5">
      <c r="A1040" s="19" t="s">
        <v>2228</v>
      </c>
      <c r="B1040" s="1">
        <v>6204.56</v>
      </c>
      <c r="C1040" s="16">
        <v>193.5</v>
      </c>
      <c r="D1040" s="28" t="s">
        <v>2250</v>
      </c>
      <c r="E1040" s="17" t="s">
        <v>2242</v>
      </c>
      <c r="F1040" s="20" t="s">
        <v>57</v>
      </c>
      <c r="G1040" s="17" t="s">
        <v>57</v>
      </c>
      <c r="H1040" s="17" t="s">
        <v>2243</v>
      </c>
      <c r="I1040" s="15" t="s">
        <v>2251</v>
      </c>
      <c r="J1040" s="17" t="s">
        <v>2252</v>
      </c>
      <c r="K1040" s="17" t="s">
        <v>2253</v>
      </c>
      <c r="L1040" s="19" t="s">
        <v>63</v>
      </c>
      <c r="M1040" s="19" t="s">
        <v>63</v>
      </c>
      <c r="N1040" s="19" t="s">
        <v>63</v>
      </c>
      <c r="O1040" s="19" t="s">
        <v>62</v>
      </c>
      <c r="P1040" s="19" t="s">
        <v>63</v>
      </c>
      <c r="Q1040" s="19" t="s">
        <v>62</v>
      </c>
      <c r="R1040" s="19" t="s">
        <v>63</v>
      </c>
      <c r="S1040" s="26" t="s">
        <v>62</v>
      </c>
      <c r="T1040" s="17" t="s">
        <v>62</v>
      </c>
      <c r="U1040" s="17" t="s">
        <v>62</v>
      </c>
      <c r="V1040" s="27" t="s">
        <v>62</v>
      </c>
      <c r="W1040" s="17" t="s">
        <v>63</v>
      </c>
      <c r="X1040" s="17" t="s">
        <v>63</v>
      </c>
      <c r="Y1040" s="17" t="s">
        <v>63</v>
      </c>
      <c r="Z1040" s="17" t="s">
        <v>63</v>
      </c>
      <c r="AA1040" s="17" t="s">
        <v>63</v>
      </c>
      <c r="AB1040" s="17" t="s">
        <v>63</v>
      </c>
      <c r="AC1040" s="17" t="s">
        <v>63</v>
      </c>
      <c r="AD1040" s="17" t="s">
        <v>63</v>
      </c>
      <c r="AE1040" s="17" t="s">
        <v>63</v>
      </c>
      <c r="AF1040" s="17" t="s">
        <v>63</v>
      </c>
      <c r="AG1040" s="17" t="s">
        <v>63</v>
      </c>
      <c r="AH1040" s="17" t="s">
        <v>63</v>
      </c>
      <c r="AI1040" s="17" t="s">
        <v>63</v>
      </c>
      <c r="AJ1040" s="17" t="s">
        <v>63</v>
      </c>
      <c r="AK1040" s="17" t="s">
        <v>63</v>
      </c>
      <c r="AL1040" s="17" t="s">
        <v>63</v>
      </c>
      <c r="AM1040" s="17" t="s">
        <v>63</v>
      </c>
      <c r="AN1040" s="17" t="s">
        <v>63</v>
      </c>
      <c r="AO1040" s="17" t="s">
        <v>63</v>
      </c>
      <c r="AP1040" s="90"/>
      <c r="AQ1040" s="83" t="s">
        <v>64</v>
      </c>
    </row>
    <row r="1041" spans="1:43" ht="191.25">
      <c r="A1041" s="19" t="s">
        <v>2228</v>
      </c>
      <c r="B1041" s="1">
        <v>6204.6</v>
      </c>
      <c r="C1041" s="16">
        <v>2610</v>
      </c>
      <c r="D1041" s="28" t="s">
        <v>2250</v>
      </c>
      <c r="E1041" s="17" t="s">
        <v>274</v>
      </c>
      <c r="F1041" s="20" t="s">
        <v>57</v>
      </c>
      <c r="G1041" s="17" t="s">
        <v>57</v>
      </c>
      <c r="H1041" s="18">
        <v>1</v>
      </c>
      <c r="I1041" s="15" t="s">
        <v>2254</v>
      </c>
      <c r="J1041" s="17" t="s">
        <v>2255</v>
      </c>
      <c r="K1041" s="17" t="s">
        <v>2256</v>
      </c>
      <c r="L1041" s="19" t="s">
        <v>63</v>
      </c>
      <c r="M1041" s="19" t="s">
        <v>63</v>
      </c>
      <c r="N1041" s="19" t="s">
        <v>63</v>
      </c>
      <c r="O1041" s="19" t="s">
        <v>62</v>
      </c>
      <c r="P1041" s="19" t="s">
        <v>63</v>
      </c>
      <c r="Q1041" s="19" t="s">
        <v>62</v>
      </c>
      <c r="R1041" s="19" t="s">
        <v>63</v>
      </c>
      <c r="S1041" s="26" t="s">
        <v>62</v>
      </c>
      <c r="T1041" s="17" t="s">
        <v>62</v>
      </c>
      <c r="U1041" s="17" t="s">
        <v>62</v>
      </c>
      <c r="V1041" s="27" t="s">
        <v>62</v>
      </c>
      <c r="W1041" s="17" t="s">
        <v>63</v>
      </c>
      <c r="X1041" s="17" t="s">
        <v>63</v>
      </c>
      <c r="Y1041" s="17" t="s">
        <v>63</v>
      </c>
      <c r="Z1041" s="17" t="s">
        <v>63</v>
      </c>
      <c r="AA1041" s="17" t="s">
        <v>63</v>
      </c>
      <c r="AB1041" s="17" t="s">
        <v>63</v>
      </c>
      <c r="AC1041" s="17" t="s">
        <v>63</v>
      </c>
      <c r="AD1041" s="17" t="s">
        <v>63</v>
      </c>
      <c r="AE1041" s="17" t="s">
        <v>63</v>
      </c>
      <c r="AF1041" s="17" t="s">
        <v>63</v>
      </c>
      <c r="AG1041" s="17" t="s">
        <v>63</v>
      </c>
      <c r="AH1041" s="17" t="s">
        <v>63</v>
      </c>
      <c r="AI1041" s="17" t="s">
        <v>63</v>
      </c>
      <c r="AJ1041" s="17" t="s">
        <v>63</v>
      </c>
      <c r="AK1041" s="17" t="s">
        <v>63</v>
      </c>
      <c r="AL1041" s="17" t="s">
        <v>63</v>
      </c>
      <c r="AM1041" s="17" t="s">
        <v>63</v>
      </c>
      <c r="AN1041" s="17" t="s">
        <v>63</v>
      </c>
      <c r="AO1041" s="17" t="s">
        <v>63</v>
      </c>
      <c r="AP1041" s="90"/>
      <c r="AQ1041" s="83" t="s">
        <v>64</v>
      </c>
    </row>
    <row r="1042" spans="1:43" ht="25.5">
      <c r="A1042" s="19" t="s">
        <v>2228</v>
      </c>
      <c r="B1042" s="1">
        <v>6205.56</v>
      </c>
      <c r="C1042" s="16">
        <v>193.5</v>
      </c>
      <c r="D1042" s="28" t="s">
        <v>2257</v>
      </c>
      <c r="E1042" s="17" t="s">
        <v>2242</v>
      </c>
      <c r="F1042" s="20" t="s">
        <v>57</v>
      </c>
      <c r="G1042" s="17" t="s">
        <v>57</v>
      </c>
      <c r="H1042" s="17" t="s">
        <v>2258</v>
      </c>
      <c r="I1042" s="15" t="s">
        <v>2251</v>
      </c>
      <c r="J1042" s="17" t="s">
        <v>2252</v>
      </c>
      <c r="K1042" s="17" t="s">
        <v>2259</v>
      </c>
      <c r="L1042" s="19" t="s">
        <v>63</v>
      </c>
      <c r="M1042" s="19" t="s">
        <v>62</v>
      </c>
      <c r="N1042" s="19" t="s">
        <v>62</v>
      </c>
      <c r="O1042" s="19" t="s">
        <v>62</v>
      </c>
      <c r="P1042" s="19" t="s">
        <v>63</v>
      </c>
      <c r="Q1042" s="19" t="s">
        <v>62</v>
      </c>
      <c r="R1042" s="19" t="s">
        <v>63</v>
      </c>
      <c r="S1042" s="26" t="s">
        <v>62</v>
      </c>
      <c r="T1042" s="17" t="s">
        <v>62</v>
      </c>
      <c r="U1042" s="17" t="s">
        <v>62</v>
      </c>
      <c r="V1042" s="27" t="s">
        <v>62</v>
      </c>
      <c r="W1042" s="17" t="s">
        <v>63</v>
      </c>
      <c r="X1042" s="17" t="s">
        <v>63</v>
      </c>
      <c r="Y1042" s="17" t="s">
        <v>63</v>
      </c>
      <c r="Z1042" s="17" t="s">
        <v>63</v>
      </c>
      <c r="AA1042" s="17" t="s">
        <v>63</v>
      </c>
      <c r="AB1042" s="17" t="s">
        <v>63</v>
      </c>
      <c r="AC1042" s="17" t="s">
        <v>63</v>
      </c>
      <c r="AD1042" s="17" t="s">
        <v>63</v>
      </c>
      <c r="AE1042" s="17" t="s">
        <v>63</v>
      </c>
      <c r="AF1042" s="17" t="s">
        <v>63</v>
      </c>
      <c r="AG1042" s="17" t="s">
        <v>63</v>
      </c>
      <c r="AH1042" s="17" t="s">
        <v>63</v>
      </c>
      <c r="AI1042" s="17" t="s">
        <v>63</v>
      </c>
      <c r="AJ1042" s="17" t="s">
        <v>63</v>
      </c>
      <c r="AK1042" s="17" t="s">
        <v>63</v>
      </c>
      <c r="AL1042" s="17" t="s">
        <v>63</v>
      </c>
      <c r="AM1042" s="17" t="s">
        <v>63</v>
      </c>
      <c r="AN1042" s="17" t="s">
        <v>63</v>
      </c>
      <c r="AO1042" s="17" t="s">
        <v>63</v>
      </c>
      <c r="AP1042" s="90"/>
      <c r="AQ1042" s="83" t="s">
        <v>64</v>
      </c>
    </row>
    <row r="1043" spans="1:43" ht="204">
      <c r="A1043" s="19" t="s">
        <v>2228</v>
      </c>
      <c r="B1043" s="1">
        <v>6205.61</v>
      </c>
      <c r="C1043" s="16">
        <v>2970</v>
      </c>
      <c r="D1043" s="28" t="s">
        <v>2257</v>
      </c>
      <c r="E1043" s="17" t="s">
        <v>283</v>
      </c>
      <c r="F1043" s="20" t="s">
        <v>57</v>
      </c>
      <c r="G1043" s="17" t="s">
        <v>57</v>
      </c>
      <c r="H1043" s="18">
        <v>1</v>
      </c>
      <c r="I1043" s="15" t="s">
        <v>2260</v>
      </c>
      <c r="J1043" s="17" t="s">
        <v>2261</v>
      </c>
      <c r="K1043" s="17" t="s">
        <v>2262</v>
      </c>
      <c r="L1043" s="19" t="s">
        <v>63</v>
      </c>
      <c r="M1043" s="19" t="s">
        <v>63</v>
      </c>
      <c r="N1043" s="19" t="s">
        <v>63</v>
      </c>
      <c r="O1043" s="19" t="s">
        <v>62</v>
      </c>
      <c r="P1043" s="19" t="s">
        <v>63</v>
      </c>
      <c r="Q1043" s="19" t="s">
        <v>62</v>
      </c>
      <c r="R1043" s="19" t="s">
        <v>63</v>
      </c>
      <c r="S1043" s="26" t="s">
        <v>62</v>
      </c>
      <c r="T1043" s="17" t="s">
        <v>62</v>
      </c>
      <c r="U1043" s="17" t="s">
        <v>62</v>
      </c>
      <c r="V1043" s="27" t="s">
        <v>62</v>
      </c>
      <c r="W1043" s="17" t="s">
        <v>63</v>
      </c>
      <c r="X1043" s="17" t="s">
        <v>63</v>
      </c>
      <c r="Y1043" s="17" t="s">
        <v>63</v>
      </c>
      <c r="Z1043" s="17" t="s">
        <v>63</v>
      </c>
      <c r="AA1043" s="17" t="s">
        <v>63</v>
      </c>
      <c r="AB1043" s="17" t="s">
        <v>63</v>
      </c>
      <c r="AC1043" s="17" t="s">
        <v>63</v>
      </c>
      <c r="AD1043" s="17" t="s">
        <v>63</v>
      </c>
      <c r="AE1043" s="17" t="s">
        <v>63</v>
      </c>
      <c r="AF1043" s="17" t="s">
        <v>63</v>
      </c>
      <c r="AG1043" s="17" t="s">
        <v>63</v>
      </c>
      <c r="AH1043" s="17" t="s">
        <v>63</v>
      </c>
      <c r="AI1043" s="17" t="s">
        <v>63</v>
      </c>
      <c r="AJ1043" s="17" t="s">
        <v>63</v>
      </c>
      <c r="AK1043" s="17" t="s">
        <v>63</v>
      </c>
      <c r="AL1043" s="17" t="s">
        <v>63</v>
      </c>
      <c r="AM1043" s="17" t="s">
        <v>63</v>
      </c>
      <c r="AN1043" s="17" t="s">
        <v>63</v>
      </c>
      <c r="AO1043" s="17" t="s">
        <v>63</v>
      </c>
      <c r="AP1043" s="90"/>
      <c r="AQ1043" s="83" t="s">
        <v>64</v>
      </c>
    </row>
    <row r="1044" spans="1:43" ht="153">
      <c r="A1044" s="19" t="s">
        <v>2228</v>
      </c>
      <c r="B1044" s="1">
        <v>6206.55</v>
      </c>
      <c r="C1044" s="16">
        <v>315</v>
      </c>
      <c r="D1044" s="28" t="s">
        <v>2263</v>
      </c>
      <c r="E1044" s="17" t="s">
        <v>271</v>
      </c>
      <c r="F1044" s="20" t="s">
        <v>57</v>
      </c>
      <c r="G1044" s="17" t="s">
        <v>57</v>
      </c>
      <c r="H1044" s="17" t="s">
        <v>272</v>
      </c>
      <c r="I1044" s="15" t="s">
        <v>2264</v>
      </c>
      <c r="J1044" s="17" t="s">
        <v>2265</v>
      </c>
      <c r="K1044" s="17"/>
      <c r="L1044" s="19" t="s">
        <v>63</v>
      </c>
      <c r="M1044" s="19" t="s">
        <v>63</v>
      </c>
      <c r="N1044" s="19" t="s">
        <v>63</v>
      </c>
      <c r="O1044" s="19" t="s">
        <v>62</v>
      </c>
      <c r="P1044" s="19" t="s">
        <v>63</v>
      </c>
      <c r="Q1044" s="19" t="s">
        <v>62</v>
      </c>
      <c r="R1044" s="19" t="s">
        <v>63</v>
      </c>
      <c r="S1044" s="26" t="s">
        <v>62</v>
      </c>
      <c r="T1044" s="17" t="s">
        <v>62</v>
      </c>
      <c r="U1044" s="17" t="s">
        <v>62</v>
      </c>
      <c r="V1044" s="27" t="s">
        <v>62</v>
      </c>
      <c r="W1044" s="17" t="s">
        <v>63</v>
      </c>
      <c r="X1044" s="17" t="s">
        <v>63</v>
      </c>
      <c r="Y1044" s="17" t="s">
        <v>63</v>
      </c>
      <c r="Z1044" s="17" t="s">
        <v>63</v>
      </c>
      <c r="AA1044" s="17" t="s">
        <v>63</v>
      </c>
      <c r="AB1044" s="17" t="s">
        <v>63</v>
      </c>
      <c r="AC1044" s="17" t="s">
        <v>63</v>
      </c>
      <c r="AD1044" s="17" t="s">
        <v>63</v>
      </c>
      <c r="AE1044" s="17" t="s">
        <v>63</v>
      </c>
      <c r="AF1044" s="17" t="s">
        <v>63</v>
      </c>
      <c r="AG1044" s="17" t="s">
        <v>63</v>
      </c>
      <c r="AH1044" s="17" t="s">
        <v>63</v>
      </c>
      <c r="AI1044" s="17" t="s">
        <v>63</v>
      </c>
      <c r="AJ1044" s="17" t="s">
        <v>63</v>
      </c>
      <c r="AK1044" s="17" t="s">
        <v>63</v>
      </c>
      <c r="AL1044" s="17" t="s">
        <v>63</v>
      </c>
      <c r="AM1044" s="17" t="s">
        <v>63</v>
      </c>
      <c r="AN1044" s="17" t="s">
        <v>63</v>
      </c>
      <c r="AO1044" s="17" t="s">
        <v>63</v>
      </c>
      <c r="AP1044" s="90"/>
      <c r="AQ1044" s="83" t="s">
        <v>1891</v>
      </c>
    </row>
    <row r="1045" spans="1:43" ht="153">
      <c r="A1045" s="19" t="s">
        <v>2228</v>
      </c>
      <c r="B1045" s="1">
        <v>6206.56</v>
      </c>
      <c r="C1045" s="16">
        <v>193.5</v>
      </c>
      <c r="D1045" s="28" t="s">
        <v>2263</v>
      </c>
      <c r="E1045" s="17" t="s">
        <v>2242</v>
      </c>
      <c r="F1045" s="20" t="s">
        <v>57</v>
      </c>
      <c r="G1045" s="17" t="s">
        <v>57</v>
      </c>
      <c r="H1045" s="17" t="s">
        <v>2243</v>
      </c>
      <c r="I1045" s="15" t="s">
        <v>2266</v>
      </c>
      <c r="J1045" s="17" t="s">
        <v>2267</v>
      </c>
      <c r="K1045" s="17" t="s">
        <v>2268</v>
      </c>
      <c r="L1045" s="19" t="s">
        <v>63</v>
      </c>
      <c r="M1045" s="19" t="s">
        <v>63</v>
      </c>
      <c r="N1045" s="19" t="s">
        <v>63</v>
      </c>
      <c r="O1045" s="19" t="s">
        <v>62</v>
      </c>
      <c r="P1045" s="19" t="s">
        <v>63</v>
      </c>
      <c r="Q1045" s="19" t="s">
        <v>62</v>
      </c>
      <c r="R1045" s="19" t="s">
        <v>63</v>
      </c>
      <c r="S1045" s="26" t="s">
        <v>62</v>
      </c>
      <c r="T1045" s="17" t="s">
        <v>62</v>
      </c>
      <c r="U1045" s="17" t="s">
        <v>62</v>
      </c>
      <c r="V1045" s="27" t="s">
        <v>62</v>
      </c>
      <c r="W1045" s="17" t="s">
        <v>63</v>
      </c>
      <c r="X1045" s="17" t="s">
        <v>63</v>
      </c>
      <c r="Y1045" s="17" t="s">
        <v>63</v>
      </c>
      <c r="Z1045" s="17" t="s">
        <v>63</v>
      </c>
      <c r="AA1045" s="17" t="s">
        <v>63</v>
      </c>
      <c r="AB1045" s="17" t="s">
        <v>63</v>
      </c>
      <c r="AC1045" s="17" t="s">
        <v>63</v>
      </c>
      <c r="AD1045" s="17" t="s">
        <v>63</v>
      </c>
      <c r="AE1045" s="17" t="s">
        <v>63</v>
      </c>
      <c r="AF1045" s="17" t="s">
        <v>63</v>
      </c>
      <c r="AG1045" s="17" t="s">
        <v>63</v>
      </c>
      <c r="AH1045" s="17" t="s">
        <v>63</v>
      </c>
      <c r="AI1045" s="17" t="s">
        <v>63</v>
      </c>
      <c r="AJ1045" s="17" t="s">
        <v>63</v>
      </c>
      <c r="AK1045" s="17" t="s">
        <v>63</v>
      </c>
      <c r="AL1045" s="17" t="s">
        <v>63</v>
      </c>
      <c r="AM1045" s="17" t="s">
        <v>63</v>
      </c>
      <c r="AN1045" s="17" t="s">
        <v>63</v>
      </c>
      <c r="AO1045" s="17" t="s">
        <v>63</v>
      </c>
      <c r="AP1045" s="90"/>
      <c r="AQ1045" s="83" t="s">
        <v>1891</v>
      </c>
    </row>
    <row r="1046" spans="1:43" ht="204">
      <c r="A1046" s="19" t="s">
        <v>2228</v>
      </c>
      <c r="B1046" s="1">
        <v>6206.6</v>
      </c>
      <c r="C1046" s="16">
        <v>2610</v>
      </c>
      <c r="D1046" s="28" t="s">
        <v>2263</v>
      </c>
      <c r="E1046" s="17" t="s">
        <v>274</v>
      </c>
      <c r="F1046" s="20" t="s">
        <v>57</v>
      </c>
      <c r="G1046" s="17" t="s">
        <v>57</v>
      </c>
      <c r="H1046" s="18">
        <v>1</v>
      </c>
      <c r="I1046" s="15" t="s">
        <v>2269</v>
      </c>
      <c r="J1046" s="17" t="s">
        <v>2270</v>
      </c>
      <c r="K1046" s="17" t="s">
        <v>2271</v>
      </c>
      <c r="L1046" s="19" t="s">
        <v>63</v>
      </c>
      <c r="M1046" s="19" t="s">
        <v>63</v>
      </c>
      <c r="N1046" s="19" t="s">
        <v>63</v>
      </c>
      <c r="O1046" s="19" t="s">
        <v>62</v>
      </c>
      <c r="P1046" s="19" t="s">
        <v>63</v>
      </c>
      <c r="Q1046" s="19" t="s">
        <v>62</v>
      </c>
      <c r="R1046" s="19" t="s">
        <v>63</v>
      </c>
      <c r="S1046" s="26" t="s">
        <v>62</v>
      </c>
      <c r="T1046" s="17" t="s">
        <v>62</v>
      </c>
      <c r="U1046" s="17" t="s">
        <v>62</v>
      </c>
      <c r="V1046" s="27" t="s">
        <v>62</v>
      </c>
      <c r="W1046" s="17" t="s">
        <v>63</v>
      </c>
      <c r="X1046" s="17" t="s">
        <v>63</v>
      </c>
      <c r="Y1046" s="17" t="s">
        <v>63</v>
      </c>
      <c r="Z1046" s="17" t="s">
        <v>63</v>
      </c>
      <c r="AA1046" s="17" t="s">
        <v>63</v>
      </c>
      <c r="AB1046" s="17" t="s">
        <v>63</v>
      </c>
      <c r="AC1046" s="17" t="s">
        <v>63</v>
      </c>
      <c r="AD1046" s="17" t="s">
        <v>63</v>
      </c>
      <c r="AE1046" s="17" t="s">
        <v>63</v>
      </c>
      <c r="AF1046" s="17" t="s">
        <v>63</v>
      </c>
      <c r="AG1046" s="17" t="s">
        <v>63</v>
      </c>
      <c r="AH1046" s="17" t="s">
        <v>63</v>
      </c>
      <c r="AI1046" s="17" t="s">
        <v>63</v>
      </c>
      <c r="AJ1046" s="17" t="s">
        <v>63</v>
      </c>
      <c r="AK1046" s="17" t="s">
        <v>63</v>
      </c>
      <c r="AL1046" s="17" t="s">
        <v>63</v>
      </c>
      <c r="AM1046" s="17" t="s">
        <v>63</v>
      </c>
      <c r="AN1046" s="17" t="s">
        <v>63</v>
      </c>
      <c r="AO1046" s="17" t="s">
        <v>63</v>
      </c>
      <c r="AP1046" s="90"/>
      <c r="AQ1046" s="83" t="s">
        <v>1891</v>
      </c>
    </row>
    <row r="1047" spans="1:43" ht="204">
      <c r="A1047" s="19" t="s">
        <v>2228</v>
      </c>
      <c r="B1047" s="1">
        <v>6207.61</v>
      </c>
      <c r="C1047" s="16">
        <v>2970</v>
      </c>
      <c r="D1047" s="28" t="s">
        <v>2272</v>
      </c>
      <c r="E1047" s="17" t="s">
        <v>283</v>
      </c>
      <c r="F1047" s="20" t="s">
        <v>57</v>
      </c>
      <c r="G1047" s="17" t="s">
        <v>57</v>
      </c>
      <c r="H1047" s="18">
        <v>1</v>
      </c>
      <c r="I1047" s="15" t="s">
        <v>2273</v>
      </c>
      <c r="J1047" s="17" t="s">
        <v>2261</v>
      </c>
      <c r="K1047" s="17" t="s">
        <v>2262</v>
      </c>
      <c r="L1047" s="19" t="s">
        <v>63</v>
      </c>
      <c r="M1047" s="19" t="s">
        <v>63</v>
      </c>
      <c r="N1047" s="19" t="s">
        <v>63</v>
      </c>
      <c r="O1047" s="19" t="s">
        <v>62</v>
      </c>
      <c r="P1047" s="19" t="s">
        <v>63</v>
      </c>
      <c r="Q1047" s="19" t="s">
        <v>62</v>
      </c>
      <c r="R1047" s="19" t="s">
        <v>63</v>
      </c>
      <c r="S1047" s="26" t="s">
        <v>62</v>
      </c>
      <c r="T1047" s="17" t="s">
        <v>62</v>
      </c>
      <c r="U1047" s="17" t="s">
        <v>62</v>
      </c>
      <c r="V1047" s="27" t="s">
        <v>62</v>
      </c>
      <c r="W1047" s="17" t="s">
        <v>63</v>
      </c>
      <c r="X1047" s="17" t="s">
        <v>63</v>
      </c>
      <c r="Y1047" s="17" t="s">
        <v>63</v>
      </c>
      <c r="Z1047" s="17" t="s">
        <v>63</v>
      </c>
      <c r="AA1047" s="17" t="s">
        <v>63</v>
      </c>
      <c r="AB1047" s="17" t="s">
        <v>63</v>
      </c>
      <c r="AC1047" s="17" t="s">
        <v>63</v>
      </c>
      <c r="AD1047" s="17" t="s">
        <v>63</v>
      </c>
      <c r="AE1047" s="17" t="s">
        <v>63</v>
      </c>
      <c r="AF1047" s="17" t="s">
        <v>63</v>
      </c>
      <c r="AG1047" s="17" t="s">
        <v>63</v>
      </c>
      <c r="AH1047" s="17" t="s">
        <v>63</v>
      </c>
      <c r="AI1047" s="17" t="s">
        <v>63</v>
      </c>
      <c r="AJ1047" s="17" t="s">
        <v>63</v>
      </c>
      <c r="AK1047" s="17" t="s">
        <v>63</v>
      </c>
      <c r="AL1047" s="17" t="s">
        <v>63</v>
      </c>
      <c r="AM1047" s="17" t="s">
        <v>63</v>
      </c>
      <c r="AN1047" s="17" t="s">
        <v>63</v>
      </c>
      <c r="AO1047" s="17" t="s">
        <v>63</v>
      </c>
      <c r="AP1047" s="90"/>
      <c r="AQ1047" s="83" t="s">
        <v>64</v>
      </c>
    </row>
    <row r="1048" spans="1:43" ht="204">
      <c r="A1048" s="19" t="s">
        <v>2228</v>
      </c>
      <c r="B1048" s="1">
        <v>6207.62</v>
      </c>
      <c r="C1048" s="16">
        <v>3420</v>
      </c>
      <c r="D1048" s="28" t="s">
        <v>2274</v>
      </c>
      <c r="E1048" s="17" t="s">
        <v>286</v>
      </c>
      <c r="F1048" s="20" t="s">
        <v>57</v>
      </c>
      <c r="G1048" s="17" t="s">
        <v>57</v>
      </c>
      <c r="H1048" s="18">
        <v>1</v>
      </c>
      <c r="I1048" s="15" t="s">
        <v>2275</v>
      </c>
      <c r="J1048" s="17" t="s">
        <v>2276</v>
      </c>
      <c r="K1048" s="17" t="s">
        <v>2262</v>
      </c>
      <c r="L1048" s="19" t="s">
        <v>63</v>
      </c>
      <c r="M1048" s="19" t="s">
        <v>63</v>
      </c>
      <c r="N1048" s="19" t="s">
        <v>63</v>
      </c>
      <c r="O1048" s="19" t="s">
        <v>62</v>
      </c>
      <c r="P1048" s="19" t="s">
        <v>63</v>
      </c>
      <c r="Q1048" s="19" t="s">
        <v>62</v>
      </c>
      <c r="R1048" s="19" t="s">
        <v>63</v>
      </c>
      <c r="S1048" s="26" t="s">
        <v>62</v>
      </c>
      <c r="T1048" s="17" t="s">
        <v>62</v>
      </c>
      <c r="U1048" s="17" t="s">
        <v>62</v>
      </c>
      <c r="V1048" s="27" t="s">
        <v>62</v>
      </c>
      <c r="W1048" s="17" t="s">
        <v>63</v>
      </c>
      <c r="X1048" s="17" t="s">
        <v>63</v>
      </c>
      <c r="Y1048" s="17" t="s">
        <v>63</v>
      </c>
      <c r="Z1048" s="17" t="s">
        <v>63</v>
      </c>
      <c r="AA1048" s="17" t="s">
        <v>63</v>
      </c>
      <c r="AB1048" s="17" t="s">
        <v>63</v>
      </c>
      <c r="AC1048" s="17" t="s">
        <v>63</v>
      </c>
      <c r="AD1048" s="17" t="s">
        <v>63</v>
      </c>
      <c r="AE1048" s="17" t="s">
        <v>63</v>
      </c>
      <c r="AF1048" s="17" t="s">
        <v>63</v>
      </c>
      <c r="AG1048" s="17" t="s">
        <v>63</v>
      </c>
      <c r="AH1048" s="17" t="s">
        <v>63</v>
      </c>
      <c r="AI1048" s="17" t="s">
        <v>63</v>
      </c>
      <c r="AJ1048" s="17" t="s">
        <v>63</v>
      </c>
      <c r="AK1048" s="17" t="s">
        <v>63</v>
      </c>
      <c r="AL1048" s="17" t="s">
        <v>63</v>
      </c>
      <c r="AM1048" s="17" t="s">
        <v>63</v>
      </c>
      <c r="AN1048" s="17" t="s">
        <v>63</v>
      </c>
      <c r="AO1048" s="17" t="s">
        <v>63</v>
      </c>
      <c r="AP1048" s="90"/>
      <c r="AQ1048" s="83" t="s">
        <v>64</v>
      </c>
    </row>
    <row r="1049" spans="1:43" ht="204">
      <c r="A1049" s="19" t="s">
        <v>2277</v>
      </c>
      <c r="B1049" s="1">
        <v>6210.61</v>
      </c>
      <c r="C1049" s="16">
        <v>2970</v>
      </c>
      <c r="D1049" s="28" t="s">
        <v>2278</v>
      </c>
      <c r="E1049" s="17" t="s">
        <v>283</v>
      </c>
      <c r="F1049" s="20" t="s">
        <v>57</v>
      </c>
      <c r="G1049" s="17" t="s">
        <v>57</v>
      </c>
      <c r="H1049" s="18">
        <v>1</v>
      </c>
      <c r="I1049" s="15" t="s">
        <v>2279</v>
      </c>
      <c r="J1049" s="17" t="s">
        <v>2280</v>
      </c>
      <c r="K1049" s="17" t="s">
        <v>2262</v>
      </c>
      <c r="L1049" s="19" t="s">
        <v>63</v>
      </c>
      <c r="M1049" s="19" t="s">
        <v>63</v>
      </c>
      <c r="N1049" s="19" t="s">
        <v>63</v>
      </c>
      <c r="O1049" s="19" t="s">
        <v>62</v>
      </c>
      <c r="P1049" s="19" t="s">
        <v>63</v>
      </c>
      <c r="Q1049" s="19" t="s">
        <v>62</v>
      </c>
      <c r="R1049" s="19" t="s">
        <v>63</v>
      </c>
      <c r="S1049" s="26" t="s">
        <v>62</v>
      </c>
      <c r="T1049" s="17" t="s">
        <v>62</v>
      </c>
      <c r="U1049" s="17" t="s">
        <v>62</v>
      </c>
      <c r="V1049" s="27" t="s">
        <v>62</v>
      </c>
      <c r="W1049" s="17" t="s">
        <v>63</v>
      </c>
      <c r="X1049" s="17" t="s">
        <v>63</v>
      </c>
      <c r="Y1049" s="17" t="s">
        <v>63</v>
      </c>
      <c r="Z1049" s="17" t="s">
        <v>63</v>
      </c>
      <c r="AA1049" s="17" t="s">
        <v>63</v>
      </c>
      <c r="AB1049" s="17" t="s">
        <v>63</v>
      </c>
      <c r="AC1049" s="17" t="s">
        <v>63</v>
      </c>
      <c r="AD1049" s="17" t="s">
        <v>63</v>
      </c>
      <c r="AE1049" s="17" t="s">
        <v>63</v>
      </c>
      <c r="AF1049" s="17" t="s">
        <v>63</v>
      </c>
      <c r="AG1049" s="17" t="s">
        <v>63</v>
      </c>
      <c r="AH1049" s="17" t="s">
        <v>63</v>
      </c>
      <c r="AI1049" s="17" t="s">
        <v>63</v>
      </c>
      <c r="AJ1049" s="17" t="s">
        <v>63</v>
      </c>
      <c r="AK1049" s="17" t="s">
        <v>63</v>
      </c>
      <c r="AL1049" s="17" t="s">
        <v>63</v>
      </c>
      <c r="AM1049" s="17" t="s">
        <v>63</v>
      </c>
      <c r="AN1049" s="17" t="s">
        <v>63</v>
      </c>
      <c r="AO1049" s="17" t="s">
        <v>63</v>
      </c>
      <c r="AP1049" s="90"/>
      <c r="AQ1049" s="83" t="s">
        <v>64</v>
      </c>
    </row>
    <row r="1050" spans="1:43" ht="51">
      <c r="A1050" s="19" t="s">
        <v>2277</v>
      </c>
      <c r="B1050" s="1">
        <v>6211.55</v>
      </c>
      <c r="C1050" s="16">
        <v>315</v>
      </c>
      <c r="D1050" s="28" t="s">
        <v>2281</v>
      </c>
      <c r="E1050" s="17" t="s">
        <v>271</v>
      </c>
      <c r="F1050" s="20" t="s">
        <v>57</v>
      </c>
      <c r="G1050" s="17" t="s">
        <v>57</v>
      </c>
      <c r="H1050" s="17" t="s">
        <v>272</v>
      </c>
      <c r="I1050" s="15" t="s">
        <v>2240</v>
      </c>
      <c r="J1050" s="17"/>
      <c r="K1050" s="17"/>
      <c r="L1050" s="19" t="s">
        <v>63</v>
      </c>
      <c r="M1050" s="19" t="s">
        <v>63</v>
      </c>
      <c r="N1050" s="19" t="s">
        <v>63</v>
      </c>
      <c r="O1050" s="19" t="s">
        <v>62</v>
      </c>
      <c r="P1050" s="19" t="s">
        <v>63</v>
      </c>
      <c r="Q1050" s="19" t="s">
        <v>62</v>
      </c>
      <c r="R1050" s="19" t="s">
        <v>63</v>
      </c>
      <c r="S1050" s="26" t="s">
        <v>62</v>
      </c>
      <c r="T1050" s="17" t="s">
        <v>62</v>
      </c>
      <c r="U1050" s="17" t="s">
        <v>62</v>
      </c>
      <c r="V1050" s="27" t="s">
        <v>62</v>
      </c>
      <c r="W1050" s="17" t="s">
        <v>63</v>
      </c>
      <c r="X1050" s="17" t="s">
        <v>63</v>
      </c>
      <c r="Y1050" s="17" t="s">
        <v>63</v>
      </c>
      <c r="Z1050" s="17" t="s">
        <v>63</v>
      </c>
      <c r="AA1050" s="17" t="s">
        <v>63</v>
      </c>
      <c r="AB1050" s="17" t="s">
        <v>63</v>
      </c>
      <c r="AC1050" s="17" t="s">
        <v>63</v>
      </c>
      <c r="AD1050" s="17" t="s">
        <v>63</v>
      </c>
      <c r="AE1050" s="17" t="s">
        <v>63</v>
      </c>
      <c r="AF1050" s="17" t="s">
        <v>63</v>
      </c>
      <c r="AG1050" s="17" t="s">
        <v>63</v>
      </c>
      <c r="AH1050" s="17" t="s">
        <v>63</v>
      </c>
      <c r="AI1050" s="17" t="s">
        <v>63</v>
      </c>
      <c r="AJ1050" s="17" t="s">
        <v>63</v>
      </c>
      <c r="AK1050" s="17" t="s">
        <v>63</v>
      </c>
      <c r="AL1050" s="17" t="s">
        <v>63</v>
      </c>
      <c r="AM1050" s="17" t="s">
        <v>63</v>
      </c>
      <c r="AN1050" s="17" t="s">
        <v>63</v>
      </c>
      <c r="AO1050" s="17" t="s">
        <v>63</v>
      </c>
      <c r="AP1050" s="90"/>
      <c r="AQ1050" s="83" t="s">
        <v>64</v>
      </c>
    </row>
    <row r="1051" spans="1:43" ht="25.5">
      <c r="A1051" s="19" t="s">
        <v>2277</v>
      </c>
      <c r="B1051" s="1">
        <v>6211.56</v>
      </c>
      <c r="C1051" s="16">
        <v>193.5</v>
      </c>
      <c r="D1051" s="28" t="s">
        <v>2281</v>
      </c>
      <c r="E1051" s="17" t="s">
        <v>2242</v>
      </c>
      <c r="F1051" s="20" t="s">
        <v>57</v>
      </c>
      <c r="G1051" s="17" t="s">
        <v>57</v>
      </c>
      <c r="H1051" s="17" t="s">
        <v>2258</v>
      </c>
      <c r="I1051" s="15" t="s">
        <v>2282</v>
      </c>
      <c r="J1051" s="17" t="s">
        <v>2252</v>
      </c>
      <c r="K1051" s="17" t="s">
        <v>2283</v>
      </c>
      <c r="L1051" s="19" t="s">
        <v>63</v>
      </c>
      <c r="M1051" s="19" t="s">
        <v>63</v>
      </c>
      <c r="N1051" s="19" t="s">
        <v>63</v>
      </c>
      <c r="O1051" s="19" t="s">
        <v>62</v>
      </c>
      <c r="P1051" s="19" t="s">
        <v>63</v>
      </c>
      <c r="Q1051" s="19" t="s">
        <v>62</v>
      </c>
      <c r="R1051" s="19" t="s">
        <v>63</v>
      </c>
      <c r="S1051" s="26" t="s">
        <v>62</v>
      </c>
      <c r="T1051" s="17" t="s">
        <v>62</v>
      </c>
      <c r="U1051" s="17" t="s">
        <v>62</v>
      </c>
      <c r="V1051" s="27" t="s">
        <v>62</v>
      </c>
      <c r="W1051" s="17" t="s">
        <v>63</v>
      </c>
      <c r="X1051" s="17" t="s">
        <v>63</v>
      </c>
      <c r="Y1051" s="17" t="s">
        <v>63</v>
      </c>
      <c r="Z1051" s="17" t="s">
        <v>63</v>
      </c>
      <c r="AA1051" s="17" t="s">
        <v>63</v>
      </c>
      <c r="AB1051" s="17" t="s">
        <v>63</v>
      </c>
      <c r="AC1051" s="17" t="s">
        <v>63</v>
      </c>
      <c r="AD1051" s="17" t="s">
        <v>63</v>
      </c>
      <c r="AE1051" s="17" t="s">
        <v>63</v>
      </c>
      <c r="AF1051" s="17" t="s">
        <v>63</v>
      </c>
      <c r="AG1051" s="17" t="s">
        <v>63</v>
      </c>
      <c r="AH1051" s="17" t="s">
        <v>63</v>
      </c>
      <c r="AI1051" s="17" t="s">
        <v>63</v>
      </c>
      <c r="AJ1051" s="17" t="s">
        <v>63</v>
      </c>
      <c r="AK1051" s="17" t="s">
        <v>63</v>
      </c>
      <c r="AL1051" s="17" t="s">
        <v>63</v>
      </c>
      <c r="AM1051" s="17" t="s">
        <v>63</v>
      </c>
      <c r="AN1051" s="17" t="s">
        <v>63</v>
      </c>
      <c r="AO1051" s="17" t="s">
        <v>63</v>
      </c>
      <c r="AP1051" s="90"/>
      <c r="AQ1051" s="83" t="s">
        <v>64</v>
      </c>
    </row>
    <row r="1052" spans="1:43" ht="25.5">
      <c r="A1052" s="19" t="s">
        <v>2277</v>
      </c>
      <c r="B1052" s="1">
        <v>6212.56</v>
      </c>
      <c r="C1052" s="16">
        <v>193.5</v>
      </c>
      <c r="D1052" s="28" t="s">
        <v>2284</v>
      </c>
      <c r="E1052" s="17" t="s">
        <v>2242</v>
      </c>
      <c r="F1052" s="20" t="s">
        <v>57</v>
      </c>
      <c r="G1052" s="17" t="s">
        <v>57</v>
      </c>
      <c r="H1052" s="17" t="s">
        <v>2258</v>
      </c>
      <c r="I1052" s="15" t="s">
        <v>2285</v>
      </c>
      <c r="J1052" s="17" t="s">
        <v>2252</v>
      </c>
      <c r="K1052" s="17" t="s">
        <v>2286</v>
      </c>
      <c r="L1052" s="19" t="s">
        <v>63</v>
      </c>
      <c r="M1052" s="19" t="s">
        <v>63</v>
      </c>
      <c r="N1052" s="19" t="s">
        <v>63</v>
      </c>
      <c r="O1052" s="19" t="s">
        <v>62</v>
      </c>
      <c r="P1052" s="19" t="s">
        <v>63</v>
      </c>
      <c r="Q1052" s="19" t="s">
        <v>62</v>
      </c>
      <c r="R1052" s="19" t="s">
        <v>63</v>
      </c>
      <c r="S1052" s="26" t="s">
        <v>62</v>
      </c>
      <c r="T1052" s="17" t="s">
        <v>62</v>
      </c>
      <c r="U1052" s="17" t="s">
        <v>62</v>
      </c>
      <c r="V1052" s="27" t="s">
        <v>62</v>
      </c>
      <c r="W1052" s="17" t="s">
        <v>63</v>
      </c>
      <c r="X1052" s="17" t="s">
        <v>63</v>
      </c>
      <c r="Y1052" s="17" t="s">
        <v>63</v>
      </c>
      <c r="Z1052" s="17" t="s">
        <v>63</v>
      </c>
      <c r="AA1052" s="17" t="s">
        <v>63</v>
      </c>
      <c r="AB1052" s="17" t="s">
        <v>63</v>
      </c>
      <c r="AC1052" s="17" t="s">
        <v>63</v>
      </c>
      <c r="AD1052" s="17" t="s">
        <v>63</v>
      </c>
      <c r="AE1052" s="17" t="s">
        <v>63</v>
      </c>
      <c r="AF1052" s="17" t="s">
        <v>63</v>
      </c>
      <c r="AG1052" s="17" t="s">
        <v>63</v>
      </c>
      <c r="AH1052" s="17" t="s">
        <v>63</v>
      </c>
      <c r="AI1052" s="17" t="s">
        <v>63</v>
      </c>
      <c r="AJ1052" s="17" t="s">
        <v>63</v>
      </c>
      <c r="AK1052" s="17" t="s">
        <v>63</v>
      </c>
      <c r="AL1052" s="17" t="s">
        <v>63</v>
      </c>
      <c r="AM1052" s="17" t="s">
        <v>63</v>
      </c>
      <c r="AN1052" s="17" t="s">
        <v>63</v>
      </c>
      <c r="AO1052" s="17" t="s">
        <v>63</v>
      </c>
      <c r="AP1052" s="90"/>
      <c r="AQ1052" s="83" t="s">
        <v>64</v>
      </c>
    </row>
    <row r="1053" spans="1:43" ht="204">
      <c r="A1053" s="19" t="s">
        <v>2277</v>
      </c>
      <c r="B1053" s="1">
        <v>6212.61</v>
      </c>
      <c r="C1053" s="16">
        <v>2970</v>
      </c>
      <c r="D1053" s="28" t="s">
        <v>2284</v>
      </c>
      <c r="E1053" s="17" t="s">
        <v>283</v>
      </c>
      <c r="F1053" s="20" t="s">
        <v>57</v>
      </c>
      <c r="G1053" s="17" t="s">
        <v>57</v>
      </c>
      <c r="H1053" s="18">
        <v>1</v>
      </c>
      <c r="I1053" s="15" t="s">
        <v>2287</v>
      </c>
      <c r="J1053" s="17" t="s">
        <v>2261</v>
      </c>
      <c r="K1053" s="17" t="s">
        <v>2288</v>
      </c>
      <c r="L1053" s="19" t="s">
        <v>63</v>
      </c>
      <c r="M1053" s="19" t="s">
        <v>63</v>
      </c>
      <c r="N1053" s="19" t="s">
        <v>63</v>
      </c>
      <c r="O1053" s="19" t="s">
        <v>62</v>
      </c>
      <c r="P1053" s="19" t="s">
        <v>63</v>
      </c>
      <c r="Q1053" s="19" t="s">
        <v>62</v>
      </c>
      <c r="R1053" s="19" t="s">
        <v>63</v>
      </c>
      <c r="S1053" s="26" t="s">
        <v>62</v>
      </c>
      <c r="T1053" s="17" t="s">
        <v>62</v>
      </c>
      <c r="U1053" s="17" t="s">
        <v>62</v>
      </c>
      <c r="V1053" s="27" t="s">
        <v>62</v>
      </c>
      <c r="W1053" s="17" t="s">
        <v>63</v>
      </c>
      <c r="X1053" s="17" t="s">
        <v>63</v>
      </c>
      <c r="Y1053" s="17" t="s">
        <v>63</v>
      </c>
      <c r="Z1053" s="17" t="s">
        <v>63</v>
      </c>
      <c r="AA1053" s="17" t="s">
        <v>63</v>
      </c>
      <c r="AB1053" s="17" t="s">
        <v>63</v>
      </c>
      <c r="AC1053" s="17" t="s">
        <v>63</v>
      </c>
      <c r="AD1053" s="17" t="s">
        <v>63</v>
      </c>
      <c r="AE1053" s="17" t="s">
        <v>63</v>
      </c>
      <c r="AF1053" s="17" t="s">
        <v>63</v>
      </c>
      <c r="AG1053" s="17" t="s">
        <v>63</v>
      </c>
      <c r="AH1053" s="17" t="s">
        <v>63</v>
      </c>
      <c r="AI1053" s="17" t="s">
        <v>63</v>
      </c>
      <c r="AJ1053" s="17" t="s">
        <v>63</v>
      </c>
      <c r="AK1053" s="17" t="s">
        <v>63</v>
      </c>
      <c r="AL1053" s="17" t="s">
        <v>63</v>
      </c>
      <c r="AM1053" s="17" t="s">
        <v>63</v>
      </c>
      <c r="AN1053" s="17" t="s">
        <v>63</v>
      </c>
      <c r="AO1053" s="17" t="s">
        <v>63</v>
      </c>
      <c r="AP1053" s="90"/>
      <c r="AQ1053" s="83" t="s">
        <v>64</v>
      </c>
    </row>
    <row r="1054" spans="1:43" ht="51">
      <c r="A1054" s="19" t="s">
        <v>2277</v>
      </c>
      <c r="B1054" s="1">
        <v>6213.55</v>
      </c>
      <c r="C1054" s="16">
        <v>315</v>
      </c>
      <c r="D1054" s="28" t="s">
        <v>2289</v>
      </c>
      <c r="E1054" s="17" t="s">
        <v>271</v>
      </c>
      <c r="F1054" s="20" t="s">
        <v>57</v>
      </c>
      <c r="G1054" s="17" t="s">
        <v>57</v>
      </c>
      <c r="H1054" s="17" t="s">
        <v>272</v>
      </c>
      <c r="I1054" s="15" t="s">
        <v>2240</v>
      </c>
      <c r="J1054" s="17"/>
      <c r="K1054" s="17"/>
      <c r="L1054" s="19" t="s">
        <v>63</v>
      </c>
      <c r="M1054" s="19" t="s">
        <v>63</v>
      </c>
      <c r="N1054" s="19" t="s">
        <v>63</v>
      </c>
      <c r="O1054" s="19" t="s">
        <v>62</v>
      </c>
      <c r="P1054" s="19" t="s">
        <v>63</v>
      </c>
      <c r="Q1054" s="19" t="s">
        <v>62</v>
      </c>
      <c r="R1054" s="19" t="s">
        <v>63</v>
      </c>
      <c r="S1054" s="26" t="s">
        <v>62</v>
      </c>
      <c r="T1054" s="17" t="s">
        <v>62</v>
      </c>
      <c r="U1054" s="17" t="s">
        <v>62</v>
      </c>
      <c r="V1054" s="27" t="s">
        <v>62</v>
      </c>
      <c r="W1054" s="17" t="s">
        <v>63</v>
      </c>
      <c r="X1054" s="17" t="s">
        <v>63</v>
      </c>
      <c r="Y1054" s="17" t="s">
        <v>63</v>
      </c>
      <c r="Z1054" s="17" t="s">
        <v>63</v>
      </c>
      <c r="AA1054" s="17" t="s">
        <v>63</v>
      </c>
      <c r="AB1054" s="17" t="s">
        <v>63</v>
      </c>
      <c r="AC1054" s="17" t="s">
        <v>63</v>
      </c>
      <c r="AD1054" s="17" t="s">
        <v>63</v>
      </c>
      <c r="AE1054" s="17" t="s">
        <v>63</v>
      </c>
      <c r="AF1054" s="17" t="s">
        <v>63</v>
      </c>
      <c r="AG1054" s="17" t="s">
        <v>63</v>
      </c>
      <c r="AH1054" s="17" t="s">
        <v>63</v>
      </c>
      <c r="AI1054" s="17" t="s">
        <v>63</v>
      </c>
      <c r="AJ1054" s="17" t="s">
        <v>63</v>
      </c>
      <c r="AK1054" s="17" t="s">
        <v>63</v>
      </c>
      <c r="AL1054" s="17" t="s">
        <v>63</v>
      </c>
      <c r="AM1054" s="17" t="s">
        <v>63</v>
      </c>
      <c r="AN1054" s="17" t="s">
        <v>63</v>
      </c>
      <c r="AO1054" s="17" t="s">
        <v>63</v>
      </c>
      <c r="AP1054" s="90"/>
      <c r="AQ1054" s="83" t="s">
        <v>64</v>
      </c>
    </row>
    <row r="1055" spans="1:43" ht="25.5">
      <c r="A1055" s="19" t="s">
        <v>2277</v>
      </c>
      <c r="B1055" s="1">
        <v>6213.56</v>
      </c>
      <c r="C1055" s="16">
        <v>193.5</v>
      </c>
      <c r="D1055" s="28" t="s">
        <v>2289</v>
      </c>
      <c r="E1055" s="17" t="s">
        <v>2242</v>
      </c>
      <c r="F1055" s="20" t="s">
        <v>57</v>
      </c>
      <c r="G1055" s="17" t="s">
        <v>57</v>
      </c>
      <c r="H1055" s="17" t="s">
        <v>2258</v>
      </c>
      <c r="I1055" s="15" t="s">
        <v>2251</v>
      </c>
      <c r="J1055" s="17" t="s">
        <v>2252</v>
      </c>
      <c r="K1055" s="17" t="s">
        <v>2290</v>
      </c>
      <c r="L1055" s="19" t="s">
        <v>63</v>
      </c>
      <c r="M1055" s="19" t="s">
        <v>63</v>
      </c>
      <c r="N1055" s="19" t="s">
        <v>63</v>
      </c>
      <c r="O1055" s="19" t="s">
        <v>62</v>
      </c>
      <c r="P1055" s="19" t="s">
        <v>63</v>
      </c>
      <c r="Q1055" s="19" t="s">
        <v>62</v>
      </c>
      <c r="R1055" s="19" t="s">
        <v>63</v>
      </c>
      <c r="S1055" s="26" t="s">
        <v>62</v>
      </c>
      <c r="T1055" s="17" t="s">
        <v>62</v>
      </c>
      <c r="U1055" s="17" t="s">
        <v>62</v>
      </c>
      <c r="V1055" s="27" t="s">
        <v>62</v>
      </c>
      <c r="W1055" s="17" t="s">
        <v>63</v>
      </c>
      <c r="X1055" s="17" t="s">
        <v>63</v>
      </c>
      <c r="Y1055" s="17" t="s">
        <v>63</v>
      </c>
      <c r="Z1055" s="17" t="s">
        <v>63</v>
      </c>
      <c r="AA1055" s="17" t="s">
        <v>63</v>
      </c>
      <c r="AB1055" s="17" t="s">
        <v>63</v>
      </c>
      <c r="AC1055" s="17" t="s">
        <v>63</v>
      </c>
      <c r="AD1055" s="17" t="s">
        <v>63</v>
      </c>
      <c r="AE1055" s="17" t="s">
        <v>63</v>
      </c>
      <c r="AF1055" s="17" t="s">
        <v>63</v>
      </c>
      <c r="AG1055" s="17" t="s">
        <v>63</v>
      </c>
      <c r="AH1055" s="17" t="s">
        <v>63</v>
      </c>
      <c r="AI1055" s="17" t="s">
        <v>63</v>
      </c>
      <c r="AJ1055" s="17" t="s">
        <v>63</v>
      </c>
      <c r="AK1055" s="17" t="s">
        <v>63</v>
      </c>
      <c r="AL1055" s="17" t="s">
        <v>63</v>
      </c>
      <c r="AM1055" s="17" t="s">
        <v>63</v>
      </c>
      <c r="AN1055" s="17" t="s">
        <v>63</v>
      </c>
      <c r="AO1055" s="17" t="s">
        <v>63</v>
      </c>
      <c r="AP1055" s="90"/>
      <c r="AQ1055" s="83" t="s">
        <v>64</v>
      </c>
    </row>
    <row r="1056" spans="1:43" ht="204">
      <c r="A1056" s="19" t="s">
        <v>2277</v>
      </c>
      <c r="B1056" s="1">
        <v>6213.61</v>
      </c>
      <c r="C1056" s="16">
        <v>2970</v>
      </c>
      <c r="D1056" s="28" t="s">
        <v>2289</v>
      </c>
      <c r="E1056" s="17" t="s">
        <v>283</v>
      </c>
      <c r="F1056" s="20" t="s">
        <v>57</v>
      </c>
      <c r="G1056" s="17" t="s">
        <v>57</v>
      </c>
      <c r="H1056" s="18">
        <v>1</v>
      </c>
      <c r="I1056" s="15" t="s">
        <v>2291</v>
      </c>
      <c r="J1056" s="17" t="s">
        <v>2261</v>
      </c>
      <c r="K1056" s="17" t="s">
        <v>2292</v>
      </c>
      <c r="L1056" s="19" t="s">
        <v>63</v>
      </c>
      <c r="M1056" s="19" t="s">
        <v>63</v>
      </c>
      <c r="N1056" s="19" t="s">
        <v>63</v>
      </c>
      <c r="O1056" s="19" t="s">
        <v>62</v>
      </c>
      <c r="P1056" s="19" t="s">
        <v>63</v>
      </c>
      <c r="Q1056" s="19" t="s">
        <v>62</v>
      </c>
      <c r="R1056" s="19" t="s">
        <v>63</v>
      </c>
      <c r="S1056" s="26" t="s">
        <v>62</v>
      </c>
      <c r="T1056" s="17" t="s">
        <v>62</v>
      </c>
      <c r="U1056" s="17" t="s">
        <v>62</v>
      </c>
      <c r="V1056" s="27" t="s">
        <v>62</v>
      </c>
      <c r="W1056" s="17" t="s">
        <v>63</v>
      </c>
      <c r="X1056" s="17" t="s">
        <v>63</v>
      </c>
      <c r="Y1056" s="17" t="s">
        <v>63</v>
      </c>
      <c r="Z1056" s="17" t="s">
        <v>63</v>
      </c>
      <c r="AA1056" s="17" t="s">
        <v>63</v>
      </c>
      <c r="AB1056" s="17" t="s">
        <v>63</v>
      </c>
      <c r="AC1056" s="17" t="s">
        <v>63</v>
      </c>
      <c r="AD1056" s="17" t="s">
        <v>63</v>
      </c>
      <c r="AE1056" s="17" t="s">
        <v>63</v>
      </c>
      <c r="AF1056" s="17" t="s">
        <v>63</v>
      </c>
      <c r="AG1056" s="17" t="s">
        <v>63</v>
      </c>
      <c r="AH1056" s="17" t="s">
        <v>63</v>
      </c>
      <c r="AI1056" s="17" t="s">
        <v>63</v>
      </c>
      <c r="AJ1056" s="17" t="s">
        <v>63</v>
      </c>
      <c r="AK1056" s="17" t="s">
        <v>63</v>
      </c>
      <c r="AL1056" s="17" t="s">
        <v>63</v>
      </c>
      <c r="AM1056" s="17" t="s">
        <v>63</v>
      </c>
      <c r="AN1056" s="17" t="s">
        <v>63</v>
      </c>
      <c r="AO1056" s="17" t="s">
        <v>63</v>
      </c>
      <c r="AP1056" s="90"/>
      <c r="AQ1056" s="83" t="s">
        <v>64</v>
      </c>
    </row>
    <row r="1057" spans="1:43" ht="51">
      <c r="A1057" s="19" t="s">
        <v>2277</v>
      </c>
      <c r="B1057" s="1">
        <v>6214.55</v>
      </c>
      <c r="C1057" s="16">
        <v>315</v>
      </c>
      <c r="D1057" s="28" t="s">
        <v>2293</v>
      </c>
      <c r="E1057" s="17" t="s">
        <v>271</v>
      </c>
      <c r="F1057" s="20" t="s">
        <v>57</v>
      </c>
      <c r="G1057" s="17" t="s">
        <v>57</v>
      </c>
      <c r="H1057" s="17" t="s">
        <v>2294</v>
      </c>
      <c r="I1057" s="15" t="s">
        <v>2240</v>
      </c>
      <c r="J1057" s="17"/>
      <c r="K1057" s="17"/>
      <c r="L1057" s="19" t="s">
        <v>63</v>
      </c>
      <c r="M1057" s="19" t="s">
        <v>63</v>
      </c>
      <c r="N1057" s="19" t="s">
        <v>63</v>
      </c>
      <c r="O1057" s="19" t="s">
        <v>62</v>
      </c>
      <c r="P1057" s="19" t="s">
        <v>63</v>
      </c>
      <c r="Q1057" s="19" t="s">
        <v>62</v>
      </c>
      <c r="R1057" s="19" t="s">
        <v>63</v>
      </c>
      <c r="S1057" s="26" t="s">
        <v>62</v>
      </c>
      <c r="T1057" s="17" t="s">
        <v>62</v>
      </c>
      <c r="U1057" s="17" t="s">
        <v>62</v>
      </c>
      <c r="V1057" s="27" t="s">
        <v>62</v>
      </c>
      <c r="W1057" s="17" t="s">
        <v>63</v>
      </c>
      <c r="X1057" s="17" t="s">
        <v>63</v>
      </c>
      <c r="Y1057" s="17" t="s">
        <v>63</v>
      </c>
      <c r="Z1057" s="17" t="s">
        <v>63</v>
      </c>
      <c r="AA1057" s="17" t="s">
        <v>63</v>
      </c>
      <c r="AB1057" s="17" t="s">
        <v>63</v>
      </c>
      <c r="AC1057" s="17" t="s">
        <v>63</v>
      </c>
      <c r="AD1057" s="17" t="s">
        <v>63</v>
      </c>
      <c r="AE1057" s="17" t="s">
        <v>63</v>
      </c>
      <c r="AF1057" s="17" t="s">
        <v>63</v>
      </c>
      <c r="AG1057" s="17" t="s">
        <v>63</v>
      </c>
      <c r="AH1057" s="17" t="s">
        <v>63</v>
      </c>
      <c r="AI1057" s="17" t="s">
        <v>63</v>
      </c>
      <c r="AJ1057" s="17" t="s">
        <v>63</v>
      </c>
      <c r="AK1057" s="17" t="s">
        <v>63</v>
      </c>
      <c r="AL1057" s="17" t="s">
        <v>63</v>
      </c>
      <c r="AM1057" s="17" t="s">
        <v>63</v>
      </c>
      <c r="AN1057" s="17" t="s">
        <v>63</v>
      </c>
      <c r="AO1057" s="17" t="s">
        <v>63</v>
      </c>
      <c r="AP1057" s="90"/>
      <c r="AQ1057" s="83" t="s">
        <v>64</v>
      </c>
    </row>
    <row r="1058" spans="1:43" ht="25.5">
      <c r="A1058" s="19" t="s">
        <v>2277</v>
      </c>
      <c r="B1058" s="1">
        <v>6214.56</v>
      </c>
      <c r="C1058" s="16">
        <v>193.5</v>
      </c>
      <c r="D1058" s="28" t="s">
        <v>2293</v>
      </c>
      <c r="E1058" s="17" t="s">
        <v>2242</v>
      </c>
      <c r="F1058" s="20" t="s">
        <v>57</v>
      </c>
      <c r="G1058" s="17" t="s">
        <v>57</v>
      </c>
      <c r="H1058" s="17" t="s">
        <v>2243</v>
      </c>
      <c r="I1058" s="15" t="s">
        <v>2251</v>
      </c>
      <c r="J1058" s="17" t="s">
        <v>2252</v>
      </c>
      <c r="K1058" s="17" t="s">
        <v>2295</v>
      </c>
      <c r="L1058" s="19" t="s">
        <v>63</v>
      </c>
      <c r="M1058" s="19" t="s">
        <v>63</v>
      </c>
      <c r="N1058" s="19" t="s">
        <v>63</v>
      </c>
      <c r="O1058" s="19" t="s">
        <v>62</v>
      </c>
      <c r="P1058" s="19" t="s">
        <v>63</v>
      </c>
      <c r="Q1058" s="19" t="s">
        <v>62</v>
      </c>
      <c r="R1058" s="19" t="s">
        <v>63</v>
      </c>
      <c r="S1058" s="26" t="s">
        <v>62</v>
      </c>
      <c r="T1058" s="17" t="s">
        <v>62</v>
      </c>
      <c r="U1058" s="17" t="s">
        <v>62</v>
      </c>
      <c r="V1058" s="27" t="s">
        <v>62</v>
      </c>
      <c r="W1058" s="17" t="s">
        <v>63</v>
      </c>
      <c r="X1058" s="17" t="s">
        <v>63</v>
      </c>
      <c r="Y1058" s="17" t="s">
        <v>63</v>
      </c>
      <c r="Z1058" s="17" t="s">
        <v>63</v>
      </c>
      <c r="AA1058" s="17" t="s">
        <v>63</v>
      </c>
      <c r="AB1058" s="17" t="s">
        <v>63</v>
      </c>
      <c r="AC1058" s="17" t="s">
        <v>63</v>
      </c>
      <c r="AD1058" s="17" t="s">
        <v>63</v>
      </c>
      <c r="AE1058" s="17" t="s">
        <v>63</v>
      </c>
      <c r="AF1058" s="17" t="s">
        <v>63</v>
      </c>
      <c r="AG1058" s="17" t="s">
        <v>63</v>
      </c>
      <c r="AH1058" s="17" t="s">
        <v>63</v>
      </c>
      <c r="AI1058" s="17" t="s">
        <v>63</v>
      </c>
      <c r="AJ1058" s="17" t="s">
        <v>63</v>
      </c>
      <c r="AK1058" s="17" t="s">
        <v>63</v>
      </c>
      <c r="AL1058" s="17" t="s">
        <v>63</v>
      </c>
      <c r="AM1058" s="17" t="s">
        <v>63</v>
      </c>
      <c r="AN1058" s="17" t="s">
        <v>63</v>
      </c>
      <c r="AO1058" s="17" t="s">
        <v>63</v>
      </c>
      <c r="AP1058" s="90"/>
      <c r="AQ1058" s="83" t="s">
        <v>64</v>
      </c>
    </row>
    <row r="1059" spans="1:43" ht="191.25">
      <c r="A1059" s="19" t="s">
        <v>2277</v>
      </c>
      <c r="B1059" s="1">
        <v>6214.6</v>
      </c>
      <c r="C1059" s="16">
        <v>2610</v>
      </c>
      <c r="D1059" s="28" t="s">
        <v>2293</v>
      </c>
      <c r="E1059" s="17" t="s">
        <v>274</v>
      </c>
      <c r="F1059" s="20" t="s">
        <v>57</v>
      </c>
      <c r="G1059" s="17" t="s">
        <v>57</v>
      </c>
      <c r="H1059" s="18">
        <v>1</v>
      </c>
      <c r="I1059" s="15" t="s">
        <v>2296</v>
      </c>
      <c r="J1059" s="17" t="s">
        <v>2297</v>
      </c>
      <c r="K1059" s="17" t="s">
        <v>2298</v>
      </c>
      <c r="L1059" s="19" t="s">
        <v>63</v>
      </c>
      <c r="M1059" s="19" t="s">
        <v>63</v>
      </c>
      <c r="N1059" s="19" t="s">
        <v>63</v>
      </c>
      <c r="O1059" s="19" t="s">
        <v>62</v>
      </c>
      <c r="P1059" s="19" t="s">
        <v>63</v>
      </c>
      <c r="Q1059" s="19" t="s">
        <v>62</v>
      </c>
      <c r="R1059" s="19" t="s">
        <v>63</v>
      </c>
      <c r="S1059" s="26" t="s">
        <v>62</v>
      </c>
      <c r="T1059" s="17" t="s">
        <v>62</v>
      </c>
      <c r="U1059" s="17" t="s">
        <v>62</v>
      </c>
      <c r="V1059" s="27" t="s">
        <v>62</v>
      </c>
      <c r="W1059" s="17" t="s">
        <v>63</v>
      </c>
      <c r="X1059" s="17" t="s">
        <v>63</v>
      </c>
      <c r="Y1059" s="17" t="s">
        <v>63</v>
      </c>
      <c r="Z1059" s="17" t="s">
        <v>63</v>
      </c>
      <c r="AA1059" s="17" t="s">
        <v>63</v>
      </c>
      <c r="AB1059" s="17" t="s">
        <v>63</v>
      </c>
      <c r="AC1059" s="17" t="s">
        <v>63</v>
      </c>
      <c r="AD1059" s="17" t="s">
        <v>63</v>
      </c>
      <c r="AE1059" s="17" t="s">
        <v>63</v>
      </c>
      <c r="AF1059" s="17" t="s">
        <v>63</v>
      </c>
      <c r="AG1059" s="17" t="s">
        <v>63</v>
      </c>
      <c r="AH1059" s="17" t="s">
        <v>63</v>
      </c>
      <c r="AI1059" s="17" t="s">
        <v>63</v>
      </c>
      <c r="AJ1059" s="17" t="s">
        <v>63</v>
      </c>
      <c r="AK1059" s="17" t="s">
        <v>63</v>
      </c>
      <c r="AL1059" s="17" t="s">
        <v>63</v>
      </c>
      <c r="AM1059" s="17" t="s">
        <v>63</v>
      </c>
      <c r="AN1059" s="17" t="s">
        <v>63</v>
      </c>
      <c r="AO1059" s="17" t="s">
        <v>63</v>
      </c>
      <c r="AP1059" s="90"/>
      <c r="AQ1059" s="83" t="s">
        <v>64</v>
      </c>
    </row>
    <row r="1060" spans="1:43" ht="51">
      <c r="A1060" s="19" t="s">
        <v>2277</v>
      </c>
      <c r="B1060" s="1">
        <v>6215.56</v>
      </c>
      <c r="C1060" s="16">
        <v>193.5</v>
      </c>
      <c r="D1060" s="28" t="s">
        <v>2299</v>
      </c>
      <c r="E1060" s="17" t="s">
        <v>2242</v>
      </c>
      <c r="F1060" s="20" t="s">
        <v>57</v>
      </c>
      <c r="G1060" s="17" t="s">
        <v>57</v>
      </c>
      <c r="H1060" s="17" t="s">
        <v>2243</v>
      </c>
      <c r="I1060" s="15" t="s">
        <v>2244</v>
      </c>
      <c r="J1060" s="17" t="s">
        <v>2252</v>
      </c>
      <c r="K1060" s="17" t="s">
        <v>2300</v>
      </c>
      <c r="L1060" s="19" t="s">
        <v>63</v>
      </c>
      <c r="M1060" s="19" t="s">
        <v>63</v>
      </c>
      <c r="N1060" s="19" t="s">
        <v>63</v>
      </c>
      <c r="O1060" s="19" t="s">
        <v>62</v>
      </c>
      <c r="P1060" s="19" t="s">
        <v>63</v>
      </c>
      <c r="Q1060" s="19" t="s">
        <v>62</v>
      </c>
      <c r="R1060" s="19" t="s">
        <v>63</v>
      </c>
      <c r="S1060" s="26" t="s">
        <v>62</v>
      </c>
      <c r="T1060" s="17" t="s">
        <v>62</v>
      </c>
      <c r="U1060" s="17" t="s">
        <v>62</v>
      </c>
      <c r="V1060" s="27" t="s">
        <v>62</v>
      </c>
      <c r="W1060" s="17" t="s">
        <v>63</v>
      </c>
      <c r="X1060" s="17" t="s">
        <v>63</v>
      </c>
      <c r="Y1060" s="17" t="s">
        <v>63</v>
      </c>
      <c r="Z1060" s="17" t="s">
        <v>63</v>
      </c>
      <c r="AA1060" s="17" t="s">
        <v>63</v>
      </c>
      <c r="AB1060" s="17" t="s">
        <v>63</v>
      </c>
      <c r="AC1060" s="17" t="s">
        <v>63</v>
      </c>
      <c r="AD1060" s="17" t="s">
        <v>63</v>
      </c>
      <c r="AE1060" s="17" t="s">
        <v>63</v>
      </c>
      <c r="AF1060" s="17" t="s">
        <v>63</v>
      </c>
      <c r="AG1060" s="17" t="s">
        <v>63</v>
      </c>
      <c r="AH1060" s="17" t="s">
        <v>63</v>
      </c>
      <c r="AI1060" s="17" t="s">
        <v>63</v>
      </c>
      <c r="AJ1060" s="17" t="s">
        <v>63</v>
      </c>
      <c r="AK1060" s="17" t="s">
        <v>63</v>
      </c>
      <c r="AL1060" s="17" t="s">
        <v>63</v>
      </c>
      <c r="AM1060" s="17" t="s">
        <v>63</v>
      </c>
      <c r="AN1060" s="17" t="s">
        <v>63</v>
      </c>
      <c r="AO1060" s="17" t="s">
        <v>63</v>
      </c>
      <c r="AP1060" s="90"/>
      <c r="AQ1060" s="83" t="s">
        <v>64</v>
      </c>
    </row>
    <row r="1061" spans="1:43" ht="191.25">
      <c r="A1061" s="19" t="s">
        <v>2277</v>
      </c>
      <c r="B1061" s="1">
        <v>6215.6</v>
      </c>
      <c r="C1061" s="16">
        <v>2610</v>
      </c>
      <c r="D1061" s="28" t="s">
        <v>2299</v>
      </c>
      <c r="E1061" s="17" t="s">
        <v>274</v>
      </c>
      <c r="F1061" s="20" t="s">
        <v>57</v>
      </c>
      <c r="G1061" s="17" t="s">
        <v>57</v>
      </c>
      <c r="H1061" s="18">
        <v>1</v>
      </c>
      <c r="I1061" s="15" t="s">
        <v>2301</v>
      </c>
      <c r="J1061" s="17" t="s">
        <v>2297</v>
      </c>
      <c r="K1061" s="17" t="s">
        <v>2262</v>
      </c>
      <c r="L1061" s="19" t="s">
        <v>63</v>
      </c>
      <c r="M1061" s="19" t="s">
        <v>63</v>
      </c>
      <c r="N1061" s="19" t="s">
        <v>63</v>
      </c>
      <c r="O1061" s="19" t="s">
        <v>62</v>
      </c>
      <c r="P1061" s="19" t="s">
        <v>63</v>
      </c>
      <c r="Q1061" s="19" t="s">
        <v>62</v>
      </c>
      <c r="R1061" s="19" t="s">
        <v>63</v>
      </c>
      <c r="S1061" s="26" t="s">
        <v>62</v>
      </c>
      <c r="T1061" s="17" t="s">
        <v>62</v>
      </c>
      <c r="U1061" s="17" t="s">
        <v>62</v>
      </c>
      <c r="V1061" s="27" t="s">
        <v>62</v>
      </c>
      <c r="W1061" s="17" t="s">
        <v>63</v>
      </c>
      <c r="X1061" s="17" t="s">
        <v>63</v>
      </c>
      <c r="Y1061" s="17" t="s">
        <v>63</v>
      </c>
      <c r="Z1061" s="17" t="s">
        <v>63</v>
      </c>
      <c r="AA1061" s="17" t="s">
        <v>63</v>
      </c>
      <c r="AB1061" s="17" t="s">
        <v>63</v>
      </c>
      <c r="AC1061" s="17" t="s">
        <v>63</v>
      </c>
      <c r="AD1061" s="17" t="s">
        <v>63</v>
      </c>
      <c r="AE1061" s="17" t="s">
        <v>63</v>
      </c>
      <c r="AF1061" s="17" t="s">
        <v>63</v>
      </c>
      <c r="AG1061" s="17" t="s">
        <v>63</v>
      </c>
      <c r="AH1061" s="17" t="s">
        <v>63</v>
      </c>
      <c r="AI1061" s="17" t="s">
        <v>63</v>
      </c>
      <c r="AJ1061" s="17" t="s">
        <v>63</v>
      </c>
      <c r="AK1061" s="17" t="s">
        <v>63</v>
      </c>
      <c r="AL1061" s="17" t="s">
        <v>63</v>
      </c>
      <c r="AM1061" s="17" t="s">
        <v>63</v>
      </c>
      <c r="AN1061" s="17" t="s">
        <v>63</v>
      </c>
      <c r="AO1061" s="17" t="s">
        <v>63</v>
      </c>
      <c r="AP1061" s="90"/>
      <c r="AQ1061" s="83" t="s">
        <v>64</v>
      </c>
    </row>
    <row r="1062" spans="1:43" ht="25.5">
      <c r="A1062" s="19" t="s">
        <v>2277</v>
      </c>
      <c r="B1062" s="1">
        <v>6216.56</v>
      </c>
      <c r="C1062" s="16">
        <v>193.5</v>
      </c>
      <c r="D1062" s="28" t="s">
        <v>2302</v>
      </c>
      <c r="E1062" s="17" t="s">
        <v>2242</v>
      </c>
      <c r="F1062" s="20" t="s">
        <v>57</v>
      </c>
      <c r="G1062" s="17" t="s">
        <v>57</v>
      </c>
      <c r="H1062" s="17" t="s">
        <v>2258</v>
      </c>
      <c r="I1062" s="15" t="s">
        <v>2244</v>
      </c>
      <c r="J1062" s="17" t="s">
        <v>2252</v>
      </c>
      <c r="K1062" s="17" t="s">
        <v>2303</v>
      </c>
      <c r="L1062" s="19" t="s">
        <v>63</v>
      </c>
      <c r="M1062" s="19" t="s">
        <v>63</v>
      </c>
      <c r="N1062" s="19" t="s">
        <v>63</v>
      </c>
      <c r="O1062" s="19" t="s">
        <v>62</v>
      </c>
      <c r="P1062" s="19" t="s">
        <v>63</v>
      </c>
      <c r="Q1062" s="19" t="s">
        <v>62</v>
      </c>
      <c r="R1062" s="19" t="s">
        <v>63</v>
      </c>
      <c r="S1062" s="26" t="s">
        <v>62</v>
      </c>
      <c r="T1062" s="17" t="s">
        <v>62</v>
      </c>
      <c r="U1062" s="17" t="s">
        <v>62</v>
      </c>
      <c r="V1062" s="27" t="s">
        <v>62</v>
      </c>
      <c r="W1062" s="17" t="s">
        <v>63</v>
      </c>
      <c r="X1062" s="17" t="s">
        <v>63</v>
      </c>
      <c r="Y1062" s="17" t="s">
        <v>63</v>
      </c>
      <c r="Z1062" s="17" t="s">
        <v>63</v>
      </c>
      <c r="AA1062" s="17" t="s">
        <v>63</v>
      </c>
      <c r="AB1062" s="17" t="s">
        <v>63</v>
      </c>
      <c r="AC1062" s="17" t="s">
        <v>63</v>
      </c>
      <c r="AD1062" s="17" t="s">
        <v>63</v>
      </c>
      <c r="AE1062" s="17" t="s">
        <v>63</v>
      </c>
      <c r="AF1062" s="17" t="s">
        <v>63</v>
      </c>
      <c r="AG1062" s="17" t="s">
        <v>63</v>
      </c>
      <c r="AH1062" s="17" t="s">
        <v>63</v>
      </c>
      <c r="AI1062" s="17" t="s">
        <v>63</v>
      </c>
      <c r="AJ1062" s="17" t="s">
        <v>63</v>
      </c>
      <c r="AK1062" s="17" t="s">
        <v>63</v>
      </c>
      <c r="AL1062" s="17" t="s">
        <v>63</v>
      </c>
      <c r="AM1062" s="17" t="s">
        <v>63</v>
      </c>
      <c r="AN1062" s="17" t="s">
        <v>63</v>
      </c>
      <c r="AO1062" s="17" t="s">
        <v>63</v>
      </c>
      <c r="AP1062" s="90"/>
      <c r="AQ1062" s="83" t="s">
        <v>64</v>
      </c>
    </row>
    <row r="1063" spans="1:43" ht="204">
      <c r="A1063" s="19" t="s">
        <v>2277</v>
      </c>
      <c r="B1063" s="1">
        <v>6216.61</v>
      </c>
      <c r="C1063" s="16">
        <v>2970</v>
      </c>
      <c r="D1063" s="28" t="s">
        <v>2302</v>
      </c>
      <c r="E1063" s="17" t="s">
        <v>283</v>
      </c>
      <c r="F1063" s="20" t="s">
        <v>57</v>
      </c>
      <c r="G1063" s="17" t="s">
        <v>57</v>
      </c>
      <c r="H1063" s="18">
        <v>1</v>
      </c>
      <c r="I1063" s="15" t="s">
        <v>2304</v>
      </c>
      <c r="J1063" s="17" t="s">
        <v>2261</v>
      </c>
      <c r="K1063" s="17" t="s">
        <v>2305</v>
      </c>
      <c r="L1063" s="19" t="s">
        <v>63</v>
      </c>
      <c r="M1063" s="19" t="s">
        <v>63</v>
      </c>
      <c r="N1063" s="19" t="s">
        <v>63</v>
      </c>
      <c r="O1063" s="19" t="s">
        <v>62</v>
      </c>
      <c r="P1063" s="19" t="s">
        <v>63</v>
      </c>
      <c r="Q1063" s="19" t="s">
        <v>62</v>
      </c>
      <c r="R1063" s="19" t="s">
        <v>63</v>
      </c>
      <c r="S1063" s="26" t="s">
        <v>62</v>
      </c>
      <c r="T1063" s="17" t="s">
        <v>62</v>
      </c>
      <c r="U1063" s="17" t="s">
        <v>62</v>
      </c>
      <c r="V1063" s="27" t="s">
        <v>62</v>
      </c>
      <c r="W1063" s="17" t="s">
        <v>63</v>
      </c>
      <c r="X1063" s="17" t="s">
        <v>63</v>
      </c>
      <c r="Y1063" s="17" t="s">
        <v>63</v>
      </c>
      <c r="Z1063" s="17" t="s">
        <v>63</v>
      </c>
      <c r="AA1063" s="17" t="s">
        <v>63</v>
      </c>
      <c r="AB1063" s="17" t="s">
        <v>63</v>
      </c>
      <c r="AC1063" s="17" t="s">
        <v>63</v>
      </c>
      <c r="AD1063" s="17" t="s">
        <v>63</v>
      </c>
      <c r="AE1063" s="17" t="s">
        <v>63</v>
      </c>
      <c r="AF1063" s="17" t="s">
        <v>63</v>
      </c>
      <c r="AG1063" s="17" t="s">
        <v>63</v>
      </c>
      <c r="AH1063" s="17" t="s">
        <v>63</v>
      </c>
      <c r="AI1063" s="17" t="s">
        <v>63</v>
      </c>
      <c r="AJ1063" s="17" t="s">
        <v>63</v>
      </c>
      <c r="AK1063" s="17" t="s">
        <v>63</v>
      </c>
      <c r="AL1063" s="17" t="s">
        <v>63</v>
      </c>
      <c r="AM1063" s="17" t="s">
        <v>63</v>
      </c>
      <c r="AN1063" s="17" t="s">
        <v>63</v>
      </c>
      <c r="AO1063" s="17" t="s">
        <v>63</v>
      </c>
      <c r="AP1063" s="90"/>
      <c r="AQ1063" s="83" t="s">
        <v>64</v>
      </c>
    </row>
    <row r="1064" spans="1:43" ht="153">
      <c r="A1064" s="19" t="s">
        <v>2277</v>
      </c>
      <c r="B1064" s="1">
        <v>6217.55</v>
      </c>
      <c r="C1064" s="16">
        <v>315</v>
      </c>
      <c r="D1064" s="28" t="s">
        <v>2306</v>
      </c>
      <c r="E1064" s="17" t="s">
        <v>271</v>
      </c>
      <c r="F1064" s="20" t="s">
        <v>57</v>
      </c>
      <c r="G1064" s="17" t="s">
        <v>57</v>
      </c>
      <c r="H1064" s="17" t="s">
        <v>272</v>
      </c>
      <c r="I1064" s="15" t="s">
        <v>2307</v>
      </c>
      <c r="J1064" s="17" t="s">
        <v>2265</v>
      </c>
      <c r="K1064" s="17"/>
      <c r="L1064" s="19" t="s">
        <v>63</v>
      </c>
      <c r="M1064" s="19" t="s">
        <v>63</v>
      </c>
      <c r="N1064" s="19" t="s">
        <v>63</v>
      </c>
      <c r="O1064" s="19" t="s">
        <v>62</v>
      </c>
      <c r="P1064" s="19" t="s">
        <v>63</v>
      </c>
      <c r="Q1064" s="19" t="s">
        <v>62</v>
      </c>
      <c r="R1064" s="19" t="s">
        <v>63</v>
      </c>
      <c r="S1064" s="26" t="s">
        <v>62</v>
      </c>
      <c r="T1064" s="17" t="s">
        <v>62</v>
      </c>
      <c r="U1064" s="17" t="s">
        <v>62</v>
      </c>
      <c r="V1064" s="27" t="s">
        <v>62</v>
      </c>
      <c r="W1064" s="17" t="s">
        <v>63</v>
      </c>
      <c r="X1064" s="17" t="s">
        <v>63</v>
      </c>
      <c r="Y1064" s="17" t="s">
        <v>63</v>
      </c>
      <c r="Z1064" s="17" t="s">
        <v>63</v>
      </c>
      <c r="AA1064" s="17" t="s">
        <v>63</v>
      </c>
      <c r="AB1064" s="17" t="s">
        <v>63</v>
      </c>
      <c r="AC1064" s="17" t="s">
        <v>63</v>
      </c>
      <c r="AD1064" s="17" t="s">
        <v>63</v>
      </c>
      <c r="AE1064" s="17" t="s">
        <v>63</v>
      </c>
      <c r="AF1064" s="17" t="s">
        <v>63</v>
      </c>
      <c r="AG1064" s="17" t="s">
        <v>63</v>
      </c>
      <c r="AH1064" s="17" t="s">
        <v>63</v>
      </c>
      <c r="AI1064" s="17" t="s">
        <v>63</v>
      </c>
      <c r="AJ1064" s="17" t="s">
        <v>63</v>
      </c>
      <c r="AK1064" s="17" t="s">
        <v>63</v>
      </c>
      <c r="AL1064" s="17" t="s">
        <v>63</v>
      </c>
      <c r="AM1064" s="17" t="s">
        <v>63</v>
      </c>
      <c r="AN1064" s="17" t="s">
        <v>63</v>
      </c>
      <c r="AO1064" s="17" t="s">
        <v>63</v>
      </c>
      <c r="AP1064" s="90"/>
      <c r="AQ1064" s="83" t="s">
        <v>1891</v>
      </c>
    </row>
    <row r="1065" spans="1:43" ht="153">
      <c r="A1065" s="19" t="s">
        <v>2277</v>
      </c>
      <c r="B1065" s="1">
        <v>6217.56</v>
      </c>
      <c r="C1065" s="16">
        <v>193.5</v>
      </c>
      <c r="D1065" s="28" t="s">
        <v>2306</v>
      </c>
      <c r="E1065" s="17" t="s">
        <v>2242</v>
      </c>
      <c r="F1065" s="20" t="s">
        <v>57</v>
      </c>
      <c r="G1065" s="17" t="s">
        <v>57</v>
      </c>
      <c r="H1065" s="17" t="s">
        <v>2243</v>
      </c>
      <c r="I1065" s="15" t="s">
        <v>2308</v>
      </c>
      <c r="J1065" s="17" t="s">
        <v>2267</v>
      </c>
      <c r="K1065" s="17" t="s">
        <v>2309</v>
      </c>
      <c r="L1065" s="19" t="s">
        <v>63</v>
      </c>
      <c r="M1065" s="19" t="s">
        <v>63</v>
      </c>
      <c r="N1065" s="19" t="s">
        <v>63</v>
      </c>
      <c r="O1065" s="19" t="s">
        <v>62</v>
      </c>
      <c r="P1065" s="19" t="s">
        <v>63</v>
      </c>
      <c r="Q1065" s="19" t="s">
        <v>62</v>
      </c>
      <c r="R1065" s="19" t="s">
        <v>63</v>
      </c>
      <c r="S1065" s="26" t="s">
        <v>62</v>
      </c>
      <c r="T1065" s="17" t="s">
        <v>62</v>
      </c>
      <c r="U1065" s="17" t="s">
        <v>62</v>
      </c>
      <c r="V1065" s="27" t="s">
        <v>62</v>
      </c>
      <c r="W1065" s="17" t="s">
        <v>63</v>
      </c>
      <c r="X1065" s="17" t="s">
        <v>63</v>
      </c>
      <c r="Y1065" s="17" t="s">
        <v>63</v>
      </c>
      <c r="Z1065" s="17" t="s">
        <v>63</v>
      </c>
      <c r="AA1065" s="17" t="s">
        <v>63</v>
      </c>
      <c r="AB1065" s="17" t="s">
        <v>63</v>
      </c>
      <c r="AC1065" s="17" t="s">
        <v>63</v>
      </c>
      <c r="AD1065" s="17" t="s">
        <v>63</v>
      </c>
      <c r="AE1065" s="17" t="s">
        <v>63</v>
      </c>
      <c r="AF1065" s="17" t="s">
        <v>63</v>
      </c>
      <c r="AG1065" s="17" t="s">
        <v>63</v>
      </c>
      <c r="AH1065" s="17" t="s">
        <v>63</v>
      </c>
      <c r="AI1065" s="17" t="s">
        <v>63</v>
      </c>
      <c r="AJ1065" s="17" t="s">
        <v>63</v>
      </c>
      <c r="AK1065" s="17" t="s">
        <v>63</v>
      </c>
      <c r="AL1065" s="17" t="s">
        <v>63</v>
      </c>
      <c r="AM1065" s="17" t="s">
        <v>63</v>
      </c>
      <c r="AN1065" s="17" t="s">
        <v>63</v>
      </c>
      <c r="AO1065" s="17" t="s">
        <v>63</v>
      </c>
      <c r="AP1065" s="90"/>
      <c r="AQ1065" s="83" t="s">
        <v>1891</v>
      </c>
    </row>
    <row r="1066" spans="1:43" ht="229.5">
      <c r="A1066" s="19" t="s">
        <v>2277</v>
      </c>
      <c r="B1066" s="1">
        <v>6217.6</v>
      </c>
      <c r="C1066" s="16">
        <v>2610</v>
      </c>
      <c r="D1066" s="28" t="s">
        <v>2306</v>
      </c>
      <c r="E1066" s="17" t="s">
        <v>274</v>
      </c>
      <c r="F1066" s="20" t="s">
        <v>57</v>
      </c>
      <c r="G1066" s="17" t="s">
        <v>57</v>
      </c>
      <c r="H1066" s="18">
        <v>1</v>
      </c>
      <c r="I1066" s="15" t="s">
        <v>2310</v>
      </c>
      <c r="J1066" s="15" t="s">
        <v>2311</v>
      </c>
      <c r="K1066" s="17" t="s">
        <v>2312</v>
      </c>
      <c r="L1066" s="19" t="s">
        <v>63</v>
      </c>
      <c r="M1066" s="19" t="s">
        <v>63</v>
      </c>
      <c r="N1066" s="19" t="s">
        <v>63</v>
      </c>
      <c r="O1066" s="19" t="s">
        <v>62</v>
      </c>
      <c r="P1066" s="19" t="s">
        <v>63</v>
      </c>
      <c r="Q1066" s="19" t="s">
        <v>62</v>
      </c>
      <c r="R1066" s="19" t="s">
        <v>63</v>
      </c>
      <c r="S1066" s="26" t="s">
        <v>62</v>
      </c>
      <c r="T1066" s="17" t="s">
        <v>62</v>
      </c>
      <c r="U1066" s="17" t="s">
        <v>62</v>
      </c>
      <c r="V1066" s="27" t="s">
        <v>62</v>
      </c>
      <c r="W1066" s="17" t="s">
        <v>63</v>
      </c>
      <c r="X1066" s="17" t="s">
        <v>63</v>
      </c>
      <c r="Y1066" s="17" t="s">
        <v>63</v>
      </c>
      <c r="Z1066" s="17" t="s">
        <v>63</v>
      </c>
      <c r="AA1066" s="17" t="s">
        <v>63</v>
      </c>
      <c r="AB1066" s="17" t="s">
        <v>63</v>
      </c>
      <c r="AC1066" s="17" t="s">
        <v>63</v>
      </c>
      <c r="AD1066" s="17" t="s">
        <v>63</v>
      </c>
      <c r="AE1066" s="17" t="s">
        <v>63</v>
      </c>
      <c r="AF1066" s="17" t="s">
        <v>63</v>
      </c>
      <c r="AG1066" s="17" t="s">
        <v>63</v>
      </c>
      <c r="AH1066" s="17" t="s">
        <v>63</v>
      </c>
      <c r="AI1066" s="17" t="s">
        <v>63</v>
      </c>
      <c r="AJ1066" s="17" t="s">
        <v>63</v>
      </c>
      <c r="AK1066" s="17" t="s">
        <v>63</v>
      </c>
      <c r="AL1066" s="17" t="s">
        <v>63</v>
      </c>
      <c r="AM1066" s="17" t="s">
        <v>63</v>
      </c>
      <c r="AN1066" s="17" t="s">
        <v>63</v>
      </c>
      <c r="AO1066" s="17" t="s">
        <v>63</v>
      </c>
      <c r="AP1066" s="90"/>
      <c r="AQ1066" s="83" t="s">
        <v>1891</v>
      </c>
    </row>
    <row r="1067" spans="1:43" ht="140.25">
      <c r="A1067" s="19" t="s">
        <v>2277</v>
      </c>
      <c r="B1067" s="1">
        <v>6218.61</v>
      </c>
      <c r="C1067" s="16">
        <v>2970</v>
      </c>
      <c r="D1067" s="28" t="s">
        <v>2313</v>
      </c>
      <c r="E1067" s="17" t="s">
        <v>283</v>
      </c>
      <c r="F1067" s="20" t="s">
        <v>57</v>
      </c>
      <c r="G1067" s="17" t="s">
        <v>57</v>
      </c>
      <c r="H1067" s="18">
        <v>1</v>
      </c>
      <c r="I1067" s="15" t="s">
        <v>2275</v>
      </c>
      <c r="J1067" s="17" t="s">
        <v>2314</v>
      </c>
      <c r="K1067" s="17" t="s">
        <v>2315</v>
      </c>
      <c r="L1067" s="19" t="s">
        <v>63</v>
      </c>
      <c r="M1067" s="19" t="s">
        <v>63</v>
      </c>
      <c r="N1067" s="19" t="s">
        <v>63</v>
      </c>
      <c r="O1067" s="19" t="s">
        <v>62</v>
      </c>
      <c r="P1067" s="19" t="s">
        <v>63</v>
      </c>
      <c r="Q1067" s="19" t="s">
        <v>62</v>
      </c>
      <c r="R1067" s="19" t="s">
        <v>63</v>
      </c>
      <c r="S1067" s="26" t="s">
        <v>62</v>
      </c>
      <c r="T1067" s="17" t="s">
        <v>62</v>
      </c>
      <c r="U1067" s="17" t="s">
        <v>62</v>
      </c>
      <c r="V1067" s="27" t="s">
        <v>62</v>
      </c>
      <c r="W1067" s="17" t="s">
        <v>63</v>
      </c>
      <c r="X1067" s="17" t="s">
        <v>63</v>
      </c>
      <c r="Y1067" s="17" t="s">
        <v>63</v>
      </c>
      <c r="Z1067" s="17" t="s">
        <v>63</v>
      </c>
      <c r="AA1067" s="17" t="s">
        <v>63</v>
      </c>
      <c r="AB1067" s="17" t="s">
        <v>63</v>
      </c>
      <c r="AC1067" s="17" t="s">
        <v>63</v>
      </c>
      <c r="AD1067" s="17" t="s">
        <v>63</v>
      </c>
      <c r="AE1067" s="17" t="s">
        <v>63</v>
      </c>
      <c r="AF1067" s="17" t="s">
        <v>63</v>
      </c>
      <c r="AG1067" s="17" t="s">
        <v>63</v>
      </c>
      <c r="AH1067" s="17" t="s">
        <v>63</v>
      </c>
      <c r="AI1067" s="17" t="s">
        <v>63</v>
      </c>
      <c r="AJ1067" s="17" t="s">
        <v>63</v>
      </c>
      <c r="AK1067" s="17" t="s">
        <v>63</v>
      </c>
      <c r="AL1067" s="17" t="s">
        <v>63</v>
      </c>
      <c r="AM1067" s="17" t="s">
        <v>63</v>
      </c>
      <c r="AN1067" s="17" t="s">
        <v>63</v>
      </c>
      <c r="AO1067" s="17" t="s">
        <v>63</v>
      </c>
      <c r="AP1067" s="90"/>
      <c r="AQ1067" s="83" t="s">
        <v>64</v>
      </c>
    </row>
    <row r="1068" spans="1:43" ht="140.25">
      <c r="A1068" s="19" t="s">
        <v>2277</v>
      </c>
      <c r="B1068" s="1">
        <v>6218.62</v>
      </c>
      <c r="C1068" s="16">
        <v>3420</v>
      </c>
      <c r="D1068" s="28" t="s">
        <v>2316</v>
      </c>
      <c r="E1068" s="17" t="s">
        <v>286</v>
      </c>
      <c r="F1068" s="20" t="s">
        <v>57</v>
      </c>
      <c r="G1068" s="17" t="s">
        <v>57</v>
      </c>
      <c r="H1068" s="18">
        <v>1</v>
      </c>
      <c r="I1068" s="15" t="s">
        <v>2275</v>
      </c>
      <c r="J1068" s="17" t="s">
        <v>2317</v>
      </c>
      <c r="K1068" s="17" t="s">
        <v>2305</v>
      </c>
      <c r="L1068" s="19" t="s">
        <v>63</v>
      </c>
      <c r="M1068" s="19" t="s">
        <v>63</v>
      </c>
      <c r="N1068" s="19" t="s">
        <v>63</v>
      </c>
      <c r="O1068" s="19" t="s">
        <v>62</v>
      </c>
      <c r="P1068" s="19" t="s">
        <v>63</v>
      </c>
      <c r="Q1068" s="19" t="s">
        <v>62</v>
      </c>
      <c r="R1068" s="19" t="s">
        <v>63</v>
      </c>
      <c r="S1068" s="26" t="s">
        <v>62</v>
      </c>
      <c r="T1068" s="17" t="s">
        <v>62</v>
      </c>
      <c r="U1068" s="17" t="s">
        <v>62</v>
      </c>
      <c r="V1068" s="27" t="s">
        <v>62</v>
      </c>
      <c r="W1068" s="17" t="s">
        <v>63</v>
      </c>
      <c r="X1068" s="17" t="s">
        <v>63</v>
      </c>
      <c r="Y1068" s="17" t="s">
        <v>63</v>
      </c>
      <c r="Z1068" s="17" t="s">
        <v>63</v>
      </c>
      <c r="AA1068" s="17" t="s">
        <v>63</v>
      </c>
      <c r="AB1068" s="17" t="s">
        <v>63</v>
      </c>
      <c r="AC1068" s="17" t="s">
        <v>63</v>
      </c>
      <c r="AD1068" s="17" t="s">
        <v>63</v>
      </c>
      <c r="AE1068" s="17" t="s">
        <v>63</v>
      </c>
      <c r="AF1068" s="17" t="s">
        <v>63</v>
      </c>
      <c r="AG1068" s="17" t="s">
        <v>63</v>
      </c>
      <c r="AH1068" s="17" t="s">
        <v>63</v>
      </c>
      <c r="AI1068" s="17" t="s">
        <v>63</v>
      </c>
      <c r="AJ1068" s="17" t="s">
        <v>63</v>
      </c>
      <c r="AK1068" s="17" t="s">
        <v>63</v>
      </c>
      <c r="AL1068" s="17" t="s">
        <v>63</v>
      </c>
      <c r="AM1068" s="17" t="s">
        <v>63</v>
      </c>
      <c r="AN1068" s="17" t="s">
        <v>63</v>
      </c>
      <c r="AO1068" s="17" t="s">
        <v>63</v>
      </c>
      <c r="AP1068" s="90"/>
      <c r="AQ1068" s="83" t="s">
        <v>64</v>
      </c>
    </row>
    <row r="1069" spans="1:43" ht="63.75">
      <c r="A1069" s="19" t="s">
        <v>2318</v>
      </c>
      <c r="B1069" s="1">
        <v>6221.54</v>
      </c>
      <c r="C1069" s="16">
        <v>166.5</v>
      </c>
      <c r="D1069" s="28" t="s">
        <v>2319</v>
      </c>
      <c r="E1069" s="17" t="s">
        <v>308</v>
      </c>
      <c r="F1069" s="20" t="s">
        <v>57</v>
      </c>
      <c r="G1069" s="17" t="s">
        <v>57</v>
      </c>
      <c r="H1069" s="17" t="s">
        <v>309</v>
      </c>
      <c r="I1069" s="15" t="s">
        <v>2320</v>
      </c>
      <c r="J1069" s="17"/>
      <c r="K1069" s="17"/>
      <c r="L1069" s="19" t="s">
        <v>63</v>
      </c>
      <c r="M1069" s="19" t="s">
        <v>63</v>
      </c>
      <c r="N1069" s="19" t="s">
        <v>63</v>
      </c>
      <c r="O1069" s="19" t="s">
        <v>62</v>
      </c>
      <c r="P1069" s="19" t="s">
        <v>63</v>
      </c>
      <c r="Q1069" s="19" t="s">
        <v>62</v>
      </c>
      <c r="R1069" s="19" t="s">
        <v>63</v>
      </c>
      <c r="S1069" s="26" t="s">
        <v>62</v>
      </c>
      <c r="T1069" s="17" t="s">
        <v>62</v>
      </c>
      <c r="U1069" s="17" t="s">
        <v>62</v>
      </c>
      <c r="V1069" s="27" t="s">
        <v>62</v>
      </c>
      <c r="W1069" s="17" t="s">
        <v>63</v>
      </c>
      <c r="X1069" s="17" t="s">
        <v>63</v>
      </c>
      <c r="Y1069" s="17" t="s">
        <v>63</v>
      </c>
      <c r="Z1069" s="17" t="s">
        <v>63</v>
      </c>
      <c r="AA1069" s="17" t="s">
        <v>63</v>
      </c>
      <c r="AB1069" s="17" t="s">
        <v>63</v>
      </c>
      <c r="AC1069" s="17" t="s">
        <v>63</v>
      </c>
      <c r="AD1069" s="17" t="s">
        <v>63</v>
      </c>
      <c r="AE1069" s="17" t="s">
        <v>63</v>
      </c>
      <c r="AF1069" s="17" t="s">
        <v>63</v>
      </c>
      <c r="AG1069" s="17" t="s">
        <v>63</v>
      </c>
      <c r="AH1069" s="17" t="s">
        <v>63</v>
      </c>
      <c r="AI1069" s="17" t="s">
        <v>63</v>
      </c>
      <c r="AJ1069" s="17" t="s">
        <v>63</v>
      </c>
      <c r="AK1069" s="17" t="s">
        <v>63</v>
      </c>
      <c r="AL1069" s="17" t="s">
        <v>63</v>
      </c>
      <c r="AM1069" s="17" t="s">
        <v>63</v>
      </c>
      <c r="AN1069" s="17" t="s">
        <v>63</v>
      </c>
      <c r="AO1069" s="17" t="s">
        <v>63</v>
      </c>
      <c r="AP1069" s="90"/>
      <c r="AQ1069" s="83" t="s">
        <v>64</v>
      </c>
    </row>
    <row r="1070" spans="1:43" ht="51">
      <c r="A1070" s="19" t="s">
        <v>2318</v>
      </c>
      <c r="B1070" s="1">
        <v>6221.55</v>
      </c>
      <c r="C1070" s="16">
        <v>315</v>
      </c>
      <c r="D1070" s="28" t="s">
        <v>2319</v>
      </c>
      <c r="E1070" s="17" t="s">
        <v>271</v>
      </c>
      <c r="F1070" s="20" t="s">
        <v>57</v>
      </c>
      <c r="G1070" s="17" t="s">
        <v>57</v>
      </c>
      <c r="H1070" s="17" t="s">
        <v>2294</v>
      </c>
      <c r="I1070" s="15" t="s">
        <v>2321</v>
      </c>
      <c r="J1070" s="17"/>
      <c r="K1070" s="17"/>
      <c r="L1070" s="19" t="s">
        <v>63</v>
      </c>
      <c r="M1070" s="19" t="s">
        <v>63</v>
      </c>
      <c r="N1070" s="19" t="s">
        <v>63</v>
      </c>
      <c r="O1070" s="19" t="s">
        <v>62</v>
      </c>
      <c r="P1070" s="19" t="s">
        <v>63</v>
      </c>
      <c r="Q1070" s="19" t="s">
        <v>62</v>
      </c>
      <c r="R1070" s="19" t="s">
        <v>63</v>
      </c>
      <c r="S1070" s="26" t="s">
        <v>62</v>
      </c>
      <c r="T1070" s="17" t="s">
        <v>62</v>
      </c>
      <c r="U1070" s="17" t="s">
        <v>62</v>
      </c>
      <c r="V1070" s="27" t="s">
        <v>62</v>
      </c>
      <c r="W1070" s="17" t="s">
        <v>63</v>
      </c>
      <c r="X1070" s="17" t="s">
        <v>63</v>
      </c>
      <c r="Y1070" s="17" t="s">
        <v>63</v>
      </c>
      <c r="Z1070" s="17" t="s">
        <v>63</v>
      </c>
      <c r="AA1070" s="17" t="s">
        <v>63</v>
      </c>
      <c r="AB1070" s="17" t="s">
        <v>63</v>
      </c>
      <c r="AC1070" s="17" t="s">
        <v>63</v>
      </c>
      <c r="AD1070" s="17" t="s">
        <v>63</v>
      </c>
      <c r="AE1070" s="17" t="s">
        <v>63</v>
      </c>
      <c r="AF1070" s="17" t="s">
        <v>63</v>
      </c>
      <c r="AG1070" s="17" t="s">
        <v>63</v>
      </c>
      <c r="AH1070" s="17" t="s">
        <v>63</v>
      </c>
      <c r="AI1070" s="17" t="s">
        <v>63</v>
      </c>
      <c r="AJ1070" s="17" t="s">
        <v>63</v>
      </c>
      <c r="AK1070" s="17" t="s">
        <v>63</v>
      </c>
      <c r="AL1070" s="17" t="s">
        <v>63</v>
      </c>
      <c r="AM1070" s="17" t="s">
        <v>63</v>
      </c>
      <c r="AN1070" s="17" t="s">
        <v>63</v>
      </c>
      <c r="AO1070" s="17" t="s">
        <v>63</v>
      </c>
      <c r="AP1070" s="90"/>
      <c r="AQ1070" s="83" t="s">
        <v>64</v>
      </c>
    </row>
    <row r="1071" spans="1:43" ht="25.5">
      <c r="A1071" s="19" t="s">
        <v>2318</v>
      </c>
      <c r="B1071" s="1">
        <v>6221.56</v>
      </c>
      <c r="C1071" s="16">
        <v>193.5</v>
      </c>
      <c r="D1071" s="28" t="s">
        <v>2319</v>
      </c>
      <c r="E1071" s="17" t="s">
        <v>2242</v>
      </c>
      <c r="F1071" s="20" t="s">
        <v>57</v>
      </c>
      <c r="G1071" s="17" t="s">
        <v>57</v>
      </c>
      <c r="H1071" s="17" t="s">
        <v>2243</v>
      </c>
      <c r="I1071" s="15" t="s">
        <v>2251</v>
      </c>
      <c r="J1071" s="17" t="s">
        <v>2252</v>
      </c>
      <c r="K1071" s="17" t="s">
        <v>2322</v>
      </c>
      <c r="L1071" s="19" t="s">
        <v>63</v>
      </c>
      <c r="M1071" s="19" t="s">
        <v>63</v>
      </c>
      <c r="N1071" s="19" t="s">
        <v>63</v>
      </c>
      <c r="O1071" s="19" t="s">
        <v>62</v>
      </c>
      <c r="P1071" s="19" t="s">
        <v>63</v>
      </c>
      <c r="Q1071" s="19" t="s">
        <v>62</v>
      </c>
      <c r="R1071" s="19" t="s">
        <v>63</v>
      </c>
      <c r="S1071" s="26" t="s">
        <v>62</v>
      </c>
      <c r="T1071" s="17" t="s">
        <v>62</v>
      </c>
      <c r="U1071" s="17" t="s">
        <v>62</v>
      </c>
      <c r="V1071" s="27" t="s">
        <v>62</v>
      </c>
      <c r="W1071" s="17" t="s">
        <v>63</v>
      </c>
      <c r="X1071" s="17" t="s">
        <v>63</v>
      </c>
      <c r="Y1071" s="17" t="s">
        <v>63</v>
      </c>
      <c r="Z1071" s="17" t="s">
        <v>63</v>
      </c>
      <c r="AA1071" s="17" t="s">
        <v>63</v>
      </c>
      <c r="AB1071" s="17" t="s">
        <v>63</v>
      </c>
      <c r="AC1071" s="17" t="s">
        <v>63</v>
      </c>
      <c r="AD1071" s="17" t="s">
        <v>63</v>
      </c>
      <c r="AE1071" s="17" t="s">
        <v>63</v>
      </c>
      <c r="AF1071" s="17" t="s">
        <v>63</v>
      </c>
      <c r="AG1071" s="17" t="s">
        <v>63</v>
      </c>
      <c r="AH1071" s="17" t="s">
        <v>63</v>
      </c>
      <c r="AI1071" s="17" t="s">
        <v>63</v>
      </c>
      <c r="AJ1071" s="17" t="s">
        <v>63</v>
      </c>
      <c r="AK1071" s="17" t="s">
        <v>63</v>
      </c>
      <c r="AL1071" s="17" t="s">
        <v>63</v>
      </c>
      <c r="AM1071" s="17" t="s">
        <v>63</v>
      </c>
      <c r="AN1071" s="17" t="s">
        <v>63</v>
      </c>
      <c r="AO1071" s="17" t="s">
        <v>63</v>
      </c>
      <c r="AP1071" s="90"/>
      <c r="AQ1071" s="83" t="s">
        <v>64</v>
      </c>
    </row>
    <row r="1072" spans="1:43" ht="191.25">
      <c r="A1072" s="19" t="s">
        <v>2318</v>
      </c>
      <c r="B1072" s="1">
        <v>6221.6</v>
      </c>
      <c r="C1072" s="16">
        <v>2610</v>
      </c>
      <c r="D1072" s="28" t="s">
        <v>2319</v>
      </c>
      <c r="E1072" s="17" t="s">
        <v>274</v>
      </c>
      <c r="F1072" s="20" t="s">
        <v>57</v>
      </c>
      <c r="G1072" s="17" t="s">
        <v>57</v>
      </c>
      <c r="H1072" s="18">
        <v>1</v>
      </c>
      <c r="I1072" s="15" t="s">
        <v>2323</v>
      </c>
      <c r="J1072" s="17" t="s">
        <v>276</v>
      </c>
      <c r="K1072" s="17" t="s">
        <v>2324</v>
      </c>
      <c r="L1072" s="19" t="s">
        <v>63</v>
      </c>
      <c r="M1072" s="19" t="s">
        <v>63</v>
      </c>
      <c r="N1072" s="19" t="s">
        <v>63</v>
      </c>
      <c r="O1072" s="19" t="s">
        <v>62</v>
      </c>
      <c r="P1072" s="19" t="s">
        <v>63</v>
      </c>
      <c r="Q1072" s="19" t="s">
        <v>62</v>
      </c>
      <c r="R1072" s="19" t="s">
        <v>63</v>
      </c>
      <c r="S1072" s="26" t="s">
        <v>62</v>
      </c>
      <c r="T1072" s="17" t="s">
        <v>62</v>
      </c>
      <c r="U1072" s="17" t="s">
        <v>62</v>
      </c>
      <c r="V1072" s="27" t="s">
        <v>62</v>
      </c>
      <c r="W1072" s="17" t="s">
        <v>63</v>
      </c>
      <c r="X1072" s="17" t="s">
        <v>63</v>
      </c>
      <c r="Y1072" s="17" t="s">
        <v>63</v>
      </c>
      <c r="Z1072" s="17" t="s">
        <v>63</v>
      </c>
      <c r="AA1072" s="17" t="s">
        <v>63</v>
      </c>
      <c r="AB1072" s="17" t="s">
        <v>63</v>
      </c>
      <c r="AC1072" s="17" t="s">
        <v>63</v>
      </c>
      <c r="AD1072" s="17" t="s">
        <v>63</v>
      </c>
      <c r="AE1072" s="17" t="s">
        <v>63</v>
      </c>
      <c r="AF1072" s="17" t="s">
        <v>63</v>
      </c>
      <c r="AG1072" s="17" t="s">
        <v>63</v>
      </c>
      <c r="AH1072" s="17" t="s">
        <v>63</v>
      </c>
      <c r="AI1072" s="17" t="s">
        <v>63</v>
      </c>
      <c r="AJ1072" s="17" t="s">
        <v>63</v>
      </c>
      <c r="AK1072" s="17" t="s">
        <v>63</v>
      </c>
      <c r="AL1072" s="17" t="s">
        <v>63</v>
      </c>
      <c r="AM1072" s="17" t="s">
        <v>63</v>
      </c>
      <c r="AN1072" s="17" t="s">
        <v>63</v>
      </c>
      <c r="AO1072" s="17" t="s">
        <v>63</v>
      </c>
      <c r="AP1072" s="90"/>
      <c r="AQ1072" s="83" t="s">
        <v>64</v>
      </c>
    </row>
    <row r="1073" spans="1:43" ht="38.25">
      <c r="A1073" s="19" t="s">
        <v>2318</v>
      </c>
      <c r="B1073" s="1">
        <v>6222.56</v>
      </c>
      <c r="C1073" s="16">
        <v>193.5</v>
      </c>
      <c r="D1073" s="28" t="s">
        <v>2325</v>
      </c>
      <c r="E1073" s="17" t="s">
        <v>2242</v>
      </c>
      <c r="F1073" s="20" t="s">
        <v>57</v>
      </c>
      <c r="G1073" s="17" t="s">
        <v>57</v>
      </c>
      <c r="H1073" s="17" t="s">
        <v>2243</v>
      </c>
      <c r="I1073" s="15" t="s">
        <v>2326</v>
      </c>
      <c r="J1073" s="17" t="s">
        <v>2252</v>
      </c>
      <c r="K1073" s="17" t="s">
        <v>2327</v>
      </c>
      <c r="L1073" s="19" t="s">
        <v>63</v>
      </c>
      <c r="M1073" s="19" t="s">
        <v>63</v>
      </c>
      <c r="N1073" s="19" t="s">
        <v>63</v>
      </c>
      <c r="O1073" s="19" t="s">
        <v>62</v>
      </c>
      <c r="P1073" s="19" t="s">
        <v>63</v>
      </c>
      <c r="Q1073" s="19" t="s">
        <v>62</v>
      </c>
      <c r="R1073" s="19" t="s">
        <v>63</v>
      </c>
      <c r="S1073" s="26" t="s">
        <v>62</v>
      </c>
      <c r="T1073" s="17" t="s">
        <v>62</v>
      </c>
      <c r="U1073" s="17" t="s">
        <v>62</v>
      </c>
      <c r="V1073" s="27" t="s">
        <v>62</v>
      </c>
      <c r="W1073" s="17" t="s">
        <v>63</v>
      </c>
      <c r="X1073" s="17" t="s">
        <v>63</v>
      </c>
      <c r="Y1073" s="17" t="s">
        <v>63</v>
      </c>
      <c r="Z1073" s="17" t="s">
        <v>63</v>
      </c>
      <c r="AA1073" s="17" t="s">
        <v>63</v>
      </c>
      <c r="AB1073" s="17" t="s">
        <v>63</v>
      </c>
      <c r="AC1073" s="17" t="s">
        <v>63</v>
      </c>
      <c r="AD1073" s="17" t="s">
        <v>63</v>
      </c>
      <c r="AE1073" s="17" t="s">
        <v>63</v>
      </c>
      <c r="AF1073" s="17" t="s">
        <v>63</v>
      </c>
      <c r="AG1073" s="17" t="s">
        <v>63</v>
      </c>
      <c r="AH1073" s="17" t="s">
        <v>63</v>
      </c>
      <c r="AI1073" s="17" t="s">
        <v>63</v>
      </c>
      <c r="AJ1073" s="17" t="s">
        <v>63</v>
      </c>
      <c r="AK1073" s="17" t="s">
        <v>63</v>
      </c>
      <c r="AL1073" s="17" t="s">
        <v>63</v>
      </c>
      <c r="AM1073" s="17" t="s">
        <v>63</v>
      </c>
      <c r="AN1073" s="17" t="s">
        <v>63</v>
      </c>
      <c r="AO1073" s="17" t="s">
        <v>63</v>
      </c>
      <c r="AP1073" s="90"/>
      <c r="AQ1073" s="83" t="s">
        <v>64</v>
      </c>
    </row>
    <row r="1074" spans="1:43">
      <c r="A1074" s="19" t="s">
        <v>2318</v>
      </c>
      <c r="B1074" s="1">
        <v>6222.64</v>
      </c>
      <c r="C1074" s="16">
        <v>83.7</v>
      </c>
      <c r="D1074" s="28" t="s">
        <v>2325</v>
      </c>
      <c r="E1074" s="17" t="s">
        <v>2230</v>
      </c>
      <c r="F1074" s="20" t="s">
        <v>57</v>
      </c>
      <c r="G1074" s="17" t="s">
        <v>57</v>
      </c>
      <c r="H1074" s="17" t="s">
        <v>86</v>
      </c>
      <c r="I1074" s="17"/>
      <c r="J1074" s="17"/>
      <c r="K1074" s="17"/>
      <c r="L1074" s="19" t="s">
        <v>63</v>
      </c>
      <c r="M1074" s="19" t="s">
        <v>63</v>
      </c>
      <c r="N1074" s="19" t="s">
        <v>63</v>
      </c>
      <c r="O1074" s="19" t="s">
        <v>62</v>
      </c>
      <c r="P1074" s="19" t="s">
        <v>63</v>
      </c>
      <c r="Q1074" s="19" t="s">
        <v>62</v>
      </c>
      <c r="R1074" s="19" t="s">
        <v>63</v>
      </c>
      <c r="S1074" s="26" t="s">
        <v>62</v>
      </c>
      <c r="T1074" s="17" t="s">
        <v>62</v>
      </c>
      <c r="U1074" s="17" t="s">
        <v>62</v>
      </c>
      <c r="V1074" s="27" t="s">
        <v>62</v>
      </c>
      <c r="W1074" s="17" t="s">
        <v>63</v>
      </c>
      <c r="X1074" s="17" t="s">
        <v>63</v>
      </c>
      <c r="Y1074" s="17" t="s">
        <v>63</v>
      </c>
      <c r="Z1074" s="17" t="s">
        <v>63</v>
      </c>
      <c r="AA1074" s="17" t="s">
        <v>63</v>
      </c>
      <c r="AB1074" s="17" t="s">
        <v>63</v>
      </c>
      <c r="AC1074" s="17" t="s">
        <v>63</v>
      </c>
      <c r="AD1074" s="17" t="s">
        <v>63</v>
      </c>
      <c r="AE1074" s="17" t="s">
        <v>63</v>
      </c>
      <c r="AF1074" s="17" t="s">
        <v>63</v>
      </c>
      <c r="AG1074" s="17" t="s">
        <v>63</v>
      </c>
      <c r="AH1074" s="17" t="s">
        <v>63</v>
      </c>
      <c r="AI1074" s="17" t="s">
        <v>63</v>
      </c>
      <c r="AJ1074" s="17" t="s">
        <v>63</v>
      </c>
      <c r="AK1074" s="17" t="s">
        <v>63</v>
      </c>
      <c r="AL1074" s="17" t="s">
        <v>63</v>
      </c>
      <c r="AM1074" s="17" t="s">
        <v>63</v>
      </c>
      <c r="AN1074" s="17" t="s">
        <v>63</v>
      </c>
      <c r="AO1074" s="17" t="s">
        <v>63</v>
      </c>
      <c r="AP1074" s="90"/>
      <c r="AQ1074" s="83" t="s">
        <v>64</v>
      </c>
    </row>
    <row r="1075" spans="1:43" ht="25.5">
      <c r="A1075" s="19" t="s">
        <v>2318</v>
      </c>
      <c r="B1075" s="1">
        <v>6223.56</v>
      </c>
      <c r="C1075" s="16">
        <v>193.5</v>
      </c>
      <c r="D1075" s="28" t="s">
        <v>2328</v>
      </c>
      <c r="E1075" s="17" t="s">
        <v>2242</v>
      </c>
      <c r="F1075" s="20" t="s">
        <v>57</v>
      </c>
      <c r="G1075" s="17" t="s">
        <v>57</v>
      </c>
      <c r="H1075" s="17" t="s">
        <v>2243</v>
      </c>
      <c r="I1075" s="15" t="s">
        <v>2251</v>
      </c>
      <c r="J1075" s="17" t="s">
        <v>2252</v>
      </c>
      <c r="K1075" s="17" t="s">
        <v>2329</v>
      </c>
      <c r="L1075" s="19" t="s">
        <v>63</v>
      </c>
      <c r="M1075" s="19" t="s">
        <v>63</v>
      </c>
      <c r="N1075" s="19" t="s">
        <v>63</v>
      </c>
      <c r="O1075" s="19" t="s">
        <v>62</v>
      </c>
      <c r="P1075" s="19" t="s">
        <v>63</v>
      </c>
      <c r="Q1075" s="19" t="s">
        <v>62</v>
      </c>
      <c r="R1075" s="19" t="s">
        <v>63</v>
      </c>
      <c r="S1075" s="26" t="s">
        <v>62</v>
      </c>
      <c r="T1075" s="17" t="s">
        <v>62</v>
      </c>
      <c r="U1075" s="17" t="s">
        <v>62</v>
      </c>
      <c r="V1075" s="27" t="s">
        <v>62</v>
      </c>
      <c r="W1075" s="17" t="s">
        <v>63</v>
      </c>
      <c r="X1075" s="17" t="s">
        <v>63</v>
      </c>
      <c r="Y1075" s="17" t="s">
        <v>63</v>
      </c>
      <c r="Z1075" s="17" t="s">
        <v>63</v>
      </c>
      <c r="AA1075" s="17" t="s">
        <v>63</v>
      </c>
      <c r="AB1075" s="17" t="s">
        <v>63</v>
      </c>
      <c r="AC1075" s="17" t="s">
        <v>63</v>
      </c>
      <c r="AD1075" s="17" t="s">
        <v>63</v>
      </c>
      <c r="AE1075" s="17" t="s">
        <v>63</v>
      </c>
      <c r="AF1075" s="17" t="s">
        <v>63</v>
      </c>
      <c r="AG1075" s="17" t="s">
        <v>63</v>
      </c>
      <c r="AH1075" s="17" t="s">
        <v>63</v>
      </c>
      <c r="AI1075" s="17" t="s">
        <v>63</v>
      </c>
      <c r="AJ1075" s="17" t="s">
        <v>63</v>
      </c>
      <c r="AK1075" s="17" t="s">
        <v>63</v>
      </c>
      <c r="AL1075" s="17" t="s">
        <v>63</v>
      </c>
      <c r="AM1075" s="17" t="s">
        <v>63</v>
      </c>
      <c r="AN1075" s="17" t="s">
        <v>63</v>
      </c>
      <c r="AO1075" s="17" t="s">
        <v>63</v>
      </c>
      <c r="AP1075" s="90"/>
      <c r="AQ1075" s="83" t="s">
        <v>64</v>
      </c>
    </row>
    <row r="1076" spans="1:43" ht="191.25">
      <c r="A1076" s="19" t="s">
        <v>2318</v>
      </c>
      <c r="B1076" s="1">
        <v>6223.6</v>
      </c>
      <c r="C1076" s="16">
        <v>2610</v>
      </c>
      <c r="D1076" s="28" t="s">
        <v>2328</v>
      </c>
      <c r="E1076" s="17" t="s">
        <v>274</v>
      </c>
      <c r="F1076" s="20" t="s">
        <v>57</v>
      </c>
      <c r="G1076" s="17" t="s">
        <v>57</v>
      </c>
      <c r="H1076" s="18">
        <v>1</v>
      </c>
      <c r="I1076" s="15" t="s">
        <v>2330</v>
      </c>
      <c r="J1076" s="17" t="s">
        <v>2297</v>
      </c>
      <c r="K1076" s="17" t="s">
        <v>2262</v>
      </c>
      <c r="L1076" s="19" t="s">
        <v>63</v>
      </c>
      <c r="M1076" s="19" t="s">
        <v>63</v>
      </c>
      <c r="N1076" s="19" t="s">
        <v>63</v>
      </c>
      <c r="O1076" s="19" t="s">
        <v>62</v>
      </c>
      <c r="P1076" s="19" t="s">
        <v>63</v>
      </c>
      <c r="Q1076" s="19" t="s">
        <v>62</v>
      </c>
      <c r="R1076" s="19" t="s">
        <v>63</v>
      </c>
      <c r="S1076" s="26" t="s">
        <v>62</v>
      </c>
      <c r="T1076" s="17" t="s">
        <v>62</v>
      </c>
      <c r="U1076" s="17" t="s">
        <v>62</v>
      </c>
      <c r="V1076" s="27" t="s">
        <v>62</v>
      </c>
      <c r="W1076" s="17" t="s">
        <v>63</v>
      </c>
      <c r="X1076" s="17" t="s">
        <v>63</v>
      </c>
      <c r="Y1076" s="17" t="s">
        <v>63</v>
      </c>
      <c r="Z1076" s="17" t="s">
        <v>63</v>
      </c>
      <c r="AA1076" s="17" t="s">
        <v>63</v>
      </c>
      <c r="AB1076" s="17" t="s">
        <v>63</v>
      </c>
      <c r="AC1076" s="17" t="s">
        <v>63</v>
      </c>
      <c r="AD1076" s="17" t="s">
        <v>63</v>
      </c>
      <c r="AE1076" s="17" t="s">
        <v>63</v>
      </c>
      <c r="AF1076" s="17" t="s">
        <v>63</v>
      </c>
      <c r="AG1076" s="17" t="s">
        <v>63</v>
      </c>
      <c r="AH1076" s="17" t="s">
        <v>63</v>
      </c>
      <c r="AI1076" s="17" t="s">
        <v>63</v>
      </c>
      <c r="AJ1076" s="17" t="s">
        <v>63</v>
      </c>
      <c r="AK1076" s="17" t="s">
        <v>63</v>
      </c>
      <c r="AL1076" s="17" t="s">
        <v>63</v>
      </c>
      <c r="AM1076" s="17" t="s">
        <v>63</v>
      </c>
      <c r="AN1076" s="17" t="s">
        <v>63</v>
      </c>
      <c r="AO1076" s="17" t="s">
        <v>63</v>
      </c>
      <c r="AP1076" s="90"/>
      <c r="AQ1076" s="83" t="s">
        <v>64</v>
      </c>
    </row>
    <row r="1077" spans="1:43" ht="204">
      <c r="A1077" s="19" t="s">
        <v>2318</v>
      </c>
      <c r="B1077" s="1">
        <v>6224.61</v>
      </c>
      <c r="C1077" s="16">
        <v>2970</v>
      </c>
      <c r="D1077" s="28" t="s">
        <v>2331</v>
      </c>
      <c r="E1077" s="17" t="s">
        <v>283</v>
      </c>
      <c r="F1077" s="20" t="s">
        <v>57</v>
      </c>
      <c r="G1077" s="17" t="s">
        <v>57</v>
      </c>
      <c r="H1077" s="18">
        <v>1</v>
      </c>
      <c r="I1077" s="15" t="s">
        <v>2332</v>
      </c>
      <c r="J1077" s="17" t="s">
        <v>2261</v>
      </c>
      <c r="K1077" s="17" t="s">
        <v>2333</v>
      </c>
      <c r="L1077" s="19" t="s">
        <v>63</v>
      </c>
      <c r="M1077" s="19" t="s">
        <v>63</v>
      </c>
      <c r="N1077" s="19" t="s">
        <v>63</v>
      </c>
      <c r="O1077" s="19" t="s">
        <v>62</v>
      </c>
      <c r="P1077" s="19" t="s">
        <v>63</v>
      </c>
      <c r="Q1077" s="19" t="s">
        <v>62</v>
      </c>
      <c r="R1077" s="19" t="s">
        <v>63</v>
      </c>
      <c r="S1077" s="26" t="s">
        <v>62</v>
      </c>
      <c r="T1077" s="17" t="s">
        <v>62</v>
      </c>
      <c r="U1077" s="17" t="s">
        <v>62</v>
      </c>
      <c r="V1077" s="27" t="s">
        <v>62</v>
      </c>
      <c r="W1077" s="17" t="s">
        <v>63</v>
      </c>
      <c r="X1077" s="17" t="s">
        <v>63</v>
      </c>
      <c r="Y1077" s="17" t="s">
        <v>63</v>
      </c>
      <c r="Z1077" s="17" t="s">
        <v>63</v>
      </c>
      <c r="AA1077" s="17" t="s">
        <v>63</v>
      </c>
      <c r="AB1077" s="17" t="s">
        <v>63</v>
      </c>
      <c r="AC1077" s="17" t="s">
        <v>63</v>
      </c>
      <c r="AD1077" s="17" t="s">
        <v>63</v>
      </c>
      <c r="AE1077" s="17" t="s">
        <v>63</v>
      </c>
      <c r="AF1077" s="17" t="s">
        <v>63</v>
      </c>
      <c r="AG1077" s="17" t="s">
        <v>63</v>
      </c>
      <c r="AH1077" s="17" t="s">
        <v>63</v>
      </c>
      <c r="AI1077" s="17" t="s">
        <v>63</v>
      </c>
      <c r="AJ1077" s="17" t="s">
        <v>63</v>
      </c>
      <c r="AK1077" s="17" t="s">
        <v>63</v>
      </c>
      <c r="AL1077" s="17" t="s">
        <v>63</v>
      </c>
      <c r="AM1077" s="17" t="s">
        <v>63</v>
      </c>
      <c r="AN1077" s="17" t="s">
        <v>63</v>
      </c>
      <c r="AO1077" s="17" t="s">
        <v>63</v>
      </c>
      <c r="AP1077" s="90"/>
      <c r="AQ1077" s="83" t="s">
        <v>64</v>
      </c>
    </row>
    <row r="1078" spans="1:43" ht="191.25">
      <c r="A1078" s="19" t="s">
        <v>2318</v>
      </c>
      <c r="B1078" s="1">
        <v>6225.6</v>
      </c>
      <c r="C1078" s="16">
        <v>2610</v>
      </c>
      <c r="D1078" s="28" t="s">
        <v>2334</v>
      </c>
      <c r="E1078" s="17" t="s">
        <v>274</v>
      </c>
      <c r="F1078" s="20" t="s">
        <v>57</v>
      </c>
      <c r="G1078" s="17" t="s">
        <v>57</v>
      </c>
      <c r="H1078" s="18">
        <v>1</v>
      </c>
      <c r="I1078" s="15" t="s">
        <v>2335</v>
      </c>
      <c r="J1078" s="17" t="s">
        <v>2297</v>
      </c>
      <c r="K1078" s="17" t="s">
        <v>2305</v>
      </c>
      <c r="L1078" s="19" t="s">
        <v>63</v>
      </c>
      <c r="M1078" s="19" t="s">
        <v>63</v>
      </c>
      <c r="N1078" s="19" t="s">
        <v>63</v>
      </c>
      <c r="O1078" s="19" t="s">
        <v>62</v>
      </c>
      <c r="P1078" s="19" t="s">
        <v>63</v>
      </c>
      <c r="Q1078" s="19" t="s">
        <v>62</v>
      </c>
      <c r="R1078" s="19" t="s">
        <v>63</v>
      </c>
      <c r="S1078" s="26" t="s">
        <v>62</v>
      </c>
      <c r="T1078" s="17" t="s">
        <v>62</v>
      </c>
      <c r="U1078" s="17" t="s">
        <v>62</v>
      </c>
      <c r="V1078" s="27" t="s">
        <v>62</v>
      </c>
      <c r="W1078" s="17" t="s">
        <v>63</v>
      </c>
      <c r="X1078" s="17" t="s">
        <v>63</v>
      </c>
      <c r="Y1078" s="17" t="s">
        <v>63</v>
      </c>
      <c r="Z1078" s="17" t="s">
        <v>63</v>
      </c>
      <c r="AA1078" s="17" t="s">
        <v>63</v>
      </c>
      <c r="AB1078" s="17" t="s">
        <v>63</v>
      </c>
      <c r="AC1078" s="17" t="s">
        <v>63</v>
      </c>
      <c r="AD1078" s="17" t="s">
        <v>63</v>
      </c>
      <c r="AE1078" s="17" t="s">
        <v>63</v>
      </c>
      <c r="AF1078" s="17" t="s">
        <v>63</v>
      </c>
      <c r="AG1078" s="17" t="s">
        <v>63</v>
      </c>
      <c r="AH1078" s="17" t="s">
        <v>63</v>
      </c>
      <c r="AI1078" s="17" t="s">
        <v>63</v>
      </c>
      <c r="AJ1078" s="17" t="s">
        <v>63</v>
      </c>
      <c r="AK1078" s="17" t="s">
        <v>63</v>
      </c>
      <c r="AL1078" s="17" t="s">
        <v>63</v>
      </c>
      <c r="AM1078" s="17" t="s">
        <v>63</v>
      </c>
      <c r="AN1078" s="17" t="s">
        <v>63</v>
      </c>
      <c r="AO1078" s="17" t="s">
        <v>63</v>
      </c>
      <c r="AP1078" s="90"/>
      <c r="AQ1078" s="83" t="s">
        <v>64</v>
      </c>
    </row>
    <row r="1079" spans="1:43" ht="25.5">
      <c r="A1079" s="19" t="s">
        <v>2318</v>
      </c>
      <c r="B1079" s="1">
        <v>6226.56</v>
      </c>
      <c r="C1079" s="16">
        <v>193.5</v>
      </c>
      <c r="D1079" s="28" t="s">
        <v>2336</v>
      </c>
      <c r="E1079" s="17" t="s">
        <v>2242</v>
      </c>
      <c r="F1079" s="20" t="s">
        <v>57</v>
      </c>
      <c r="G1079" s="17" t="s">
        <v>57</v>
      </c>
      <c r="H1079" s="17" t="s">
        <v>2243</v>
      </c>
      <c r="I1079" s="15" t="s">
        <v>2244</v>
      </c>
      <c r="J1079" s="17" t="s">
        <v>2252</v>
      </c>
      <c r="K1079" s="17" t="s">
        <v>2337</v>
      </c>
      <c r="L1079" s="19" t="s">
        <v>63</v>
      </c>
      <c r="M1079" s="19" t="s">
        <v>63</v>
      </c>
      <c r="N1079" s="19" t="s">
        <v>63</v>
      </c>
      <c r="O1079" s="19" t="s">
        <v>62</v>
      </c>
      <c r="P1079" s="19" t="s">
        <v>63</v>
      </c>
      <c r="Q1079" s="19" t="s">
        <v>62</v>
      </c>
      <c r="R1079" s="19" t="s">
        <v>63</v>
      </c>
      <c r="S1079" s="26" t="s">
        <v>62</v>
      </c>
      <c r="T1079" s="17" t="s">
        <v>62</v>
      </c>
      <c r="U1079" s="17" t="s">
        <v>62</v>
      </c>
      <c r="V1079" s="27" t="s">
        <v>62</v>
      </c>
      <c r="W1079" s="17" t="s">
        <v>63</v>
      </c>
      <c r="X1079" s="17" t="s">
        <v>63</v>
      </c>
      <c r="Y1079" s="17" t="s">
        <v>63</v>
      </c>
      <c r="Z1079" s="17" t="s">
        <v>63</v>
      </c>
      <c r="AA1079" s="17" t="s">
        <v>63</v>
      </c>
      <c r="AB1079" s="17" t="s">
        <v>63</v>
      </c>
      <c r="AC1079" s="17" t="s">
        <v>63</v>
      </c>
      <c r="AD1079" s="17" t="s">
        <v>63</v>
      </c>
      <c r="AE1079" s="17" t="s">
        <v>63</v>
      </c>
      <c r="AF1079" s="17" t="s">
        <v>63</v>
      </c>
      <c r="AG1079" s="17" t="s">
        <v>63</v>
      </c>
      <c r="AH1079" s="17" t="s">
        <v>63</v>
      </c>
      <c r="AI1079" s="17" t="s">
        <v>63</v>
      </c>
      <c r="AJ1079" s="17" t="s">
        <v>63</v>
      </c>
      <c r="AK1079" s="17" t="s">
        <v>63</v>
      </c>
      <c r="AL1079" s="17" t="s">
        <v>63</v>
      </c>
      <c r="AM1079" s="17" t="s">
        <v>63</v>
      </c>
      <c r="AN1079" s="17" t="s">
        <v>63</v>
      </c>
      <c r="AO1079" s="17" t="s">
        <v>63</v>
      </c>
      <c r="AP1079" s="90"/>
      <c r="AQ1079" s="83" t="s">
        <v>64</v>
      </c>
    </row>
    <row r="1080" spans="1:43" ht="204">
      <c r="A1080" s="19" t="s">
        <v>2318</v>
      </c>
      <c r="B1080" s="1">
        <v>6227.61</v>
      </c>
      <c r="C1080" s="16">
        <v>2970</v>
      </c>
      <c r="D1080" s="28" t="s">
        <v>2338</v>
      </c>
      <c r="E1080" s="17" t="s">
        <v>283</v>
      </c>
      <c r="F1080" s="20" t="s">
        <v>57</v>
      </c>
      <c r="G1080" s="17" t="s">
        <v>57</v>
      </c>
      <c r="H1080" s="18">
        <v>1</v>
      </c>
      <c r="I1080" s="15" t="s">
        <v>2339</v>
      </c>
      <c r="J1080" s="17" t="s">
        <v>2280</v>
      </c>
      <c r="K1080" s="17" t="s">
        <v>2305</v>
      </c>
      <c r="L1080" s="19" t="s">
        <v>63</v>
      </c>
      <c r="M1080" s="19" t="s">
        <v>63</v>
      </c>
      <c r="N1080" s="19" t="s">
        <v>63</v>
      </c>
      <c r="O1080" s="19" t="s">
        <v>62</v>
      </c>
      <c r="P1080" s="19" t="s">
        <v>63</v>
      </c>
      <c r="Q1080" s="19" t="s">
        <v>62</v>
      </c>
      <c r="R1080" s="19" t="s">
        <v>63</v>
      </c>
      <c r="S1080" s="26" t="s">
        <v>62</v>
      </c>
      <c r="T1080" s="17" t="s">
        <v>62</v>
      </c>
      <c r="U1080" s="17" t="s">
        <v>62</v>
      </c>
      <c r="V1080" s="27" t="s">
        <v>62</v>
      </c>
      <c r="W1080" s="17" t="s">
        <v>63</v>
      </c>
      <c r="X1080" s="17" t="s">
        <v>63</v>
      </c>
      <c r="Y1080" s="17" t="s">
        <v>63</v>
      </c>
      <c r="Z1080" s="17" t="s">
        <v>63</v>
      </c>
      <c r="AA1080" s="17" t="s">
        <v>63</v>
      </c>
      <c r="AB1080" s="17" t="s">
        <v>63</v>
      </c>
      <c r="AC1080" s="17" t="s">
        <v>63</v>
      </c>
      <c r="AD1080" s="17" t="s">
        <v>63</v>
      </c>
      <c r="AE1080" s="17" t="s">
        <v>63</v>
      </c>
      <c r="AF1080" s="17" t="s">
        <v>63</v>
      </c>
      <c r="AG1080" s="17" t="s">
        <v>63</v>
      </c>
      <c r="AH1080" s="17" t="s">
        <v>63</v>
      </c>
      <c r="AI1080" s="17" t="s">
        <v>63</v>
      </c>
      <c r="AJ1080" s="17" t="s">
        <v>63</v>
      </c>
      <c r="AK1080" s="17" t="s">
        <v>63</v>
      </c>
      <c r="AL1080" s="17" t="s">
        <v>63</v>
      </c>
      <c r="AM1080" s="17" t="s">
        <v>63</v>
      </c>
      <c r="AN1080" s="17" t="s">
        <v>63</v>
      </c>
      <c r="AO1080" s="17" t="s">
        <v>63</v>
      </c>
      <c r="AP1080" s="90"/>
      <c r="AQ1080" s="83" t="s">
        <v>64</v>
      </c>
    </row>
    <row r="1081" spans="1:43" ht="191.25">
      <c r="A1081" s="19" t="s">
        <v>2318</v>
      </c>
      <c r="B1081" s="1">
        <v>6228.6</v>
      </c>
      <c r="C1081" s="16">
        <v>2610</v>
      </c>
      <c r="D1081" s="28" t="s">
        <v>2340</v>
      </c>
      <c r="E1081" s="17" t="s">
        <v>274</v>
      </c>
      <c r="F1081" s="20" t="s">
        <v>57</v>
      </c>
      <c r="G1081" s="17" t="s">
        <v>57</v>
      </c>
      <c r="H1081" s="18">
        <v>1</v>
      </c>
      <c r="I1081" s="15" t="s">
        <v>2341</v>
      </c>
      <c r="J1081" s="17" t="s">
        <v>276</v>
      </c>
      <c r="K1081" s="17" t="s">
        <v>2305</v>
      </c>
      <c r="L1081" s="19" t="s">
        <v>63</v>
      </c>
      <c r="M1081" s="19" t="s">
        <v>63</v>
      </c>
      <c r="N1081" s="19" t="s">
        <v>63</v>
      </c>
      <c r="O1081" s="19" t="s">
        <v>62</v>
      </c>
      <c r="P1081" s="19" t="s">
        <v>63</v>
      </c>
      <c r="Q1081" s="19" t="s">
        <v>62</v>
      </c>
      <c r="R1081" s="19" t="s">
        <v>63</v>
      </c>
      <c r="S1081" s="26" t="s">
        <v>62</v>
      </c>
      <c r="T1081" s="17" t="s">
        <v>62</v>
      </c>
      <c r="U1081" s="17" t="s">
        <v>62</v>
      </c>
      <c r="V1081" s="27" t="s">
        <v>62</v>
      </c>
      <c r="W1081" s="17" t="s">
        <v>63</v>
      </c>
      <c r="X1081" s="17" t="s">
        <v>63</v>
      </c>
      <c r="Y1081" s="17" t="s">
        <v>63</v>
      </c>
      <c r="Z1081" s="17" t="s">
        <v>63</v>
      </c>
      <c r="AA1081" s="17" t="s">
        <v>63</v>
      </c>
      <c r="AB1081" s="17" t="s">
        <v>63</v>
      </c>
      <c r="AC1081" s="17" t="s">
        <v>63</v>
      </c>
      <c r="AD1081" s="17" t="s">
        <v>63</v>
      </c>
      <c r="AE1081" s="17" t="s">
        <v>63</v>
      </c>
      <c r="AF1081" s="17" t="s">
        <v>63</v>
      </c>
      <c r="AG1081" s="17" t="s">
        <v>63</v>
      </c>
      <c r="AH1081" s="17" t="s">
        <v>63</v>
      </c>
      <c r="AI1081" s="17" t="s">
        <v>63</v>
      </c>
      <c r="AJ1081" s="17" t="s">
        <v>63</v>
      </c>
      <c r="AK1081" s="17" t="s">
        <v>63</v>
      </c>
      <c r="AL1081" s="17" t="s">
        <v>63</v>
      </c>
      <c r="AM1081" s="17" t="s">
        <v>63</v>
      </c>
      <c r="AN1081" s="17" t="s">
        <v>63</v>
      </c>
      <c r="AO1081" s="17" t="s">
        <v>63</v>
      </c>
      <c r="AP1081" s="90"/>
      <c r="AQ1081" s="83" t="s">
        <v>64</v>
      </c>
    </row>
    <row r="1082" spans="1:43" ht="38.25">
      <c r="A1082" s="19" t="s">
        <v>2318</v>
      </c>
      <c r="B1082" s="1">
        <v>6229.56</v>
      </c>
      <c r="C1082" s="16">
        <v>193.5</v>
      </c>
      <c r="D1082" s="28" t="s">
        <v>2342</v>
      </c>
      <c r="E1082" s="17" t="s">
        <v>2242</v>
      </c>
      <c r="F1082" s="20" t="s">
        <v>57</v>
      </c>
      <c r="G1082" s="17" t="s">
        <v>57</v>
      </c>
      <c r="H1082" s="17" t="s">
        <v>2258</v>
      </c>
      <c r="I1082" s="15" t="s">
        <v>2244</v>
      </c>
      <c r="J1082" s="17" t="s">
        <v>2252</v>
      </c>
      <c r="K1082" s="17" t="s">
        <v>2343</v>
      </c>
      <c r="L1082" s="19" t="s">
        <v>63</v>
      </c>
      <c r="M1082" s="19" t="s">
        <v>63</v>
      </c>
      <c r="N1082" s="19" t="s">
        <v>63</v>
      </c>
      <c r="O1082" s="19" t="s">
        <v>62</v>
      </c>
      <c r="P1082" s="19" t="s">
        <v>63</v>
      </c>
      <c r="Q1082" s="19" t="s">
        <v>62</v>
      </c>
      <c r="R1082" s="19" t="s">
        <v>63</v>
      </c>
      <c r="S1082" s="26" t="s">
        <v>62</v>
      </c>
      <c r="T1082" s="17" t="s">
        <v>62</v>
      </c>
      <c r="U1082" s="17" t="s">
        <v>62</v>
      </c>
      <c r="V1082" s="27" t="s">
        <v>62</v>
      </c>
      <c r="W1082" s="17" t="s">
        <v>63</v>
      </c>
      <c r="X1082" s="17" t="s">
        <v>63</v>
      </c>
      <c r="Y1082" s="17" t="s">
        <v>63</v>
      </c>
      <c r="Z1082" s="17" t="s">
        <v>63</v>
      </c>
      <c r="AA1082" s="17" t="s">
        <v>63</v>
      </c>
      <c r="AB1082" s="17" t="s">
        <v>63</v>
      </c>
      <c r="AC1082" s="17" t="s">
        <v>63</v>
      </c>
      <c r="AD1082" s="17" t="s">
        <v>63</v>
      </c>
      <c r="AE1082" s="17" t="s">
        <v>63</v>
      </c>
      <c r="AF1082" s="17" t="s">
        <v>63</v>
      </c>
      <c r="AG1082" s="17" t="s">
        <v>63</v>
      </c>
      <c r="AH1082" s="17" t="s">
        <v>63</v>
      </c>
      <c r="AI1082" s="17" t="s">
        <v>63</v>
      </c>
      <c r="AJ1082" s="17" t="s">
        <v>63</v>
      </c>
      <c r="AK1082" s="17" t="s">
        <v>63</v>
      </c>
      <c r="AL1082" s="17" t="s">
        <v>63</v>
      </c>
      <c r="AM1082" s="17" t="s">
        <v>63</v>
      </c>
      <c r="AN1082" s="17" t="s">
        <v>63</v>
      </c>
      <c r="AO1082" s="17" t="s">
        <v>63</v>
      </c>
      <c r="AP1082" s="90"/>
      <c r="AQ1082" s="83" t="s">
        <v>64</v>
      </c>
    </row>
    <row r="1083" spans="1:43" ht="204">
      <c r="A1083" s="19" t="s">
        <v>2318</v>
      </c>
      <c r="B1083" s="1">
        <v>6230.61</v>
      </c>
      <c r="C1083" s="16">
        <v>2970</v>
      </c>
      <c r="D1083" s="28" t="s">
        <v>2344</v>
      </c>
      <c r="E1083" s="17" t="s">
        <v>283</v>
      </c>
      <c r="F1083" s="20" t="s">
        <v>57</v>
      </c>
      <c r="G1083" s="17" t="s">
        <v>57</v>
      </c>
      <c r="H1083" s="18">
        <v>1</v>
      </c>
      <c r="I1083" s="15" t="s">
        <v>2345</v>
      </c>
      <c r="J1083" s="17" t="s">
        <v>2261</v>
      </c>
      <c r="K1083" s="17" t="s">
        <v>2305</v>
      </c>
      <c r="L1083" s="19" t="s">
        <v>63</v>
      </c>
      <c r="M1083" s="19" t="s">
        <v>63</v>
      </c>
      <c r="N1083" s="19" t="s">
        <v>63</v>
      </c>
      <c r="O1083" s="19" t="s">
        <v>62</v>
      </c>
      <c r="P1083" s="19" t="s">
        <v>63</v>
      </c>
      <c r="Q1083" s="19" t="s">
        <v>62</v>
      </c>
      <c r="R1083" s="19" t="s">
        <v>63</v>
      </c>
      <c r="S1083" s="26" t="s">
        <v>62</v>
      </c>
      <c r="T1083" s="17" t="s">
        <v>62</v>
      </c>
      <c r="U1083" s="17" t="s">
        <v>62</v>
      </c>
      <c r="V1083" s="27" t="s">
        <v>62</v>
      </c>
      <c r="W1083" s="17" t="s">
        <v>63</v>
      </c>
      <c r="X1083" s="17" t="s">
        <v>63</v>
      </c>
      <c r="Y1083" s="17" t="s">
        <v>63</v>
      </c>
      <c r="Z1083" s="17" t="s">
        <v>63</v>
      </c>
      <c r="AA1083" s="17" t="s">
        <v>63</v>
      </c>
      <c r="AB1083" s="17" t="s">
        <v>63</v>
      </c>
      <c r="AC1083" s="17" t="s">
        <v>63</v>
      </c>
      <c r="AD1083" s="17" t="s">
        <v>63</v>
      </c>
      <c r="AE1083" s="17" t="s">
        <v>63</v>
      </c>
      <c r="AF1083" s="17" t="s">
        <v>63</v>
      </c>
      <c r="AG1083" s="17" t="s">
        <v>63</v>
      </c>
      <c r="AH1083" s="17" t="s">
        <v>63</v>
      </c>
      <c r="AI1083" s="17" t="s">
        <v>63</v>
      </c>
      <c r="AJ1083" s="17" t="s">
        <v>63</v>
      </c>
      <c r="AK1083" s="17" t="s">
        <v>63</v>
      </c>
      <c r="AL1083" s="17" t="s">
        <v>63</v>
      </c>
      <c r="AM1083" s="17" t="s">
        <v>63</v>
      </c>
      <c r="AN1083" s="17" t="s">
        <v>63</v>
      </c>
      <c r="AO1083" s="17" t="s">
        <v>63</v>
      </c>
      <c r="AP1083" s="90"/>
      <c r="AQ1083" s="83" t="s">
        <v>64</v>
      </c>
    </row>
    <row r="1084" spans="1:43" ht="191.25">
      <c r="A1084" s="19" t="s">
        <v>2318</v>
      </c>
      <c r="B1084" s="1">
        <v>6231.6</v>
      </c>
      <c r="C1084" s="16">
        <v>2610</v>
      </c>
      <c r="D1084" s="28" t="s">
        <v>2346</v>
      </c>
      <c r="E1084" s="17" t="s">
        <v>274</v>
      </c>
      <c r="F1084" s="20" t="s">
        <v>57</v>
      </c>
      <c r="G1084" s="17" t="s">
        <v>57</v>
      </c>
      <c r="H1084" s="18">
        <v>1</v>
      </c>
      <c r="I1084" s="15" t="s">
        <v>2347</v>
      </c>
      <c r="J1084" s="17" t="s">
        <v>276</v>
      </c>
      <c r="K1084" s="17" t="s">
        <v>2305</v>
      </c>
      <c r="L1084" s="19" t="s">
        <v>63</v>
      </c>
      <c r="M1084" s="19" t="s">
        <v>63</v>
      </c>
      <c r="N1084" s="19" t="s">
        <v>63</v>
      </c>
      <c r="O1084" s="19" t="s">
        <v>62</v>
      </c>
      <c r="P1084" s="19" t="s">
        <v>63</v>
      </c>
      <c r="Q1084" s="19" t="s">
        <v>62</v>
      </c>
      <c r="R1084" s="19" t="s">
        <v>63</v>
      </c>
      <c r="S1084" s="26" t="s">
        <v>62</v>
      </c>
      <c r="T1084" s="17" t="s">
        <v>62</v>
      </c>
      <c r="U1084" s="17" t="s">
        <v>62</v>
      </c>
      <c r="V1084" s="27" t="s">
        <v>62</v>
      </c>
      <c r="W1084" s="17" t="s">
        <v>63</v>
      </c>
      <c r="X1084" s="17" t="s">
        <v>63</v>
      </c>
      <c r="Y1084" s="17" t="s">
        <v>63</v>
      </c>
      <c r="Z1084" s="17" t="s">
        <v>63</v>
      </c>
      <c r="AA1084" s="17" t="s">
        <v>63</v>
      </c>
      <c r="AB1084" s="17" t="s">
        <v>63</v>
      </c>
      <c r="AC1084" s="17" t="s">
        <v>63</v>
      </c>
      <c r="AD1084" s="17" t="s">
        <v>63</v>
      </c>
      <c r="AE1084" s="17" t="s">
        <v>63</v>
      </c>
      <c r="AF1084" s="17" t="s">
        <v>63</v>
      </c>
      <c r="AG1084" s="17" t="s">
        <v>63</v>
      </c>
      <c r="AH1084" s="17" t="s">
        <v>63</v>
      </c>
      <c r="AI1084" s="17" t="s">
        <v>63</v>
      </c>
      <c r="AJ1084" s="17" t="s">
        <v>63</v>
      </c>
      <c r="AK1084" s="17" t="s">
        <v>63</v>
      </c>
      <c r="AL1084" s="17" t="s">
        <v>63</v>
      </c>
      <c r="AM1084" s="17" t="s">
        <v>63</v>
      </c>
      <c r="AN1084" s="17" t="s">
        <v>63</v>
      </c>
      <c r="AO1084" s="17" t="s">
        <v>63</v>
      </c>
      <c r="AP1084" s="90"/>
      <c r="AQ1084" s="83" t="s">
        <v>64</v>
      </c>
    </row>
    <row r="1085" spans="1:43" ht="25.5">
      <c r="A1085" s="19" t="s">
        <v>2318</v>
      </c>
      <c r="B1085" s="1">
        <v>6232.56</v>
      </c>
      <c r="C1085" s="16">
        <v>193.5</v>
      </c>
      <c r="D1085" s="28" t="s">
        <v>2348</v>
      </c>
      <c r="E1085" s="17" t="s">
        <v>2242</v>
      </c>
      <c r="F1085" s="20" t="s">
        <v>57</v>
      </c>
      <c r="G1085" s="17" t="s">
        <v>57</v>
      </c>
      <c r="H1085" s="17" t="s">
        <v>2258</v>
      </c>
      <c r="I1085" s="15" t="s">
        <v>2244</v>
      </c>
      <c r="J1085" s="17" t="s">
        <v>2252</v>
      </c>
      <c r="K1085" s="17" t="s">
        <v>2349</v>
      </c>
      <c r="L1085" s="19" t="s">
        <v>63</v>
      </c>
      <c r="M1085" s="19" t="s">
        <v>63</v>
      </c>
      <c r="N1085" s="19" t="s">
        <v>63</v>
      </c>
      <c r="O1085" s="19" t="s">
        <v>62</v>
      </c>
      <c r="P1085" s="19" t="s">
        <v>63</v>
      </c>
      <c r="Q1085" s="19" t="s">
        <v>62</v>
      </c>
      <c r="R1085" s="19" t="s">
        <v>63</v>
      </c>
      <c r="S1085" s="26" t="s">
        <v>62</v>
      </c>
      <c r="T1085" s="17" t="s">
        <v>62</v>
      </c>
      <c r="U1085" s="17" t="s">
        <v>62</v>
      </c>
      <c r="V1085" s="27" t="s">
        <v>62</v>
      </c>
      <c r="W1085" s="17" t="s">
        <v>63</v>
      </c>
      <c r="X1085" s="17" t="s">
        <v>63</v>
      </c>
      <c r="Y1085" s="17" t="s">
        <v>63</v>
      </c>
      <c r="Z1085" s="17" t="s">
        <v>63</v>
      </c>
      <c r="AA1085" s="17" t="s">
        <v>63</v>
      </c>
      <c r="AB1085" s="17" t="s">
        <v>63</v>
      </c>
      <c r="AC1085" s="17" t="s">
        <v>63</v>
      </c>
      <c r="AD1085" s="17" t="s">
        <v>63</v>
      </c>
      <c r="AE1085" s="17" t="s">
        <v>63</v>
      </c>
      <c r="AF1085" s="17" t="s">
        <v>63</v>
      </c>
      <c r="AG1085" s="17" t="s">
        <v>63</v>
      </c>
      <c r="AH1085" s="17" t="s">
        <v>63</v>
      </c>
      <c r="AI1085" s="17" t="s">
        <v>63</v>
      </c>
      <c r="AJ1085" s="17" t="s">
        <v>63</v>
      </c>
      <c r="AK1085" s="17" t="s">
        <v>63</v>
      </c>
      <c r="AL1085" s="17" t="s">
        <v>63</v>
      </c>
      <c r="AM1085" s="17" t="s">
        <v>63</v>
      </c>
      <c r="AN1085" s="17" t="s">
        <v>63</v>
      </c>
      <c r="AO1085" s="17" t="s">
        <v>63</v>
      </c>
      <c r="AP1085" s="90"/>
      <c r="AQ1085" s="83" t="s">
        <v>64</v>
      </c>
    </row>
    <row r="1086" spans="1:43" ht="25.5">
      <c r="A1086" s="19" t="s">
        <v>2318</v>
      </c>
      <c r="B1086" s="1">
        <v>6233.56</v>
      </c>
      <c r="C1086" s="16">
        <v>193.5</v>
      </c>
      <c r="D1086" s="28" t="s">
        <v>2350</v>
      </c>
      <c r="E1086" s="17" t="s">
        <v>2242</v>
      </c>
      <c r="F1086" s="20" t="s">
        <v>57</v>
      </c>
      <c r="G1086" s="17" t="s">
        <v>57</v>
      </c>
      <c r="H1086" s="17" t="s">
        <v>2243</v>
      </c>
      <c r="I1086" s="15" t="s">
        <v>2244</v>
      </c>
      <c r="J1086" s="17" t="s">
        <v>2252</v>
      </c>
      <c r="K1086" s="17" t="s">
        <v>2351</v>
      </c>
      <c r="L1086" s="19" t="s">
        <v>63</v>
      </c>
      <c r="M1086" s="19" t="s">
        <v>63</v>
      </c>
      <c r="N1086" s="19" t="s">
        <v>63</v>
      </c>
      <c r="O1086" s="19" t="s">
        <v>62</v>
      </c>
      <c r="P1086" s="19" t="s">
        <v>63</v>
      </c>
      <c r="Q1086" s="19" t="s">
        <v>62</v>
      </c>
      <c r="R1086" s="19" t="s">
        <v>63</v>
      </c>
      <c r="S1086" s="26" t="s">
        <v>62</v>
      </c>
      <c r="T1086" s="17" t="s">
        <v>62</v>
      </c>
      <c r="U1086" s="17" t="s">
        <v>62</v>
      </c>
      <c r="V1086" s="27" t="s">
        <v>62</v>
      </c>
      <c r="W1086" s="17" t="s">
        <v>63</v>
      </c>
      <c r="X1086" s="17" t="s">
        <v>63</v>
      </c>
      <c r="Y1086" s="17" t="s">
        <v>63</v>
      </c>
      <c r="Z1086" s="17" t="s">
        <v>63</v>
      </c>
      <c r="AA1086" s="17" t="s">
        <v>63</v>
      </c>
      <c r="AB1086" s="17" t="s">
        <v>63</v>
      </c>
      <c r="AC1086" s="17" t="s">
        <v>63</v>
      </c>
      <c r="AD1086" s="17" t="s">
        <v>63</v>
      </c>
      <c r="AE1086" s="17" t="s">
        <v>63</v>
      </c>
      <c r="AF1086" s="17" t="s">
        <v>63</v>
      </c>
      <c r="AG1086" s="17" t="s">
        <v>63</v>
      </c>
      <c r="AH1086" s="17" t="s">
        <v>63</v>
      </c>
      <c r="AI1086" s="17" t="s">
        <v>63</v>
      </c>
      <c r="AJ1086" s="17" t="s">
        <v>63</v>
      </c>
      <c r="AK1086" s="17" t="s">
        <v>63</v>
      </c>
      <c r="AL1086" s="17" t="s">
        <v>63</v>
      </c>
      <c r="AM1086" s="17" t="s">
        <v>63</v>
      </c>
      <c r="AN1086" s="17" t="s">
        <v>63</v>
      </c>
      <c r="AO1086" s="17" t="s">
        <v>63</v>
      </c>
      <c r="AP1086" s="90"/>
      <c r="AQ1086" s="83" t="s">
        <v>64</v>
      </c>
    </row>
    <row r="1087" spans="1:43" ht="191.25">
      <c r="A1087" s="19" t="s">
        <v>2318</v>
      </c>
      <c r="B1087" s="1">
        <v>6233.6</v>
      </c>
      <c r="C1087" s="16">
        <v>2610</v>
      </c>
      <c r="D1087" s="28" t="s">
        <v>2352</v>
      </c>
      <c r="E1087" s="17" t="s">
        <v>274</v>
      </c>
      <c r="F1087" s="20" t="s">
        <v>57</v>
      </c>
      <c r="G1087" s="17" t="s">
        <v>57</v>
      </c>
      <c r="H1087" s="18">
        <v>1</v>
      </c>
      <c r="I1087" s="15" t="s">
        <v>2353</v>
      </c>
      <c r="J1087" s="17" t="s">
        <v>2354</v>
      </c>
      <c r="K1087" s="17" t="s">
        <v>2305</v>
      </c>
      <c r="L1087" s="19" t="s">
        <v>63</v>
      </c>
      <c r="M1087" s="19" t="s">
        <v>63</v>
      </c>
      <c r="N1087" s="19" t="s">
        <v>63</v>
      </c>
      <c r="O1087" s="19" t="s">
        <v>62</v>
      </c>
      <c r="P1087" s="19" t="s">
        <v>63</v>
      </c>
      <c r="Q1087" s="19" t="s">
        <v>62</v>
      </c>
      <c r="R1087" s="19" t="s">
        <v>63</v>
      </c>
      <c r="S1087" s="26" t="s">
        <v>62</v>
      </c>
      <c r="T1087" s="17" t="s">
        <v>62</v>
      </c>
      <c r="U1087" s="17" t="s">
        <v>62</v>
      </c>
      <c r="V1087" s="27" t="s">
        <v>62</v>
      </c>
      <c r="W1087" s="17" t="s">
        <v>63</v>
      </c>
      <c r="X1087" s="17" t="s">
        <v>63</v>
      </c>
      <c r="Y1087" s="17" t="s">
        <v>63</v>
      </c>
      <c r="Z1087" s="17" t="s">
        <v>63</v>
      </c>
      <c r="AA1087" s="17" t="s">
        <v>63</v>
      </c>
      <c r="AB1087" s="17" t="s">
        <v>63</v>
      </c>
      <c r="AC1087" s="17" t="s">
        <v>63</v>
      </c>
      <c r="AD1087" s="17" t="s">
        <v>63</v>
      </c>
      <c r="AE1087" s="17" t="s">
        <v>63</v>
      </c>
      <c r="AF1087" s="17" t="s">
        <v>63</v>
      </c>
      <c r="AG1087" s="17" t="s">
        <v>63</v>
      </c>
      <c r="AH1087" s="17" t="s">
        <v>63</v>
      </c>
      <c r="AI1087" s="17" t="s">
        <v>63</v>
      </c>
      <c r="AJ1087" s="17" t="s">
        <v>63</v>
      </c>
      <c r="AK1087" s="17" t="s">
        <v>63</v>
      </c>
      <c r="AL1087" s="17" t="s">
        <v>63</v>
      </c>
      <c r="AM1087" s="17" t="s">
        <v>63</v>
      </c>
      <c r="AN1087" s="17" t="s">
        <v>63</v>
      </c>
      <c r="AO1087" s="17" t="s">
        <v>63</v>
      </c>
      <c r="AP1087" s="90"/>
      <c r="AQ1087" s="83" t="s">
        <v>64</v>
      </c>
    </row>
    <row r="1088" spans="1:43" ht="51">
      <c r="A1088" s="19" t="s">
        <v>2318</v>
      </c>
      <c r="B1088" s="1">
        <v>6234.55</v>
      </c>
      <c r="C1088" s="16">
        <v>315</v>
      </c>
      <c r="D1088" s="20" t="s">
        <v>2355</v>
      </c>
      <c r="E1088" s="17" t="s">
        <v>271</v>
      </c>
      <c r="F1088" s="20" t="s">
        <v>57</v>
      </c>
      <c r="G1088" s="17" t="s">
        <v>57</v>
      </c>
      <c r="H1088" s="17" t="s">
        <v>272</v>
      </c>
      <c r="I1088" s="15" t="s">
        <v>2240</v>
      </c>
      <c r="J1088" s="17"/>
      <c r="K1088" s="17"/>
      <c r="L1088" s="19" t="s">
        <v>63</v>
      </c>
      <c r="M1088" s="19" t="s">
        <v>63</v>
      </c>
      <c r="N1088" s="19" t="s">
        <v>63</v>
      </c>
      <c r="O1088" s="19" t="s">
        <v>62</v>
      </c>
      <c r="P1088" s="19" t="s">
        <v>63</v>
      </c>
      <c r="Q1088" s="19" t="s">
        <v>62</v>
      </c>
      <c r="R1088" s="19" t="s">
        <v>63</v>
      </c>
      <c r="S1088" s="26" t="s">
        <v>62</v>
      </c>
      <c r="T1088" s="17" t="s">
        <v>62</v>
      </c>
      <c r="U1088" s="17" t="s">
        <v>62</v>
      </c>
      <c r="V1088" s="27" t="s">
        <v>62</v>
      </c>
      <c r="W1088" s="17" t="s">
        <v>63</v>
      </c>
      <c r="X1088" s="17" t="s">
        <v>63</v>
      </c>
      <c r="Y1088" s="17" t="s">
        <v>63</v>
      </c>
      <c r="Z1088" s="17" t="s">
        <v>63</v>
      </c>
      <c r="AA1088" s="17" t="s">
        <v>63</v>
      </c>
      <c r="AB1088" s="17" t="s">
        <v>63</v>
      </c>
      <c r="AC1088" s="17" t="s">
        <v>63</v>
      </c>
      <c r="AD1088" s="17" t="s">
        <v>63</v>
      </c>
      <c r="AE1088" s="17" t="s">
        <v>63</v>
      </c>
      <c r="AF1088" s="17" t="s">
        <v>63</v>
      </c>
      <c r="AG1088" s="17" t="s">
        <v>63</v>
      </c>
      <c r="AH1088" s="17" t="s">
        <v>63</v>
      </c>
      <c r="AI1088" s="17" t="s">
        <v>63</v>
      </c>
      <c r="AJ1088" s="17" t="s">
        <v>63</v>
      </c>
      <c r="AK1088" s="17" t="s">
        <v>63</v>
      </c>
      <c r="AL1088" s="17" t="s">
        <v>63</v>
      </c>
      <c r="AM1088" s="17" t="s">
        <v>63</v>
      </c>
      <c r="AN1088" s="17" t="s">
        <v>63</v>
      </c>
      <c r="AO1088" s="17" t="s">
        <v>63</v>
      </c>
      <c r="AP1088" s="90"/>
      <c r="AQ1088" s="83" t="s">
        <v>64</v>
      </c>
    </row>
    <row r="1089" spans="1:43" ht="25.5">
      <c r="A1089" s="19" t="s">
        <v>2318</v>
      </c>
      <c r="B1089" s="1">
        <v>6234.56</v>
      </c>
      <c r="C1089" s="16">
        <v>193.5</v>
      </c>
      <c r="D1089" s="20" t="s">
        <v>2355</v>
      </c>
      <c r="E1089" s="17" t="s">
        <v>2242</v>
      </c>
      <c r="F1089" s="20" t="s">
        <v>57</v>
      </c>
      <c r="G1089" s="17" t="s">
        <v>57</v>
      </c>
      <c r="H1089" s="17" t="s">
        <v>2243</v>
      </c>
      <c r="I1089" s="15" t="s">
        <v>2244</v>
      </c>
      <c r="J1089" s="17" t="s">
        <v>2252</v>
      </c>
      <c r="K1089" s="17" t="s">
        <v>2356</v>
      </c>
      <c r="L1089" s="19" t="s">
        <v>63</v>
      </c>
      <c r="M1089" s="19" t="s">
        <v>63</v>
      </c>
      <c r="N1089" s="19" t="s">
        <v>63</v>
      </c>
      <c r="O1089" s="19" t="s">
        <v>62</v>
      </c>
      <c r="P1089" s="19" t="s">
        <v>63</v>
      </c>
      <c r="Q1089" s="19" t="s">
        <v>62</v>
      </c>
      <c r="R1089" s="19" t="s">
        <v>63</v>
      </c>
      <c r="S1089" s="26" t="s">
        <v>62</v>
      </c>
      <c r="T1089" s="17" t="s">
        <v>62</v>
      </c>
      <c r="U1089" s="17" t="s">
        <v>62</v>
      </c>
      <c r="V1089" s="27" t="s">
        <v>62</v>
      </c>
      <c r="W1089" s="17" t="s">
        <v>63</v>
      </c>
      <c r="X1089" s="17" t="s">
        <v>63</v>
      </c>
      <c r="Y1089" s="17" t="s">
        <v>63</v>
      </c>
      <c r="Z1089" s="17" t="s">
        <v>63</v>
      </c>
      <c r="AA1089" s="17" t="s">
        <v>63</v>
      </c>
      <c r="AB1089" s="17" t="s">
        <v>63</v>
      </c>
      <c r="AC1089" s="17" t="s">
        <v>63</v>
      </c>
      <c r="AD1089" s="17" t="s">
        <v>63</v>
      </c>
      <c r="AE1089" s="17" t="s">
        <v>63</v>
      </c>
      <c r="AF1089" s="17" t="s">
        <v>63</v>
      </c>
      <c r="AG1089" s="17" t="s">
        <v>63</v>
      </c>
      <c r="AH1089" s="17" t="s">
        <v>63</v>
      </c>
      <c r="AI1089" s="17" t="s">
        <v>63</v>
      </c>
      <c r="AJ1089" s="17" t="s">
        <v>63</v>
      </c>
      <c r="AK1089" s="17" t="s">
        <v>63</v>
      </c>
      <c r="AL1089" s="17" t="s">
        <v>63</v>
      </c>
      <c r="AM1089" s="17" t="s">
        <v>63</v>
      </c>
      <c r="AN1089" s="17" t="s">
        <v>63</v>
      </c>
      <c r="AO1089" s="17" t="s">
        <v>63</v>
      </c>
      <c r="AP1089" s="90"/>
      <c r="AQ1089" s="83" t="s">
        <v>64</v>
      </c>
    </row>
    <row r="1090" spans="1:43" ht="191.25">
      <c r="A1090" s="19" t="s">
        <v>2318</v>
      </c>
      <c r="B1090" s="1">
        <v>6234.6</v>
      </c>
      <c r="C1090" s="16">
        <v>2610</v>
      </c>
      <c r="D1090" s="20" t="s">
        <v>2355</v>
      </c>
      <c r="E1090" s="17" t="s">
        <v>274</v>
      </c>
      <c r="F1090" s="20" t="s">
        <v>57</v>
      </c>
      <c r="G1090" s="17" t="s">
        <v>57</v>
      </c>
      <c r="H1090" s="18">
        <v>1</v>
      </c>
      <c r="I1090" s="15" t="s">
        <v>2357</v>
      </c>
      <c r="J1090" s="17" t="s">
        <v>276</v>
      </c>
      <c r="K1090" s="17" t="s">
        <v>2358</v>
      </c>
      <c r="L1090" s="19" t="s">
        <v>63</v>
      </c>
      <c r="M1090" s="19" t="s">
        <v>63</v>
      </c>
      <c r="N1090" s="19" t="s">
        <v>63</v>
      </c>
      <c r="O1090" s="19" t="s">
        <v>62</v>
      </c>
      <c r="P1090" s="19" t="s">
        <v>63</v>
      </c>
      <c r="Q1090" s="19" t="s">
        <v>62</v>
      </c>
      <c r="R1090" s="19" t="s">
        <v>63</v>
      </c>
      <c r="S1090" s="26" t="s">
        <v>62</v>
      </c>
      <c r="T1090" s="17" t="s">
        <v>62</v>
      </c>
      <c r="U1090" s="17" t="s">
        <v>62</v>
      </c>
      <c r="V1090" s="27" t="s">
        <v>62</v>
      </c>
      <c r="W1090" s="17" t="s">
        <v>63</v>
      </c>
      <c r="X1090" s="17" t="s">
        <v>63</v>
      </c>
      <c r="Y1090" s="17" t="s">
        <v>63</v>
      </c>
      <c r="Z1090" s="17" t="s">
        <v>63</v>
      </c>
      <c r="AA1090" s="17" t="s">
        <v>63</v>
      </c>
      <c r="AB1090" s="17" t="s">
        <v>63</v>
      </c>
      <c r="AC1090" s="17" t="s">
        <v>63</v>
      </c>
      <c r="AD1090" s="17" t="s">
        <v>63</v>
      </c>
      <c r="AE1090" s="17" t="s">
        <v>63</v>
      </c>
      <c r="AF1090" s="17" t="s">
        <v>63</v>
      </c>
      <c r="AG1090" s="17" t="s">
        <v>63</v>
      </c>
      <c r="AH1090" s="17" t="s">
        <v>63</v>
      </c>
      <c r="AI1090" s="17" t="s">
        <v>63</v>
      </c>
      <c r="AJ1090" s="17" t="s">
        <v>63</v>
      </c>
      <c r="AK1090" s="17" t="s">
        <v>63</v>
      </c>
      <c r="AL1090" s="17" t="s">
        <v>63</v>
      </c>
      <c r="AM1090" s="17" t="s">
        <v>63</v>
      </c>
      <c r="AN1090" s="17" t="s">
        <v>63</v>
      </c>
      <c r="AO1090" s="17" t="s">
        <v>63</v>
      </c>
      <c r="AP1090" s="90"/>
      <c r="AQ1090" s="83" t="s">
        <v>64</v>
      </c>
    </row>
    <row r="1091" spans="1:43" ht="25.5">
      <c r="A1091" s="19" t="s">
        <v>2318</v>
      </c>
      <c r="B1091" s="1">
        <v>6235.56</v>
      </c>
      <c r="C1091" s="16">
        <v>193.5</v>
      </c>
      <c r="D1091" s="28" t="s">
        <v>2359</v>
      </c>
      <c r="E1091" s="17" t="s">
        <v>2242</v>
      </c>
      <c r="F1091" s="20" t="s">
        <v>57</v>
      </c>
      <c r="G1091" s="17" t="s">
        <v>57</v>
      </c>
      <c r="H1091" s="17" t="s">
        <v>2258</v>
      </c>
      <c r="I1091" s="15" t="s">
        <v>2244</v>
      </c>
      <c r="J1091" s="17" t="s">
        <v>2252</v>
      </c>
      <c r="K1091" s="17" t="s">
        <v>2360</v>
      </c>
      <c r="L1091" s="19" t="s">
        <v>63</v>
      </c>
      <c r="M1091" s="19" t="s">
        <v>63</v>
      </c>
      <c r="N1091" s="19" t="s">
        <v>63</v>
      </c>
      <c r="O1091" s="19" t="s">
        <v>62</v>
      </c>
      <c r="P1091" s="19" t="s">
        <v>63</v>
      </c>
      <c r="Q1091" s="19" t="s">
        <v>62</v>
      </c>
      <c r="R1091" s="19" t="s">
        <v>63</v>
      </c>
      <c r="S1091" s="26" t="s">
        <v>62</v>
      </c>
      <c r="T1091" s="17" t="s">
        <v>62</v>
      </c>
      <c r="U1091" s="17" t="s">
        <v>62</v>
      </c>
      <c r="V1091" s="27" t="s">
        <v>62</v>
      </c>
      <c r="W1091" s="17" t="s">
        <v>63</v>
      </c>
      <c r="X1091" s="17" t="s">
        <v>63</v>
      </c>
      <c r="Y1091" s="17" t="s">
        <v>63</v>
      </c>
      <c r="Z1091" s="17" t="s">
        <v>63</v>
      </c>
      <c r="AA1091" s="17" t="s">
        <v>63</v>
      </c>
      <c r="AB1091" s="17" t="s">
        <v>63</v>
      </c>
      <c r="AC1091" s="17" t="s">
        <v>63</v>
      </c>
      <c r="AD1091" s="17" t="s">
        <v>63</v>
      </c>
      <c r="AE1091" s="17" t="s">
        <v>63</v>
      </c>
      <c r="AF1091" s="17" t="s">
        <v>63</v>
      </c>
      <c r="AG1091" s="17" t="s">
        <v>63</v>
      </c>
      <c r="AH1091" s="17" t="s">
        <v>63</v>
      </c>
      <c r="AI1091" s="17" t="s">
        <v>63</v>
      </c>
      <c r="AJ1091" s="17" t="s">
        <v>63</v>
      </c>
      <c r="AK1091" s="17" t="s">
        <v>63</v>
      </c>
      <c r="AL1091" s="17" t="s">
        <v>63</v>
      </c>
      <c r="AM1091" s="17" t="s">
        <v>63</v>
      </c>
      <c r="AN1091" s="17" t="s">
        <v>63</v>
      </c>
      <c r="AO1091" s="17" t="s">
        <v>63</v>
      </c>
      <c r="AP1091" s="90"/>
      <c r="AQ1091" s="83" t="s">
        <v>64</v>
      </c>
    </row>
    <row r="1092" spans="1:43" ht="204">
      <c r="A1092" s="19" t="s">
        <v>2318</v>
      </c>
      <c r="B1092" s="1">
        <v>6235.61</v>
      </c>
      <c r="C1092" s="16">
        <v>2970</v>
      </c>
      <c r="D1092" s="28" t="s">
        <v>2359</v>
      </c>
      <c r="E1092" s="17" t="s">
        <v>283</v>
      </c>
      <c r="F1092" s="20" t="s">
        <v>57</v>
      </c>
      <c r="G1092" s="17" t="s">
        <v>57</v>
      </c>
      <c r="H1092" s="18">
        <v>1</v>
      </c>
      <c r="I1092" s="15" t="s">
        <v>2361</v>
      </c>
      <c r="J1092" s="17" t="s">
        <v>2362</v>
      </c>
      <c r="K1092" s="17" t="s">
        <v>2262</v>
      </c>
      <c r="L1092" s="19" t="s">
        <v>63</v>
      </c>
      <c r="M1092" s="19" t="s">
        <v>63</v>
      </c>
      <c r="N1092" s="19" t="s">
        <v>63</v>
      </c>
      <c r="O1092" s="19" t="s">
        <v>62</v>
      </c>
      <c r="P1092" s="19" t="s">
        <v>63</v>
      </c>
      <c r="Q1092" s="19" t="s">
        <v>62</v>
      </c>
      <c r="R1092" s="19" t="s">
        <v>63</v>
      </c>
      <c r="S1092" s="26" t="s">
        <v>62</v>
      </c>
      <c r="T1092" s="17" t="s">
        <v>62</v>
      </c>
      <c r="U1092" s="17" t="s">
        <v>62</v>
      </c>
      <c r="V1092" s="27" t="s">
        <v>62</v>
      </c>
      <c r="W1092" s="17" t="s">
        <v>63</v>
      </c>
      <c r="X1092" s="17" t="s">
        <v>63</v>
      </c>
      <c r="Y1092" s="17" t="s">
        <v>63</v>
      </c>
      <c r="Z1092" s="17" t="s">
        <v>63</v>
      </c>
      <c r="AA1092" s="17" t="s">
        <v>63</v>
      </c>
      <c r="AB1092" s="17" t="s">
        <v>63</v>
      </c>
      <c r="AC1092" s="17" t="s">
        <v>63</v>
      </c>
      <c r="AD1092" s="17" t="s">
        <v>63</v>
      </c>
      <c r="AE1092" s="17" t="s">
        <v>63</v>
      </c>
      <c r="AF1092" s="17" t="s">
        <v>63</v>
      </c>
      <c r="AG1092" s="17" t="s">
        <v>63</v>
      </c>
      <c r="AH1092" s="17" t="s">
        <v>63</v>
      </c>
      <c r="AI1092" s="17" t="s">
        <v>63</v>
      </c>
      <c r="AJ1092" s="17" t="s">
        <v>63</v>
      </c>
      <c r="AK1092" s="17" t="s">
        <v>63</v>
      </c>
      <c r="AL1092" s="17" t="s">
        <v>63</v>
      </c>
      <c r="AM1092" s="17" t="s">
        <v>63</v>
      </c>
      <c r="AN1092" s="17" t="s">
        <v>63</v>
      </c>
      <c r="AO1092" s="17" t="s">
        <v>63</v>
      </c>
      <c r="AP1092" s="90"/>
      <c r="AQ1092" s="83" t="s">
        <v>64</v>
      </c>
    </row>
    <row r="1093" spans="1:43" ht="25.5">
      <c r="A1093" s="19" t="s">
        <v>2318</v>
      </c>
      <c r="B1093" s="1">
        <v>6236.56</v>
      </c>
      <c r="C1093" s="16">
        <v>193.5</v>
      </c>
      <c r="D1093" s="20" t="s">
        <v>2363</v>
      </c>
      <c r="E1093" s="17" t="s">
        <v>2242</v>
      </c>
      <c r="F1093" s="20" t="s">
        <v>57</v>
      </c>
      <c r="G1093" s="17" t="s">
        <v>57</v>
      </c>
      <c r="H1093" s="17" t="s">
        <v>2243</v>
      </c>
      <c r="I1093" s="15" t="s">
        <v>2244</v>
      </c>
      <c r="J1093" s="17" t="s">
        <v>2252</v>
      </c>
      <c r="K1093" s="17" t="s">
        <v>2364</v>
      </c>
      <c r="L1093" s="19" t="s">
        <v>63</v>
      </c>
      <c r="M1093" s="19" t="s">
        <v>63</v>
      </c>
      <c r="N1093" s="19" t="s">
        <v>63</v>
      </c>
      <c r="O1093" s="19" t="s">
        <v>62</v>
      </c>
      <c r="P1093" s="19" t="s">
        <v>63</v>
      </c>
      <c r="Q1093" s="19" t="s">
        <v>62</v>
      </c>
      <c r="R1093" s="19" t="s">
        <v>63</v>
      </c>
      <c r="S1093" s="26" t="s">
        <v>62</v>
      </c>
      <c r="T1093" s="17" t="s">
        <v>62</v>
      </c>
      <c r="U1093" s="17" t="s">
        <v>62</v>
      </c>
      <c r="V1093" s="27" t="s">
        <v>62</v>
      </c>
      <c r="W1093" s="17" t="s">
        <v>63</v>
      </c>
      <c r="X1093" s="17" t="s">
        <v>63</v>
      </c>
      <c r="Y1093" s="17" t="s">
        <v>63</v>
      </c>
      <c r="Z1093" s="17" t="s">
        <v>63</v>
      </c>
      <c r="AA1093" s="17" t="s">
        <v>63</v>
      </c>
      <c r="AB1093" s="17" t="s">
        <v>63</v>
      </c>
      <c r="AC1093" s="17" t="s">
        <v>63</v>
      </c>
      <c r="AD1093" s="17" t="s">
        <v>63</v>
      </c>
      <c r="AE1093" s="17" t="s">
        <v>63</v>
      </c>
      <c r="AF1093" s="17" t="s">
        <v>63</v>
      </c>
      <c r="AG1093" s="17" t="s">
        <v>63</v>
      </c>
      <c r="AH1093" s="17" t="s">
        <v>63</v>
      </c>
      <c r="AI1093" s="17" t="s">
        <v>63</v>
      </c>
      <c r="AJ1093" s="17" t="s">
        <v>63</v>
      </c>
      <c r="AK1093" s="17" t="s">
        <v>63</v>
      </c>
      <c r="AL1093" s="17" t="s">
        <v>63</v>
      </c>
      <c r="AM1093" s="17" t="s">
        <v>63</v>
      </c>
      <c r="AN1093" s="17" t="s">
        <v>63</v>
      </c>
      <c r="AO1093" s="17" t="s">
        <v>63</v>
      </c>
      <c r="AP1093" s="90"/>
      <c r="AQ1093" s="83" t="s">
        <v>64</v>
      </c>
    </row>
    <row r="1094" spans="1:43" ht="191.25">
      <c r="A1094" s="19" t="s">
        <v>2318</v>
      </c>
      <c r="B1094" s="1">
        <v>6236.6</v>
      </c>
      <c r="C1094" s="16">
        <v>2610</v>
      </c>
      <c r="D1094" s="20" t="s">
        <v>2363</v>
      </c>
      <c r="E1094" s="17" t="s">
        <v>274</v>
      </c>
      <c r="F1094" s="20" t="s">
        <v>57</v>
      </c>
      <c r="G1094" s="17" t="s">
        <v>57</v>
      </c>
      <c r="H1094" s="18">
        <v>1</v>
      </c>
      <c r="I1094" s="15" t="s">
        <v>2365</v>
      </c>
      <c r="J1094" s="17" t="s">
        <v>276</v>
      </c>
      <c r="K1094" s="17" t="s">
        <v>2262</v>
      </c>
      <c r="L1094" s="19" t="s">
        <v>63</v>
      </c>
      <c r="M1094" s="19" t="s">
        <v>63</v>
      </c>
      <c r="N1094" s="19" t="s">
        <v>63</v>
      </c>
      <c r="O1094" s="19" t="s">
        <v>62</v>
      </c>
      <c r="P1094" s="19" t="s">
        <v>63</v>
      </c>
      <c r="Q1094" s="19" t="s">
        <v>62</v>
      </c>
      <c r="R1094" s="19" t="s">
        <v>63</v>
      </c>
      <c r="S1094" s="26" t="s">
        <v>62</v>
      </c>
      <c r="T1094" s="17" t="s">
        <v>62</v>
      </c>
      <c r="U1094" s="17" t="s">
        <v>62</v>
      </c>
      <c r="V1094" s="27" t="s">
        <v>62</v>
      </c>
      <c r="W1094" s="17" t="s">
        <v>63</v>
      </c>
      <c r="X1094" s="17" t="s">
        <v>63</v>
      </c>
      <c r="Y1094" s="17" t="s">
        <v>63</v>
      </c>
      <c r="Z1094" s="17" t="s">
        <v>63</v>
      </c>
      <c r="AA1094" s="17" t="s">
        <v>63</v>
      </c>
      <c r="AB1094" s="17" t="s">
        <v>63</v>
      </c>
      <c r="AC1094" s="17" t="s">
        <v>63</v>
      </c>
      <c r="AD1094" s="17" t="s">
        <v>63</v>
      </c>
      <c r="AE1094" s="17" t="s">
        <v>63</v>
      </c>
      <c r="AF1094" s="17" t="s">
        <v>63</v>
      </c>
      <c r="AG1094" s="17" t="s">
        <v>63</v>
      </c>
      <c r="AH1094" s="17" t="s">
        <v>63</v>
      </c>
      <c r="AI1094" s="17" t="s">
        <v>63</v>
      </c>
      <c r="AJ1094" s="17" t="s">
        <v>63</v>
      </c>
      <c r="AK1094" s="17" t="s">
        <v>63</v>
      </c>
      <c r="AL1094" s="17" t="s">
        <v>63</v>
      </c>
      <c r="AM1094" s="17" t="s">
        <v>63</v>
      </c>
      <c r="AN1094" s="17" t="s">
        <v>63</v>
      </c>
      <c r="AO1094" s="17" t="s">
        <v>63</v>
      </c>
      <c r="AP1094" s="90"/>
      <c r="AQ1094" s="83" t="s">
        <v>64</v>
      </c>
    </row>
    <row r="1095" spans="1:43" ht="153">
      <c r="A1095" s="19" t="s">
        <v>2318</v>
      </c>
      <c r="B1095" s="1">
        <v>6237.55</v>
      </c>
      <c r="C1095" s="16">
        <v>315</v>
      </c>
      <c r="D1095" s="28" t="s">
        <v>2366</v>
      </c>
      <c r="E1095" s="17" t="s">
        <v>271</v>
      </c>
      <c r="F1095" s="20" t="s">
        <v>57</v>
      </c>
      <c r="G1095" s="17" t="s">
        <v>57</v>
      </c>
      <c r="H1095" s="17" t="s">
        <v>272</v>
      </c>
      <c r="I1095" s="15" t="s">
        <v>2367</v>
      </c>
      <c r="J1095" s="17" t="s">
        <v>2265</v>
      </c>
      <c r="K1095" s="17"/>
      <c r="L1095" s="19" t="s">
        <v>63</v>
      </c>
      <c r="M1095" s="19" t="s">
        <v>63</v>
      </c>
      <c r="N1095" s="19" t="s">
        <v>63</v>
      </c>
      <c r="O1095" s="19" t="s">
        <v>62</v>
      </c>
      <c r="P1095" s="19" t="s">
        <v>63</v>
      </c>
      <c r="Q1095" s="19" t="s">
        <v>62</v>
      </c>
      <c r="R1095" s="19" t="s">
        <v>63</v>
      </c>
      <c r="S1095" s="26" t="s">
        <v>62</v>
      </c>
      <c r="T1095" s="17" t="s">
        <v>62</v>
      </c>
      <c r="U1095" s="17" t="s">
        <v>62</v>
      </c>
      <c r="V1095" s="27" t="s">
        <v>62</v>
      </c>
      <c r="W1095" s="17" t="s">
        <v>63</v>
      </c>
      <c r="X1095" s="17" t="s">
        <v>63</v>
      </c>
      <c r="Y1095" s="17" t="s">
        <v>63</v>
      </c>
      <c r="Z1095" s="17" t="s">
        <v>63</v>
      </c>
      <c r="AA1095" s="17" t="s">
        <v>63</v>
      </c>
      <c r="AB1095" s="17" t="s">
        <v>63</v>
      </c>
      <c r="AC1095" s="17" t="s">
        <v>63</v>
      </c>
      <c r="AD1095" s="17" t="s">
        <v>63</v>
      </c>
      <c r="AE1095" s="17" t="s">
        <v>63</v>
      </c>
      <c r="AF1095" s="17" t="s">
        <v>63</v>
      </c>
      <c r="AG1095" s="17" t="s">
        <v>63</v>
      </c>
      <c r="AH1095" s="17" t="s">
        <v>63</v>
      </c>
      <c r="AI1095" s="17" t="s">
        <v>63</v>
      </c>
      <c r="AJ1095" s="17" t="s">
        <v>63</v>
      </c>
      <c r="AK1095" s="17" t="s">
        <v>63</v>
      </c>
      <c r="AL1095" s="17" t="s">
        <v>63</v>
      </c>
      <c r="AM1095" s="17" t="s">
        <v>63</v>
      </c>
      <c r="AN1095" s="17" t="s">
        <v>63</v>
      </c>
      <c r="AO1095" s="17" t="s">
        <v>63</v>
      </c>
      <c r="AP1095" s="90"/>
      <c r="AQ1095" s="83" t="s">
        <v>1891</v>
      </c>
    </row>
    <row r="1096" spans="1:43" ht="153">
      <c r="A1096" s="19" t="s">
        <v>2318</v>
      </c>
      <c r="B1096" s="1">
        <v>6237.56</v>
      </c>
      <c r="C1096" s="16">
        <v>193.5</v>
      </c>
      <c r="D1096" s="28" t="s">
        <v>2366</v>
      </c>
      <c r="E1096" s="17" t="s">
        <v>2242</v>
      </c>
      <c r="F1096" s="20" t="s">
        <v>57</v>
      </c>
      <c r="G1096" s="17" t="s">
        <v>57</v>
      </c>
      <c r="H1096" s="17" t="s">
        <v>2243</v>
      </c>
      <c r="I1096" s="15" t="s">
        <v>2308</v>
      </c>
      <c r="J1096" s="17" t="s">
        <v>2267</v>
      </c>
      <c r="K1096" s="17" t="s">
        <v>2368</v>
      </c>
      <c r="L1096" s="19" t="s">
        <v>63</v>
      </c>
      <c r="M1096" s="19" t="s">
        <v>63</v>
      </c>
      <c r="N1096" s="19" t="s">
        <v>63</v>
      </c>
      <c r="O1096" s="19" t="s">
        <v>62</v>
      </c>
      <c r="P1096" s="19" t="s">
        <v>63</v>
      </c>
      <c r="Q1096" s="19" t="s">
        <v>62</v>
      </c>
      <c r="R1096" s="19" t="s">
        <v>63</v>
      </c>
      <c r="S1096" s="26" t="s">
        <v>62</v>
      </c>
      <c r="T1096" s="17" t="s">
        <v>62</v>
      </c>
      <c r="U1096" s="17" t="s">
        <v>62</v>
      </c>
      <c r="V1096" s="27" t="s">
        <v>62</v>
      </c>
      <c r="W1096" s="17" t="s">
        <v>63</v>
      </c>
      <c r="X1096" s="17" t="s">
        <v>63</v>
      </c>
      <c r="Y1096" s="17" t="s">
        <v>63</v>
      </c>
      <c r="Z1096" s="17" t="s">
        <v>63</v>
      </c>
      <c r="AA1096" s="17" t="s">
        <v>63</v>
      </c>
      <c r="AB1096" s="17" t="s">
        <v>63</v>
      </c>
      <c r="AC1096" s="17" t="s">
        <v>63</v>
      </c>
      <c r="AD1096" s="17" t="s">
        <v>63</v>
      </c>
      <c r="AE1096" s="17" t="s">
        <v>63</v>
      </c>
      <c r="AF1096" s="17" t="s">
        <v>63</v>
      </c>
      <c r="AG1096" s="17" t="s">
        <v>63</v>
      </c>
      <c r="AH1096" s="17" t="s">
        <v>63</v>
      </c>
      <c r="AI1096" s="17" t="s">
        <v>63</v>
      </c>
      <c r="AJ1096" s="17" t="s">
        <v>63</v>
      </c>
      <c r="AK1096" s="17" t="s">
        <v>63</v>
      </c>
      <c r="AL1096" s="17" t="s">
        <v>63</v>
      </c>
      <c r="AM1096" s="17" t="s">
        <v>63</v>
      </c>
      <c r="AN1096" s="17" t="s">
        <v>63</v>
      </c>
      <c r="AO1096" s="17" t="s">
        <v>63</v>
      </c>
      <c r="AP1096" s="90"/>
      <c r="AQ1096" s="83" t="s">
        <v>1891</v>
      </c>
    </row>
    <row r="1097" spans="1:43" ht="280.5">
      <c r="A1097" s="19" t="s">
        <v>2318</v>
      </c>
      <c r="B1097" s="1">
        <v>6237.6</v>
      </c>
      <c r="C1097" s="16">
        <v>2610</v>
      </c>
      <c r="D1097" s="28" t="s">
        <v>2366</v>
      </c>
      <c r="E1097" s="17" t="s">
        <v>274</v>
      </c>
      <c r="F1097" s="20" t="s">
        <v>57</v>
      </c>
      <c r="G1097" s="17" t="s">
        <v>57</v>
      </c>
      <c r="H1097" s="18">
        <v>1</v>
      </c>
      <c r="I1097" s="15" t="s">
        <v>2369</v>
      </c>
      <c r="J1097" s="17" t="s">
        <v>281</v>
      </c>
      <c r="K1097" s="17" t="s">
        <v>2370</v>
      </c>
      <c r="L1097" s="19" t="s">
        <v>63</v>
      </c>
      <c r="M1097" s="19" t="s">
        <v>63</v>
      </c>
      <c r="N1097" s="19" t="s">
        <v>63</v>
      </c>
      <c r="O1097" s="19" t="s">
        <v>62</v>
      </c>
      <c r="P1097" s="19" t="s">
        <v>63</v>
      </c>
      <c r="Q1097" s="19" t="s">
        <v>62</v>
      </c>
      <c r="R1097" s="19" t="s">
        <v>63</v>
      </c>
      <c r="S1097" s="26" t="s">
        <v>62</v>
      </c>
      <c r="T1097" s="17" t="s">
        <v>62</v>
      </c>
      <c r="U1097" s="17" t="s">
        <v>62</v>
      </c>
      <c r="V1097" s="27" t="s">
        <v>62</v>
      </c>
      <c r="W1097" s="17" t="s">
        <v>63</v>
      </c>
      <c r="X1097" s="17" t="s">
        <v>63</v>
      </c>
      <c r="Y1097" s="17" t="s">
        <v>63</v>
      </c>
      <c r="Z1097" s="17" t="s">
        <v>63</v>
      </c>
      <c r="AA1097" s="17" t="s">
        <v>63</v>
      </c>
      <c r="AB1097" s="17" t="s">
        <v>63</v>
      </c>
      <c r="AC1097" s="17" t="s">
        <v>63</v>
      </c>
      <c r="AD1097" s="17" t="s">
        <v>63</v>
      </c>
      <c r="AE1097" s="17" t="s">
        <v>63</v>
      </c>
      <c r="AF1097" s="17" t="s">
        <v>63</v>
      </c>
      <c r="AG1097" s="17" t="s">
        <v>63</v>
      </c>
      <c r="AH1097" s="17" t="s">
        <v>63</v>
      </c>
      <c r="AI1097" s="17" t="s">
        <v>63</v>
      </c>
      <c r="AJ1097" s="17" t="s">
        <v>63</v>
      </c>
      <c r="AK1097" s="17" t="s">
        <v>63</v>
      </c>
      <c r="AL1097" s="17" t="s">
        <v>63</v>
      </c>
      <c r="AM1097" s="17" t="s">
        <v>63</v>
      </c>
      <c r="AN1097" s="17" t="s">
        <v>63</v>
      </c>
      <c r="AO1097" s="17" t="s">
        <v>63</v>
      </c>
      <c r="AP1097" s="90"/>
      <c r="AQ1097" s="83" t="s">
        <v>1891</v>
      </c>
    </row>
    <row r="1098" spans="1:43" ht="204">
      <c r="A1098" s="19" t="s">
        <v>2318</v>
      </c>
      <c r="B1098" s="1">
        <v>6238.61</v>
      </c>
      <c r="C1098" s="16">
        <v>2970</v>
      </c>
      <c r="D1098" s="28" t="s">
        <v>2371</v>
      </c>
      <c r="E1098" s="17" t="s">
        <v>283</v>
      </c>
      <c r="F1098" s="20" t="s">
        <v>57</v>
      </c>
      <c r="G1098" s="17" t="s">
        <v>57</v>
      </c>
      <c r="H1098" s="18">
        <v>1</v>
      </c>
      <c r="I1098" s="15" t="s">
        <v>2275</v>
      </c>
      <c r="J1098" s="17" t="s">
        <v>2261</v>
      </c>
      <c r="K1098" s="17" t="s">
        <v>2305</v>
      </c>
      <c r="L1098" s="19" t="s">
        <v>63</v>
      </c>
      <c r="M1098" s="19" t="s">
        <v>63</v>
      </c>
      <c r="N1098" s="19" t="s">
        <v>63</v>
      </c>
      <c r="O1098" s="19" t="s">
        <v>62</v>
      </c>
      <c r="P1098" s="19" t="s">
        <v>63</v>
      </c>
      <c r="Q1098" s="19" t="s">
        <v>62</v>
      </c>
      <c r="R1098" s="19" t="s">
        <v>63</v>
      </c>
      <c r="S1098" s="26" t="s">
        <v>62</v>
      </c>
      <c r="T1098" s="17" t="s">
        <v>62</v>
      </c>
      <c r="U1098" s="17" t="s">
        <v>62</v>
      </c>
      <c r="V1098" s="27" t="s">
        <v>62</v>
      </c>
      <c r="W1098" s="17" t="s">
        <v>63</v>
      </c>
      <c r="X1098" s="17" t="s">
        <v>63</v>
      </c>
      <c r="Y1098" s="17" t="s">
        <v>63</v>
      </c>
      <c r="Z1098" s="17" t="s">
        <v>63</v>
      </c>
      <c r="AA1098" s="17" t="s">
        <v>63</v>
      </c>
      <c r="AB1098" s="17" t="s">
        <v>63</v>
      </c>
      <c r="AC1098" s="17" t="s">
        <v>63</v>
      </c>
      <c r="AD1098" s="17" t="s">
        <v>63</v>
      </c>
      <c r="AE1098" s="17" t="s">
        <v>63</v>
      </c>
      <c r="AF1098" s="17" t="s">
        <v>63</v>
      </c>
      <c r="AG1098" s="17" t="s">
        <v>63</v>
      </c>
      <c r="AH1098" s="17" t="s">
        <v>63</v>
      </c>
      <c r="AI1098" s="17" t="s">
        <v>63</v>
      </c>
      <c r="AJ1098" s="17" t="s">
        <v>63</v>
      </c>
      <c r="AK1098" s="17" t="s">
        <v>63</v>
      </c>
      <c r="AL1098" s="17" t="s">
        <v>63</v>
      </c>
      <c r="AM1098" s="17" t="s">
        <v>63</v>
      </c>
      <c r="AN1098" s="17" t="s">
        <v>63</v>
      </c>
      <c r="AO1098" s="17" t="s">
        <v>63</v>
      </c>
      <c r="AP1098" s="90"/>
      <c r="AQ1098" s="83" t="s">
        <v>64</v>
      </c>
    </row>
    <row r="1099" spans="1:43" ht="204">
      <c r="A1099" s="19" t="s">
        <v>2318</v>
      </c>
      <c r="B1099" s="1">
        <v>6238.62</v>
      </c>
      <c r="C1099" s="16">
        <v>3420</v>
      </c>
      <c r="D1099" s="28" t="s">
        <v>2372</v>
      </c>
      <c r="E1099" s="17" t="s">
        <v>286</v>
      </c>
      <c r="F1099" s="20" t="s">
        <v>57</v>
      </c>
      <c r="G1099" s="17" t="s">
        <v>57</v>
      </c>
      <c r="H1099" s="18">
        <v>1</v>
      </c>
      <c r="I1099" s="15" t="s">
        <v>2275</v>
      </c>
      <c r="J1099" s="17" t="s">
        <v>2276</v>
      </c>
      <c r="K1099" s="17" t="s">
        <v>2305</v>
      </c>
      <c r="L1099" s="19" t="s">
        <v>63</v>
      </c>
      <c r="M1099" s="19" t="s">
        <v>63</v>
      </c>
      <c r="N1099" s="19" t="s">
        <v>63</v>
      </c>
      <c r="O1099" s="19" t="s">
        <v>62</v>
      </c>
      <c r="P1099" s="19" t="s">
        <v>63</v>
      </c>
      <c r="Q1099" s="19" t="s">
        <v>62</v>
      </c>
      <c r="R1099" s="19" t="s">
        <v>63</v>
      </c>
      <c r="S1099" s="26" t="s">
        <v>62</v>
      </c>
      <c r="T1099" s="17" t="s">
        <v>62</v>
      </c>
      <c r="U1099" s="17" t="s">
        <v>62</v>
      </c>
      <c r="V1099" s="27" t="s">
        <v>62</v>
      </c>
      <c r="W1099" s="17" t="s">
        <v>63</v>
      </c>
      <c r="X1099" s="17" t="s">
        <v>63</v>
      </c>
      <c r="Y1099" s="17" t="s">
        <v>63</v>
      </c>
      <c r="Z1099" s="17" t="s">
        <v>63</v>
      </c>
      <c r="AA1099" s="17" t="s">
        <v>63</v>
      </c>
      <c r="AB1099" s="17" t="s">
        <v>63</v>
      </c>
      <c r="AC1099" s="17" t="s">
        <v>63</v>
      </c>
      <c r="AD1099" s="17" t="s">
        <v>63</v>
      </c>
      <c r="AE1099" s="17" t="s">
        <v>63</v>
      </c>
      <c r="AF1099" s="17" t="s">
        <v>63</v>
      </c>
      <c r="AG1099" s="17" t="s">
        <v>63</v>
      </c>
      <c r="AH1099" s="17" t="s">
        <v>63</v>
      </c>
      <c r="AI1099" s="17" t="s">
        <v>63</v>
      </c>
      <c r="AJ1099" s="17" t="s">
        <v>63</v>
      </c>
      <c r="AK1099" s="17" t="s">
        <v>63</v>
      </c>
      <c r="AL1099" s="17" t="s">
        <v>63</v>
      </c>
      <c r="AM1099" s="17" t="s">
        <v>63</v>
      </c>
      <c r="AN1099" s="17" t="s">
        <v>63</v>
      </c>
      <c r="AO1099" s="17" t="s">
        <v>63</v>
      </c>
      <c r="AP1099" s="90"/>
      <c r="AQ1099" s="83" t="s">
        <v>64</v>
      </c>
    </row>
    <row r="1100" spans="1:43" ht="51">
      <c r="A1100" s="19" t="s">
        <v>269</v>
      </c>
      <c r="B1100" s="1">
        <v>6241.55</v>
      </c>
      <c r="C1100" s="16">
        <v>315</v>
      </c>
      <c r="D1100" s="28" t="s">
        <v>270</v>
      </c>
      <c r="E1100" s="17" t="s">
        <v>271</v>
      </c>
      <c r="F1100" s="20" t="s">
        <v>57</v>
      </c>
      <c r="G1100" s="17" t="s">
        <v>57</v>
      </c>
      <c r="H1100" s="17" t="s">
        <v>272</v>
      </c>
      <c r="I1100" s="15" t="s">
        <v>273</v>
      </c>
      <c r="J1100" s="17"/>
      <c r="K1100" s="17"/>
      <c r="L1100" s="19" t="s">
        <v>63</v>
      </c>
      <c r="M1100" s="19" t="s">
        <v>63</v>
      </c>
      <c r="N1100" s="19" t="s">
        <v>63</v>
      </c>
      <c r="O1100" s="19" t="s">
        <v>62</v>
      </c>
      <c r="P1100" s="19" t="s">
        <v>63</v>
      </c>
      <c r="Q1100" s="19" t="s">
        <v>62</v>
      </c>
      <c r="R1100" s="19" t="s">
        <v>63</v>
      </c>
      <c r="S1100" s="26" t="s">
        <v>62</v>
      </c>
      <c r="T1100" s="17" t="s">
        <v>62</v>
      </c>
      <c r="U1100" s="17" t="s">
        <v>62</v>
      </c>
      <c r="V1100" s="27" t="s">
        <v>62</v>
      </c>
      <c r="W1100" s="17" t="s">
        <v>63</v>
      </c>
      <c r="X1100" s="17" t="s">
        <v>63</v>
      </c>
      <c r="Y1100" s="17" t="s">
        <v>63</v>
      </c>
      <c r="Z1100" s="17" t="s">
        <v>63</v>
      </c>
      <c r="AA1100" s="17" t="s">
        <v>63</v>
      </c>
      <c r="AB1100" s="17" t="s">
        <v>63</v>
      </c>
      <c r="AC1100" s="17" t="s">
        <v>63</v>
      </c>
      <c r="AD1100" s="17" t="s">
        <v>63</v>
      </c>
      <c r="AE1100" s="17" t="s">
        <v>63</v>
      </c>
      <c r="AF1100" s="17" t="s">
        <v>63</v>
      </c>
      <c r="AG1100" s="17" t="s">
        <v>63</v>
      </c>
      <c r="AH1100" s="17" t="s">
        <v>63</v>
      </c>
      <c r="AI1100" s="17" t="s">
        <v>63</v>
      </c>
      <c r="AJ1100" s="17" t="s">
        <v>63</v>
      </c>
      <c r="AK1100" s="17" t="s">
        <v>63</v>
      </c>
      <c r="AL1100" s="17" t="s">
        <v>63</v>
      </c>
      <c r="AM1100" s="17" t="s">
        <v>63</v>
      </c>
      <c r="AN1100" s="17" t="s">
        <v>63</v>
      </c>
      <c r="AO1100" s="17" t="s">
        <v>63</v>
      </c>
      <c r="AP1100" s="90"/>
      <c r="AQ1100" s="83" t="s">
        <v>64</v>
      </c>
    </row>
    <row r="1101" spans="1:43" ht="38.25">
      <c r="A1101" s="19" t="s">
        <v>269</v>
      </c>
      <c r="B1101" s="1">
        <v>6241.56</v>
      </c>
      <c r="C1101" s="16">
        <v>193.5</v>
      </c>
      <c r="D1101" s="28" t="s">
        <v>270</v>
      </c>
      <c r="E1101" s="17" t="s">
        <v>2242</v>
      </c>
      <c r="F1101" s="20" t="s">
        <v>57</v>
      </c>
      <c r="G1101" s="17" t="s">
        <v>57</v>
      </c>
      <c r="H1101" s="17" t="s">
        <v>2243</v>
      </c>
      <c r="I1101" s="15" t="s">
        <v>2373</v>
      </c>
      <c r="J1101" s="17" t="s">
        <v>2252</v>
      </c>
      <c r="K1101" s="17" t="s">
        <v>2374</v>
      </c>
      <c r="L1101" s="19" t="s">
        <v>63</v>
      </c>
      <c r="M1101" s="19" t="s">
        <v>63</v>
      </c>
      <c r="N1101" s="19" t="s">
        <v>63</v>
      </c>
      <c r="O1101" s="19" t="s">
        <v>62</v>
      </c>
      <c r="P1101" s="19" t="s">
        <v>63</v>
      </c>
      <c r="Q1101" s="19" t="s">
        <v>62</v>
      </c>
      <c r="R1101" s="19" t="s">
        <v>63</v>
      </c>
      <c r="S1101" s="26" t="s">
        <v>62</v>
      </c>
      <c r="T1101" s="17" t="s">
        <v>62</v>
      </c>
      <c r="U1101" s="17" t="s">
        <v>62</v>
      </c>
      <c r="V1101" s="27" t="s">
        <v>62</v>
      </c>
      <c r="W1101" s="17" t="s">
        <v>63</v>
      </c>
      <c r="X1101" s="17" t="s">
        <v>63</v>
      </c>
      <c r="Y1101" s="17" t="s">
        <v>63</v>
      </c>
      <c r="Z1101" s="17" t="s">
        <v>63</v>
      </c>
      <c r="AA1101" s="17" t="s">
        <v>63</v>
      </c>
      <c r="AB1101" s="17" t="s">
        <v>63</v>
      </c>
      <c r="AC1101" s="17" t="s">
        <v>63</v>
      </c>
      <c r="AD1101" s="17" t="s">
        <v>63</v>
      </c>
      <c r="AE1101" s="17" t="s">
        <v>63</v>
      </c>
      <c r="AF1101" s="17" t="s">
        <v>63</v>
      </c>
      <c r="AG1101" s="17" t="s">
        <v>63</v>
      </c>
      <c r="AH1101" s="17" t="s">
        <v>63</v>
      </c>
      <c r="AI1101" s="17" t="s">
        <v>63</v>
      </c>
      <c r="AJ1101" s="17" t="s">
        <v>63</v>
      </c>
      <c r="AK1101" s="17" t="s">
        <v>63</v>
      </c>
      <c r="AL1101" s="17" t="s">
        <v>63</v>
      </c>
      <c r="AM1101" s="17" t="s">
        <v>63</v>
      </c>
      <c r="AN1101" s="17" t="s">
        <v>63</v>
      </c>
      <c r="AO1101" s="17" t="s">
        <v>63</v>
      </c>
      <c r="AP1101" s="90"/>
      <c r="AQ1101" s="83" t="s">
        <v>64</v>
      </c>
    </row>
    <row r="1102" spans="1:43" ht="191.25">
      <c r="A1102" s="19" t="s">
        <v>269</v>
      </c>
      <c r="B1102" s="1">
        <v>6241.6</v>
      </c>
      <c r="C1102" s="16">
        <v>2610</v>
      </c>
      <c r="D1102" s="28" t="s">
        <v>270</v>
      </c>
      <c r="E1102" s="17" t="s">
        <v>274</v>
      </c>
      <c r="F1102" s="20" t="s">
        <v>57</v>
      </c>
      <c r="G1102" s="17" t="s">
        <v>57</v>
      </c>
      <c r="H1102" s="18">
        <v>1</v>
      </c>
      <c r="I1102" s="15" t="s">
        <v>2375</v>
      </c>
      <c r="J1102" s="17" t="s">
        <v>276</v>
      </c>
      <c r="K1102" s="17" t="s">
        <v>277</v>
      </c>
      <c r="L1102" s="19" t="s">
        <v>63</v>
      </c>
      <c r="M1102" s="19" t="s">
        <v>63</v>
      </c>
      <c r="N1102" s="19" t="s">
        <v>63</v>
      </c>
      <c r="O1102" s="19" t="s">
        <v>62</v>
      </c>
      <c r="P1102" s="19" t="s">
        <v>63</v>
      </c>
      <c r="Q1102" s="19" t="s">
        <v>62</v>
      </c>
      <c r="R1102" s="19" t="s">
        <v>63</v>
      </c>
      <c r="S1102" s="26" t="s">
        <v>62</v>
      </c>
      <c r="T1102" s="17" t="s">
        <v>62</v>
      </c>
      <c r="U1102" s="17" t="s">
        <v>62</v>
      </c>
      <c r="V1102" s="27" t="s">
        <v>62</v>
      </c>
      <c r="W1102" s="17" t="s">
        <v>63</v>
      </c>
      <c r="X1102" s="17" t="s">
        <v>63</v>
      </c>
      <c r="Y1102" s="17" t="s">
        <v>63</v>
      </c>
      <c r="Z1102" s="17" t="s">
        <v>63</v>
      </c>
      <c r="AA1102" s="17" t="s">
        <v>63</v>
      </c>
      <c r="AB1102" s="17" t="s">
        <v>63</v>
      </c>
      <c r="AC1102" s="17" t="s">
        <v>63</v>
      </c>
      <c r="AD1102" s="17" t="s">
        <v>63</v>
      </c>
      <c r="AE1102" s="17" t="s">
        <v>63</v>
      </c>
      <c r="AF1102" s="17" t="s">
        <v>63</v>
      </c>
      <c r="AG1102" s="17" t="s">
        <v>63</v>
      </c>
      <c r="AH1102" s="17" t="s">
        <v>63</v>
      </c>
      <c r="AI1102" s="17" t="s">
        <v>63</v>
      </c>
      <c r="AJ1102" s="17" t="s">
        <v>63</v>
      </c>
      <c r="AK1102" s="17" t="s">
        <v>63</v>
      </c>
      <c r="AL1102" s="17" t="s">
        <v>63</v>
      </c>
      <c r="AM1102" s="17" t="s">
        <v>63</v>
      </c>
      <c r="AN1102" s="17" t="s">
        <v>63</v>
      </c>
      <c r="AO1102" s="17" t="s">
        <v>63</v>
      </c>
      <c r="AP1102" s="90"/>
      <c r="AQ1102" s="83" t="s">
        <v>1891</v>
      </c>
    </row>
    <row r="1103" spans="1:43" ht="51">
      <c r="A1103" s="19" t="s">
        <v>269</v>
      </c>
      <c r="B1103" s="1">
        <v>6242.55</v>
      </c>
      <c r="C1103" s="16">
        <v>315</v>
      </c>
      <c r="D1103" s="28" t="s">
        <v>2376</v>
      </c>
      <c r="E1103" s="17" t="s">
        <v>271</v>
      </c>
      <c r="F1103" s="20" t="s">
        <v>57</v>
      </c>
      <c r="G1103" s="17" t="s">
        <v>57</v>
      </c>
      <c r="H1103" s="17" t="s">
        <v>272</v>
      </c>
      <c r="I1103" s="15" t="s">
        <v>273</v>
      </c>
      <c r="J1103" s="17"/>
      <c r="K1103" s="17"/>
      <c r="L1103" s="19" t="s">
        <v>63</v>
      </c>
      <c r="M1103" s="19" t="s">
        <v>63</v>
      </c>
      <c r="N1103" s="19" t="s">
        <v>63</v>
      </c>
      <c r="O1103" s="19" t="s">
        <v>62</v>
      </c>
      <c r="P1103" s="19" t="s">
        <v>63</v>
      </c>
      <c r="Q1103" s="19" t="s">
        <v>62</v>
      </c>
      <c r="R1103" s="19" t="s">
        <v>63</v>
      </c>
      <c r="S1103" s="26" t="s">
        <v>62</v>
      </c>
      <c r="T1103" s="17" t="s">
        <v>62</v>
      </c>
      <c r="U1103" s="17" t="s">
        <v>62</v>
      </c>
      <c r="V1103" s="27" t="s">
        <v>62</v>
      </c>
      <c r="W1103" s="17" t="s">
        <v>63</v>
      </c>
      <c r="X1103" s="17" t="s">
        <v>63</v>
      </c>
      <c r="Y1103" s="17" t="s">
        <v>63</v>
      </c>
      <c r="Z1103" s="17" t="s">
        <v>63</v>
      </c>
      <c r="AA1103" s="17" t="s">
        <v>63</v>
      </c>
      <c r="AB1103" s="17" t="s">
        <v>63</v>
      </c>
      <c r="AC1103" s="17" t="s">
        <v>63</v>
      </c>
      <c r="AD1103" s="17" t="s">
        <v>63</v>
      </c>
      <c r="AE1103" s="17" t="s">
        <v>63</v>
      </c>
      <c r="AF1103" s="17" t="s">
        <v>63</v>
      </c>
      <c r="AG1103" s="17" t="s">
        <v>63</v>
      </c>
      <c r="AH1103" s="17" t="s">
        <v>63</v>
      </c>
      <c r="AI1103" s="17" t="s">
        <v>63</v>
      </c>
      <c r="AJ1103" s="17" t="s">
        <v>63</v>
      </c>
      <c r="AK1103" s="17" t="s">
        <v>63</v>
      </c>
      <c r="AL1103" s="17" t="s">
        <v>63</v>
      </c>
      <c r="AM1103" s="17" t="s">
        <v>63</v>
      </c>
      <c r="AN1103" s="17" t="s">
        <v>63</v>
      </c>
      <c r="AO1103" s="17" t="s">
        <v>63</v>
      </c>
      <c r="AP1103" s="90"/>
      <c r="AQ1103" s="83" t="s">
        <v>64</v>
      </c>
    </row>
    <row r="1104" spans="1:43" ht="76.5">
      <c r="A1104" s="19" t="s">
        <v>269</v>
      </c>
      <c r="B1104" s="1">
        <v>6242.56</v>
      </c>
      <c r="C1104" s="16">
        <v>193.5</v>
      </c>
      <c r="D1104" s="28" t="s">
        <v>2376</v>
      </c>
      <c r="E1104" s="17" t="s">
        <v>2242</v>
      </c>
      <c r="F1104" s="20" t="s">
        <v>57</v>
      </c>
      <c r="G1104" s="17" t="s">
        <v>57</v>
      </c>
      <c r="H1104" s="17" t="s">
        <v>2243</v>
      </c>
      <c r="I1104" s="15" t="s">
        <v>2377</v>
      </c>
      <c r="J1104" s="17" t="s">
        <v>2252</v>
      </c>
      <c r="K1104" s="17" t="s">
        <v>2378</v>
      </c>
      <c r="L1104" s="19" t="s">
        <v>63</v>
      </c>
      <c r="M1104" s="19" t="s">
        <v>63</v>
      </c>
      <c r="N1104" s="19" t="s">
        <v>63</v>
      </c>
      <c r="O1104" s="19" t="s">
        <v>62</v>
      </c>
      <c r="P1104" s="19" t="s">
        <v>63</v>
      </c>
      <c r="Q1104" s="19" t="s">
        <v>62</v>
      </c>
      <c r="R1104" s="19" t="s">
        <v>63</v>
      </c>
      <c r="S1104" s="26" t="s">
        <v>62</v>
      </c>
      <c r="T1104" s="17" t="s">
        <v>62</v>
      </c>
      <c r="U1104" s="17" t="s">
        <v>62</v>
      </c>
      <c r="V1104" s="27" t="s">
        <v>62</v>
      </c>
      <c r="W1104" s="17" t="s">
        <v>63</v>
      </c>
      <c r="X1104" s="17" t="s">
        <v>63</v>
      </c>
      <c r="Y1104" s="17" t="s">
        <v>63</v>
      </c>
      <c r="Z1104" s="17" t="s">
        <v>63</v>
      </c>
      <c r="AA1104" s="17" t="s">
        <v>63</v>
      </c>
      <c r="AB1104" s="17" t="s">
        <v>63</v>
      </c>
      <c r="AC1104" s="17" t="s">
        <v>63</v>
      </c>
      <c r="AD1104" s="17" t="s">
        <v>63</v>
      </c>
      <c r="AE1104" s="17" t="s">
        <v>63</v>
      </c>
      <c r="AF1104" s="17" t="s">
        <v>63</v>
      </c>
      <c r="AG1104" s="17" t="s">
        <v>63</v>
      </c>
      <c r="AH1104" s="17" t="s">
        <v>63</v>
      </c>
      <c r="AI1104" s="17" t="s">
        <v>63</v>
      </c>
      <c r="AJ1104" s="17" t="s">
        <v>63</v>
      </c>
      <c r="AK1104" s="17" t="s">
        <v>63</v>
      </c>
      <c r="AL1104" s="17" t="s">
        <v>63</v>
      </c>
      <c r="AM1104" s="17" t="s">
        <v>63</v>
      </c>
      <c r="AN1104" s="17" t="s">
        <v>63</v>
      </c>
      <c r="AO1104" s="17" t="s">
        <v>63</v>
      </c>
      <c r="AP1104" s="90"/>
      <c r="AQ1104" s="83" t="s">
        <v>64</v>
      </c>
    </row>
    <row r="1105" spans="1:43" ht="191.25">
      <c r="A1105" s="19" t="s">
        <v>269</v>
      </c>
      <c r="B1105" s="1">
        <v>6242.6</v>
      </c>
      <c r="C1105" s="16">
        <v>2610</v>
      </c>
      <c r="D1105" s="28" t="s">
        <v>2376</v>
      </c>
      <c r="E1105" s="17" t="s">
        <v>274</v>
      </c>
      <c r="F1105" s="20" t="s">
        <v>57</v>
      </c>
      <c r="G1105" s="17" t="s">
        <v>57</v>
      </c>
      <c r="H1105" s="18">
        <v>1</v>
      </c>
      <c r="I1105" s="15" t="s">
        <v>2379</v>
      </c>
      <c r="J1105" s="17" t="s">
        <v>2297</v>
      </c>
      <c r="K1105" s="17" t="s">
        <v>2380</v>
      </c>
      <c r="L1105" s="19" t="s">
        <v>63</v>
      </c>
      <c r="M1105" s="19" t="s">
        <v>63</v>
      </c>
      <c r="N1105" s="19" t="s">
        <v>63</v>
      </c>
      <c r="O1105" s="19" t="s">
        <v>62</v>
      </c>
      <c r="P1105" s="19" t="s">
        <v>63</v>
      </c>
      <c r="Q1105" s="19" t="s">
        <v>62</v>
      </c>
      <c r="R1105" s="19" t="s">
        <v>63</v>
      </c>
      <c r="S1105" s="26" t="s">
        <v>62</v>
      </c>
      <c r="T1105" s="17" t="s">
        <v>62</v>
      </c>
      <c r="U1105" s="17" t="s">
        <v>62</v>
      </c>
      <c r="V1105" s="27" t="s">
        <v>62</v>
      </c>
      <c r="W1105" s="17" t="s">
        <v>63</v>
      </c>
      <c r="X1105" s="17" t="s">
        <v>63</v>
      </c>
      <c r="Y1105" s="17" t="s">
        <v>63</v>
      </c>
      <c r="Z1105" s="17" t="s">
        <v>63</v>
      </c>
      <c r="AA1105" s="17" t="s">
        <v>63</v>
      </c>
      <c r="AB1105" s="17" t="s">
        <v>63</v>
      </c>
      <c r="AC1105" s="17" t="s">
        <v>63</v>
      </c>
      <c r="AD1105" s="17" t="s">
        <v>63</v>
      </c>
      <c r="AE1105" s="17" t="s">
        <v>63</v>
      </c>
      <c r="AF1105" s="17" t="s">
        <v>63</v>
      </c>
      <c r="AG1105" s="17" t="s">
        <v>63</v>
      </c>
      <c r="AH1105" s="17" t="s">
        <v>63</v>
      </c>
      <c r="AI1105" s="17" t="s">
        <v>63</v>
      </c>
      <c r="AJ1105" s="17" t="s">
        <v>63</v>
      </c>
      <c r="AK1105" s="17" t="s">
        <v>63</v>
      </c>
      <c r="AL1105" s="17" t="s">
        <v>63</v>
      </c>
      <c r="AM1105" s="17" t="s">
        <v>63</v>
      </c>
      <c r="AN1105" s="17" t="s">
        <v>63</v>
      </c>
      <c r="AO1105" s="17" t="s">
        <v>63</v>
      </c>
      <c r="AP1105" s="90"/>
      <c r="AQ1105" s="83" t="s">
        <v>1891</v>
      </c>
    </row>
    <row r="1106" spans="1:43" ht="51">
      <c r="A1106" s="19" t="s">
        <v>269</v>
      </c>
      <c r="B1106" s="1">
        <v>6243.55</v>
      </c>
      <c r="C1106" s="16">
        <v>315</v>
      </c>
      <c r="D1106" s="28" t="s">
        <v>2381</v>
      </c>
      <c r="E1106" s="17" t="s">
        <v>271</v>
      </c>
      <c r="F1106" s="20" t="s">
        <v>57</v>
      </c>
      <c r="G1106" s="17" t="s">
        <v>57</v>
      </c>
      <c r="H1106" s="17" t="s">
        <v>272</v>
      </c>
      <c r="I1106" s="15" t="s">
        <v>273</v>
      </c>
      <c r="J1106" s="17"/>
      <c r="K1106" s="17"/>
      <c r="L1106" s="19" t="s">
        <v>63</v>
      </c>
      <c r="M1106" s="19" t="s">
        <v>63</v>
      </c>
      <c r="N1106" s="19" t="s">
        <v>63</v>
      </c>
      <c r="O1106" s="19" t="s">
        <v>62</v>
      </c>
      <c r="P1106" s="19" t="s">
        <v>63</v>
      </c>
      <c r="Q1106" s="19" t="s">
        <v>62</v>
      </c>
      <c r="R1106" s="19" t="s">
        <v>63</v>
      </c>
      <c r="S1106" s="26" t="s">
        <v>62</v>
      </c>
      <c r="T1106" s="17" t="s">
        <v>62</v>
      </c>
      <c r="U1106" s="17" t="s">
        <v>62</v>
      </c>
      <c r="V1106" s="27" t="s">
        <v>62</v>
      </c>
      <c r="W1106" s="17" t="s">
        <v>63</v>
      </c>
      <c r="X1106" s="17" t="s">
        <v>63</v>
      </c>
      <c r="Y1106" s="17" t="s">
        <v>63</v>
      </c>
      <c r="Z1106" s="17" t="s">
        <v>63</v>
      </c>
      <c r="AA1106" s="17" t="s">
        <v>63</v>
      </c>
      <c r="AB1106" s="17" t="s">
        <v>63</v>
      </c>
      <c r="AC1106" s="17" t="s">
        <v>63</v>
      </c>
      <c r="AD1106" s="17" t="s">
        <v>63</v>
      </c>
      <c r="AE1106" s="17" t="s">
        <v>63</v>
      </c>
      <c r="AF1106" s="17" t="s">
        <v>63</v>
      </c>
      <c r="AG1106" s="17" t="s">
        <v>63</v>
      </c>
      <c r="AH1106" s="17" t="s">
        <v>63</v>
      </c>
      <c r="AI1106" s="17" t="s">
        <v>63</v>
      </c>
      <c r="AJ1106" s="17" t="s">
        <v>63</v>
      </c>
      <c r="AK1106" s="17" t="s">
        <v>63</v>
      </c>
      <c r="AL1106" s="17" t="s">
        <v>63</v>
      </c>
      <c r="AM1106" s="17" t="s">
        <v>63</v>
      </c>
      <c r="AN1106" s="17" t="s">
        <v>63</v>
      </c>
      <c r="AO1106" s="17" t="s">
        <v>63</v>
      </c>
      <c r="AP1106" s="90"/>
      <c r="AQ1106" s="83" t="s">
        <v>64</v>
      </c>
    </row>
    <row r="1107" spans="1:43" ht="51">
      <c r="A1107" s="19" t="s">
        <v>269</v>
      </c>
      <c r="B1107" s="1">
        <v>6243.56</v>
      </c>
      <c r="C1107" s="16">
        <v>193.5</v>
      </c>
      <c r="D1107" s="28" t="s">
        <v>2381</v>
      </c>
      <c r="E1107" s="17" t="s">
        <v>2242</v>
      </c>
      <c r="F1107" s="20" t="s">
        <v>57</v>
      </c>
      <c r="G1107" s="17" t="s">
        <v>57</v>
      </c>
      <c r="H1107" s="17" t="s">
        <v>2243</v>
      </c>
      <c r="I1107" s="15" t="s">
        <v>2382</v>
      </c>
      <c r="J1107" s="17" t="s">
        <v>2252</v>
      </c>
      <c r="K1107" s="17" t="s">
        <v>2383</v>
      </c>
      <c r="L1107" s="19" t="s">
        <v>63</v>
      </c>
      <c r="M1107" s="19" t="s">
        <v>63</v>
      </c>
      <c r="N1107" s="19" t="s">
        <v>63</v>
      </c>
      <c r="O1107" s="19" t="s">
        <v>62</v>
      </c>
      <c r="P1107" s="19" t="s">
        <v>63</v>
      </c>
      <c r="Q1107" s="19" t="s">
        <v>62</v>
      </c>
      <c r="R1107" s="19" t="s">
        <v>63</v>
      </c>
      <c r="S1107" s="26" t="s">
        <v>62</v>
      </c>
      <c r="T1107" s="17" t="s">
        <v>62</v>
      </c>
      <c r="U1107" s="17" t="s">
        <v>62</v>
      </c>
      <c r="V1107" s="27" t="s">
        <v>62</v>
      </c>
      <c r="W1107" s="17" t="s">
        <v>63</v>
      </c>
      <c r="X1107" s="17" t="s">
        <v>63</v>
      </c>
      <c r="Y1107" s="17" t="s">
        <v>63</v>
      </c>
      <c r="Z1107" s="17" t="s">
        <v>63</v>
      </c>
      <c r="AA1107" s="17" t="s">
        <v>63</v>
      </c>
      <c r="AB1107" s="17" t="s">
        <v>63</v>
      </c>
      <c r="AC1107" s="17" t="s">
        <v>63</v>
      </c>
      <c r="AD1107" s="17" t="s">
        <v>63</v>
      </c>
      <c r="AE1107" s="17" t="s">
        <v>63</v>
      </c>
      <c r="AF1107" s="17" t="s">
        <v>63</v>
      </c>
      <c r="AG1107" s="17" t="s">
        <v>63</v>
      </c>
      <c r="AH1107" s="17" t="s">
        <v>63</v>
      </c>
      <c r="AI1107" s="17" t="s">
        <v>63</v>
      </c>
      <c r="AJ1107" s="17" t="s">
        <v>63</v>
      </c>
      <c r="AK1107" s="17" t="s">
        <v>63</v>
      </c>
      <c r="AL1107" s="17" t="s">
        <v>63</v>
      </c>
      <c r="AM1107" s="17" t="s">
        <v>63</v>
      </c>
      <c r="AN1107" s="17" t="s">
        <v>63</v>
      </c>
      <c r="AO1107" s="17" t="s">
        <v>63</v>
      </c>
      <c r="AP1107" s="90"/>
      <c r="AQ1107" s="83" t="s">
        <v>64</v>
      </c>
    </row>
    <row r="1108" spans="1:43" ht="191.25">
      <c r="A1108" s="19" t="s">
        <v>269</v>
      </c>
      <c r="B1108" s="1">
        <v>6243.6</v>
      </c>
      <c r="C1108" s="16">
        <v>2610</v>
      </c>
      <c r="D1108" s="28" t="s">
        <v>2381</v>
      </c>
      <c r="E1108" s="17" t="s">
        <v>274</v>
      </c>
      <c r="F1108" s="20" t="s">
        <v>57</v>
      </c>
      <c r="G1108" s="17" t="s">
        <v>57</v>
      </c>
      <c r="H1108" s="18">
        <v>1</v>
      </c>
      <c r="I1108" s="15" t="s">
        <v>2384</v>
      </c>
      <c r="J1108" s="17" t="s">
        <v>2297</v>
      </c>
      <c r="K1108" s="17" t="s">
        <v>2385</v>
      </c>
      <c r="L1108" s="19" t="s">
        <v>63</v>
      </c>
      <c r="M1108" s="19" t="s">
        <v>63</v>
      </c>
      <c r="N1108" s="19" t="s">
        <v>63</v>
      </c>
      <c r="O1108" s="19" t="s">
        <v>62</v>
      </c>
      <c r="P1108" s="19" t="s">
        <v>63</v>
      </c>
      <c r="Q1108" s="19" t="s">
        <v>62</v>
      </c>
      <c r="R1108" s="19" t="s">
        <v>63</v>
      </c>
      <c r="S1108" s="26" t="s">
        <v>62</v>
      </c>
      <c r="T1108" s="17" t="s">
        <v>62</v>
      </c>
      <c r="U1108" s="17" t="s">
        <v>62</v>
      </c>
      <c r="V1108" s="27" t="s">
        <v>62</v>
      </c>
      <c r="W1108" s="17" t="s">
        <v>63</v>
      </c>
      <c r="X1108" s="17" t="s">
        <v>63</v>
      </c>
      <c r="Y1108" s="17" t="s">
        <v>63</v>
      </c>
      <c r="Z1108" s="17" t="s">
        <v>63</v>
      </c>
      <c r="AA1108" s="17" t="s">
        <v>63</v>
      </c>
      <c r="AB1108" s="17" t="s">
        <v>63</v>
      </c>
      <c r="AC1108" s="17" t="s">
        <v>63</v>
      </c>
      <c r="AD1108" s="17" t="s">
        <v>63</v>
      </c>
      <c r="AE1108" s="17" t="s">
        <v>63</v>
      </c>
      <c r="AF1108" s="17" t="s">
        <v>63</v>
      </c>
      <c r="AG1108" s="17" t="s">
        <v>63</v>
      </c>
      <c r="AH1108" s="17" t="s">
        <v>63</v>
      </c>
      <c r="AI1108" s="17" t="s">
        <v>63</v>
      </c>
      <c r="AJ1108" s="17" t="s">
        <v>63</v>
      </c>
      <c r="AK1108" s="17" t="s">
        <v>63</v>
      </c>
      <c r="AL1108" s="17" t="s">
        <v>63</v>
      </c>
      <c r="AM1108" s="17" t="s">
        <v>63</v>
      </c>
      <c r="AN1108" s="17" t="s">
        <v>63</v>
      </c>
      <c r="AO1108" s="17" t="s">
        <v>63</v>
      </c>
      <c r="AP1108" s="90"/>
      <c r="AQ1108" s="83" t="s">
        <v>64</v>
      </c>
    </row>
    <row r="1109" spans="1:43" ht="51">
      <c r="A1109" s="19" t="s">
        <v>269</v>
      </c>
      <c r="B1109" s="1">
        <v>6244.55</v>
      </c>
      <c r="C1109" s="16">
        <v>315</v>
      </c>
      <c r="D1109" s="28" t="s">
        <v>2386</v>
      </c>
      <c r="E1109" s="17" t="s">
        <v>271</v>
      </c>
      <c r="F1109" s="20" t="s">
        <v>57</v>
      </c>
      <c r="G1109" s="17" t="s">
        <v>57</v>
      </c>
      <c r="H1109" s="17" t="s">
        <v>272</v>
      </c>
      <c r="I1109" s="15" t="s">
        <v>2240</v>
      </c>
      <c r="J1109" s="17"/>
      <c r="K1109" s="17"/>
      <c r="L1109" s="19" t="s">
        <v>63</v>
      </c>
      <c r="M1109" s="19" t="s">
        <v>63</v>
      </c>
      <c r="N1109" s="19" t="s">
        <v>63</v>
      </c>
      <c r="O1109" s="19" t="s">
        <v>62</v>
      </c>
      <c r="P1109" s="19" t="s">
        <v>63</v>
      </c>
      <c r="Q1109" s="19" t="s">
        <v>62</v>
      </c>
      <c r="R1109" s="19" t="s">
        <v>63</v>
      </c>
      <c r="S1109" s="26" t="s">
        <v>62</v>
      </c>
      <c r="T1109" s="17" t="s">
        <v>62</v>
      </c>
      <c r="U1109" s="17" t="s">
        <v>62</v>
      </c>
      <c r="V1109" s="27" t="s">
        <v>62</v>
      </c>
      <c r="W1109" s="17" t="s">
        <v>63</v>
      </c>
      <c r="X1109" s="17" t="s">
        <v>63</v>
      </c>
      <c r="Y1109" s="17" t="s">
        <v>63</v>
      </c>
      <c r="Z1109" s="17" t="s">
        <v>63</v>
      </c>
      <c r="AA1109" s="17" t="s">
        <v>63</v>
      </c>
      <c r="AB1109" s="17" t="s">
        <v>63</v>
      </c>
      <c r="AC1109" s="17" t="s">
        <v>63</v>
      </c>
      <c r="AD1109" s="17" t="s">
        <v>63</v>
      </c>
      <c r="AE1109" s="17" t="s">
        <v>63</v>
      </c>
      <c r="AF1109" s="17" t="s">
        <v>63</v>
      </c>
      <c r="AG1109" s="17" t="s">
        <v>63</v>
      </c>
      <c r="AH1109" s="17" t="s">
        <v>63</v>
      </c>
      <c r="AI1109" s="17" t="s">
        <v>63</v>
      </c>
      <c r="AJ1109" s="17" t="s">
        <v>63</v>
      </c>
      <c r="AK1109" s="17" t="s">
        <v>63</v>
      </c>
      <c r="AL1109" s="17" t="s">
        <v>63</v>
      </c>
      <c r="AM1109" s="17" t="s">
        <v>63</v>
      </c>
      <c r="AN1109" s="17" t="s">
        <v>63</v>
      </c>
      <c r="AO1109" s="17" t="s">
        <v>63</v>
      </c>
      <c r="AP1109" s="90"/>
      <c r="AQ1109" s="83" t="s">
        <v>64</v>
      </c>
    </row>
    <row r="1110" spans="1:43" ht="25.5">
      <c r="A1110" s="19" t="s">
        <v>269</v>
      </c>
      <c r="B1110" s="1">
        <v>6244.56</v>
      </c>
      <c r="C1110" s="16">
        <v>193.5</v>
      </c>
      <c r="D1110" s="28" t="s">
        <v>2386</v>
      </c>
      <c r="E1110" s="17" t="s">
        <v>2242</v>
      </c>
      <c r="F1110" s="20" t="s">
        <v>57</v>
      </c>
      <c r="G1110" s="17" t="s">
        <v>57</v>
      </c>
      <c r="H1110" s="17" t="s">
        <v>2243</v>
      </c>
      <c r="I1110" s="15" t="s">
        <v>2244</v>
      </c>
      <c r="J1110" s="17" t="s">
        <v>2252</v>
      </c>
      <c r="K1110" s="17" t="s">
        <v>2387</v>
      </c>
      <c r="L1110" s="19" t="s">
        <v>63</v>
      </c>
      <c r="M1110" s="19" t="s">
        <v>63</v>
      </c>
      <c r="N1110" s="19" t="s">
        <v>63</v>
      </c>
      <c r="O1110" s="19" t="s">
        <v>62</v>
      </c>
      <c r="P1110" s="19" t="s">
        <v>63</v>
      </c>
      <c r="Q1110" s="19" t="s">
        <v>62</v>
      </c>
      <c r="R1110" s="19" t="s">
        <v>63</v>
      </c>
      <c r="S1110" s="26" t="s">
        <v>62</v>
      </c>
      <c r="T1110" s="17" t="s">
        <v>62</v>
      </c>
      <c r="U1110" s="17" t="s">
        <v>62</v>
      </c>
      <c r="V1110" s="27" t="s">
        <v>62</v>
      </c>
      <c r="W1110" s="17" t="s">
        <v>63</v>
      </c>
      <c r="X1110" s="17" t="s">
        <v>63</v>
      </c>
      <c r="Y1110" s="17" t="s">
        <v>63</v>
      </c>
      <c r="Z1110" s="17" t="s">
        <v>63</v>
      </c>
      <c r="AA1110" s="17" t="s">
        <v>63</v>
      </c>
      <c r="AB1110" s="17" t="s">
        <v>63</v>
      </c>
      <c r="AC1110" s="17" t="s">
        <v>63</v>
      </c>
      <c r="AD1110" s="17" t="s">
        <v>63</v>
      </c>
      <c r="AE1110" s="17" t="s">
        <v>63</v>
      </c>
      <c r="AF1110" s="17" t="s">
        <v>63</v>
      </c>
      <c r="AG1110" s="17" t="s">
        <v>63</v>
      </c>
      <c r="AH1110" s="17" t="s">
        <v>63</v>
      </c>
      <c r="AI1110" s="17" t="s">
        <v>63</v>
      </c>
      <c r="AJ1110" s="17" t="s">
        <v>63</v>
      </c>
      <c r="AK1110" s="17" t="s">
        <v>63</v>
      </c>
      <c r="AL1110" s="17" t="s">
        <v>63</v>
      </c>
      <c r="AM1110" s="17" t="s">
        <v>63</v>
      </c>
      <c r="AN1110" s="17" t="s">
        <v>63</v>
      </c>
      <c r="AO1110" s="17" t="s">
        <v>63</v>
      </c>
      <c r="AP1110" s="90"/>
      <c r="AQ1110" s="83" t="s">
        <v>64</v>
      </c>
    </row>
    <row r="1111" spans="1:43" ht="191.25">
      <c r="A1111" s="19" t="s">
        <v>269</v>
      </c>
      <c r="B1111" s="1">
        <v>6244.6</v>
      </c>
      <c r="C1111" s="16">
        <v>2610</v>
      </c>
      <c r="D1111" s="28" t="s">
        <v>2386</v>
      </c>
      <c r="E1111" s="17" t="s">
        <v>274</v>
      </c>
      <c r="F1111" s="20" t="s">
        <v>57</v>
      </c>
      <c r="G1111" s="17" t="s">
        <v>57</v>
      </c>
      <c r="H1111" s="18">
        <v>1</v>
      </c>
      <c r="I1111" s="15" t="s">
        <v>2388</v>
      </c>
      <c r="J1111" s="17" t="s">
        <v>2389</v>
      </c>
      <c r="K1111" s="17" t="s">
        <v>2390</v>
      </c>
      <c r="L1111" s="19" t="s">
        <v>63</v>
      </c>
      <c r="M1111" s="19" t="s">
        <v>63</v>
      </c>
      <c r="N1111" s="19" t="s">
        <v>63</v>
      </c>
      <c r="O1111" s="19" t="s">
        <v>62</v>
      </c>
      <c r="P1111" s="19" t="s">
        <v>63</v>
      </c>
      <c r="Q1111" s="19" t="s">
        <v>62</v>
      </c>
      <c r="R1111" s="19" t="s">
        <v>63</v>
      </c>
      <c r="S1111" s="26" t="s">
        <v>62</v>
      </c>
      <c r="T1111" s="17" t="s">
        <v>62</v>
      </c>
      <c r="U1111" s="17" t="s">
        <v>62</v>
      </c>
      <c r="V1111" s="27" t="s">
        <v>62</v>
      </c>
      <c r="W1111" s="17" t="s">
        <v>63</v>
      </c>
      <c r="X1111" s="17" t="s">
        <v>63</v>
      </c>
      <c r="Y1111" s="17" t="s">
        <v>63</v>
      </c>
      <c r="Z1111" s="17" t="s">
        <v>63</v>
      </c>
      <c r="AA1111" s="17" t="s">
        <v>63</v>
      </c>
      <c r="AB1111" s="17" t="s">
        <v>63</v>
      </c>
      <c r="AC1111" s="17" t="s">
        <v>63</v>
      </c>
      <c r="AD1111" s="17" t="s">
        <v>63</v>
      </c>
      <c r="AE1111" s="17" t="s">
        <v>63</v>
      </c>
      <c r="AF1111" s="17" t="s">
        <v>63</v>
      </c>
      <c r="AG1111" s="17" t="s">
        <v>63</v>
      </c>
      <c r="AH1111" s="17" t="s">
        <v>63</v>
      </c>
      <c r="AI1111" s="17" t="s">
        <v>63</v>
      </c>
      <c r="AJ1111" s="17" t="s">
        <v>63</v>
      </c>
      <c r="AK1111" s="17" t="s">
        <v>63</v>
      </c>
      <c r="AL1111" s="17" t="s">
        <v>63</v>
      </c>
      <c r="AM1111" s="17" t="s">
        <v>63</v>
      </c>
      <c r="AN1111" s="17" t="s">
        <v>63</v>
      </c>
      <c r="AO1111" s="17" t="s">
        <v>63</v>
      </c>
      <c r="AP1111" s="90"/>
      <c r="AQ1111" s="83" t="s">
        <v>64</v>
      </c>
    </row>
    <row r="1112" spans="1:43" ht="51">
      <c r="A1112" s="19" t="s">
        <v>269</v>
      </c>
      <c r="B1112" s="1">
        <v>6245.55</v>
      </c>
      <c r="C1112" s="16">
        <v>315</v>
      </c>
      <c r="D1112" s="28" t="s">
        <v>2391</v>
      </c>
      <c r="E1112" s="17" t="s">
        <v>271</v>
      </c>
      <c r="F1112" s="20" t="s">
        <v>57</v>
      </c>
      <c r="G1112" s="17" t="s">
        <v>57</v>
      </c>
      <c r="H1112" s="17" t="s">
        <v>272</v>
      </c>
      <c r="I1112" s="15" t="s">
        <v>273</v>
      </c>
      <c r="J1112" s="17"/>
      <c r="K1112" s="17"/>
      <c r="L1112" s="19" t="s">
        <v>63</v>
      </c>
      <c r="M1112" s="19" t="s">
        <v>63</v>
      </c>
      <c r="N1112" s="19" t="s">
        <v>63</v>
      </c>
      <c r="O1112" s="19" t="s">
        <v>62</v>
      </c>
      <c r="P1112" s="19" t="s">
        <v>63</v>
      </c>
      <c r="Q1112" s="19" t="s">
        <v>62</v>
      </c>
      <c r="R1112" s="19" t="s">
        <v>63</v>
      </c>
      <c r="S1112" s="26" t="s">
        <v>62</v>
      </c>
      <c r="T1112" s="17" t="s">
        <v>62</v>
      </c>
      <c r="U1112" s="17" t="s">
        <v>62</v>
      </c>
      <c r="V1112" s="27" t="s">
        <v>62</v>
      </c>
      <c r="W1112" s="17" t="s">
        <v>63</v>
      </c>
      <c r="X1112" s="17" t="s">
        <v>63</v>
      </c>
      <c r="Y1112" s="17" t="s">
        <v>63</v>
      </c>
      <c r="Z1112" s="17" t="s">
        <v>63</v>
      </c>
      <c r="AA1112" s="17" t="s">
        <v>63</v>
      </c>
      <c r="AB1112" s="17" t="s">
        <v>63</v>
      </c>
      <c r="AC1112" s="17" t="s">
        <v>63</v>
      </c>
      <c r="AD1112" s="17" t="s">
        <v>63</v>
      </c>
      <c r="AE1112" s="17" t="s">
        <v>63</v>
      </c>
      <c r="AF1112" s="17" t="s">
        <v>63</v>
      </c>
      <c r="AG1112" s="17" t="s">
        <v>63</v>
      </c>
      <c r="AH1112" s="17" t="s">
        <v>63</v>
      </c>
      <c r="AI1112" s="17" t="s">
        <v>63</v>
      </c>
      <c r="AJ1112" s="17" t="s">
        <v>63</v>
      </c>
      <c r="AK1112" s="17" t="s">
        <v>63</v>
      </c>
      <c r="AL1112" s="17" t="s">
        <v>63</v>
      </c>
      <c r="AM1112" s="17" t="s">
        <v>63</v>
      </c>
      <c r="AN1112" s="17" t="s">
        <v>63</v>
      </c>
      <c r="AO1112" s="17" t="s">
        <v>63</v>
      </c>
      <c r="AP1112" s="90"/>
      <c r="AQ1112" s="83" t="s">
        <v>64</v>
      </c>
    </row>
    <row r="1113" spans="1:43" ht="38.25">
      <c r="A1113" s="19" t="s">
        <v>269</v>
      </c>
      <c r="B1113" s="1">
        <v>6245.56</v>
      </c>
      <c r="C1113" s="16">
        <v>193.5</v>
      </c>
      <c r="D1113" s="28" t="s">
        <v>2391</v>
      </c>
      <c r="E1113" s="17" t="s">
        <v>2242</v>
      </c>
      <c r="F1113" s="20" t="s">
        <v>57</v>
      </c>
      <c r="G1113" s="17" t="s">
        <v>57</v>
      </c>
      <c r="H1113" s="17" t="s">
        <v>2243</v>
      </c>
      <c r="I1113" s="15" t="s">
        <v>2373</v>
      </c>
      <c r="J1113" s="17" t="s">
        <v>2252</v>
      </c>
      <c r="K1113" s="17" t="s">
        <v>2392</v>
      </c>
      <c r="L1113" s="19" t="s">
        <v>63</v>
      </c>
      <c r="M1113" s="19" t="s">
        <v>63</v>
      </c>
      <c r="N1113" s="19" t="s">
        <v>63</v>
      </c>
      <c r="O1113" s="19" t="s">
        <v>62</v>
      </c>
      <c r="P1113" s="19" t="s">
        <v>63</v>
      </c>
      <c r="Q1113" s="19" t="s">
        <v>62</v>
      </c>
      <c r="R1113" s="19" t="s">
        <v>63</v>
      </c>
      <c r="S1113" s="26" t="s">
        <v>62</v>
      </c>
      <c r="T1113" s="17" t="s">
        <v>62</v>
      </c>
      <c r="U1113" s="17" t="s">
        <v>62</v>
      </c>
      <c r="V1113" s="27" t="s">
        <v>62</v>
      </c>
      <c r="W1113" s="17" t="s">
        <v>63</v>
      </c>
      <c r="X1113" s="17" t="s">
        <v>63</v>
      </c>
      <c r="Y1113" s="17" t="s">
        <v>63</v>
      </c>
      <c r="Z1113" s="17" t="s">
        <v>63</v>
      </c>
      <c r="AA1113" s="17" t="s">
        <v>63</v>
      </c>
      <c r="AB1113" s="17" t="s">
        <v>63</v>
      </c>
      <c r="AC1113" s="17" t="s">
        <v>63</v>
      </c>
      <c r="AD1113" s="17" t="s">
        <v>63</v>
      </c>
      <c r="AE1113" s="17" t="s">
        <v>63</v>
      </c>
      <c r="AF1113" s="17" t="s">
        <v>63</v>
      </c>
      <c r="AG1113" s="17" t="s">
        <v>63</v>
      </c>
      <c r="AH1113" s="17" t="s">
        <v>63</v>
      </c>
      <c r="AI1113" s="17" t="s">
        <v>63</v>
      </c>
      <c r="AJ1113" s="17" t="s">
        <v>63</v>
      </c>
      <c r="AK1113" s="17" t="s">
        <v>63</v>
      </c>
      <c r="AL1113" s="17" t="s">
        <v>63</v>
      </c>
      <c r="AM1113" s="17" t="s">
        <v>63</v>
      </c>
      <c r="AN1113" s="17" t="s">
        <v>63</v>
      </c>
      <c r="AO1113" s="17" t="s">
        <v>63</v>
      </c>
      <c r="AP1113" s="90"/>
      <c r="AQ1113" s="83" t="s">
        <v>64</v>
      </c>
    </row>
    <row r="1114" spans="1:43" ht="191.25">
      <c r="A1114" s="19" t="s">
        <v>269</v>
      </c>
      <c r="B1114" s="1">
        <v>6245.6</v>
      </c>
      <c r="C1114" s="16">
        <v>2610</v>
      </c>
      <c r="D1114" s="28" t="s">
        <v>2391</v>
      </c>
      <c r="E1114" s="17" t="s">
        <v>274</v>
      </c>
      <c r="F1114" s="20" t="s">
        <v>57</v>
      </c>
      <c r="G1114" s="17" t="s">
        <v>57</v>
      </c>
      <c r="H1114" s="18">
        <v>1</v>
      </c>
      <c r="I1114" s="15" t="s">
        <v>2393</v>
      </c>
      <c r="J1114" s="17" t="s">
        <v>2297</v>
      </c>
      <c r="K1114" s="17" t="s">
        <v>2394</v>
      </c>
      <c r="L1114" s="19" t="s">
        <v>63</v>
      </c>
      <c r="M1114" s="19" t="s">
        <v>63</v>
      </c>
      <c r="N1114" s="19" t="s">
        <v>63</v>
      </c>
      <c r="O1114" s="19" t="s">
        <v>62</v>
      </c>
      <c r="P1114" s="19" t="s">
        <v>63</v>
      </c>
      <c r="Q1114" s="19" t="s">
        <v>62</v>
      </c>
      <c r="R1114" s="19" t="s">
        <v>63</v>
      </c>
      <c r="S1114" s="26" t="s">
        <v>62</v>
      </c>
      <c r="T1114" s="17" t="s">
        <v>62</v>
      </c>
      <c r="U1114" s="17" t="s">
        <v>62</v>
      </c>
      <c r="V1114" s="27" t="s">
        <v>62</v>
      </c>
      <c r="W1114" s="17" t="s">
        <v>63</v>
      </c>
      <c r="X1114" s="17" t="s">
        <v>63</v>
      </c>
      <c r="Y1114" s="17" t="s">
        <v>63</v>
      </c>
      <c r="Z1114" s="17" t="s">
        <v>63</v>
      </c>
      <c r="AA1114" s="17" t="s">
        <v>63</v>
      </c>
      <c r="AB1114" s="17" t="s">
        <v>63</v>
      </c>
      <c r="AC1114" s="17" t="s">
        <v>63</v>
      </c>
      <c r="AD1114" s="17" t="s">
        <v>63</v>
      </c>
      <c r="AE1114" s="17" t="s">
        <v>63</v>
      </c>
      <c r="AF1114" s="17" t="s">
        <v>63</v>
      </c>
      <c r="AG1114" s="17" t="s">
        <v>63</v>
      </c>
      <c r="AH1114" s="17" t="s">
        <v>63</v>
      </c>
      <c r="AI1114" s="17" t="s">
        <v>63</v>
      </c>
      <c r="AJ1114" s="17" t="s">
        <v>63</v>
      </c>
      <c r="AK1114" s="17" t="s">
        <v>63</v>
      </c>
      <c r="AL1114" s="17" t="s">
        <v>63</v>
      </c>
      <c r="AM1114" s="17" t="s">
        <v>63</v>
      </c>
      <c r="AN1114" s="17" t="s">
        <v>63</v>
      </c>
      <c r="AO1114" s="17" t="s">
        <v>63</v>
      </c>
      <c r="AP1114" s="90"/>
      <c r="AQ1114" s="83" t="s">
        <v>1891</v>
      </c>
    </row>
    <row r="1115" spans="1:43" ht="51">
      <c r="A1115" s="19" t="s">
        <v>269</v>
      </c>
      <c r="B1115" s="1">
        <v>6246.55</v>
      </c>
      <c r="C1115" s="16">
        <v>315</v>
      </c>
      <c r="D1115" s="28" t="s">
        <v>2395</v>
      </c>
      <c r="E1115" s="17" t="s">
        <v>271</v>
      </c>
      <c r="F1115" s="20" t="s">
        <v>57</v>
      </c>
      <c r="G1115" s="17" t="s">
        <v>57</v>
      </c>
      <c r="H1115" s="17" t="s">
        <v>272</v>
      </c>
      <c r="I1115" s="15" t="s">
        <v>273</v>
      </c>
      <c r="J1115" s="17"/>
      <c r="K1115" s="17"/>
      <c r="L1115" s="19" t="s">
        <v>63</v>
      </c>
      <c r="M1115" s="19" t="s">
        <v>63</v>
      </c>
      <c r="N1115" s="19" t="s">
        <v>63</v>
      </c>
      <c r="O1115" s="19" t="s">
        <v>62</v>
      </c>
      <c r="P1115" s="19" t="s">
        <v>63</v>
      </c>
      <c r="Q1115" s="19" t="s">
        <v>62</v>
      </c>
      <c r="R1115" s="19" t="s">
        <v>63</v>
      </c>
      <c r="S1115" s="26" t="s">
        <v>62</v>
      </c>
      <c r="T1115" s="17" t="s">
        <v>62</v>
      </c>
      <c r="U1115" s="17" t="s">
        <v>62</v>
      </c>
      <c r="V1115" s="27" t="s">
        <v>62</v>
      </c>
      <c r="W1115" s="17" t="s">
        <v>63</v>
      </c>
      <c r="X1115" s="17" t="s">
        <v>63</v>
      </c>
      <c r="Y1115" s="17" t="s">
        <v>63</v>
      </c>
      <c r="Z1115" s="17" t="s">
        <v>63</v>
      </c>
      <c r="AA1115" s="17" t="s">
        <v>63</v>
      </c>
      <c r="AB1115" s="17" t="s">
        <v>63</v>
      </c>
      <c r="AC1115" s="17" t="s">
        <v>63</v>
      </c>
      <c r="AD1115" s="17" t="s">
        <v>63</v>
      </c>
      <c r="AE1115" s="17" t="s">
        <v>63</v>
      </c>
      <c r="AF1115" s="17" t="s">
        <v>63</v>
      </c>
      <c r="AG1115" s="17" t="s">
        <v>63</v>
      </c>
      <c r="AH1115" s="17" t="s">
        <v>63</v>
      </c>
      <c r="AI1115" s="17" t="s">
        <v>63</v>
      </c>
      <c r="AJ1115" s="17" t="s">
        <v>63</v>
      </c>
      <c r="AK1115" s="17" t="s">
        <v>63</v>
      </c>
      <c r="AL1115" s="17" t="s">
        <v>63</v>
      </c>
      <c r="AM1115" s="17" t="s">
        <v>63</v>
      </c>
      <c r="AN1115" s="17" t="s">
        <v>63</v>
      </c>
      <c r="AO1115" s="17" t="s">
        <v>63</v>
      </c>
      <c r="AP1115" s="90"/>
      <c r="AQ1115" s="83" t="s">
        <v>64</v>
      </c>
    </row>
    <row r="1116" spans="1:43" ht="38.25">
      <c r="A1116" s="19" t="s">
        <v>269</v>
      </c>
      <c r="B1116" s="1">
        <v>6246.56</v>
      </c>
      <c r="C1116" s="16">
        <v>193.5</v>
      </c>
      <c r="D1116" s="28" t="s">
        <v>2395</v>
      </c>
      <c r="E1116" s="17" t="s">
        <v>2242</v>
      </c>
      <c r="F1116" s="20" t="s">
        <v>57</v>
      </c>
      <c r="G1116" s="17" t="s">
        <v>57</v>
      </c>
      <c r="H1116" s="17" t="s">
        <v>2243</v>
      </c>
      <c r="I1116" s="15" t="s">
        <v>2373</v>
      </c>
      <c r="J1116" s="17" t="s">
        <v>2252</v>
      </c>
      <c r="K1116" s="17" t="s">
        <v>2396</v>
      </c>
      <c r="L1116" s="19" t="s">
        <v>63</v>
      </c>
      <c r="M1116" s="19" t="s">
        <v>63</v>
      </c>
      <c r="N1116" s="19" t="s">
        <v>63</v>
      </c>
      <c r="O1116" s="19" t="s">
        <v>62</v>
      </c>
      <c r="P1116" s="19" t="s">
        <v>63</v>
      </c>
      <c r="Q1116" s="19" t="s">
        <v>62</v>
      </c>
      <c r="R1116" s="19" t="s">
        <v>63</v>
      </c>
      <c r="S1116" s="26" t="s">
        <v>62</v>
      </c>
      <c r="T1116" s="17" t="s">
        <v>62</v>
      </c>
      <c r="U1116" s="17" t="s">
        <v>62</v>
      </c>
      <c r="V1116" s="27" t="s">
        <v>62</v>
      </c>
      <c r="W1116" s="17" t="s">
        <v>63</v>
      </c>
      <c r="X1116" s="17" t="s">
        <v>63</v>
      </c>
      <c r="Y1116" s="17" t="s">
        <v>63</v>
      </c>
      <c r="Z1116" s="17" t="s">
        <v>63</v>
      </c>
      <c r="AA1116" s="17" t="s">
        <v>63</v>
      </c>
      <c r="AB1116" s="17" t="s">
        <v>63</v>
      </c>
      <c r="AC1116" s="17" t="s">
        <v>63</v>
      </c>
      <c r="AD1116" s="17" t="s">
        <v>63</v>
      </c>
      <c r="AE1116" s="17" t="s">
        <v>63</v>
      </c>
      <c r="AF1116" s="17" t="s">
        <v>63</v>
      </c>
      <c r="AG1116" s="17" t="s">
        <v>63</v>
      </c>
      <c r="AH1116" s="17" t="s">
        <v>63</v>
      </c>
      <c r="AI1116" s="17" t="s">
        <v>63</v>
      </c>
      <c r="AJ1116" s="17" t="s">
        <v>63</v>
      </c>
      <c r="AK1116" s="17" t="s">
        <v>63</v>
      </c>
      <c r="AL1116" s="17" t="s">
        <v>63</v>
      </c>
      <c r="AM1116" s="17" t="s">
        <v>63</v>
      </c>
      <c r="AN1116" s="17" t="s">
        <v>63</v>
      </c>
      <c r="AO1116" s="17" t="s">
        <v>63</v>
      </c>
      <c r="AP1116" s="90"/>
      <c r="AQ1116" s="83" t="s">
        <v>64</v>
      </c>
    </row>
    <row r="1117" spans="1:43" ht="191.25">
      <c r="A1117" s="19" t="s">
        <v>269</v>
      </c>
      <c r="B1117" s="1">
        <v>6246.6</v>
      </c>
      <c r="C1117" s="16">
        <v>2610</v>
      </c>
      <c r="D1117" s="28" t="s">
        <v>2395</v>
      </c>
      <c r="E1117" s="17" t="s">
        <v>274</v>
      </c>
      <c r="F1117" s="20" t="s">
        <v>57</v>
      </c>
      <c r="G1117" s="17" t="s">
        <v>57</v>
      </c>
      <c r="H1117" s="18">
        <v>1</v>
      </c>
      <c r="I1117" s="15" t="s">
        <v>2397</v>
      </c>
      <c r="J1117" s="17" t="s">
        <v>276</v>
      </c>
      <c r="K1117" s="17" t="s">
        <v>2398</v>
      </c>
      <c r="L1117" s="19" t="s">
        <v>63</v>
      </c>
      <c r="M1117" s="19" t="s">
        <v>63</v>
      </c>
      <c r="N1117" s="19" t="s">
        <v>63</v>
      </c>
      <c r="O1117" s="19" t="s">
        <v>62</v>
      </c>
      <c r="P1117" s="19" t="s">
        <v>63</v>
      </c>
      <c r="Q1117" s="19" t="s">
        <v>62</v>
      </c>
      <c r="R1117" s="19" t="s">
        <v>63</v>
      </c>
      <c r="S1117" s="26" t="s">
        <v>62</v>
      </c>
      <c r="T1117" s="17" t="s">
        <v>62</v>
      </c>
      <c r="U1117" s="17" t="s">
        <v>62</v>
      </c>
      <c r="V1117" s="27" t="s">
        <v>62</v>
      </c>
      <c r="W1117" s="17" t="s">
        <v>63</v>
      </c>
      <c r="X1117" s="17" t="s">
        <v>63</v>
      </c>
      <c r="Y1117" s="17" t="s">
        <v>63</v>
      </c>
      <c r="Z1117" s="17" t="s">
        <v>63</v>
      </c>
      <c r="AA1117" s="17" t="s">
        <v>63</v>
      </c>
      <c r="AB1117" s="17" t="s">
        <v>63</v>
      </c>
      <c r="AC1117" s="17" t="s">
        <v>63</v>
      </c>
      <c r="AD1117" s="17" t="s">
        <v>63</v>
      </c>
      <c r="AE1117" s="17" t="s">
        <v>63</v>
      </c>
      <c r="AF1117" s="17" t="s">
        <v>63</v>
      </c>
      <c r="AG1117" s="17" t="s">
        <v>63</v>
      </c>
      <c r="AH1117" s="17" t="s">
        <v>63</v>
      </c>
      <c r="AI1117" s="17" t="s">
        <v>63</v>
      </c>
      <c r="AJ1117" s="17" t="s">
        <v>63</v>
      </c>
      <c r="AK1117" s="17" t="s">
        <v>63</v>
      </c>
      <c r="AL1117" s="17" t="s">
        <v>63</v>
      </c>
      <c r="AM1117" s="17" t="s">
        <v>63</v>
      </c>
      <c r="AN1117" s="17" t="s">
        <v>63</v>
      </c>
      <c r="AO1117" s="17" t="s">
        <v>63</v>
      </c>
      <c r="AP1117" s="90"/>
      <c r="AQ1117" s="83" t="s">
        <v>1891</v>
      </c>
    </row>
    <row r="1118" spans="1:43" ht="153">
      <c r="A1118" s="19" t="s">
        <v>269</v>
      </c>
      <c r="B1118" s="1">
        <v>6247.55</v>
      </c>
      <c r="C1118" s="16">
        <v>315</v>
      </c>
      <c r="D1118" s="28" t="s">
        <v>2399</v>
      </c>
      <c r="E1118" s="17" t="s">
        <v>271</v>
      </c>
      <c r="F1118" s="20" t="s">
        <v>57</v>
      </c>
      <c r="G1118" s="17" t="s">
        <v>57</v>
      </c>
      <c r="H1118" s="17" t="s">
        <v>272</v>
      </c>
      <c r="I1118" s="15" t="s">
        <v>2264</v>
      </c>
      <c r="J1118" s="17" t="s">
        <v>2265</v>
      </c>
      <c r="K1118" s="17"/>
      <c r="L1118" s="19" t="s">
        <v>63</v>
      </c>
      <c r="M1118" s="19" t="s">
        <v>63</v>
      </c>
      <c r="N1118" s="19" t="s">
        <v>63</v>
      </c>
      <c r="O1118" s="19" t="s">
        <v>62</v>
      </c>
      <c r="P1118" s="19" t="s">
        <v>63</v>
      </c>
      <c r="Q1118" s="19" t="s">
        <v>62</v>
      </c>
      <c r="R1118" s="19" t="s">
        <v>63</v>
      </c>
      <c r="S1118" s="26" t="s">
        <v>62</v>
      </c>
      <c r="T1118" s="17" t="s">
        <v>62</v>
      </c>
      <c r="U1118" s="17" t="s">
        <v>62</v>
      </c>
      <c r="V1118" s="27" t="s">
        <v>62</v>
      </c>
      <c r="W1118" s="17" t="s">
        <v>63</v>
      </c>
      <c r="X1118" s="17" t="s">
        <v>63</v>
      </c>
      <c r="Y1118" s="17" t="s">
        <v>63</v>
      </c>
      <c r="Z1118" s="17" t="s">
        <v>63</v>
      </c>
      <c r="AA1118" s="17" t="s">
        <v>63</v>
      </c>
      <c r="AB1118" s="17" t="s">
        <v>63</v>
      </c>
      <c r="AC1118" s="17" t="s">
        <v>63</v>
      </c>
      <c r="AD1118" s="17" t="s">
        <v>63</v>
      </c>
      <c r="AE1118" s="17" t="s">
        <v>63</v>
      </c>
      <c r="AF1118" s="17" t="s">
        <v>63</v>
      </c>
      <c r="AG1118" s="17" t="s">
        <v>63</v>
      </c>
      <c r="AH1118" s="17" t="s">
        <v>63</v>
      </c>
      <c r="AI1118" s="17" t="s">
        <v>63</v>
      </c>
      <c r="AJ1118" s="17" t="s">
        <v>63</v>
      </c>
      <c r="AK1118" s="17" t="s">
        <v>63</v>
      </c>
      <c r="AL1118" s="17" t="s">
        <v>63</v>
      </c>
      <c r="AM1118" s="17" t="s">
        <v>63</v>
      </c>
      <c r="AN1118" s="17" t="s">
        <v>63</v>
      </c>
      <c r="AO1118" s="17" t="s">
        <v>63</v>
      </c>
      <c r="AP1118" s="90"/>
      <c r="AQ1118" s="83" t="s">
        <v>1891</v>
      </c>
    </row>
    <row r="1119" spans="1:43" ht="153">
      <c r="A1119" s="19" t="s">
        <v>269</v>
      </c>
      <c r="B1119" s="1">
        <v>6247.56</v>
      </c>
      <c r="C1119" s="16">
        <v>193.5</v>
      </c>
      <c r="D1119" s="28" t="s">
        <v>2400</v>
      </c>
      <c r="E1119" s="17" t="s">
        <v>2242</v>
      </c>
      <c r="F1119" s="20" t="s">
        <v>57</v>
      </c>
      <c r="G1119" s="17" t="s">
        <v>57</v>
      </c>
      <c r="H1119" s="17" t="s">
        <v>2243</v>
      </c>
      <c r="I1119" s="15" t="s">
        <v>2266</v>
      </c>
      <c r="J1119" s="17" t="s">
        <v>2267</v>
      </c>
      <c r="K1119" s="17" t="s">
        <v>2401</v>
      </c>
      <c r="L1119" s="19" t="s">
        <v>63</v>
      </c>
      <c r="M1119" s="19" t="s">
        <v>63</v>
      </c>
      <c r="N1119" s="19" t="s">
        <v>63</v>
      </c>
      <c r="O1119" s="19" t="s">
        <v>62</v>
      </c>
      <c r="P1119" s="19" t="s">
        <v>63</v>
      </c>
      <c r="Q1119" s="19" t="s">
        <v>62</v>
      </c>
      <c r="R1119" s="19" t="s">
        <v>63</v>
      </c>
      <c r="S1119" s="26" t="s">
        <v>62</v>
      </c>
      <c r="T1119" s="17" t="s">
        <v>62</v>
      </c>
      <c r="U1119" s="17" t="s">
        <v>62</v>
      </c>
      <c r="V1119" s="27" t="s">
        <v>62</v>
      </c>
      <c r="W1119" s="17" t="s">
        <v>63</v>
      </c>
      <c r="X1119" s="17" t="s">
        <v>63</v>
      </c>
      <c r="Y1119" s="17" t="s">
        <v>63</v>
      </c>
      <c r="Z1119" s="17" t="s">
        <v>63</v>
      </c>
      <c r="AA1119" s="17" t="s">
        <v>63</v>
      </c>
      <c r="AB1119" s="17" t="s">
        <v>63</v>
      </c>
      <c r="AC1119" s="17" t="s">
        <v>63</v>
      </c>
      <c r="AD1119" s="17" t="s">
        <v>63</v>
      </c>
      <c r="AE1119" s="17" t="s">
        <v>63</v>
      </c>
      <c r="AF1119" s="17" t="s">
        <v>63</v>
      </c>
      <c r="AG1119" s="17" t="s">
        <v>63</v>
      </c>
      <c r="AH1119" s="17" t="s">
        <v>63</v>
      </c>
      <c r="AI1119" s="17" t="s">
        <v>63</v>
      </c>
      <c r="AJ1119" s="17" t="s">
        <v>63</v>
      </c>
      <c r="AK1119" s="17" t="s">
        <v>63</v>
      </c>
      <c r="AL1119" s="17" t="s">
        <v>63</v>
      </c>
      <c r="AM1119" s="17" t="s">
        <v>63</v>
      </c>
      <c r="AN1119" s="17" t="s">
        <v>63</v>
      </c>
      <c r="AO1119" s="17" t="s">
        <v>63</v>
      </c>
      <c r="AP1119" s="90"/>
      <c r="AQ1119" s="83" t="s">
        <v>1891</v>
      </c>
    </row>
    <row r="1120" spans="1:43" ht="280.5">
      <c r="A1120" s="19" t="s">
        <v>269</v>
      </c>
      <c r="B1120" s="1">
        <v>6247.6</v>
      </c>
      <c r="C1120" s="16">
        <v>2610</v>
      </c>
      <c r="D1120" s="28" t="s">
        <v>2402</v>
      </c>
      <c r="E1120" s="17" t="s">
        <v>274</v>
      </c>
      <c r="F1120" s="20" t="s">
        <v>57</v>
      </c>
      <c r="G1120" s="17" t="s">
        <v>57</v>
      </c>
      <c r="H1120" s="18">
        <v>1</v>
      </c>
      <c r="I1120" s="15" t="s">
        <v>2403</v>
      </c>
      <c r="J1120" s="17" t="s">
        <v>281</v>
      </c>
      <c r="K1120" s="17" t="s">
        <v>2404</v>
      </c>
      <c r="L1120" s="19" t="s">
        <v>63</v>
      </c>
      <c r="M1120" s="19" t="s">
        <v>63</v>
      </c>
      <c r="N1120" s="19" t="s">
        <v>63</v>
      </c>
      <c r="O1120" s="19" t="s">
        <v>62</v>
      </c>
      <c r="P1120" s="19" t="s">
        <v>63</v>
      </c>
      <c r="Q1120" s="19" t="s">
        <v>62</v>
      </c>
      <c r="R1120" s="19" t="s">
        <v>63</v>
      </c>
      <c r="S1120" s="26" t="s">
        <v>62</v>
      </c>
      <c r="T1120" s="17" t="s">
        <v>62</v>
      </c>
      <c r="U1120" s="17" t="s">
        <v>62</v>
      </c>
      <c r="V1120" s="27" t="s">
        <v>62</v>
      </c>
      <c r="W1120" s="17" t="s">
        <v>63</v>
      </c>
      <c r="X1120" s="17" t="s">
        <v>63</v>
      </c>
      <c r="Y1120" s="17" t="s">
        <v>63</v>
      </c>
      <c r="Z1120" s="17" t="s">
        <v>63</v>
      </c>
      <c r="AA1120" s="17" t="s">
        <v>63</v>
      </c>
      <c r="AB1120" s="17" t="s">
        <v>63</v>
      </c>
      <c r="AC1120" s="17" t="s">
        <v>63</v>
      </c>
      <c r="AD1120" s="17" t="s">
        <v>63</v>
      </c>
      <c r="AE1120" s="17" t="s">
        <v>63</v>
      </c>
      <c r="AF1120" s="17" t="s">
        <v>63</v>
      </c>
      <c r="AG1120" s="17" t="s">
        <v>63</v>
      </c>
      <c r="AH1120" s="17" t="s">
        <v>63</v>
      </c>
      <c r="AI1120" s="17" t="s">
        <v>63</v>
      </c>
      <c r="AJ1120" s="17" t="s">
        <v>63</v>
      </c>
      <c r="AK1120" s="17" t="s">
        <v>63</v>
      </c>
      <c r="AL1120" s="17" t="s">
        <v>63</v>
      </c>
      <c r="AM1120" s="17" t="s">
        <v>63</v>
      </c>
      <c r="AN1120" s="17" t="s">
        <v>63</v>
      </c>
      <c r="AO1120" s="17" t="s">
        <v>63</v>
      </c>
      <c r="AP1120" s="90"/>
      <c r="AQ1120" s="83" t="s">
        <v>1891</v>
      </c>
    </row>
    <row r="1121" spans="1:43" ht="204">
      <c r="A1121" s="19" t="s">
        <v>269</v>
      </c>
      <c r="B1121" s="1">
        <v>6248.61</v>
      </c>
      <c r="C1121" s="16">
        <v>2970</v>
      </c>
      <c r="D1121" s="28" t="s">
        <v>2405</v>
      </c>
      <c r="E1121" s="17" t="s">
        <v>283</v>
      </c>
      <c r="F1121" s="20" t="s">
        <v>57</v>
      </c>
      <c r="G1121" s="17" t="s">
        <v>57</v>
      </c>
      <c r="H1121" s="18">
        <v>1</v>
      </c>
      <c r="I1121" s="15" t="s">
        <v>2406</v>
      </c>
      <c r="J1121" s="17" t="s">
        <v>2261</v>
      </c>
      <c r="K1121" s="17" t="s">
        <v>2305</v>
      </c>
      <c r="L1121" s="19" t="s">
        <v>63</v>
      </c>
      <c r="M1121" s="19" t="s">
        <v>63</v>
      </c>
      <c r="N1121" s="19" t="s">
        <v>63</v>
      </c>
      <c r="O1121" s="19" t="s">
        <v>62</v>
      </c>
      <c r="P1121" s="19" t="s">
        <v>63</v>
      </c>
      <c r="Q1121" s="19" t="s">
        <v>62</v>
      </c>
      <c r="R1121" s="19" t="s">
        <v>63</v>
      </c>
      <c r="S1121" s="26" t="s">
        <v>62</v>
      </c>
      <c r="T1121" s="17" t="s">
        <v>62</v>
      </c>
      <c r="U1121" s="17" t="s">
        <v>62</v>
      </c>
      <c r="V1121" s="27" t="s">
        <v>62</v>
      </c>
      <c r="W1121" s="17" t="s">
        <v>63</v>
      </c>
      <c r="X1121" s="17" t="s">
        <v>63</v>
      </c>
      <c r="Y1121" s="17" t="s">
        <v>63</v>
      </c>
      <c r="Z1121" s="17" t="s">
        <v>63</v>
      </c>
      <c r="AA1121" s="17" t="s">
        <v>63</v>
      </c>
      <c r="AB1121" s="17" t="s">
        <v>63</v>
      </c>
      <c r="AC1121" s="17" t="s">
        <v>63</v>
      </c>
      <c r="AD1121" s="17" t="s">
        <v>63</v>
      </c>
      <c r="AE1121" s="17" t="s">
        <v>63</v>
      </c>
      <c r="AF1121" s="17" t="s">
        <v>63</v>
      </c>
      <c r="AG1121" s="17" t="s">
        <v>63</v>
      </c>
      <c r="AH1121" s="17" t="s">
        <v>63</v>
      </c>
      <c r="AI1121" s="17" t="s">
        <v>63</v>
      </c>
      <c r="AJ1121" s="17" t="s">
        <v>63</v>
      </c>
      <c r="AK1121" s="17" t="s">
        <v>63</v>
      </c>
      <c r="AL1121" s="17" t="s">
        <v>63</v>
      </c>
      <c r="AM1121" s="17" t="s">
        <v>63</v>
      </c>
      <c r="AN1121" s="17" t="s">
        <v>63</v>
      </c>
      <c r="AO1121" s="17" t="s">
        <v>63</v>
      </c>
      <c r="AP1121" s="90"/>
      <c r="AQ1121" s="83" t="s">
        <v>64</v>
      </c>
    </row>
    <row r="1122" spans="1:43" ht="204">
      <c r="A1122" s="19" t="s">
        <v>269</v>
      </c>
      <c r="B1122" s="1">
        <v>6248.62</v>
      </c>
      <c r="C1122" s="16">
        <v>3420</v>
      </c>
      <c r="D1122" s="28" t="s">
        <v>2407</v>
      </c>
      <c r="E1122" s="17" t="s">
        <v>286</v>
      </c>
      <c r="F1122" s="20" t="s">
        <v>57</v>
      </c>
      <c r="G1122" s="17" t="s">
        <v>57</v>
      </c>
      <c r="H1122" s="18">
        <v>1</v>
      </c>
      <c r="I1122" s="15" t="s">
        <v>2406</v>
      </c>
      <c r="J1122" s="17" t="s">
        <v>2408</v>
      </c>
      <c r="K1122" s="17" t="s">
        <v>2305</v>
      </c>
      <c r="L1122" s="19" t="s">
        <v>63</v>
      </c>
      <c r="M1122" s="19" t="s">
        <v>63</v>
      </c>
      <c r="N1122" s="19" t="s">
        <v>63</v>
      </c>
      <c r="O1122" s="19" t="s">
        <v>62</v>
      </c>
      <c r="P1122" s="19" t="s">
        <v>63</v>
      </c>
      <c r="Q1122" s="19" t="s">
        <v>62</v>
      </c>
      <c r="R1122" s="19" t="s">
        <v>63</v>
      </c>
      <c r="S1122" s="26" t="s">
        <v>62</v>
      </c>
      <c r="T1122" s="17" t="s">
        <v>62</v>
      </c>
      <c r="U1122" s="17" t="s">
        <v>62</v>
      </c>
      <c r="V1122" s="27" t="s">
        <v>62</v>
      </c>
      <c r="W1122" s="17" t="s">
        <v>63</v>
      </c>
      <c r="X1122" s="17" t="s">
        <v>63</v>
      </c>
      <c r="Y1122" s="17" t="s">
        <v>63</v>
      </c>
      <c r="Z1122" s="17" t="s">
        <v>63</v>
      </c>
      <c r="AA1122" s="17" t="s">
        <v>63</v>
      </c>
      <c r="AB1122" s="17" t="s">
        <v>63</v>
      </c>
      <c r="AC1122" s="17" t="s">
        <v>63</v>
      </c>
      <c r="AD1122" s="17" t="s">
        <v>63</v>
      </c>
      <c r="AE1122" s="17" t="s">
        <v>63</v>
      </c>
      <c r="AF1122" s="17" t="s">
        <v>63</v>
      </c>
      <c r="AG1122" s="17" t="s">
        <v>63</v>
      </c>
      <c r="AH1122" s="17" t="s">
        <v>63</v>
      </c>
      <c r="AI1122" s="17" t="s">
        <v>63</v>
      </c>
      <c r="AJ1122" s="17" t="s">
        <v>63</v>
      </c>
      <c r="AK1122" s="17" t="s">
        <v>63</v>
      </c>
      <c r="AL1122" s="17" t="s">
        <v>63</v>
      </c>
      <c r="AM1122" s="17" t="s">
        <v>63</v>
      </c>
      <c r="AN1122" s="17" t="s">
        <v>63</v>
      </c>
      <c r="AO1122" s="17" t="s">
        <v>63</v>
      </c>
      <c r="AP1122" s="90"/>
      <c r="AQ1122" s="83" t="s">
        <v>64</v>
      </c>
    </row>
    <row r="1123" spans="1:43" ht="63.75">
      <c r="A1123" s="19" t="s">
        <v>2409</v>
      </c>
      <c r="B1123" s="1">
        <v>6251.54</v>
      </c>
      <c r="C1123" s="16">
        <v>166.5</v>
      </c>
      <c r="D1123" s="28" t="s">
        <v>2410</v>
      </c>
      <c r="E1123" s="17" t="s">
        <v>308</v>
      </c>
      <c r="F1123" s="20" t="s">
        <v>57</v>
      </c>
      <c r="G1123" s="17" t="s">
        <v>57</v>
      </c>
      <c r="H1123" s="17" t="s">
        <v>2411</v>
      </c>
      <c r="I1123" s="17"/>
      <c r="J1123" s="17"/>
      <c r="K1123" s="17"/>
      <c r="L1123" s="19" t="s">
        <v>63</v>
      </c>
      <c r="M1123" s="19" t="s">
        <v>63</v>
      </c>
      <c r="N1123" s="19" t="s">
        <v>63</v>
      </c>
      <c r="O1123" s="19" t="s">
        <v>62</v>
      </c>
      <c r="P1123" s="19" t="s">
        <v>63</v>
      </c>
      <c r="Q1123" s="19" t="s">
        <v>62</v>
      </c>
      <c r="R1123" s="19" t="s">
        <v>63</v>
      </c>
      <c r="S1123" s="26" t="s">
        <v>62</v>
      </c>
      <c r="T1123" s="17" t="s">
        <v>62</v>
      </c>
      <c r="U1123" s="17" t="s">
        <v>62</v>
      </c>
      <c r="V1123" s="27" t="s">
        <v>62</v>
      </c>
      <c r="W1123" s="17" t="s">
        <v>63</v>
      </c>
      <c r="X1123" s="17" t="s">
        <v>63</v>
      </c>
      <c r="Y1123" s="17" t="s">
        <v>63</v>
      </c>
      <c r="Z1123" s="17" t="s">
        <v>63</v>
      </c>
      <c r="AA1123" s="17" t="s">
        <v>63</v>
      </c>
      <c r="AB1123" s="17" t="s">
        <v>63</v>
      </c>
      <c r="AC1123" s="17" t="s">
        <v>63</v>
      </c>
      <c r="AD1123" s="17" t="s">
        <v>63</v>
      </c>
      <c r="AE1123" s="17" t="s">
        <v>63</v>
      </c>
      <c r="AF1123" s="17" t="s">
        <v>63</v>
      </c>
      <c r="AG1123" s="17" t="s">
        <v>63</v>
      </c>
      <c r="AH1123" s="17" t="s">
        <v>63</v>
      </c>
      <c r="AI1123" s="17" t="s">
        <v>63</v>
      </c>
      <c r="AJ1123" s="17" t="s">
        <v>63</v>
      </c>
      <c r="AK1123" s="17" t="s">
        <v>63</v>
      </c>
      <c r="AL1123" s="17" t="s">
        <v>63</v>
      </c>
      <c r="AM1123" s="17" t="s">
        <v>63</v>
      </c>
      <c r="AN1123" s="17" t="s">
        <v>63</v>
      </c>
      <c r="AO1123" s="17" t="s">
        <v>63</v>
      </c>
      <c r="AP1123" s="90"/>
      <c r="AQ1123" s="83" t="s">
        <v>64</v>
      </c>
    </row>
    <row r="1124" spans="1:43" ht="51">
      <c r="A1124" s="19" t="s">
        <v>2409</v>
      </c>
      <c r="B1124" s="1">
        <v>6252.55</v>
      </c>
      <c r="C1124" s="16">
        <v>315</v>
      </c>
      <c r="D1124" s="28" t="s">
        <v>2412</v>
      </c>
      <c r="E1124" s="17" t="s">
        <v>271</v>
      </c>
      <c r="F1124" s="20" t="s">
        <v>57</v>
      </c>
      <c r="G1124" s="17" t="s">
        <v>57</v>
      </c>
      <c r="H1124" s="17" t="s">
        <v>272</v>
      </c>
      <c r="I1124" s="15" t="s">
        <v>2240</v>
      </c>
      <c r="J1124" s="17"/>
      <c r="K1124" s="17"/>
      <c r="L1124" s="19" t="s">
        <v>63</v>
      </c>
      <c r="M1124" s="19" t="s">
        <v>63</v>
      </c>
      <c r="N1124" s="19" t="s">
        <v>63</v>
      </c>
      <c r="O1124" s="19" t="s">
        <v>62</v>
      </c>
      <c r="P1124" s="19" t="s">
        <v>63</v>
      </c>
      <c r="Q1124" s="19" t="s">
        <v>62</v>
      </c>
      <c r="R1124" s="19" t="s">
        <v>63</v>
      </c>
      <c r="S1124" s="26" t="s">
        <v>62</v>
      </c>
      <c r="T1124" s="17" t="s">
        <v>62</v>
      </c>
      <c r="U1124" s="17" t="s">
        <v>62</v>
      </c>
      <c r="V1124" s="27" t="s">
        <v>62</v>
      </c>
      <c r="W1124" s="17" t="s">
        <v>63</v>
      </c>
      <c r="X1124" s="17" t="s">
        <v>63</v>
      </c>
      <c r="Y1124" s="17" t="s">
        <v>63</v>
      </c>
      <c r="Z1124" s="17" t="s">
        <v>63</v>
      </c>
      <c r="AA1124" s="17" t="s">
        <v>63</v>
      </c>
      <c r="AB1124" s="17" t="s">
        <v>63</v>
      </c>
      <c r="AC1124" s="17" t="s">
        <v>63</v>
      </c>
      <c r="AD1124" s="17" t="s">
        <v>63</v>
      </c>
      <c r="AE1124" s="17" t="s">
        <v>63</v>
      </c>
      <c r="AF1124" s="17" t="s">
        <v>63</v>
      </c>
      <c r="AG1124" s="17" t="s">
        <v>63</v>
      </c>
      <c r="AH1124" s="17" t="s">
        <v>63</v>
      </c>
      <c r="AI1124" s="17" t="s">
        <v>63</v>
      </c>
      <c r="AJ1124" s="17" t="s">
        <v>63</v>
      </c>
      <c r="AK1124" s="17" t="s">
        <v>63</v>
      </c>
      <c r="AL1124" s="17" t="s">
        <v>63</v>
      </c>
      <c r="AM1124" s="17" t="s">
        <v>63</v>
      </c>
      <c r="AN1124" s="17" t="s">
        <v>63</v>
      </c>
      <c r="AO1124" s="17" t="s">
        <v>63</v>
      </c>
      <c r="AP1124" s="90"/>
      <c r="AQ1124" s="83" t="s">
        <v>64</v>
      </c>
    </row>
    <row r="1125" spans="1:43" ht="25.5">
      <c r="A1125" s="19" t="s">
        <v>2409</v>
      </c>
      <c r="B1125" s="1">
        <v>6252.56</v>
      </c>
      <c r="C1125" s="16">
        <v>193.5</v>
      </c>
      <c r="D1125" s="28" t="s">
        <v>2412</v>
      </c>
      <c r="E1125" s="17" t="s">
        <v>2242</v>
      </c>
      <c r="F1125" s="20" t="s">
        <v>57</v>
      </c>
      <c r="G1125" s="17" t="s">
        <v>57</v>
      </c>
      <c r="H1125" s="17" t="s">
        <v>2413</v>
      </c>
      <c r="I1125" s="15" t="s">
        <v>2251</v>
      </c>
      <c r="J1125" s="17" t="s">
        <v>2252</v>
      </c>
      <c r="K1125" s="17" t="s">
        <v>2414</v>
      </c>
      <c r="L1125" s="19" t="s">
        <v>63</v>
      </c>
      <c r="M1125" s="19" t="s">
        <v>63</v>
      </c>
      <c r="N1125" s="19" t="s">
        <v>63</v>
      </c>
      <c r="O1125" s="19" t="s">
        <v>62</v>
      </c>
      <c r="P1125" s="19" t="s">
        <v>63</v>
      </c>
      <c r="Q1125" s="19" t="s">
        <v>62</v>
      </c>
      <c r="R1125" s="19" t="s">
        <v>63</v>
      </c>
      <c r="S1125" s="26" t="s">
        <v>62</v>
      </c>
      <c r="T1125" s="17" t="s">
        <v>62</v>
      </c>
      <c r="U1125" s="17" t="s">
        <v>62</v>
      </c>
      <c r="V1125" s="27" t="s">
        <v>62</v>
      </c>
      <c r="W1125" s="17" t="s">
        <v>63</v>
      </c>
      <c r="X1125" s="17" t="s">
        <v>63</v>
      </c>
      <c r="Y1125" s="17" t="s">
        <v>63</v>
      </c>
      <c r="Z1125" s="17" t="s">
        <v>63</v>
      </c>
      <c r="AA1125" s="17" t="s">
        <v>63</v>
      </c>
      <c r="AB1125" s="17" t="s">
        <v>63</v>
      </c>
      <c r="AC1125" s="17" t="s">
        <v>63</v>
      </c>
      <c r="AD1125" s="17" t="s">
        <v>63</v>
      </c>
      <c r="AE1125" s="17" t="s">
        <v>63</v>
      </c>
      <c r="AF1125" s="17" t="s">
        <v>63</v>
      </c>
      <c r="AG1125" s="17" t="s">
        <v>63</v>
      </c>
      <c r="AH1125" s="17" t="s">
        <v>63</v>
      </c>
      <c r="AI1125" s="17" t="s">
        <v>63</v>
      </c>
      <c r="AJ1125" s="17" t="s">
        <v>63</v>
      </c>
      <c r="AK1125" s="17" t="s">
        <v>63</v>
      </c>
      <c r="AL1125" s="17" t="s">
        <v>63</v>
      </c>
      <c r="AM1125" s="17" t="s">
        <v>63</v>
      </c>
      <c r="AN1125" s="17" t="s">
        <v>63</v>
      </c>
      <c r="AO1125" s="17" t="s">
        <v>63</v>
      </c>
      <c r="AP1125" s="90"/>
      <c r="AQ1125" s="83" t="s">
        <v>64</v>
      </c>
    </row>
    <row r="1126" spans="1:43" ht="191.25">
      <c r="A1126" s="19" t="s">
        <v>2409</v>
      </c>
      <c r="B1126" s="1">
        <v>6252.6</v>
      </c>
      <c r="C1126" s="16">
        <v>2610</v>
      </c>
      <c r="D1126" s="28" t="s">
        <v>2412</v>
      </c>
      <c r="E1126" s="17" t="s">
        <v>274</v>
      </c>
      <c r="F1126" s="20" t="s">
        <v>57</v>
      </c>
      <c r="G1126" s="17" t="s">
        <v>57</v>
      </c>
      <c r="H1126" s="18">
        <v>1</v>
      </c>
      <c r="I1126" s="15" t="s">
        <v>2415</v>
      </c>
      <c r="J1126" s="17" t="s">
        <v>2297</v>
      </c>
      <c r="K1126" s="17" t="s">
        <v>2416</v>
      </c>
      <c r="L1126" s="19" t="s">
        <v>63</v>
      </c>
      <c r="M1126" s="19" t="s">
        <v>63</v>
      </c>
      <c r="N1126" s="19" t="s">
        <v>63</v>
      </c>
      <c r="O1126" s="19" t="s">
        <v>62</v>
      </c>
      <c r="P1126" s="19" t="s">
        <v>63</v>
      </c>
      <c r="Q1126" s="19" t="s">
        <v>62</v>
      </c>
      <c r="R1126" s="19" t="s">
        <v>63</v>
      </c>
      <c r="S1126" s="26" t="s">
        <v>62</v>
      </c>
      <c r="T1126" s="17" t="s">
        <v>62</v>
      </c>
      <c r="U1126" s="17" t="s">
        <v>62</v>
      </c>
      <c r="V1126" s="27" t="s">
        <v>62</v>
      </c>
      <c r="W1126" s="17" t="s">
        <v>63</v>
      </c>
      <c r="X1126" s="17" t="s">
        <v>63</v>
      </c>
      <c r="Y1126" s="17" t="s">
        <v>63</v>
      </c>
      <c r="Z1126" s="17" t="s">
        <v>63</v>
      </c>
      <c r="AA1126" s="17" t="s">
        <v>63</v>
      </c>
      <c r="AB1126" s="17" t="s">
        <v>63</v>
      </c>
      <c r="AC1126" s="17" t="s">
        <v>63</v>
      </c>
      <c r="AD1126" s="17" t="s">
        <v>63</v>
      </c>
      <c r="AE1126" s="17" t="s">
        <v>63</v>
      </c>
      <c r="AF1126" s="17" t="s">
        <v>63</v>
      </c>
      <c r="AG1126" s="17" t="s">
        <v>63</v>
      </c>
      <c r="AH1126" s="17" t="s">
        <v>63</v>
      </c>
      <c r="AI1126" s="17" t="s">
        <v>63</v>
      </c>
      <c r="AJ1126" s="17" t="s">
        <v>63</v>
      </c>
      <c r="AK1126" s="17" t="s">
        <v>63</v>
      </c>
      <c r="AL1126" s="17" t="s">
        <v>63</v>
      </c>
      <c r="AM1126" s="17" t="s">
        <v>63</v>
      </c>
      <c r="AN1126" s="17" t="s">
        <v>63</v>
      </c>
      <c r="AO1126" s="17" t="s">
        <v>63</v>
      </c>
      <c r="AP1126" s="90"/>
      <c r="AQ1126" s="83" t="s">
        <v>64</v>
      </c>
    </row>
    <row r="1127" spans="1:43" ht="51">
      <c r="A1127" s="19" t="s">
        <v>2409</v>
      </c>
      <c r="B1127" s="1">
        <v>6253.55</v>
      </c>
      <c r="C1127" s="16">
        <v>315</v>
      </c>
      <c r="D1127" s="28" t="s">
        <v>2417</v>
      </c>
      <c r="E1127" s="17" t="s">
        <v>271</v>
      </c>
      <c r="F1127" s="20" t="s">
        <v>57</v>
      </c>
      <c r="G1127" s="17" t="s">
        <v>57</v>
      </c>
      <c r="H1127" s="17" t="s">
        <v>272</v>
      </c>
      <c r="I1127" s="15" t="s">
        <v>2240</v>
      </c>
      <c r="J1127" s="17"/>
      <c r="K1127" s="17"/>
      <c r="L1127" s="19" t="s">
        <v>63</v>
      </c>
      <c r="M1127" s="19" t="s">
        <v>63</v>
      </c>
      <c r="N1127" s="19" t="s">
        <v>63</v>
      </c>
      <c r="O1127" s="19" t="s">
        <v>62</v>
      </c>
      <c r="P1127" s="19" t="s">
        <v>63</v>
      </c>
      <c r="Q1127" s="19" t="s">
        <v>62</v>
      </c>
      <c r="R1127" s="19" t="s">
        <v>63</v>
      </c>
      <c r="S1127" s="26" t="s">
        <v>62</v>
      </c>
      <c r="T1127" s="17" t="s">
        <v>62</v>
      </c>
      <c r="U1127" s="17" t="s">
        <v>62</v>
      </c>
      <c r="V1127" s="27" t="s">
        <v>62</v>
      </c>
      <c r="W1127" s="17" t="s">
        <v>63</v>
      </c>
      <c r="X1127" s="17" t="s">
        <v>63</v>
      </c>
      <c r="Y1127" s="17" t="s">
        <v>63</v>
      </c>
      <c r="Z1127" s="17" t="s">
        <v>63</v>
      </c>
      <c r="AA1127" s="17" t="s">
        <v>63</v>
      </c>
      <c r="AB1127" s="17" t="s">
        <v>63</v>
      </c>
      <c r="AC1127" s="17" t="s">
        <v>63</v>
      </c>
      <c r="AD1127" s="17" t="s">
        <v>63</v>
      </c>
      <c r="AE1127" s="17" t="s">
        <v>63</v>
      </c>
      <c r="AF1127" s="17" t="s">
        <v>63</v>
      </c>
      <c r="AG1127" s="17" t="s">
        <v>63</v>
      </c>
      <c r="AH1127" s="17" t="s">
        <v>63</v>
      </c>
      <c r="AI1127" s="17" t="s">
        <v>63</v>
      </c>
      <c r="AJ1127" s="17" t="s">
        <v>63</v>
      </c>
      <c r="AK1127" s="17" t="s">
        <v>63</v>
      </c>
      <c r="AL1127" s="17" t="s">
        <v>63</v>
      </c>
      <c r="AM1127" s="17" t="s">
        <v>63</v>
      </c>
      <c r="AN1127" s="17" t="s">
        <v>63</v>
      </c>
      <c r="AO1127" s="17" t="s">
        <v>63</v>
      </c>
      <c r="AP1127" s="90"/>
      <c r="AQ1127" s="83" t="s">
        <v>64</v>
      </c>
    </row>
    <row r="1128" spans="1:43" ht="25.5">
      <c r="A1128" s="19" t="s">
        <v>2409</v>
      </c>
      <c r="B1128" s="1">
        <v>6253.56</v>
      </c>
      <c r="C1128" s="16">
        <v>193.5</v>
      </c>
      <c r="D1128" s="28" t="s">
        <v>2417</v>
      </c>
      <c r="E1128" s="17" t="s">
        <v>2242</v>
      </c>
      <c r="F1128" s="20" t="s">
        <v>57</v>
      </c>
      <c r="G1128" s="17" t="s">
        <v>57</v>
      </c>
      <c r="H1128" s="17" t="s">
        <v>2258</v>
      </c>
      <c r="I1128" s="15" t="s">
        <v>2244</v>
      </c>
      <c r="J1128" s="17" t="s">
        <v>2252</v>
      </c>
      <c r="K1128" s="17" t="s">
        <v>2418</v>
      </c>
      <c r="L1128" s="19" t="s">
        <v>63</v>
      </c>
      <c r="M1128" s="19" t="s">
        <v>63</v>
      </c>
      <c r="N1128" s="19" t="s">
        <v>63</v>
      </c>
      <c r="O1128" s="19" t="s">
        <v>62</v>
      </c>
      <c r="P1128" s="19" t="s">
        <v>63</v>
      </c>
      <c r="Q1128" s="19" t="s">
        <v>62</v>
      </c>
      <c r="R1128" s="19" t="s">
        <v>63</v>
      </c>
      <c r="S1128" s="26" t="s">
        <v>62</v>
      </c>
      <c r="T1128" s="17" t="s">
        <v>62</v>
      </c>
      <c r="U1128" s="17" t="s">
        <v>62</v>
      </c>
      <c r="V1128" s="27" t="s">
        <v>62</v>
      </c>
      <c r="W1128" s="17" t="s">
        <v>63</v>
      </c>
      <c r="X1128" s="17" t="s">
        <v>63</v>
      </c>
      <c r="Y1128" s="17" t="s">
        <v>63</v>
      </c>
      <c r="Z1128" s="17" t="s">
        <v>63</v>
      </c>
      <c r="AA1128" s="17" t="s">
        <v>63</v>
      </c>
      <c r="AB1128" s="17" t="s">
        <v>63</v>
      </c>
      <c r="AC1128" s="17" t="s">
        <v>63</v>
      </c>
      <c r="AD1128" s="17" t="s">
        <v>63</v>
      </c>
      <c r="AE1128" s="17" t="s">
        <v>63</v>
      </c>
      <c r="AF1128" s="17" t="s">
        <v>63</v>
      </c>
      <c r="AG1128" s="17" t="s">
        <v>63</v>
      </c>
      <c r="AH1128" s="17" t="s">
        <v>63</v>
      </c>
      <c r="AI1128" s="17" t="s">
        <v>63</v>
      </c>
      <c r="AJ1128" s="17" t="s">
        <v>63</v>
      </c>
      <c r="AK1128" s="17" t="s">
        <v>63</v>
      </c>
      <c r="AL1128" s="17" t="s">
        <v>63</v>
      </c>
      <c r="AM1128" s="17" t="s">
        <v>63</v>
      </c>
      <c r="AN1128" s="17" t="s">
        <v>63</v>
      </c>
      <c r="AO1128" s="17" t="s">
        <v>63</v>
      </c>
      <c r="AP1128" s="90"/>
      <c r="AQ1128" s="83" t="s">
        <v>64</v>
      </c>
    </row>
    <row r="1129" spans="1:43" ht="204">
      <c r="A1129" s="19" t="s">
        <v>2409</v>
      </c>
      <c r="B1129" s="1">
        <v>6253.61</v>
      </c>
      <c r="C1129" s="16">
        <v>2970</v>
      </c>
      <c r="D1129" s="28" t="s">
        <v>2417</v>
      </c>
      <c r="E1129" s="17" t="s">
        <v>283</v>
      </c>
      <c r="F1129" s="20" t="s">
        <v>57</v>
      </c>
      <c r="G1129" s="17" t="s">
        <v>57</v>
      </c>
      <c r="H1129" s="18">
        <v>1</v>
      </c>
      <c r="I1129" s="15" t="s">
        <v>2419</v>
      </c>
      <c r="J1129" s="17" t="s">
        <v>2261</v>
      </c>
      <c r="K1129" s="17" t="s">
        <v>2420</v>
      </c>
      <c r="L1129" s="19" t="s">
        <v>63</v>
      </c>
      <c r="M1129" s="19" t="s">
        <v>63</v>
      </c>
      <c r="N1129" s="19" t="s">
        <v>63</v>
      </c>
      <c r="O1129" s="19" t="s">
        <v>62</v>
      </c>
      <c r="P1129" s="19" t="s">
        <v>63</v>
      </c>
      <c r="Q1129" s="19" t="s">
        <v>62</v>
      </c>
      <c r="R1129" s="19" t="s">
        <v>63</v>
      </c>
      <c r="S1129" s="26" t="s">
        <v>62</v>
      </c>
      <c r="T1129" s="17" t="s">
        <v>62</v>
      </c>
      <c r="U1129" s="17" t="s">
        <v>62</v>
      </c>
      <c r="V1129" s="27" t="s">
        <v>62</v>
      </c>
      <c r="W1129" s="17" t="s">
        <v>63</v>
      </c>
      <c r="X1129" s="17" t="s">
        <v>63</v>
      </c>
      <c r="Y1129" s="17" t="s">
        <v>63</v>
      </c>
      <c r="Z1129" s="17" t="s">
        <v>63</v>
      </c>
      <c r="AA1129" s="17" t="s">
        <v>63</v>
      </c>
      <c r="AB1129" s="17" t="s">
        <v>63</v>
      </c>
      <c r="AC1129" s="17" t="s">
        <v>63</v>
      </c>
      <c r="AD1129" s="17" t="s">
        <v>63</v>
      </c>
      <c r="AE1129" s="17" t="s">
        <v>63</v>
      </c>
      <c r="AF1129" s="17" t="s">
        <v>63</v>
      </c>
      <c r="AG1129" s="17" t="s">
        <v>63</v>
      </c>
      <c r="AH1129" s="17" t="s">
        <v>63</v>
      </c>
      <c r="AI1129" s="17" t="s">
        <v>63</v>
      </c>
      <c r="AJ1129" s="17" t="s">
        <v>63</v>
      </c>
      <c r="AK1129" s="17" t="s">
        <v>63</v>
      </c>
      <c r="AL1129" s="17" t="s">
        <v>63</v>
      </c>
      <c r="AM1129" s="17" t="s">
        <v>63</v>
      </c>
      <c r="AN1129" s="17" t="s">
        <v>63</v>
      </c>
      <c r="AO1129" s="17" t="s">
        <v>63</v>
      </c>
      <c r="AP1129" s="90"/>
      <c r="AQ1129" s="83" t="s">
        <v>64</v>
      </c>
    </row>
    <row r="1130" spans="1:43" ht="63.75">
      <c r="A1130" s="19" t="s">
        <v>2409</v>
      </c>
      <c r="B1130" s="1">
        <v>6254.54</v>
      </c>
      <c r="C1130" s="16">
        <v>166.5</v>
      </c>
      <c r="D1130" s="28" t="s">
        <v>2421</v>
      </c>
      <c r="E1130" s="17" t="s">
        <v>308</v>
      </c>
      <c r="F1130" s="20" t="s">
        <v>57</v>
      </c>
      <c r="G1130" s="17" t="s">
        <v>57</v>
      </c>
      <c r="H1130" s="17" t="s">
        <v>2422</v>
      </c>
      <c r="I1130" s="15" t="s">
        <v>2423</v>
      </c>
      <c r="K1130" s="17"/>
      <c r="L1130" s="19" t="s">
        <v>63</v>
      </c>
      <c r="M1130" s="19" t="s">
        <v>63</v>
      </c>
      <c r="N1130" s="19" t="s">
        <v>63</v>
      </c>
      <c r="O1130" s="19" t="s">
        <v>62</v>
      </c>
      <c r="P1130" s="19" t="s">
        <v>63</v>
      </c>
      <c r="Q1130" s="19" t="s">
        <v>62</v>
      </c>
      <c r="R1130" s="19" t="s">
        <v>63</v>
      </c>
      <c r="S1130" s="26" t="s">
        <v>62</v>
      </c>
      <c r="T1130" s="17" t="s">
        <v>62</v>
      </c>
      <c r="U1130" s="17" t="s">
        <v>62</v>
      </c>
      <c r="V1130" s="27" t="s">
        <v>62</v>
      </c>
      <c r="W1130" s="17" t="s">
        <v>63</v>
      </c>
      <c r="X1130" s="17" t="s">
        <v>63</v>
      </c>
      <c r="Y1130" s="17" t="s">
        <v>63</v>
      </c>
      <c r="Z1130" s="17" t="s">
        <v>63</v>
      </c>
      <c r="AA1130" s="17" t="s">
        <v>63</v>
      </c>
      <c r="AB1130" s="17" t="s">
        <v>63</v>
      </c>
      <c r="AC1130" s="17" t="s">
        <v>63</v>
      </c>
      <c r="AD1130" s="17" t="s">
        <v>63</v>
      </c>
      <c r="AE1130" s="17" t="s">
        <v>63</v>
      </c>
      <c r="AF1130" s="17" t="s">
        <v>63</v>
      </c>
      <c r="AG1130" s="17" t="s">
        <v>63</v>
      </c>
      <c r="AH1130" s="17" t="s">
        <v>63</v>
      </c>
      <c r="AI1130" s="17" t="s">
        <v>63</v>
      </c>
      <c r="AJ1130" s="17" t="s">
        <v>63</v>
      </c>
      <c r="AK1130" s="17" t="s">
        <v>63</v>
      </c>
      <c r="AL1130" s="17" t="s">
        <v>63</v>
      </c>
      <c r="AM1130" s="17" t="s">
        <v>63</v>
      </c>
      <c r="AN1130" s="17" t="s">
        <v>63</v>
      </c>
      <c r="AO1130" s="17" t="s">
        <v>63</v>
      </c>
      <c r="AP1130" s="90"/>
      <c r="AQ1130" s="83" t="s">
        <v>64</v>
      </c>
    </row>
    <row r="1131" spans="1:43">
      <c r="A1131" s="19" t="s">
        <v>2409</v>
      </c>
      <c r="B1131" s="1">
        <v>6254.59</v>
      </c>
      <c r="C1131" s="16">
        <v>252</v>
      </c>
      <c r="D1131" s="28" t="s">
        <v>2421</v>
      </c>
      <c r="E1131" s="17" t="s">
        <v>2424</v>
      </c>
      <c r="F1131" s="20" t="s">
        <v>57</v>
      </c>
      <c r="G1131" s="17" t="s">
        <v>57</v>
      </c>
      <c r="H1131" s="17" t="s">
        <v>2422</v>
      </c>
      <c r="I1131" s="15" t="s">
        <v>2423</v>
      </c>
      <c r="J1131" s="17"/>
      <c r="K1131" s="17"/>
      <c r="L1131" s="19" t="s">
        <v>63</v>
      </c>
      <c r="M1131" s="19" t="s">
        <v>63</v>
      </c>
      <c r="N1131" s="19" t="s">
        <v>63</v>
      </c>
      <c r="O1131" s="19" t="s">
        <v>62</v>
      </c>
      <c r="P1131" s="19" t="s">
        <v>63</v>
      </c>
      <c r="Q1131" s="19" t="s">
        <v>62</v>
      </c>
      <c r="R1131" s="19" t="s">
        <v>63</v>
      </c>
      <c r="S1131" s="26" t="s">
        <v>62</v>
      </c>
      <c r="T1131" s="17" t="s">
        <v>62</v>
      </c>
      <c r="U1131" s="17" t="s">
        <v>62</v>
      </c>
      <c r="V1131" s="27" t="s">
        <v>62</v>
      </c>
      <c r="W1131" s="17" t="s">
        <v>63</v>
      </c>
      <c r="X1131" s="17" t="s">
        <v>63</v>
      </c>
      <c r="Y1131" s="17" t="s">
        <v>63</v>
      </c>
      <c r="Z1131" s="17" t="s">
        <v>63</v>
      </c>
      <c r="AA1131" s="17" t="s">
        <v>63</v>
      </c>
      <c r="AB1131" s="17" t="s">
        <v>63</v>
      </c>
      <c r="AC1131" s="17" t="s">
        <v>63</v>
      </c>
      <c r="AD1131" s="17" t="s">
        <v>63</v>
      </c>
      <c r="AE1131" s="17" t="s">
        <v>63</v>
      </c>
      <c r="AF1131" s="17" t="s">
        <v>63</v>
      </c>
      <c r="AG1131" s="17" t="s">
        <v>63</v>
      </c>
      <c r="AH1131" s="17" t="s">
        <v>63</v>
      </c>
      <c r="AI1131" s="17" t="s">
        <v>63</v>
      </c>
      <c r="AJ1131" s="17" t="s">
        <v>63</v>
      </c>
      <c r="AK1131" s="17" t="s">
        <v>63</v>
      </c>
      <c r="AL1131" s="17" t="s">
        <v>63</v>
      </c>
      <c r="AM1131" s="17" t="s">
        <v>63</v>
      </c>
      <c r="AN1131" s="17" t="s">
        <v>63</v>
      </c>
      <c r="AO1131" s="17" t="s">
        <v>63</v>
      </c>
      <c r="AP1131" s="90"/>
      <c r="AQ1131" s="83" t="s">
        <v>64</v>
      </c>
    </row>
    <row r="1132" spans="1:43" ht="63.75">
      <c r="A1132" s="19" t="s">
        <v>2409</v>
      </c>
      <c r="B1132" s="1">
        <v>6255.54</v>
      </c>
      <c r="C1132" s="16">
        <v>166.5</v>
      </c>
      <c r="D1132" s="28" t="s">
        <v>2425</v>
      </c>
      <c r="E1132" s="17" t="s">
        <v>308</v>
      </c>
      <c r="F1132" s="20" t="s">
        <v>57</v>
      </c>
      <c r="G1132" s="17" t="s">
        <v>57</v>
      </c>
      <c r="H1132" s="17" t="s">
        <v>309</v>
      </c>
      <c r="I1132" s="15" t="s">
        <v>2423</v>
      </c>
      <c r="J1132" s="17"/>
      <c r="K1132" s="17"/>
      <c r="L1132" s="19" t="s">
        <v>63</v>
      </c>
      <c r="M1132" s="19" t="s">
        <v>63</v>
      </c>
      <c r="N1132" s="19" t="s">
        <v>63</v>
      </c>
      <c r="O1132" s="19" t="s">
        <v>62</v>
      </c>
      <c r="P1132" s="19" t="s">
        <v>63</v>
      </c>
      <c r="Q1132" s="19" t="s">
        <v>62</v>
      </c>
      <c r="R1132" s="19" t="s">
        <v>63</v>
      </c>
      <c r="S1132" s="26" t="s">
        <v>62</v>
      </c>
      <c r="T1132" s="17" t="s">
        <v>62</v>
      </c>
      <c r="U1132" s="17" t="s">
        <v>62</v>
      </c>
      <c r="V1132" s="27" t="s">
        <v>62</v>
      </c>
      <c r="W1132" s="17" t="s">
        <v>63</v>
      </c>
      <c r="X1132" s="17" t="s">
        <v>63</v>
      </c>
      <c r="Y1132" s="17" t="s">
        <v>63</v>
      </c>
      <c r="Z1132" s="17" t="s">
        <v>63</v>
      </c>
      <c r="AA1132" s="17" t="s">
        <v>63</v>
      </c>
      <c r="AB1132" s="17" t="s">
        <v>63</v>
      </c>
      <c r="AC1132" s="17" t="s">
        <v>63</v>
      </c>
      <c r="AD1132" s="17" t="s">
        <v>63</v>
      </c>
      <c r="AE1132" s="17" t="s">
        <v>63</v>
      </c>
      <c r="AF1132" s="17" t="s">
        <v>63</v>
      </c>
      <c r="AG1132" s="17" t="s">
        <v>63</v>
      </c>
      <c r="AH1132" s="17" t="s">
        <v>63</v>
      </c>
      <c r="AI1132" s="17" t="s">
        <v>63</v>
      </c>
      <c r="AJ1132" s="17" t="s">
        <v>63</v>
      </c>
      <c r="AK1132" s="17" t="s">
        <v>63</v>
      </c>
      <c r="AL1132" s="17" t="s">
        <v>63</v>
      </c>
      <c r="AM1132" s="17" t="s">
        <v>63</v>
      </c>
      <c r="AN1132" s="17" t="s">
        <v>63</v>
      </c>
      <c r="AO1132" s="17" t="s">
        <v>63</v>
      </c>
      <c r="AP1132" s="90"/>
      <c r="AQ1132" s="83" t="s">
        <v>64</v>
      </c>
    </row>
    <row r="1133" spans="1:43" ht="51">
      <c r="A1133" s="19" t="s">
        <v>2409</v>
      </c>
      <c r="B1133" s="1">
        <v>6255.55</v>
      </c>
      <c r="C1133" s="16">
        <v>315</v>
      </c>
      <c r="D1133" s="28" t="s">
        <v>2425</v>
      </c>
      <c r="E1133" s="17" t="s">
        <v>271</v>
      </c>
      <c r="F1133" s="20" t="s">
        <v>57</v>
      </c>
      <c r="G1133" s="17" t="s">
        <v>57</v>
      </c>
      <c r="H1133" s="17" t="s">
        <v>272</v>
      </c>
      <c r="I1133" s="15" t="s">
        <v>2240</v>
      </c>
      <c r="J1133" s="17"/>
      <c r="K1133" s="17"/>
      <c r="L1133" s="19" t="s">
        <v>63</v>
      </c>
      <c r="M1133" s="19" t="s">
        <v>63</v>
      </c>
      <c r="N1133" s="19" t="s">
        <v>63</v>
      </c>
      <c r="O1133" s="19" t="s">
        <v>62</v>
      </c>
      <c r="P1133" s="19" t="s">
        <v>63</v>
      </c>
      <c r="Q1133" s="19" t="s">
        <v>62</v>
      </c>
      <c r="R1133" s="19" t="s">
        <v>63</v>
      </c>
      <c r="S1133" s="26" t="s">
        <v>62</v>
      </c>
      <c r="T1133" s="17" t="s">
        <v>62</v>
      </c>
      <c r="U1133" s="17" t="s">
        <v>62</v>
      </c>
      <c r="V1133" s="27" t="s">
        <v>62</v>
      </c>
      <c r="W1133" s="17" t="s">
        <v>63</v>
      </c>
      <c r="X1133" s="17" t="s">
        <v>63</v>
      </c>
      <c r="Y1133" s="17" t="s">
        <v>63</v>
      </c>
      <c r="Z1133" s="17" t="s">
        <v>63</v>
      </c>
      <c r="AA1133" s="17" t="s">
        <v>63</v>
      </c>
      <c r="AB1133" s="17" t="s">
        <v>63</v>
      </c>
      <c r="AC1133" s="17" t="s">
        <v>63</v>
      </c>
      <c r="AD1133" s="17" t="s">
        <v>63</v>
      </c>
      <c r="AE1133" s="17" t="s">
        <v>63</v>
      </c>
      <c r="AF1133" s="17" t="s">
        <v>63</v>
      </c>
      <c r="AG1133" s="17" t="s">
        <v>63</v>
      </c>
      <c r="AH1133" s="17" t="s">
        <v>63</v>
      </c>
      <c r="AI1133" s="17" t="s">
        <v>63</v>
      </c>
      <c r="AJ1133" s="17" t="s">
        <v>63</v>
      </c>
      <c r="AK1133" s="17" t="s">
        <v>63</v>
      </c>
      <c r="AL1133" s="17" t="s">
        <v>63</v>
      </c>
      <c r="AM1133" s="17" t="s">
        <v>63</v>
      </c>
      <c r="AN1133" s="17" t="s">
        <v>63</v>
      </c>
      <c r="AO1133" s="17" t="s">
        <v>63</v>
      </c>
      <c r="AP1133" s="90"/>
      <c r="AQ1133" s="83" t="s">
        <v>64</v>
      </c>
    </row>
    <row r="1134" spans="1:43" ht="25.5">
      <c r="A1134" s="19" t="s">
        <v>2409</v>
      </c>
      <c r="B1134" s="1">
        <v>6255.56</v>
      </c>
      <c r="C1134" s="16">
        <v>193.5</v>
      </c>
      <c r="D1134" s="28" t="s">
        <v>2425</v>
      </c>
      <c r="E1134" s="17" t="s">
        <v>2242</v>
      </c>
      <c r="F1134" s="20" t="s">
        <v>57</v>
      </c>
      <c r="G1134" s="17" t="s">
        <v>57</v>
      </c>
      <c r="H1134" s="17" t="s">
        <v>2413</v>
      </c>
      <c r="I1134" s="15" t="s">
        <v>2285</v>
      </c>
      <c r="J1134" s="17" t="s">
        <v>2252</v>
      </c>
      <c r="K1134" s="17" t="s">
        <v>2426</v>
      </c>
      <c r="L1134" s="19" t="s">
        <v>63</v>
      </c>
      <c r="M1134" s="19" t="s">
        <v>63</v>
      </c>
      <c r="N1134" s="19" t="s">
        <v>63</v>
      </c>
      <c r="O1134" s="19" t="s">
        <v>62</v>
      </c>
      <c r="P1134" s="19" t="s">
        <v>63</v>
      </c>
      <c r="Q1134" s="19" t="s">
        <v>62</v>
      </c>
      <c r="R1134" s="19" t="s">
        <v>63</v>
      </c>
      <c r="S1134" s="26" t="s">
        <v>62</v>
      </c>
      <c r="T1134" s="17" t="s">
        <v>62</v>
      </c>
      <c r="U1134" s="17" t="s">
        <v>62</v>
      </c>
      <c r="V1134" s="27" t="s">
        <v>62</v>
      </c>
      <c r="W1134" s="17" t="s">
        <v>63</v>
      </c>
      <c r="X1134" s="17" t="s">
        <v>63</v>
      </c>
      <c r="Y1134" s="17" t="s">
        <v>63</v>
      </c>
      <c r="Z1134" s="17" t="s">
        <v>63</v>
      </c>
      <c r="AA1134" s="17" t="s">
        <v>63</v>
      </c>
      <c r="AB1134" s="17" t="s">
        <v>63</v>
      </c>
      <c r="AC1134" s="17" t="s">
        <v>63</v>
      </c>
      <c r="AD1134" s="17" t="s">
        <v>63</v>
      </c>
      <c r="AE1134" s="17" t="s">
        <v>63</v>
      </c>
      <c r="AF1134" s="17" t="s">
        <v>63</v>
      </c>
      <c r="AG1134" s="17" t="s">
        <v>63</v>
      </c>
      <c r="AH1134" s="17" t="s">
        <v>63</v>
      </c>
      <c r="AI1134" s="17" t="s">
        <v>63</v>
      </c>
      <c r="AJ1134" s="17" t="s">
        <v>63</v>
      </c>
      <c r="AK1134" s="17" t="s">
        <v>63</v>
      </c>
      <c r="AL1134" s="17" t="s">
        <v>63</v>
      </c>
      <c r="AM1134" s="17" t="s">
        <v>63</v>
      </c>
      <c r="AN1134" s="17" t="s">
        <v>63</v>
      </c>
      <c r="AO1134" s="17" t="s">
        <v>63</v>
      </c>
      <c r="AP1134" s="90"/>
      <c r="AQ1134" s="83" t="s">
        <v>64</v>
      </c>
    </row>
    <row r="1135" spans="1:43">
      <c r="A1135" s="19" t="s">
        <v>2409</v>
      </c>
      <c r="B1135" s="1">
        <v>6255.59</v>
      </c>
      <c r="C1135" s="85">
        <v>252</v>
      </c>
      <c r="D1135" s="28" t="s">
        <v>2425</v>
      </c>
      <c r="E1135" s="17" t="s">
        <v>2424</v>
      </c>
      <c r="F1135" s="20" t="s">
        <v>57</v>
      </c>
      <c r="G1135" s="17" t="s">
        <v>57</v>
      </c>
      <c r="H1135" s="17" t="s">
        <v>2427</v>
      </c>
      <c r="I1135" s="15" t="s">
        <v>2423</v>
      </c>
      <c r="J1135" s="17"/>
      <c r="K1135" s="17"/>
      <c r="L1135" s="19" t="s">
        <v>63</v>
      </c>
      <c r="M1135" s="19" t="s">
        <v>63</v>
      </c>
      <c r="N1135" s="19" t="s">
        <v>63</v>
      </c>
      <c r="O1135" s="19" t="s">
        <v>62</v>
      </c>
      <c r="P1135" s="19" t="s">
        <v>63</v>
      </c>
      <c r="Q1135" s="19" t="s">
        <v>62</v>
      </c>
      <c r="R1135" s="19" t="s">
        <v>63</v>
      </c>
      <c r="S1135" s="26" t="s">
        <v>62</v>
      </c>
      <c r="T1135" s="17" t="s">
        <v>62</v>
      </c>
      <c r="U1135" s="17" t="s">
        <v>62</v>
      </c>
      <c r="V1135" s="27" t="s">
        <v>62</v>
      </c>
      <c r="W1135" s="17" t="s">
        <v>63</v>
      </c>
      <c r="X1135" s="17" t="s">
        <v>63</v>
      </c>
      <c r="Y1135" s="17" t="s">
        <v>63</v>
      </c>
      <c r="Z1135" s="17" t="s">
        <v>63</v>
      </c>
      <c r="AA1135" s="17" t="s">
        <v>63</v>
      </c>
      <c r="AB1135" s="17" t="s">
        <v>63</v>
      </c>
      <c r="AC1135" s="17" t="s">
        <v>63</v>
      </c>
      <c r="AD1135" s="17" t="s">
        <v>63</v>
      </c>
      <c r="AE1135" s="17" t="s">
        <v>63</v>
      </c>
      <c r="AF1135" s="17" t="s">
        <v>63</v>
      </c>
      <c r="AG1135" s="17" t="s">
        <v>63</v>
      </c>
      <c r="AH1135" s="17" t="s">
        <v>63</v>
      </c>
      <c r="AI1135" s="17" t="s">
        <v>63</v>
      </c>
      <c r="AJ1135" s="17" t="s">
        <v>63</v>
      </c>
      <c r="AK1135" s="17" t="s">
        <v>63</v>
      </c>
      <c r="AL1135" s="17" t="s">
        <v>63</v>
      </c>
      <c r="AM1135" s="17" t="s">
        <v>63</v>
      </c>
      <c r="AN1135" s="17" t="s">
        <v>63</v>
      </c>
      <c r="AO1135" s="17" t="s">
        <v>63</v>
      </c>
      <c r="AP1135" s="90"/>
      <c r="AQ1135" s="83" t="s">
        <v>64</v>
      </c>
    </row>
    <row r="1136" spans="1:43" ht="191.25">
      <c r="A1136" s="19" t="s">
        <v>2409</v>
      </c>
      <c r="B1136" s="1">
        <v>6255.6</v>
      </c>
      <c r="C1136" s="16">
        <v>2610</v>
      </c>
      <c r="D1136" s="28" t="s">
        <v>2425</v>
      </c>
      <c r="E1136" s="17" t="s">
        <v>274</v>
      </c>
      <c r="F1136" s="20" t="s">
        <v>57</v>
      </c>
      <c r="G1136" s="17" t="s">
        <v>57</v>
      </c>
      <c r="H1136" s="18">
        <v>1</v>
      </c>
      <c r="I1136" s="15" t="s">
        <v>2428</v>
      </c>
      <c r="J1136" s="17" t="s">
        <v>2297</v>
      </c>
      <c r="K1136" s="17" t="s">
        <v>2429</v>
      </c>
      <c r="L1136" s="19" t="s">
        <v>63</v>
      </c>
      <c r="M1136" s="19" t="s">
        <v>63</v>
      </c>
      <c r="N1136" s="19" t="s">
        <v>63</v>
      </c>
      <c r="O1136" s="19" t="s">
        <v>62</v>
      </c>
      <c r="P1136" s="19" t="s">
        <v>63</v>
      </c>
      <c r="Q1136" s="19" t="s">
        <v>62</v>
      </c>
      <c r="R1136" s="19" t="s">
        <v>63</v>
      </c>
      <c r="S1136" s="26" t="s">
        <v>62</v>
      </c>
      <c r="T1136" s="17" t="s">
        <v>62</v>
      </c>
      <c r="U1136" s="17" t="s">
        <v>62</v>
      </c>
      <c r="V1136" s="27" t="s">
        <v>62</v>
      </c>
      <c r="W1136" s="17" t="s">
        <v>63</v>
      </c>
      <c r="X1136" s="17" t="s">
        <v>63</v>
      </c>
      <c r="Y1136" s="17" t="s">
        <v>63</v>
      </c>
      <c r="Z1136" s="17" t="s">
        <v>63</v>
      </c>
      <c r="AA1136" s="17" t="s">
        <v>63</v>
      </c>
      <c r="AB1136" s="17" t="s">
        <v>63</v>
      </c>
      <c r="AC1136" s="17" t="s">
        <v>63</v>
      </c>
      <c r="AD1136" s="17" t="s">
        <v>63</v>
      </c>
      <c r="AE1136" s="17" t="s">
        <v>63</v>
      </c>
      <c r="AF1136" s="17" t="s">
        <v>63</v>
      </c>
      <c r="AG1136" s="17" t="s">
        <v>63</v>
      </c>
      <c r="AH1136" s="17" t="s">
        <v>63</v>
      </c>
      <c r="AI1136" s="17" t="s">
        <v>63</v>
      </c>
      <c r="AJ1136" s="17" t="s">
        <v>63</v>
      </c>
      <c r="AK1136" s="17" t="s">
        <v>63</v>
      </c>
      <c r="AL1136" s="17" t="s">
        <v>63</v>
      </c>
      <c r="AM1136" s="17" t="s">
        <v>63</v>
      </c>
      <c r="AN1136" s="17" t="s">
        <v>63</v>
      </c>
      <c r="AO1136" s="17" t="s">
        <v>63</v>
      </c>
      <c r="AP1136" s="90"/>
      <c r="AQ1136" s="83" t="s">
        <v>64</v>
      </c>
    </row>
    <row r="1137" spans="1:43" ht="51">
      <c r="A1137" s="19" t="s">
        <v>2409</v>
      </c>
      <c r="B1137" s="1">
        <v>6256.55</v>
      </c>
      <c r="C1137" s="16">
        <v>315</v>
      </c>
      <c r="D1137" s="28" t="s">
        <v>2430</v>
      </c>
      <c r="E1137" s="17" t="s">
        <v>271</v>
      </c>
      <c r="F1137" s="20" t="s">
        <v>57</v>
      </c>
      <c r="G1137" s="17" t="s">
        <v>57</v>
      </c>
      <c r="H1137" s="17" t="s">
        <v>272</v>
      </c>
      <c r="I1137" s="15" t="s">
        <v>2240</v>
      </c>
      <c r="J1137" s="17"/>
      <c r="K1137" s="17"/>
      <c r="L1137" s="19" t="s">
        <v>63</v>
      </c>
      <c r="M1137" s="19" t="s">
        <v>63</v>
      </c>
      <c r="N1137" s="19" t="s">
        <v>63</v>
      </c>
      <c r="O1137" s="19" t="s">
        <v>62</v>
      </c>
      <c r="P1137" s="19" t="s">
        <v>63</v>
      </c>
      <c r="Q1137" s="19" t="s">
        <v>62</v>
      </c>
      <c r="R1137" s="19" t="s">
        <v>63</v>
      </c>
      <c r="S1137" s="26" t="s">
        <v>62</v>
      </c>
      <c r="T1137" s="17" t="s">
        <v>62</v>
      </c>
      <c r="U1137" s="17" t="s">
        <v>62</v>
      </c>
      <c r="V1137" s="27" t="s">
        <v>62</v>
      </c>
      <c r="W1137" s="17" t="s">
        <v>63</v>
      </c>
      <c r="X1137" s="17" t="s">
        <v>63</v>
      </c>
      <c r="Y1137" s="17" t="s">
        <v>63</v>
      </c>
      <c r="Z1137" s="17" t="s">
        <v>63</v>
      </c>
      <c r="AA1137" s="17" t="s">
        <v>63</v>
      </c>
      <c r="AB1137" s="17" t="s">
        <v>63</v>
      </c>
      <c r="AC1137" s="17" t="s">
        <v>63</v>
      </c>
      <c r="AD1137" s="17" t="s">
        <v>63</v>
      </c>
      <c r="AE1137" s="17" t="s">
        <v>63</v>
      </c>
      <c r="AF1137" s="17" t="s">
        <v>63</v>
      </c>
      <c r="AG1137" s="17" t="s">
        <v>63</v>
      </c>
      <c r="AH1137" s="17" t="s">
        <v>63</v>
      </c>
      <c r="AI1137" s="17" t="s">
        <v>63</v>
      </c>
      <c r="AJ1137" s="17" t="s">
        <v>63</v>
      </c>
      <c r="AK1137" s="17" t="s">
        <v>63</v>
      </c>
      <c r="AL1137" s="17" t="s">
        <v>63</v>
      </c>
      <c r="AM1137" s="17" t="s">
        <v>63</v>
      </c>
      <c r="AN1137" s="17" t="s">
        <v>63</v>
      </c>
      <c r="AO1137" s="17" t="s">
        <v>63</v>
      </c>
      <c r="AP1137" s="90"/>
      <c r="AQ1137" s="83" t="s">
        <v>64</v>
      </c>
    </row>
    <row r="1138" spans="1:43" ht="25.5">
      <c r="A1138" s="19" t="s">
        <v>2409</v>
      </c>
      <c r="B1138" s="1">
        <v>6256.56</v>
      </c>
      <c r="C1138" s="16">
        <v>193.5</v>
      </c>
      <c r="D1138" s="28" t="s">
        <v>2430</v>
      </c>
      <c r="E1138" s="17" t="s">
        <v>2242</v>
      </c>
      <c r="F1138" s="20" t="s">
        <v>57</v>
      </c>
      <c r="G1138" s="17" t="s">
        <v>57</v>
      </c>
      <c r="H1138" s="17" t="s">
        <v>2413</v>
      </c>
      <c r="I1138" s="15" t="s">
        <v>2251</v>
      </c>
      <c r="J1138" s="17" t="s">
        <v>2252</v>
      </c>
      <c r="K1138" s="17" t="s">
        <v>2431</v>
      </c>
      <c r="L1138" s="19" t="s">
        <v>63</v>
      </c>
      <c r="M1138" s="19" t="s">
        <v>63</v>
      </c>
      <c r="N1138" s="19" t="s">
        <v>63</v>
      </c>
      <c r="O1138" s="19" t="s">
        <v>62</v>
      </c>
      <c r="P1138" s="19" t="s">
        <v>63</v>
      </c>
      <c r="Q1138" s="19" t="s">
        <v>62</v>
      </c>
      <c r="R1138" s="19" t="s">
        <v>63</v>
      </c>
      <c r="S1138" s="26" t="s">
        <v>62</v>
      </c>
      <c r="T1138" s="17" t="s">
        <v>62</v>
      </c>
      <c r="U1138" s="17" t="s">
        <v>62</v>
      </c>
      <c r="V1138" s="27" t="s">
        <v>62</v>
      </c>
      <c r="W1138" s="17" t="s">
        <v>63</v>
      </c>
      <c r="X1138" s="17" t="s">
        <v>63</v>
      </c>
      <c r="Y1138" s="17" t="s">
        <v>63</v>
      </c>
      <c r="Z1138" s="17" t="s">
        <v>63</v>
      </c>
      <c r="AA1138" s="17" t="s">
        <v>63</v>
      </c>
      <c r="AB1138" s="17" t="s">
        <v>63</v>
      </c>
      <c r="AC1138" s="17" t="s">
        <v>63</v>
      </c>
      <c r="AD1138" s="17" t="s">
        <v>63</v>
      </c>
      <c r="AE1138" s="17" t="s">
        <v>63</v>
      </c>
      <c r="AF1138" s="17" t="s">
        <v>63</v>
      </c>
      <c r="AG1138" s="17" t="s">
        <v>63</v>
      </c>
      <c r="AH1138" s="17" t="s">
        <v>63</v>
      </c>
      <c r="AI1138" s="17" t="s">
        <v>63</v>
      </c>
      <c r="AJ1138" s="17" t="s">
        <v>63</v>
      </c>
      <c r="AK1138" s="17" t="s">
        <v>63</v>
      </c>
      <c r="AL1138" s="17" t="s">
        <v>63</v>
      </c>
      <c r="AM1138" s="17" t="s">
        <v>63</v>
      </c>
      <c r="AN1138" s="17" t="s">
        <v>63</v>
      </c>
      <c r="AO1138" s="17" t="s">
        <v>63</v>
      </c>
      <c r="AP1138" s="90"/>
      <c r="AQ1138" s="83" t="s">
        <v>64</v>
      </c>
    </row>
    <row r="1139" spans="1:43" ht="191.25">
      <c r="A1139" s="19" t="s">
        <v>2409</v>
      </c>
      <c r="B1139" s="1">
        <v>6256.6</v>
      </c>
      <c r="C1139" s="16">
        <v>2610</v>
      </c>
      <c r="D1139" s="28" t="s">
        <v>2430</v>
      </c>
      <c r="E1139" s="17" t="s">
        <v>274</v>
      </c>
      <c r="F1139" s="20" t="s">
        <v>57</v>
      </c>
      <c r="G1139" s="17" t="s">
        <v>57</v>
      </c>
      <c r="H1139" s="18">
        <v>1</v>
      </c>
      <c r="I1139" s="15" t="s">
        <v>2432</v>
      </c>
      <c r="J1139" s="17" t="s">
        <v>276</v>
      </c>
      <c r="K1139" s="17" t="s">
        <v>2433</v>
      </c>
      <c r="L1139" s="19" t="s">
        <v>63</v>
      </c>
      <c r="M1139" s="19" t="s">
        <v>63</v>
      </c>
      <c r="N1139" s="19" t="s">
        <v>63</v>
      </c>
      <c r="O1139" s="19" t="s">
        <v>62</v>
      </c>
      <c r="P1139" s="19" t="s">
        <v>63</v>
      </c>
      <c r="Q1139" s="19" t="s">
        <v>62</v>
      </c>
      <c r="R1139" s="19" t="s">
        <v>63</v>
      </c>
      <c r="S1139" s="26" t="s">
        <v>62</v>
      </c>
      <c r="T1139" s="17" t="s">
        <v>62</v>
      </c>
      <c r="U1139" s="17" t="s">
        <v>62</v>
      </c>
      <c r="V1139" s="27" t="s">
        <v>62</v>
      </c>
      <c r="W1139" s="17" t="s">
        <v>63</v>
      </c>
      <c r="X1139" s="17" t="s">
        <v>63</v>
      </c>
      <c r="Y1139" s="17" t="s">
        <v>63</v>
      </c>
      <c r="Z1139" s="17" t="s">
        <v>63</v>
      </c>
      <c r="AA1139" s="17" t="s">
        <v>63</v>
      </c>
      <c r="AB1139" s="17" t="s">
        <v>63</v>
      </c>
      <c r="AC1139" s="17" t="s">
        <v>63</v>
      </c>
      <c r="AD1139" s="17" t="s">
        <v>63</v>
      </c>
      <c r="AE1139" s="17" t="s">
        <v>63</v>
      </c>
      <c r="AF1139" s="17" t="s">
        <v>63</v>
      </c>
      <c r="AG1139" s="17" t="s">
        <v>63</v>
      </c>
      <c r="AH1139" s="17" t="s">
        <v>63</v>
      </c>
      <c r="AI1139" s="17" t="s">
        <v>63</v>
      </c>
      <c r="AJ1139" s="17" t="s">
        <v>63</v>
      </c>
      <c r="AK1139" s="17" t="s">
        <v>63</v>
      </c>
      <c r="AL1139" s="17" t="s">
        <v>63</v>
      </c>
      <c r="AM1139" s="17" t="s">
        <v>63</v>
      </c>
      <c r="AN1139" s="17" t="s">
        <v>63</v>
      </c>
      <c r="AO1139" s="17" t="s">
        <v>63</v>
      </c>
      <c r="AP1139" s="90"/>
      <c r="AQ1139" s="83" t="s">
        <v>64</v>
      </c>
    </row>
    <row r="1140" spans="1:43" ht="63.75">
      <c r="A1140" s="19" t="s">
        <v>2409</v>
      </c>
      <c r="B1140" s="1">
        <v>6257.54</v>
      </c>
      <c r="C1140" s="16">
        <v>166.5</v>
      </c>
      <c r="D1140" s="28" t="s">
        <v>2434</v>
      </c>
      <c r="E1140" s="17" t="s">
        <v>308</v>
      </c>
      <c r="F1140" s="20" t="s">
        <v>57</v>
      </c>
      <c r="G1140" s="17" t="s">
        <v>57</v>
      </c>
      <c r="H1140" s="17" t="s">
        <v>309</v>
      </c>
      <c r="I1140" s="15" t="s">
        <v>2423</v>
      </c>
      <c r="J1140" s="17"/>
      <c r="K1140" s="17"/>
      <c r="L1140" s="19" t="s">
        <v>63</v>
      </c>
      <c r="M1140" s="19" t="s">
        <v>63</v>
      </c>
      <c r="N1140" s="19" t="s">
        <v>63</v>
      </c>
      <c r="O1140" s="19" t="s">
        <v>62</v>
      </c>
      <c r="P1140" s="19" t="s">
        <v>63</v>
      </c>
      <c r="Q1140" s="19" t="s">
        <v>62</v>
      </c>
      <c r="R1140" s="19" t="s">
        <v>63</v>
      </c>
      <c r="S1140" s="26" t="s">
        <v>62</v>
      </c>
      <c r="T1140" s="17" t="s">
        <v>62</v>
      </c>
      <c r="U1140" s="17" t="s">
        <v>62</v>
      </c>
      <c r="V1140" s="27" t="s">
        <v>62</v>
      </c>
      <c r="W1140" s="17" t="s">
        <v>63</v>
      </c>
      <c r="X1140" s="17" t="s">
        <v>63</v>
      </c>
      <c r="Y1140" s="17" t="s">
        <v>63</v>
      </c>
      <c r="Z1140" s="17" t="s">
        <v>63</v>
      </c>
      <c r="AA1140" s="17" t="s">
        <v>63</v>
      </c>
      <c r="AB1140" s="17" t="s">
        <v>63</v>
      </c>
      <c r="AC1140" s="17" t="s">
        <v>63</v>
      </c>
      <c r="AD1140" s="17" t="s">
        <v>63</v>
      </c>
      <c r="AE1140" s="17" t="s">
        <v>63</v>
      </c>
      <c r="AF1140" s="17" t="s">
        <v>63</v>
      </c>
      <c r="AG1140" s="17" t="s">
        <v>63</v>
      </c>
      <c r="AH1140" s="17" t="s">
        <v>63</v>
      </c>
      <c r="AI1140" s="17" t="s">
        <v>63</v>
      </c>
      <c r="AJ1140" s="17" t="s">
        <v>63</v>
      </c>
      <c r="AK1140" s="17" t="s">
        <v>63</v>
      </c>
      <c r="AL1140" s="17" t="s">
        <v>63</v>
      </c>
      <c r="AM1140" s="17" t="s">
        <v>63</v>
      </c>
      <c r="AN1140" s="17" t="s">
        <v>63</v>
      </c>
      <c r="AO1140" s="17" t="s">
        <v>63</v>
      </c>
      <c r="AP1140" s="90"/>
      <c r="AQ1140" s="83" t="s">
        <v>64</v>
      </c>
    </row>
    <row r="1141" spans="1:43">
      <c r="A1141" s="19" t="s">
        <v>2409</v>
      </c>
      <c r="B1141" s="1">
        <v>6257.59</v>
      </c>
      <c r="C1141" s="16">
        <v>252</v>
      </c>
      <c r="D1141" s="28" t="s">
        <v>2434</v>
      </c>
      <c r="E1141" s="17" t="s">
        <v>2424</v>
      </c>
      <c r="F1141" s="20" t="s">
        <v>57</v>
      </c>
      <c r="G1141" s="17" t="s">
        <v>57</v>
      </c>
      <c r="H1141" s="17" t="s">
        <v>2427</v>
      </c>
      <c r="I1141" s="15" t="s">
        <v>2423</v>
      </c>
      <c r="J1141" s="17"/>
      <c r="K1141" s="17"/>
      <c r="L1141" s="19" t="s">
        <v>63</v>
      </c>
      <c r="M1141" s="19" t="s">
        <v>63</v>
      </c>
      <c r="N1141" s="19" t="s">
        <v>63</v>
      </c>
      <c r="O1141" s="19" t="s">
        <v>62</v>
      </c>
      <c r="P1141" s="19" t="s">
        <v>63</v>
      </c>
      <c r="Q1141" s="19" t="s">
        <v>62</v>
      </c>
      <c r="R1141" s="19" t="s">
        <v>63</v>
      </c>
      <c r="S1141" s="26" t="s">
        <v>62</v>
      </c>
      <c r="T1141" s="17" t="s">
        <v>62</v>
      </c>
      <c r="U1141" s="17" t="s">
        <v>62</v>
      </c>
      <c r="V1141" s="27" t="s">
        <v>62</v>
      </c>
      <c r="W1141" s="17" t="s">
        <v>63</v>
      </c>
      <c r="X1141" s="17" t="s">
        <v>63</v>
      </c>
      <c r="Y1141" s="17" t="s">
        <v>63</v>
      </c>
      <c r="Z1141" s="17" t="s">
        <v>63</v>
      </c>
      <c r="AA1141" s="17" t="s">
        <v>63</v>
      </c>
      <c r="AB1141" s="17" t="s">
        <v>63</v>
      </c>
      <c r="AC1141" s="17" t="s">
        <v>63</v>
      </c>
      <c r="AD1141" s="17" t="s">
        <v>63</v>
      </c>
      <c r="AE1141" s="17" t="s">
        <v>63</v>
      </c>
      <c r="AF1141" s="17" t="s">
        <v>63</v>
      </c>
      <c r="AG1141" s="17" t="s">
        <v>63</v>
      </c>
      <c r="AH1141" s="17" t="s">
        <v>63</v>
      </c>
      <c r="AI1141" s="17" t="s">
        <v>63</v>
      </c>
      <c r="AJ1141" s="17" t="s">
        <v>63</v>
      </c>
      <c r="AK1141" s="17" t="s">
        <v>63</v>
      </c>
      <c r="AL1141" s="17" t="s">
        <v>63</v>
      </c>
      <c r="AM1141" s="17" t="s">
        <v>63</v>
      </c>
      <c r="AN1141" s="17" t="s">
        <v>63</v>
      </c>
      <c r="AO1141" s="17" t="s">
        <v>63</v>
      </c>
      <c r="AP1141" s="90"/>
      <c r="AQ1141" s="83" t="s">
        <v>64</v>
      </c>
    </row>
    <row r="1142" spans="1:43" ht="25.5">
      <c r="A1142" s="19" t="s">
        <v>2409</v>
      </c>
      <c r="B1142" s="1">
        <v>6258.56</v>
      </c>
      <c r="C1142" s="16">
        <v>193.5</v>
      </c>
      <c r="D1142" s="28" t="s">
        <v>2435</v>
      </c>
      <c r="E1142" s="17" t="s">
        <v>2242</v>
      </c>
      <c r="F1142" s="20" t="s">
        <v>57</v>
      </c>
      <c r="G1142" s="17" t="s">
        <v>57</v>
      </c>
      <c r="H1142" s="17" t="s">
        <v>2413</v>
      </c>
      <c r="I1142" s="15" t="s">
        <v>2251</v>
      </c>
      <c r="J1142" s="17" t="s">
        <v>2252</v>
      </c>
      <c r="K1142" s="17" t="s">
        <v>2436</v>
      </c>
      <c r="L1142" s="19" t="s">
        <v>63</v>
      </c>
      <c r="M1142" s="19" t="s">
        <v>63</v>
      </c>
      <c r="N1142" s="19" t="s">
        <v>63</v>
      </c>
      <c r="O1142" s="19" t="s">
        <v>62</v>
      </c>
      <c r="P1142" s="19" t="s">
        <v>63</v>
      </c>
      <c r="Q1142" s="19" t="s">
        <v>62</v>
      </c>
      <c r="R1142" s="19" t="s">
        <v>63</v>
      </c>
      <c r="S1142" s="26" t="s">
        <v>62</v>
      </c>
      <c r="T1142" s="17" t="s">
        <v>62</v>
      </c>
      <c r="U1142" s="17" t="s">
        <v>62</v>
      </c>
      <c r="V1142" s="27" t="s">
        <v>62</v>
      </c>
      <c r="W1142" s="17" t="s">
        <v>63</v>
      </c>
      <c r="X1142" s="17" t="s">
        <v>63</v>
      </c>
      <c r="Y1142" s="17" t="s">
        <v>63</v>
      </c>
      <c r="Z1142" s="17" t="s">
        <v>63</v>
      </c>
      <c r="AA1142" s="17" t="s">
        <v>63</v>
      </c>
      <c r="AB1142" s="17" t="s">
        <v>63</v>
      </c>
      <c r="AC1142" s="17" t="s">
        <v>63</v>
      </c>
      <c r="AD1142" s="17" t="s">
        <v>63</v>
      </c>
      <c r="AE1142" s="17" t="s">
        <v>63</v>
      </c>
      <c r="AF1142" s="17" t="s">
        <v>63</v>
      </c>
      <c r="AG1142" s="17" t="s">
        <v>63</v>
      </c>
      <c r="AH1142" s="17" t="s">
        <v>63</v>
      </c>
      <c r="AI1142" s="17" t="s">
        <v>63</v>
      </c>
      <c r="AJ1142" s="17" t="s">
        <v>63</v>
      </c>
      <c r="AK1142" s="17" t="s">
        <v>63</v>
      </c>
      <c r="AL1142" s="17" t="s">
        <v>63</v>
      </c>
      <c r="AM1142" s="17" t="s">
        <v>63</v>
      </c>
      <c r="AN1142" s="17" t="s">
        <v>63</v>
      </c>
      <c r="AO1142" s="17" t="s">
        <v>63</v>
      </c>
      <c r="AP1142" s="90"/>
      <c r="AQ1142" s="83" t="s">
        <v>64</v>
      </c>
    </row>
    <row r="1143" spans="1:43" ht="191.25">
      <c r="A1143" s="19" t="s">
        <v>2409</v>
      </c>
      <c r="B1143" s="1">
        <v>6258.6</v>
      </c>
      <c r="C1143" s="16">
        <v>2610</v>
      </c>
      <c r="D1143" s="28" t="s">
        <v>2435</v>
      </c>
      <c r="E1143" s="17" t="s">
        <v>274</v>
      </c>
      <c r="F1143" s="20" t="s">
        <v>57</v>
      </c>
      <c r="G1143" s="17" t="s">
        <v>57</v>
      </c>
      <c r="H1143" s="18">
        <v>1</v>
      </c>
      <c r="I1143" s="15" t="s">
        <v>2437</v>
      </c>
      <c r="J1143" s="17" t="s">
        <v>2297</v>
      </c>
      <c r="K1143" s="17" t="s">
        <v>2305</v>
      </c>
      <c r="L1143" s="19" t="s">
        <v>63</v>
      </c>
      <c r="M1143" s="19" t="s">
        <v>63</v>
      </c>
      <c r="N1143" s="19" t="s">
        <v>63</v>
      </c>
      <c r="O1143" s="19" t="s">
        <v>62</v>
      </c>
      <c r="P1143" s="19" t="s">
        <v>63</v>
      </c>
      <c r="Q1143" s="19" t="s">
        <v>62</v>
      </c>
      <c r="R1143" s="19" t="s">
        <v>63</v>
      </c>
      <c r="S1143" s="26" t="s">
        <v>62</v>
      </c>
      <c r="T1143" s="17" t="s">
        <v>62</v>
      </c>
      <c r="U1143" s="17" t="s">
        <v>62</v>
      </c>
      <c r="V1143" s="27" t="s">
        <v>62</v>
      </c>
      <c r="W1143" s="17" t="s">
        <v>63</v>
      </c>
      <c r="X1143" s="17" t="s">
        <v>63</v>
      </c>
      <c r="Y1143" s="17" t="s">
        <v>63</v>
      </c>
      <c r="Z1143" s="17" t="s">
        <v>63</v>
      </c>
      <c r="AA1143" s="17" t="s">
        <v>63</v>
      </c>
      <c r="AB1143" s="17" t="s">
        <v>63</v>
      </c>
      <c r="AC1143" s="17" t="s">
        <v>63</v>
      </c>
      <c r="AD1143" s="17" t="s">
        <v>63</v>
      </c>
      <c r="AE1143" s="17" t="s">
        <v>63</v>
      </c>
      <c r="AF1143" s="17" t="s">
        <v>63</v>
      </c>
      <c r="AG1143" s="17" t="s">
        <v>63</v>
      </c>
      <c r="AH1143" s="17" t="s">
        <v>63</v>
      </c>
      <c r="AI1143" s="17" t="s">
        <v>63</v>
      </c>
      <c r="AJ1143" s="17" t="s">
        <v>63</v>
      </c>
      <c r="AK1143" s="17" t="s">
        <v>63</v>
      </c>
      <c r="AL1143" s="17" t="s">
        <v>63</v>
      </c>
      <c r="AM1143" s="17" t="s">
        <v>63</v>
      </c>
      <c r="AN1143" s="17" t="s">
        <v>63</v>
      </c>
      <c r="AO1143" s="17" t="s">
        <v>63</v>
      </c>
      <c r="AP1143" s="90"/>
      <c r="AQ1143" s="83" t="s">
        <v>64</v>
      </c>
    </row>
    <row r="1144" spans="1:43" ht="51">
      <c r="A1144" s="19" t="s">
        <v>2409</v>
      </c>
      <c r="B1144" s="1">
        <v>6259.55</v>
      </c>
      <c r="C1144" s="16">
        <v>315</v>
      </c>
      <c r="D1144" s="28" t="s">
        <v>2438</v>
      </c>
      <c r="E1144" s="17" t="s">
        <v>271</v>
      </c>
      <c r="F1144" s="20" t="s">
        <v>57</v>
      </c>
      <c r="G1144" s="17" t="s">
        <v>57</v>
      </c>
      <c r="H1144" s="17" t="s">
        <v>272</v>
      </c>
      <c r="I1144" s="15" t="s">
        <v>2240</v>
      </c>
      <c r="J1144" s="17"/>
      <c r="K1144" s="17"/>
      <c r="L1144" s="19" t="s">
        <v>63</v>
      </c>
      <c r="M1144" s="19" t="s">
        <v>63</v>
      </c>
      <c r="N1144" s="19" t="s">
        <v>63</v>
      </c>
      <c r="O1144" s="19" t="s">
        <v>62</v>
      </c>
      <c r="P1144" s="19" t="s">
        <v>63</v>
      </c>
      <c r="Q1144" s="19" t="s">
        <v>62</v>
      </c>
      <c r="R1144" s="19" t="s">
        <v>63</v>
      </c>
      <c r="S1144" s="26" t="s">
        <v>62</v>
      </c>
      <c r="T1144" s="26" t="s">
        <v>62</v>
      </c>
      <c r="U1144" s="17" t="s">
        <v>62</v>
      </c>
      <c r="V1144" s="27" t="s">
        <v>62</v>
      </c>
      <c r="W1144" s="17" t="s">
        <v>63</v>
      </c>
      <c r="X1144" s="17" t="s">
        <v>63</v>
      </c>
      <c r="Y1144" s="17" t="s">
        <v>63</v>
      </c>
      <c r="Z1144" s="17" t="s">
        <v>63</v>
      </c>
      <c r="AA1144" s="17" t="s">
        <v>63</v>
      </c>
      <c r="AB1144" s="17" t="s">
        <v>63</v>
      </c>
      <c r="AC1144" s="17" t="s">
        <v>63</v>
      </c>
      <c r="AD1144" s="17" t="s">
        <v>63</v>
      </c>
      <c r="AE1144" s="17" t="s">
        <v>63</v>
      </c>
      <c r="AF1144" s="17" t="s">
        <v>63</v>
      </c>
      <c r="AG1144" s="17" t="s">
        <v>63</v>
      </c>
      <c r="AH1144" s="17" t="s">
        <v>63</v>
      </c>
      <c r="AI1144" s="17" t="s">
        <v>63</v>
      </c>
      <c r="AJ1144" s="17" t="s">
        <v>63</v>
      </c>
      <c r="AK1144" s="17" t="s">
        <v>63</v>
      </c>
      <c r="AL1144" s="17" t="s">
        <v>63</v>
      </c>
      <c r="AM1144" s="17" t="s">
        <v>63</v>
      </c>
      <c r="AN1144" s="17" t="s">
        <v>63</v>
      </c>
      <c r="AO1144" s="17" t="s">
        <v>63</v>
      </c>
      <c r="AP1144" s="90"/>
      <c r="AQ1144" s="83" t="s">
        <v>64</v>
      </c>
    </row>
    <row r="1145" spans="1:43" ht="25.5">
      <c r="A1145" s="19" t="s">
        <v>2409</v>
      </c>
      <c r="B1145" s="1">
        <v>6259.56</v>
      </c>
      <c r="C1145" s="16">
        <v>193.5</v>
      </c>
      <c r="D1145" s="28" t="s">
        <v>2438</v>
      </c>
      <c r="E1145" s="17" t="s">
        <v>2242</v>
      </c>
      <c r="F1145" s="20" t="s">
        <v>57</v>
      </c>
      <c r="G1145" s="17" t="s">
        <v>57</v>
      </c>
      <c r="H1145" s="17" t="s">
        <v>2413</v>
      </c>
      <c r="I1145" s="15" t="s">
        <v>2244</v>
      </c>
      <c r="J1145" s="17" t="s">
        <v>2252</v>
      </c>
      <c r="K1145" s="17" t="s">
        <v>2439</v>
      </c>
      <c r="L1145" s="19" t="s">
        <v>63</v>
      </c>
      <c r="M1145" s="19" t="s">
        <v>63</v>
      </c>
      <c r="N1145" s="19" t="s">
        <v>63</v>
      </c>
      <c r="O1145" s="19" t="s">
        <v>62</v>
      </c>
      <c r="P1145" s="19" t="s">
        <v>63</v>
      </c>
      <c r="Q1145" s="19" t="s">
        <v>62</v>
      </c>
      <c r="R1145" s="19" t="s">
        <v>63</v>
      </c>
      <c r="S1145" s="26" t="s">
        <v>62</v>
      </c>
      <c r="T1145" s="26" t="s">
        <v>62</v>
      </c>
      <c r="U1145" s="17" t="s">
        <v>62</v>
      </c>
      <c r="V1145" s="27" t="s">
        <v>62</v>
      </c>
      <c r="W1145" s="17" t="s">
        <v>63</v>
      </c>
      <c r="X1145" s="17" t="s">
        <v>63</v>
      </c>
      <c r="Y1145" s="17" t="s">
        <v>63</v>
      </c>
      <c r="Z1145" s="17" t="s">
        <v>63</v>
      </c>
      <c r="AA1145" s="17" t="s">
        <v>63</v>
      </c>
      <c r="AB1145" s="17" t="s">
        <v>63</v>
      </c>
      <c r="AC1145" s="17" t="s">
        <v>63</v>
      </c>
      <c r="AD1145" s="17" t="s">
        <v>63</v>
      </c>
      <c r="AE1145" s="17" t="s">
        <v>63</v>
      </c>
      <c r="AF1145" s="17" t="s">
        <v>63</v>
      </c>
      <c r="AG1145" s="17" t="s">
        <v>63</v>
      </c>
      <c r="AH1145" s="17" t="s">
        <v>63</v>
      </c>
      <c r="AI1145" s="17" t="s">
        <v>63</v>
      </c>
      <c r="AJ1145" s="17" t="s">
        <v>63</v>
      </c>
      <c r="AK1145" s="17" t="s">
        <v>63</v>
      </c>
      <c r="AL1145" s="17" t="s">
        <v>63</v>
      </c>
      <c r="AM1145" s="17" t="s">
        <v>63</v>
      </c>
      <c r="AN1145" s="17" t="s">
        <v>63</v>
      </c>
      <c r="AO1145" s="17" t="s">
        <v>63</v>
      </c>
      <c r="AP1145" s="90"/>
      <c r="AQ1145" s="83" t="s">
        <v>64</v>
      </c>
    </row>
    <row r="1146" spans="1:43" ht="191.25">
      <c r="A1146" s="19" t="s">
        <v>2409</v>
      </c>
      <c r="B1146" s="1">
        <v>6259.6</v>
      </c>
      <c r="C1146" s="16">
        <v>2610</v>
      </c>
      <c r="D1146" s="28" t="s">
        <v>2438</v>
      </c>
      <c r="E1146" s="17" t="s">
        <v>274</v>
      </c>
      <c r="F1146" s="20" t="s">
        <v>57</v>
      </c>
      <c r="G1146" s="17" t="s">
        <v>57</v>
      </c>
      <c r="H1146" s="18">
        <v>1</v>
      </c>
      <c r="I1146" s="15" t="s">
        <v>2440</v>
      </c>
      <c r="J1146" s="17" t="s">
        <v>276</v>
      </c>
      <c r="K1146" s="17" t="s">
        <v>2441</v>
      </c>
      <c r="L1146" s="19" t="s">
        <v>63</v>
      </c>
      <c r="M1146" s="19" t="s">
        <v>63</v>
      </c>
      <c r="N1146" s="19" t="s">
        <v>63</v>
      </c>
      <c r="O1146" s="19" t="s">
        <v>62</v>
      </c>
      <c r="P1146" s="19" t="s">
        <v>63</v>
      </c>
      <c r="Q1146" s="19" t="s">
        <v>62</v>
      </c>
      <c r="R1146" s="19" t="s">
        <v>63</v>
      </c>
      <c r="S1146" s="26" t="s">
        <v>62</v>
      </c>
      <c r="T1146" s="26" t="s">
        <v>62</v>
      </c>
      <c r="U1146" s="17" t="s">
        <v>62</v>
      </c>
      <c r="V1146" s="27" t="s">
        <v>62</v>
      </c>
      <c r="W1146" s="17" t="s">
        <v>63</v>
      </c>
      <c r="X1146" s="17" t="s">
        <v>63</v>
      </c>
      <c r="Y1146" s="17" t="s">
        <v>63</v>
      </c>
      <c r="Z1146" s="17" t="s">
        <v>63</v>
      </c>
      <c r="AA1146" s="17" t="s">
        <v>63</v>
      </c>
      <c r="AB1146" s="17" t="s">
        <v>63</v>
      </c>
      <c r="AC1146" s="17" t="s">
        <v>63</v>
      </c>
      <c r="AD1146" s="17" t="s">
        <v>63</v>
      </c>
      <c r="AE1146" s="17" t="s">
        <v>63</v>
      </c>
      <c r="AF1146" s="17" t="s">
        <v>63</v>
      </c>
      <c r="AG1146" s="17" t="s">
        <v>63</v>
      </c>
      <c r="AH1146" s="17" t="s">
        <v>63</v>
      </c>
      <c r="AI1146" s="17" t="s">
        <v>63</v>
      </c>
      <c r="AJ1146" s="17" t="s">
        <v>63</v>
      </c>
      <c r="AK1146" s="17" t="s">
        <v>63</v>
      </c>
      <c r="AL1146" s="17" t="s">
        <v>63</v>
      </c>
      <c r="AM1146" s="17" t="s">
        <v>63</v>
      </c>
      <c r="AN1146" s="17" t="s">
        <v>63</v>
      </c>
      <c r="AO1146" s="17" t="s">
        <v>63</v>
      </c>
      <c r="AP1146" s="90"/>
      <c r="AQ1146" s="83" t="s">
        <v>64</v>
      </c>
    </row>
    <row r="1147" spans="1:43" ht="25.5">
      <c r="A1147" s="19" t="s">
        <v>2409</v>
      </c>
      <c r="B1147" s="1">
        <v>6260.5</v>
      </c>
      <c r="C1147" s="16">
        <v>83.7</v>
      </c>
      <c r="D1147" s="28" t="s">
        <v>2442</v>
      </c>
      <c r="E1147" s="17" t="s">
        <v>303</v>
      </c>
      <c r="F1147" s="20" t="s">
        <v>57</v>
      </c>
      <c r="G1147" s="17" t="s">
        <v>57</v>
      </c>
      <c r="H1147" s="17" t="s">
        <v>304</v>
      </c>
      <c r="I1147" s="15" t="s">
        <v>2443</v>
      </c>
      <c r="J1147" s="17"/>
      <c r="K1147" s="17"/>
      <c r="L1147" s="19" t="s">
        <v>63</v>
      </c>
      <c r="M1147" s="19" t="s">
        <v>63</v>
      </c>
      <c r="N1147" s="19" t="s">
        <v>63</v>
      </c>
      <c r="O1147" s="19" t="s">
        <v>62</v>
      </c>
      <c r="P1147" s="19" t="s">
        <v>63</v>
      </c>
      <c r="Q1147" s="19" t="s">
        <v>62</v>
      </c>
      <c r="R1147" s="19" t="s">
        <v>63</v>
      </c>
      <c r="S1147" s="26" t="s">
        <v>62</v>
      </c>
      <c r="T1147" s="26" t="s">
        <v>62</v>
      </c>
      <c r="U1147" s="17" t="s">
        <v>62</v>
      </c>
      <c r="V1147" s="27" t="s">
        <v>62</v>
      </c>
      <c r="W1147" s="17" t="s">
        <v>63</v>
      </c>
      <c r="X1147" s="17" t="s">
        <v>63</v>
      </c>
      <c r="Y1147" s="17" t="s">
        <v>63</v>
      </c>
      <c r="Z1147" s="17" t="s">
        <v>63</v>
      </c>
      <c r="AA1147" s="17" t="s">
        <v>63</v>
      </c>
      <c r="AB1147" s="17" t="s">
        <v>63</v>
      </c>
      <c r="AC1147" s="17" t="s">
        <v>63</v>
      </c>
      <c r="AD1147" s="17" t="s">
        <v>63</v>
      </c>
      <c r="AE1147" s="17" t="s">
        <v>63</v>
      </c>
      <c r="AF1147" s="17" t="s">
        <v>63</v>
      </c>
      <c r="AG1147" s="17" t="s">
        <v>63</v>
      </c>
      <c r="AH1147" s="17" t="s">
        <v>63</v>
      </c>
      <c r="AI1147" s="17" t="s">
        <v>63</v>
      </c>
      <c r="AJ1147" s="17" t="s">
        <v>63</v>
      </c>
      <c r="AK1147" s="17" t="s">
        <v>63</v>
      </c>
      <c r="AL1147" s="17" t="s">
        <v>63</v>
      </c>
      <c r="AM1147" s="17" t="s">
        <v>63</v>
      </c>
      <c r="AN1147" s="17" t="s">
        <v>63</v>
      </c>
      <c r="AO1147" s="17" t="s">
        <v>63</v>
      </c>
      <c r="AP1147" s="90"/>
      <c r="AQ1147" s="83" t="s">
        <v>64</v>
      </c>
    </row>
    <row r="1148" spans="1:43" ht="38.25">
      <c r="A1148" s="19" t="s">
        <v>2409</v>
      </c>
      <c r="B1148" s="1">
        <v>6260.51</v>
      </c>
      <c r="C1148" s="16">
        <v>94.5</v>
      </c>
      <c r="D1148" s="28" t="s">
        <v>2442</v>
      </c>
      <c r="E1148" s="17" t="s">
        <v>2235</v>
      </c>
      <c r="F1148" s="20" t="s">
        <v>57</v>
      </c>
      <c r="G1148" s="17" t="s">
        <v>57</v>
      </c>
      <c r="H1148" s="17" t="s">
        <v>309</v>
      </c>
      <c r="I1148" s="15" t="s">
        <v>2443</v>
      </c>
      <c r="J1148" s="17"/>
      <c r="K1148" s="17"/>
      <c r="L1148" s="19" t="s">
        <v>63</v>
      </c>
      <c r="M1148" s="19" t="s">
        <v>63</v>
      </c>
      <c r="N1148" s="19" t="s">
        <v>63</v>
      </c>
      <c r="O1148" s="19" t="s">
        <v>62</v>
      </c>
      <c r="P1148" s="19" t="s">
        <v>63</v>
      </c>
      <c r="Q1148" s="19" t="s">
        <v>62</v>
      </c>
      <c r="R1148" s="19" t="s">
        <v>63</v>
      </c>
      <c r="S1148" s="26" t="s">
        <v>62</v>
      </c>
      <c r="T1148" s="26" t="s">
        <v>62</v>
      </c>
      <c r="U1148" s="17" t="s">
        <v>62</v>
      </c>
      <c r="V1148" s="27" t="s">
        <v>62</v>
      </c>
      <c r="W1148" s="17" t="s">
        <v>63</v>
      </c>
      <c r="X1148" s="17" t="s">
        <v>63</v>
      </c>
      <c r="Y1148" s="17" t="s">
        <v>63</v>
      </c>
      <c r="Z1148" s="17" t="s">
        <v>63</v>
      </c>
      <c r="AA1148" s="17" t="s">
        <v>63</v>
      </c>
      <c r="AB1148" s="17" t="s">
        <v>63</v>
      </c>
      <c r="AC1148" s="17" t="s">
        <v>63</v>
      </c>
      <c r="AD1148" s="17" t="s">
        <v>63</v>
      </c>
      <c r="AE1148" s="17" t="s">
        <v>63</v>
      </c>
      <c r="AF1148" s="17" t="s">
        <v>63</v>
      </c>
      <c r="AG1148" s="17" t="s">
        <v>63</v>
      </c>
      <c r="AH1148" s="17" t="s">
        <v>63</v>
      </c>
      <c r="AI1148" s="17" t="s">
        <v>63</v>
      </c>
      <c r="AJ1148" s="17" t="s">
        <v>63</v>
      </c>
      <c r="AK1148" s="17" t="s">
        <v>63</v>
      </c>
      <c r="AL1148" s="17" t="s">
        <v>63</v>
      </c>
      <c r="AM1148" s="17" t="s">
        <v>63</v>
      </c>
      <c r="AN1148" s="17" t="s">
        <v>63</v>
      </c>
      <c r="AO1148" s="17" t="s">
        <v>63</v>
      </c>
      <c r="AP1148" s="90"/>
      <c r="AQ1148" s="83" t="s">
        <v>64</v>
      </c>
    </row>
    <row r="1149" spans="1:43" ht="63.75">
      <c r="A1149" s="19" t="s">
        <v>2409</v>
      </c>
      <c r="B1149" s="1">
        <v>6260.54</v>
      </c>
      <c r="C1149" s="16">
        <v>166.5</v>
      </c>
      <c r="D1149" s="28" t="s">
        <v>2442</v>
      </c>
      <c r="E1149" s="17" t="s">
        <v>308</v>
      </c>
      <c r="F1149" s="20" t="s">
        <v>57</v>
      </c>
      <c r="G1149" s="17" t="s">
        <v>57</v>
      </c>
      <c r="H1149" s="17" t="s">
        <v>309</v>
      </c>
      <c r="I1149" s="15" t="s">
        <v>2443</v>
      </c>
      <c r="J1149" s="17"/>
      <c r="K1149" s="17"/>
      <c r="L1149" s="19" t="s">
        <v>63</v>
      </c>
      <c r="M1149" s="19" t="s">
        <v>63</v>
      </c>
      <c r="N1149" s="19" t="s">
        <v>63</v>
      </c>
      <c r="O1149" s="19" t="s">
        <v>62</v>
      </c>
      <c r="P1149" s="19" t="s">
        <v>63</v>
      </c>
      <c r="Q1149" s="19" t="s">
        <v>62</v>
      </c>
      <c r="R1149" s="19" t="s">
        <v>63</v>
      </c>
      <c r="S1149" s="26" t="s">
        <v>62</v>
      </c>
      <c r="T1149" s="26" t="s">
        <v>62</v>
      </c>
      <c r="U1149" s="17" t="s">
        <v>62</v>
      </c>
      <c r="V1149" s="27" t="s">
        <v>62</v>
      </c>
      <c r="W1149" s="17" t="s">
        <v>63</v>
      </c>
      <c r="X1149" s="17" t="s">
        <v>63</v>
      </c>
      <c r="Y1149" s="17" t="s">
        <v>63</v>
      </c>
      <c r="Z1149" s="17" t="s">
        <v>63</v>
      </c>
      <c r="AA1149" s="17" t="s">
        <v>63</v>
      </c>
      <c r="AB1149" s="17" t="s">
        <v>63</v>
      </c>
      <c r="AC1149" s="17" t="s">
        <v>63</v>
      </c>
      <c r="AD1149" s="17" t="s">
        <v>63</v>
      </c>
      <c r="AE1149" s="17" t="s">
        <v>63</v>
      </c>
      <c r="AF1149" s="17" t="s">
        <v>63</v>
      </c>
      <c r="AG1149" s="17" t="s">
        <v>63</v>
      </c>
      <c r="AH1149" s="17" t="s">
        <v>63</v>
      </c>
      <c r="AI1149" s="17" t="s">
        <v>63</v>
      </c>
      <c r="AJ1149" s="17" t="s">
        <v>63</v>
      </c>
      <c r="AK1149" s="17" t="s">
        <v>63</v>
      </c>
      <c r="AL1149" s="17" t="s">
        <v>63</v>
      </c>
      <c r="AM1149" s="17" t="s">
        <v>63</v>
      </c>
      <c r="AN1149" s="17" t="s">
        <v>63</v>
      </c>
      <c r="AO1149" s="17" t="s">
        <v>63</v>
      </c>
      <c r="AP1149" s="90"/>
      <c r="AQ1149" s="83" t="s">
        <v>64</v>
      </c>
    </row>
    <row r="1150" spans="1:43" ht="51">
      <c r="A1150" s="19" t="s">
        <v>2409</v>
      </c>
      <c r="B1150" s="1">
        <v>6260.55</v>
      </c>
      <c r="C1150" s="16">
        <v>315</v>
      </c>
      <c r="D1150" s="28" t="s">
        <v>2442</v>
      </c>
      <c r="E1150" s="17" t="s">
        <v>271</v>
      </c>
      <c r="F1150" s="20" t="s">
        <v>57</v>
      </c>
      <c r="G1150" s="17" t="s">
        <v>57</v>
      </c>
      <c r="H1150" s="17" t="s">
        <v>272</v>
      </c>
      <c r="I1150" s="15" t="s">
        <v>2444</v>
      </c>
      <c r="J1150" s="17"/>
      <c r="K1150" s="17"/>
      <c r="L1150" s="19" t="s">
        <v>63</v>
      </c>
      <c r="M1150" s="19" t="s">
        <v>63</v>
      </c>
      <c r="N1150" s="19" t="s">
        <v>63</v>
      </c>
      <c r="O1150" s="19" t="s">
        <v>62</v>
      </c>
      <c r="P1150" s="19" t="s">
        <v>63</v>
      </c>
      <c r="Q1150" s="19" t="s">
        <v>62</v>
      </c>
      <c r="R1150" s="19" t="s">
        <v>63</v>
      </c>
      <c r="S1150" s="26" t="s">
        <v>62</v>
      </c>
      <c r="T1150" s="26" t="s">
        <v>62</v>
      </c>
      <c r="U1150" s="17" t="s">
        <v>62</v>
      </c>
      <c r="V1150" s="27" t="s">
        <v>62</v>
      </c>
      <c r="W1150" s="17" t="s">
        <v>63</v>
      </c>
      <c r="X1150" s="17" t="s">
        <v>63</v>
      </c>
      <c r="Y1150" s="17" t="s">
        <v>63</v>
      </c>
      <c r="Z1150" s="17" t="s">
        <v>63</v>
      </c>
      <c r="AA1150" s="17" t="s">
        <v>63</v>
      </c>
      <c r="AB1150" s="17" t="s">
        <v>63</v>
      </c>
      <c r="AC1150" s="17" t="s">
        <v>63</v>
      </c>
      <c r="AD1150" s="17" t="s">
        <v>63</v>
      </c>
      <c r="AE1150" s="17" t="s">
        <v>63</v>
      </c>
      <c r="AF1150" s="17" t="s">
        <v>63</v>
      </c>
      <c r="AG1150" s="17" t="s">
        <v>63</v>
      </c>
      <c r="AH1150" s="17" t="s">
        <v>63</v>
      </c>
      <c r="AI1150" s="17" t="s">
        <v>63</v>
      </c>
      <c r="AJ1150" s="17" t="s">
        <v>63</v>
      </c>
      <c r="AK1150" s="17" t="s">
        <v>63</v>
      </c>
      <c r="AL1150" s="17" t="s">
        <v>63</v>
      </c>
      <c r="AM1150" s="17" t="s">
        <v>63</v>
      </c>
      <c r="AN1150" s="17" t="s">
        <v>63</v>
      </c>
      <c r="AO1150" s="17" t="s">
        <v>63</v>
      </c>
      <c r="AP1150" s="90"/>
      <c r="AQ1150" s="83" t="s">
        <v>64</v>
      </c>
    </row>
    <row r="1151" spans="1:43" ht="38.25">
      <c r="A1151" s="19" t="s">
        <v>2409</v>
      </c>
      <c r="B1151" s="1">
        <v>6260.56</v>
      </c>
      <c r="C1151" s="16">
        <v>193.5</v>
      </c>
      <c r="D1151" s="28" t="s">
        <v>2442</v>
      </c>
      <c r="E1151" s="17" t="s">
        <v>2445</v>
      </c>
      <c r="F1151" s="20" t="s">
        <v>57</v>
      </c>
      <c r="G1151" s="17" t="s">
        <v>57</v>
      </c>
      <c r="H1151" s="17" t="s">
        <v>2258</v>
      </c>
      <c r="I1151" s="15" t="s">
        <v>2244</v>
      </c>
      <c r="J1151" s="17" t="s">
        <v>2252</v>
      </c>
      <c r="K1151" s="17" t="s">
        <v>2446</v>
      </c>
      <c r="L1151" s="19" t="s">
        <v>63</v>
      </c>
      <c r="M1151" s="19" t="s">
        <v>63</v>
      </c>
      <c r="N1151" s="19" t="s">
        <v>63</v>
      </c>
      <c r="O1151" s="19" t="s">
        <v>62</v>
      </c>
      <c r="P1151" s="19" t="s">
        <v>63</v>
      </c>
      <c r="Q1151" s="19" t="s">
        <v>62</v>
      </c>
      <c r="R1151" s="19" t="s">
        <v>63</v>
      </c>
      <c r="S1151" s="26" t="s">
        <v>62</v>
      </c>
      <c r="T1151" s="26" t="s">
        <v>62</v>
      </c>
      <c r="U1151" s="17" t="s">
        <v>62</v>
      </c>
      <c r="V1151" s="27" t="s">
        <v>62</v>
      </c>
      <c r="W1151" s="17" t="s">
        <v>63</v>
      </c>
      <c r="X1151" s="17" t="s">
        <v>63</v>
      </c>
      <c r="Y1151" s="17" t="s">
        <v>63</v>
      </c>
      <c r="Z1151" s="17" t="s">
        <v>63</v>
      </c>
      <c r="AA1151" s="17" t="s">
        <v>63</v>
      </c>
      <c r="AB1151" s="17" t="s">
        <v>63</v>
      </c>
      <c r="AC1151" s="17" t="s">
        <v>63</v>
      </c>
      <c r="AD1151" s="17" t="s">
        <v>63</v>
      </c>
      <c r="AE1151" s="17" t="s">
        <v>63</v>
      </c>
      <c r="AF1151" s="17" t="s">
        <v>63</v>
      </c>
      <c r="AG1151" s="17" t="s">
        <v>63</v>
      </c>
      <c r="AH1151" s="17" t="s">
        <v>63</v>
      </c>
      <c r="AI1151" s="17" t="s">
        <v>63</v>
      </c>
      <c r="AJ1151" s="17" t="s">
        <v>63</v>
      </c>
      <c r="AK1151" s="17" t="s">
        <v>63</v>
      </c>
      <c r="AL1151" s="17" t="s">
        <v>63</v>
      </c>
      <c r="AM1151" s="17" t="s">
        <v>63</v>
      </c>
      <c r="AN1151" s="17" t="s">
        <v>63</v>
      </c>
      <c r="AO1151" s="17" t="s">
        <v>63</v>
      </c>
      <c r="AP1151" s="90"/>
      <c r="AQ1151" s="83" t="s">
        <v>64</v>
      </c>
    </row>
    <row r="1152" spans="1:43" ht="204">
      <c r="A1152" s="19" t="s">
        <v>2409</v>
      </c>
      <c r="B1152" s="1">
        <v>6260.61</v>
      </c>
      <c r="C1152" s="16">
        <v>2970</v>
      </c>
      <c r="D1152" s="28" t="s">
        <v>2442</v>
      </c>
      <c r="E1152" s="17" t="s">
        <v>283</v>
      </c>
      <c r="F1152" s="20" t="s">
        <v>57</v>
      </c>
      <c r="G1152" s="17" t="s">
        <v>57</v>
      </c>
      <c r="H1152" s="18">
        <v>1</v>
      </c>
      <c r="I1152" s="15" t="s">
        <v>2447</v>
      </c>
      <c r="J1152" s="17" t="s">
        <v>2362</v>
      </c>
      <c r="K1152" s="17" t="s">
        <v>2448</v>
      </c>
      <c r="L1152" s="19" t="s">
        <v>63</v>
      </c>
      <c r="M1152" s="19" t="s">
        <v>63</v>
      </c>
      <c r="N1152" s="19" t="s">
        <v>63</v>
      </c>
      <c r="O1152" s="19" t="s">
        <v>62</v>
      </c>
      <c r="P1152" s="19" t="s">
        <v>63</v>
      </c>
      <c r="Q1152" s="19" t="s">
        <v>62</v>
      </c>
      <c r="R1152" s="19" t="s">
        <v>63</v>
      </c>
      <c r="S1152" s="26" t="s">
        <v>62</v>
      </c>
      <c r="T1152" s="26" t="s">
        <v>62</v>
      </c>
      <c r="U1152" s="17" t="s">
        <v>62</v>
      </c>
      <c r="V1152" s="27" t="s">
        <v>62</v>
      </c>
      <c r="W1152" s="17" t="s">
        <v>63</v>
      </c>
      <c r="X1152" s="17" t="s">
        <v>63</v>
      </c>
      <c r="Y1152" s="17" t="s">
        <v>63</v>
      </c>
      <c r="Z1152" s="17" t="s">
        <v>63</v>
      </c>
      <c r="AA1152" s="17" t="s">
        <v>63</v>
      </c>
      <c r="AB1152" s="17" t="s">
        <v>63</v>
      </c>
      <c r="AC1152" s="17" t="s">
        <v>63</v>
      </c>
      <c r="AD1152" s="17" t="s">
        <v>63</v>
      </c>
      <c r="AE1152" s="17" t="s">
        <v>63</v>
      </c>
      <c r="AF1152" s="17" t="s">
        <v>63</v>
      </c>
      <c r="AG1152" s="17" t="s">
        <v>63</v>
      </c>
      <c r="AH1152" s="17" t="s">
        <v>63</v>
      </c>
      <c r="AI1152" s="17" t="s">
        <v>63</v>
      </c>
      <c r="AJ1152" s="17" t="s">
        <v>63</v>
      </c>
      <c r="AK1152" s="17" t="s">
        <v>63</v>
      </c>
      <c r="AL1152" s="17" t="s">
        <v>63</v>
      </c>
      <c r="AM1152" s="17" t="s">
        <v>63</v>
      </c>
      <c r="AN1152" s="17" t="s">
        <v>63</v>
      </c>
      <c r="AO1152" s="17" t="s">
        <v>63</v>
      </c>
      <c r="AP1152" s="90"/>
      <c r="AQ1152" s="83" t="s">
        <v>64</v>
      </c>
    </row>
    <row r="1153" spans="1:43" ht="204">
      <c r="A1153" s="19" t="s">
        <v>2409</v>
      </c>
      <c r="B1153" s="1">
        <v>6261.62</v>
      </c>
      <c r="C1153" s="16">
        <v>3420</v>
      </c>
      <c r="D1153" s="28" t="s">
        <v>2449</v>
      </c>
      <c r="E1153" s="17" t="s">
        <v>286</v>
      </c>
      <c r="F1153" s="20" t="s">
        <v>57</v>
      </c>
      <c r="G1153" s="17" t="s">
        <v>57</v>
      </c>
      <c r="H1153" s="18">
        <v>1</v>
      </c>
      <c r="I1153" s="15" t="s">
        <v>2275</v>
      </c>
      <c r="J1153" s="17" t="s">
        <v>2450</v>
      </c>
      <c r="K1153" s="17" t="s">
        <v>2448</v>
      </c>
      <c r="L1153" s="19" t="s">
        <v>63</v>
      </c>
      <c r="M1153" s="19" t="s">
        <v>63</v>
      </c>
      <c r="N1153" s="19" t="s">
        <v>63</v>
      </c>
      <c r="O1153" s="19" t="s">
        <v>62</v>
      </c>
      <c r="P1153" s="19" t="s">
        <v>63</v>
      </c>
      <c r="Q1153" s="19" t="s">
        <v>62</v>
      </c>
      <c r="R1153" s="19" t="s">
        <v>63</v>
      </c>
      <c r="S1153" s="26" t="s">
        <v>62</v>
      </c>
      <c r="T1153" s="26" t="s">
        <v>62</v>
      </c>
      <c r="U1153" s="17" t="s">
        <v>62</v>
      </c>
      <c r="V1153" s="27" t="s">
        <v>62</v>
      </c>
      <c r="W1153" s="17" t="s">
        <v>63</v>
      </c>
      <c r="X1153" s="17" t="s">
        <v>63</v>
      </c>
      <c r="Y1153" s="17" t="s">
        <v>63</v>
      </c>
      <c r="Z1153" s="17" t="s">
        <v>63</v>
      </c>
      <c r="AA1153" s="17" t="s">
        <v>63</v>
      </c>
      <c r="AB1153" s="17" t="s">
        <v>63</v>
      </c>
      <c r="AC1153" s="17" t="s">
        <v>63</v>
      </c>
      <c r="AD1153" s="17" t="s">
        <v>63</v>
      </c>
      <c r="AE1153" s="17" t="s">
        <v>63</v>
      </c>
      <c r="AF1153" s="17" t="s">
        <v>63</v>
      </c>
      <c r="AG1153" s="17" t="s">
        <v>63</v>
      </c>
      <c r="AH1153" s="17" t="s">
        <v>63</v>
      </c>
      <c r="AI1153" s="17" t="s">
        <v>63</v>
      </c>
      <c r="AJ1153" s="17" t="s">
        <v>63</v>
      </c>
      <c r="AK1153" s="17" t="s">
        <v>63</v>
      </c>
      <c r="AL1153" s="17" t="s">
        <v>63</v>
      </c>
      <c r="AM1153" s="17" t="s">
        <v>63</v>
      </c>
      <c r="AN1153" s="17" t="s">
        <v>63</v>
      </c>
      <c r="AO1153" s="17" t="s">
        <v>63</v>
      </c>
      <c r="AP1153" s="90"/>
      <c r="AQ1153" s="83" t="s">
        <v>64</v>
      </c>
    </row>
    <row r="1154" spans="1:43" ht="63.75">
      <c r="A1154" s="19" t="s">
        <v>2409</v>
      </c>
      <c r="B1154" s="1">
        <v>6262.54</v>
      </c>
      <c r="C1154" s="16">
        <v>166.5</v>
      </c>
      <c r="D1154" s="28" t="s">
        <v>2451</v>
      </c>
      <c r="E1154" s="17" t="s">
        <v>308</v>
      </c>
      <c r="F1154" s="20" t="s">
        <v>57</v>
      </c>
      <c r="G1154" s="17" t="s">
        <v>57</v>
      </c>
      <c r="H1154" s="17" t="s">
        <v>309</v>
      </c>
      <c r="I1154" s="15" t="s">
        <v>2423</v>
      </c>
      <c r="J1154" s="17"/>
      <c r="K1154" s="17"/>
      <c r="L1154" s="19" t="s">
        <v>63</v>
      </c>
      <c r="M1154" s="19" t="s">
        <v>63</v>
      </c>
      <c r="N1154" s="19" t="s">
        <v>63</v>
      </c>
      <c r="O1154" s="19" t="s">
        <v>62</v>
      </c>
      <c r="P1154" s="19" t="s">
        <v>63</v>
      </c>
      <c r="Q1154" s="19" t="s">
        <v>62</v>
      </c>
      <c r="R1154" s="19" t="s">
        <v>63</v>
      </c>
      <c r="S1154" s="26" t="s">
        <v>62</v>
      </c>
      <c r="T1154" s="26" t="s">
        <v>62</v>
      </c>
      <c r="U1154" s="17" t="s">
        <v>62</v>
      </c>
      <c r="V1154" s="27" t="s">
        <v>62</v>
      </c>
      <c r="W1154" s="17" t="s">
        <v>63</v>
      </c>
      <c r="X1154" s="17" t="s">
        <v>63</v>
      </c>
      <c r="Y1154" s="17" t="s">
        <v>63</v>
      </c>
      <c r="Z1154" s="17" t="s">
        <v>63</v>
      </c>
      <c r="AA1154" s="17" t="s">
        <v>63</v>
      </c>
      <c r="AB1154" s="17" t="s">
        <v>63</v>
      </c>
      <c r="AC1154" s="17" t="s">
        <v>63</v>
      </c>
      <c r="AD1154" s="17" t="s">
        <v>63</v>
      </c>
      <c r="AE1154" s="17" t="s">
        <v>63</v>
      </c>
      <c r="AF1154" s="17" t="s">
        <v>63</v>
      </c>
      <c r="AG1154" s="17" t="s">
        <v>63</v>
      </c>
      <c r="AH1154" s="17" t="s">
        <v>63</v>
      </c>
      <c r="AI1154" s="17" t="s">
        <v>63</v>
      </c>
      <c r="AJ1154" s="17" t="s">
        <v>63</v>
      </c>
      <c r="AK1154" s="17" t="s">
        <v>63</v>
      </c>
      <c r="AL1154" s="17" t="s">
        <v>63</v>
      </c>
      <c r="AM1154" s="17" t="s">
        <v>63</v>
      </c>
      <c r="AN1154" s="17" t="s">
        <v>63</v>
      </c>
      <c r="AO1154" s="17" t="s">
        <v>63</v>
      </c>
      <c r="AP1154" s="90"/>
      <c r="AQ1154" s="83" t="s">
        <v>64</v>
      </c>
    </row>
    <row r="1155" spans="1:43" ht="51">
      <c r="A1155" s="19" t="s">
        <v>2409</v>
      </c>
      <c r="B1155" s="1">
        <v>6262.55</v>
      </c>
      <c r="C1155" s="16">
        <v>315</v>
      </c>
      <c r="D1155" s="28" t="s">
        <v>2451</v>
      </c>
      <c r="E1155" s="17" t="s">
        <v>271</v>
      </c>
      <c r="F1155" s="20" t="s">
        <v>57</v>
      </c>
      <c r="G1155" s="17" t="s">
        <v>57</v>
      </c>
      <c r="H1155" s="17" t="s">
        <v>2452</v>
      </c>
      <c r="I1155" s="15" t="s">
        <v>2444</v>
      </c>
      <c r="J1155" s="17"/>
      <c r="K1155" s="17"/>
      <c r="L1155" s="19" t="s">
        <v>63</v>
      </c>
      <c r="M1155" s="19" t="s">
        <v>63</v>
      </c>
      <c r="N1155" s="19" t="s">
        <v>63</v>
      </c>
      <c r="O1155" s="19" t="s">
        <v>62</v>
      </c>
      <c r="P1155" s="19" t="s">
        <v>63</v>
      </c>
      <c r="Q1155" s="19" t="s">
        <v>62</v>
      </c>
      <c r="R1155" s="19" t="s">
        <v>63</v>
      </c>
      <c r="S1155" s="26" t="s">
        <v>62</v>
      </c>
      <c r="T1155" s="26" t="s">
        <v>62</v>
      </c>
      <c r="U1155" s="17" t="s">
        <v>62</v>
      </c>
      <c r="V1155" s="27" t="s">
        <v>62</v>
      </c>
      <c r="W1155" s="17" t="s">
        <v>63</v>
      </c>
      <c r="X1155" s="17" t="s">
        <v>63</v>
      </c>
      <c r="Y1155" s="17" t="s">
        <v>63</v>
      </c>
      <c r="Z1155" s="17" t="s">
        <v>63</v>
      </c>
      <c r="AA1155" s="17" t="s">
        <v>63</v>
      </c>
      <c r="AB1155" s="17" t="s">
        <v>63</v>
      </c>
      <c r="AC1155" s="17" t="s">
        <v>63</v>
      </c>
      <c r="AD1155" s="17" t="s">
        <v>63</v>
      </c>
      <c r="AE1155" s="17" t="s">
        <v>63</v>
      </c>
      <c r="AF1155" s="17" t="s">
        <v>63</v>
      </c>
      <c r="AG1155" s="17" t="s">
        <v>63</v>
      </c>
      <c r="AH1155" s="17" t="s">
        <v>63</v>
      </c>
      <c r="AI1155" s="17" t="s">
        <v>63</v>
      </c>
      <c r="AJ1155" s="17" t="s">
        <v>63</v>
      </c>
      <c r="AK1155" s="17" t="s">
        <v>63</v>
      </c>
      <c r="AL1155" s="17" t="s">
        <v>63</v>
      </c>
      <c r="AM1155" s="17" t="s">
        <v>63</v>
      </c>
      <c r="AN1155" s="17" t="s">
        <v>63</v>
      </c>
      <c r="AO1155" s="17" t="s">
        <v>63</v>
      </c>
      <c r="AP1155" s="90"/>
      <c r="AQ1155" s="83" t="s">
        <v>64</v>
      </c>
    </row>
    <row r="1156" spans="1:43" ht="25.5">
      <c r="A1156" s="19" t="s">
        <v>2409</v>
      </c>
      <c r="B1156" s="1">
        <v>6262.56</v>
      </c>
      <c r="C1156" s="16">
        <v>193.5</v>
      </c>
      <c r="D1156" s="28" t="s">
        <v>2451</v>
      </c>
      <c r="E1156" s="17" t="s">
        <v>2242</v>
      </c>
      <c r="F1156" s="20" t="s">
        <v>57</v>
      </c>
      <c r="G1156" s="17" t="s">
        <v>57</v>
      </c>
      <c r="H1156" s="17" t="s">
        <v>2413</v>
      </c>
      <c r="I1156" s="15" t="s">
        <v>2251</v>
      </c>
      <c r="J1156" s="17" t="s">
        <v>2252</v>
      </c>
      <c r="K1156" s="17" t="s">
        <v>2453</v>
      </c>
      <c r="L1156" s="19" t="s">
        <v>63</v>
      </c>
      <c r="M1156" s="19" t="s">
        <v>63</v>
      </c>
      <c r="N1156" s="19" t="s">
        <v>63</v>
      </c>
      <c r="O1156" s="19" t="s">
        <v>62</v>
      </c>
      <c r="P1156" s="19" t="s">
        <v>63</v>
      </c>
      <c r="Q1156" s="19" t="s">
        <v>62</v>
      </c>
      <c r="R1156" s="19" t="s">
        <v>63</v>
      </c>
      <c r="S1156" s="26" t="s">
        <v>62</v>
      </c>
      <c r="T1156" s="26" t="s">
        <v>62</v>
      </c>
      <c r="U1156" s="17" t="s">
        <v>62</v>
      </c>
      <c r="V1156" s="27" t="s">
        <v>62</v>
      </c>
      <c r="W1156" s="17" t="s">
        <v>63</v>
      </c>
      <c r="X1156" s="17" t="s">
        <v>63</v>
      </c>
      <c r="Y1156" s="17" t="s">
        <v>63</v>
      </c>
      <c r="Z1156" s="17" t="s">
        <v>63</v>
      </c>
      <c r="AA1156" s="17" t="s">
        <v>63</v>
      </c>
      <c r="AB1156" s="17" t="s">
        <v>63</v>
      </c>
      <c r="AC1156" s="17" t="s">
        <v>63</v>
      </c>
      <c r="AD1156" s="17" t="s">
        <v>63</v>
      </c>
      <c r="AE1156" s="17" t="s">
        <v>63</v>
      </c>
      <c r="AF1156" s="17" t="s">
        <v>63</v>
      </c>
      <c r="AG1156" s="17" t="s">
        <v>63</v>
      </c>
      <c r="AH1156" s="17" t="s">
        <v>63</v>
      </c>
      <c r="AI1156" s="17" t="s">
        <v>63</v>
      </c>
      <c r="AJ1156" s="17" t="s">
        <v>63</v>
      </c>
      <c r="AK1156" s="17" t="s">
        <v>63</v>
      </c>
      <c r="AL1156" s="17" t="s">
        <v>63</v>
      </c>
      <c r="AM1156" s="17" t="s">
        <v>63</v>
      </c>
      <c r="AN1156" s="17" t="s">
        <v>63</v>
      </c>
      <c r="AO1156" s="17" t="s">
        <v>63</v>
      </c>
      <c r="AP1156" s="90"/>
      <c r="AQ1156" s="83" t="s">
        <v>64</v>
      </c>
    </row>
    <row r="1157" spans="1:43">
      <c r="A1157" s="19" t="s">
        <v>2409</v>
      </c>
      <c r="B1157" s="1">
        <v>6262.59</v>
      </c>
      <c r="C1157" s="16">
        <v>252</v>
      </c>
      <c r="D1157" s="28" t="s">
        <v>2451</v>
      </c>
      <c r="E1157" s="17" t="s">
        <v>2424</v>
      </c>
      <c r="F1157" s="20" t="s">
        <v>57</v>
      </c>
      <c r="G1157" s="17" t="s">
        <v>57</v>
      </c>
      <c r="H1157" s="17" t="s">
        <v>2427</v>
      </c>
      <c r="I1157" s="15" t="s">
        <v>2423</v>
      </c>
      <c r="J1157" s="17"/>
      <c r="K1157" s="17"/>
      <c r="L1157" s="19" t="s">
        <v>63</v>
      </c>
      <c r="M1157" s="19" t="s">
        <v>63</v>
      </c>
      <c r="N1157" s="19" t="s">
        <v>63</v>
      </c>
      <c r="O1157" s="19" t="s">
        <v>62</v>
      </c>
      <c r="P1157" s="19" t="s">
        <v>63</v>
      </c>
      <c r="Q1157" s="19" t="s">
        <v>62</v>
      </c>
      <c r="R1157" s="19" t="s">
        <v>63</v>
      </c>
      <c r="S1157" s="26" t="s">
        <v>62</v>
      </c>
      <c r="T1157" s="26" t="s">
        <v>62</v>
      </c>
      <c r="U1157" s="17" t="s">
        <v>62</v>
      </c>
      <c r="V1157" s="27" t="s">
        <v>62</v>
      </c>
      <c r="W1157" s="17" t="s">
        <v>63</v>
      </c>
      <c r="X1157" s="17" t="s">
        <v>63</v>
      </c>
      <c r="Y1157" s="17" t="s">
        <v>63</v>
      </c>
      <c r="Z1157" s="17" t="s">
        <v>63</v>
      </c>
      <c r="AA1157" s="17" t="s">
        <v>63</v>
      </c>
      <c r="AB1157" s="17" t="s">
        <v>63</v>
      </c>
      <c r="AC1157" s="17" t="s">
        <v>63</v>
      </c>
      <c r="AD1157" s="17" t="s">
        <v>63</v>
      </c>
      <c r="AE1157" s="17" t="s">
        <v>63</v>
      </c>
      <c r="AF1157" s="17" t="s">
        <v>63</v>
      </c>
      <c r="AG1157" s="17" t="s">
        <v>63</v>
      </c>
      <c r="AH1157" s="17" t="s">
        <v>63</v>
      </c>
      <c r="AI1157" s="17" t="s">
        <v>63</v>
      </c>
      <c r="AJ1157" s="17" t="s">
        <v>63</v>
      </c>
      <c r="AK1157" s="17" t="s">
        <v>63</v>
      </c>
      <c r="AL1157" s="17" t="s">
        <v>63</v>
      </c>
      <c r="AM1157" s="17" t="s">
        <v>63</v>
      </c>
      <c r="AN1157" s="17" t="s">
        <v>63</v>
      </c>
      <c r="AO1157" s="17" t="s">
        <v>63</v>
      </c>
      <c r="AP1157" s="90"/>
      <c r="AQ1157" s="83" t="s">
        <v>64</v>
      </c>
    </row>
    <row r="1158" spans="1:43" ht="191.25">
      <c r="A1158" s="19" t="s">
        <v>2409</v>
      </c>
      <c r="B1158" s="1">
        <v>6262.6</v>
      </c>
      <c r="C1158" s="16">
        <v>2610</v>
      </c>
      <c r="D1158" s="28" t="s">
        <v>2451</v>
      </c>
      <c r="E1158" s="17" t="s">
        <v>274</v>
      </c>
      <c r="F1158" s="20" t="s">
        <v>57</v>
      </c>
      <c r="G1158" s="17" t="s">
        <v>57</v>
      </c>
      <c r="H1158" s="18">
        <v>1</v>
      </c>
      <c r="I1158" s="15" t="s">
        <v>2454</v>
      </c>
      <c r="J1158" s="17" t="s">
        <v>276</v>
      </c>
      <c r="K1158" s="17" t="s">
        <v>2455</v>
      </c>
      <c r="L1158" s="19" t="s">
        <v>63</v>
      </c>
      <c r="M1158" s="19" t="s">
        <v>63</v>
      </c>
      <c r="N1158" s="19" t="s">
        <v>63</v>
      </c>
      <c r="O1158" s="19" t="s">
        <v>62</v>
      </c>
      <c r="P1158" s="19" t="s">
        <v>63</v>
      </c>
      <c r="Q1158" s="19" t="s">
        <v>62</v>
      </c>
      <c r="R1158" s="19" t="s">
        <v>63</v>
      </c>
      <c r="S1158" s="26" t="s">
        <v>62</v>
      </c>
      <c r="T1158" s="26" t="s">
        <v>62</v>
      </c>
      <c r="U1158" s="17" t="s">
        <v>62</v>
      </c>
      <c r="V1158" s="27" t="s">
        <v>62</v>
      </c>
      <c r="W1158" s="17" t="s">
        <v>63</v>
      </c>
      <c r="X1158" s="17" t="s">
        <v>63</v>
      </c>
      <c r="Y1158" s="17" t="s">
        <v>63</v>
      </c>
      <c r="Z1158" s="17" t="s">
        <v>63</v>
      </c>
      <c r="AA1158" s="17" t="s">
        <v>63</v>
      </c>
      <c r="AB1158" s="17" t="s">
        <v>63</v>
      </c>
      <c r="AC1158" s="17" t="s">
        <v>63</v>
      </c>
      <c r="AD1158" s="17" t="s">
        <v>63</v>
      </c>
      <c r="AE1158" s="17" t="s">
        <v>63</v>
      </c>
      <c r="AF1158" s="17" t="s">
        <v>63</v>
      </c>
      <c r="AG1158" s="17" t="s">
        <v>63</v>
      </c>
      <c r="AH1158" s="17" t="s">
        <v>63</v>
      </c>
      <c r="AI1158" s="17" t="s">
        <v>63</v>
      </c>
      <c r="AJ1158" s="17" t="s">
        <v>63</v>
      </c>
      <c r="AK1158" s="17" t="s">
        <v>63</v>
      </c>
      <c r="AL1158" s="17" t="s">
        <v>63</v>
      </c>
      <c r="AM1158" s="17" t="s">
        <v>63</v>
      </c>
      <c r="AN1158" s="17" t="s">
        <v>63</v>
      </c>
      <c r="AO1158" s="17" t="s">
        <v>63</v>
      </c>
      <c r="AP1158" s="90"/>
      <c r="AQ1158" s="83" t="s">
        <v>64</v>
      </c>
    </row>
    <row r="1159" spans="1:43" ht="25.5">
      <c r="A1159" s="19" t="s">
        <v>2409</v>
      </c>
      <c r="B1159" s="1">
        <v>6263.5</v>
      </c>
      <c r="C1159" s="16">
        <v>83.7</v>
      </c>
      <c r="D1159" s="28" t="s">
        <v>2456</v>
      </c>
      <c r="E1159" s="17" t="s">
        <v>303</v>
      </c>
      <c r="F1159" s="20" t="s">
        <v>57</v>
      </c>
      <c r="G1159" s="17" t="s">
        <v>57</v>
      </c>
      <c r="H1159" s="17" t="s">
        <v>304</v>
      </c>
      <c r="I1159" s="15" t="s">
        <v>2443</v>
      </c>
      <c r="J1159" s="17"/>
      <c r="K1159" s="17"/>
      <c r="L1159" s="19" t="s">
        <v>63</v>
      </c>
      <c r="M1159" s="19" t="s">
        <v>63</v>
      </c>
      <c r="N1159" s="19" t="s">
        <v>63</v>
      </c>
      <c r="O1159" s="19" t="s">
        <v>62</v>
      </c>
      <c r="P1159" s="19" t="s">
        <v>63</v>
      </c>
      <c r="Q1159" s="19" t="s">
        <v>62</v>
      </c>
      <c r="R1159" s="19" t="s">
        <v>63</v>
      </c>
      <c r="S1159" s="26" t="s">
        <v>62</v>
      </c>
      <c r="T1159" s="26" t="s">
        <v>62</v>
      </c>
      <c r="U1159" s="17" t="s">
        <v>62</v>
      </c>
      <c r="V1159" s="27" t="s">
        <v>62</v>
      </c>
      <c r="W1159" s="17" t="s">
        <v>63</v>
      </c>
      <c r="X1159" s="17" t="s">
        <v>63</v>
      </c>
      <c r="Y1159" s="17" t="s">
        <v>63</v>
      </c>
      <c r="Z1159" s="17" t="s">
        <v>63</v>
      </c>
      <c r="AA1159" s="17" t="s">
        <v>63</v>
      </c>
      <c r="AB1159" s="17" t="s">
        <v>63</v>
      </c>
      <c r="AC1159" s="17" t="s">
        <v>63</v>
      </c>
      <c r="AD1159" s="17" t="s">
        <v>63</v>
      </c>
      <c r="AE1159" s="17" t="s">
        <v>63</v>
      </c>
      <c r="AF1159" s="17" t="s">
        <v>63</v>
      </c>
      <c r="AG1159" s="17" t="s">
        <v>63</v>
      </c>
      <c r="AH1159" s="17" t="s">
        <v>63</v>
      </c>
      <c r="AI1159" s="17" t="s">
        <v>63</v>
      </c>
      <c r="AJ1159" s="17" t="s">
        <v>63</v>
      </c>
      <c r="AK1159" s="17" t="s">
        <v>63</v>
      </c>
      <c r="AL1159" s="17" t="s">
        <v>63</v>
      </c>
      <c r="AM1159" s="17" t="s">
        <v>63</v>
      </c>
      <c r="AN1159" s="17" t="s">
        <v>63</v>
      </c>
      <c r="AO1159" s="17" t="s">
        <v>63</v>
      </c>
      <c r="AP1159" s="90"/>
      <c r="AQ1159" s="83" t="s">
        <v>64</v>
      </c>
    </row>
    <row r="1160" spans="1:43" ht="51">
      <c r="A1160" s="19" t="s">
        <v>2409</v>
      </c>
      <c r="B1160" s="1">
        <v>6263.55</v>
      </c>
      <c r="C1160" s="16">
        <v>315</v>
      </c>
      <c r="D1160" s="28" t="s">
        <v>2456</v>
      </c>
      <c r="E1160" s="17" t="s">
        <v>271</v>
      </c>
      <c r="F1160" s="20" t="s">
        <v>57</v>
      </c>
      <c r="G1160" s="17" t="s">
        <v>57</v>
      </c>
      <c r="H1160" s="17" t="s">
        <v>272</v>
      </c>
      <c r="I1160" s="15" t="s">
        <v>2444</v>
      </c>
      <c r="J1160" s="17"/>
      <c r="K1160" s="17"/>
      <c r="L1160" s="19" t="s">
        <v>63</v>
      </c>
      <c r="M1160" s="19" t="s">
        <v>63</v>
      </c>
      <c r="N1160" s="19" t="s">
        <v>63</v>
      </c>
      <c r="O1160" s="19" t="s">
        <v>62</v>
      </c>
      <c r="P1160" s="19" t="s">
        <v>63</v>
      </c>
      <c r="Q1160" s="19" t="s">
        <v>62</v>
      </c>
      <c r="R1160" s="19" t="s">
        <v>63</v>
      </c>
      <c r="S1160" s="26" t="s">
        <v>62</v>
      </c>
      <c r="T1160" s="26" t="s">
        <v>62</v>
      </c>
      <c r="U1160" s="17" t="s">
        <v>62</v>
      </c>
      <c r="V1160" s="27" t="s">
        <v>62</v>
      </c>
      <c r="W1160" s="17" t="s">
        <v>63</v>
      </c>
      <c r="X1160" s="17" t="s">
        <v>63</v>
      </c>
      <c r="Y1160" s="17" t="s">
        <v>63</v>
      </c>
      <c r="Z1160" s="17" t="s">
        <v>63</v>
      </c>
      <c r="AA1160" s="17" t="s">
        <v>63</v>
      </c>
      <c r="AB1160" s="17" t="s">
        <v>63</v>
      </c>
      <c r="AC1160" s="17" t="s">
        <v>63</v>
      </c>
      <c r="AD1160" s="17" t="s">
        <v>63</v>
      </c>
      <c r="AE1160" s="17" t="s">
        <v>63</v>
      </c>
      <c r="AF1160" s="17" t="s">
        <v>63</v>
      </c>
      <c r="AG1160" s="17" t="s">
        <v>63</v>
      </c>
      <c r="AH1160" s="17" t="s">
        <v>63</v>
      </c>
      <c r="AI1160" s="17" t="s">
        <v>63</v>
      </c>
      <c r="AJ1160" s="17" t="s">
        <v>63</v>
      </c>
      <c r="AK1160" s="17" t="s">
        <v>63</v>
      </c>
      <c r="AL1160" s="17" t="s">
        <v>63</v>
      </c>
      <c r="AM1160" s="17" t="s">
        <v>63</v>
      </c>
      <c r="AN1160" s="17" t="s">
        <v>63</v>
      </c>
      <c r="AO1160" s="17" t="s">
        <v>63</v>
      </c>
      <c r="AP1160" s="90"/>
      <c r="AQ1160" s="83" t="s">
        <v>64</v>
      </c>
    </row>
    <row r="1161" spans="1:43" ht="25.5">
      <c r="A1161" s="19" t="s">
        <v>2409</v>
      </c>
      <c r="B1161" s="1">
        <v>6263.56</v>
      </c>
      <c r="C1161" s="16">
        <v>193.5</v>
      </c>
      <c r="D1161" s="28" t="s">
        <v>2456</v>
      </c>
      <c r="E1161" s="17" t="s">
        <v>2242</v>
      </c>
      <c r="F1161" s="20" t="s">
        <v>57</v>
      </c>
      <c r="G1161" s="17" t="s">
        <v>57</v>
      </c>
      <c r="H1161" s="17" t="s">
        <v>2413</v>
      </c>
      <c r="I1161" s="15" t="s">
        <v>2244</v>
      </c>
      <c r="J1161" s="17" t="s">
        <v>2252</v>
      </c>
      <c r="K1161" s="17" t="s">
        <v>2457</v>
      </c>
      <c r="L1161" s="19" t="s">
        <v>63</v>
      </c>
      <c r="M1161" s="19" t="s">
        <v>63</v>
      </c>
      <c r="N1161" s="19" t="s">
        <v>63</v>
      </c>
      <c r="O1161" s="19" t="s">
        <v>62</v>
      </c>
      <c r="P1161" s="19" t="s">
        <v>63</v>
      </c>
      <c r="Q1161" s="19" t="s">
        <v>62</v>
      </c>
      <c r="R1161" s="19" t="s">
        <v>63</v>
      </c>
      <c r="S1161" s="26" t="s">
        <v>62</v>
      </c>
      <c r="T1161" s="26" t="s">
        <v>62</v>
      </c>
      <c r="U1161" s="17" t="s">
        <v>62</v>
      </c>
      <c r="V1161" s="27" t="s">
        <v>62</v>
      </c>
      <c r="W1161" s="17" t="s">
        <v>63</v>
      </c>
      <c r="X1161" s="17" t="s">
        <v>63</v>
      </c>
      <c r="Y1161" s="17" t="s">
        <v>63</v>
      </c>
      <c r="Z1161" s="17" t="s">
        <v>63</v>
      </c>
      <c r="AA1161" s="17" t="s">
        <v>63</v>
      </c>
      <c r="AB1161" s="17" t="s">
        <v>63</v>
      </c>
      <c r="AC1161" s="17" t="s">
        <v>63</v>
      </c>
      <c r="AD1161" s="17" t="s">
        <v>63</v>
      </c>
      <c r="AE1161" s="17" t="s">
        <v>63</v>
      </c>
      <c r="AF1161" s="17" t="s">
        <v>63</v>
      </c>
      <c r="AG1161" s="17" t="s">
        <v>63</v>
      </c>
      <c r="AH1161" s="17" t="s">
        <v>63</v>
      </c>
      <c r="AI1161" s="17" t="s">
        <v>63</v>
      </c>
      <c r="AJ1161" s="17" t="s">
        <v>63</v>
      </c>
      <c r="AK1161" s="17" t="s">
        <v>63</v>
      </c>
      <c r="AL1161" s="17" t="s">
        <v>63</v>
      </c>
      <c r="AM1161" s="17" t="s">
        <v>63</v>
      </c>
      <c r="AN1161" s="17" t="s">
        <v>63</v>
      </c>
      <c r="AO1161" s="17" t="s">
        <v>63</v>
      </c>
      <c r="AP1161" s="90"/>
      <c r="AQ1161" s="83" t="s">
        <v>64</v>
      </c>
    </row>
    <row r="1162" spans="1:43" ht="191.25">
      <c r="A1162" s="19" t="s">
        <v>2409</v>
      </c>
      <c r="B1162" s="1">
        <v>6263.6</v>
      </c>
      <c r="C1162" s="16">
        <v>2610</v>
      </c>
      <c r="D1162" s="28" t="s">
        <v>2456</v>
      </c>
      <c r="E1162" s="17" t="s">
        <v>274</v>
      </c>
      <c r="F1162" s="20" t="s">
        <v>57</v>
      </c>
      <c r="G1162" s="17" t="s">
        <v>57</v>
      </c>
      <c r="H1162" s="18">
        <v>1</v>
      </c>
      <c r="I1162" s="15" t="s">
        <v>2458</v>
      </c>
      <c r="J1162" s="17" t="s">
        <v>276</v>
      </c>
      <c r="K1162" s="17" t="s">
        <v>2459</v>
      </c>
      <c r="L1162" s="19" t="s">
        <v>63</v>
      </c>
      <c r="M1162" s="19" t="s">
        <v>63</v>
      </c>
      <c r="N1162" s="19" t="s">
        <v>63</v>
      </c>
      <c r="O1162" s="19" t="s">
        <v>62</v>
      </c>
      <c r="P1162" s="19" t="s">
        <v>63</v>
      </c>
      <c r="Q1162" s="19" t="s">
        <v>62</v>
      </c>
      <c r="R1162" s="19" t="s">
        <v>63</v>
      </c>
      <c r="S1162" s="26" t="s">
        <v>62</v>
      </c>
      <c r="T1162" s="26" t="s">
        <v>62</v>
      </c>
      <c r="U1162" s="17" t="s">
        <v>62</v>
      </c>
      <c r="V1162" s="27" t="s">
        <v>62</v>
      </c>
      <c r="W1162" s="17" t="s">
        <v>63</v>
      </c>
      <c r="X1162" s="17" t="s">
        <v>63</v>
      </c>
      <c r="Y1162" s="17" t="s">
        <v>63</v>
      </c>
      <c r="Z1162" s="17" t="s">
        <v>63</v>
      </c>
      <c r="AA1162" s="17" t="s">
        <v>63</v>
      </c>
      <c r="AB1162" s="17" t="s">
        <v>63</v>
      </c>
      <c r="AC1162" s="17" t="s">
        <v>63</v>
      </c>
      <c r="AD1162" s="17" t="s">
        <v>63</v>
      </c>
      <c r="AE1162" s="17" t="s">
        <v>63</v>
      </c>
      <c r="AF1162" s="17" t="s">
        <v>63</v>
      </c>
      <c r="AG1162" s="17" t="s">
        <v>63</v>
      </c>
      <c r="AH1162" s="17" t="s">
        <v>63</v>
      </c>
      <c r="AI1162" s="17" t="s">
        <v>63</v>
      </c>
      <c r="AJ1162" s="17" t="s">
        <v>63</v>
      </c>
      <c r="AK1162" s="17" t="s">
        <v>63</v>
      </c>
      <c r="AL1162" s="17" t="s">
        <v>63</v>
      </c>
      <c r="AM1162" s="17" t="s">
        <v>63</v>
      </c>
      <c r="AN1162" s="17" t="s">
        <v>63</v>
      </c>
      <c r="AO1162" s="17" t="s">
        <v>63</v>
      </c>
      <c r="AP1162" s="90"/>
      <c r="AQ1162" s="83" t="s">
        <v>64</v>
      </c>
    </row>
    <row r="1163" spans="1:43" ht="153">
      <c r="A1163" s="19" t="s">
        <v>2409</v>
      </c>
      <c r="B1163" s="1">
        <v>6264.55</v>
      </c>
      <c r="C1163" s="16">
        <v>315</v>
      </c>
      <c r="D1163" s="28" t="s">
        <v>2460</v>
      </c>
      <c r="E1163" s="17" t="s">
        <v>271</v>
      </c>
      <c r="F1163" s="20" t="s">
        <v>57</v>
      </c>
      <c r="G1163" s="17" t="s">
        <v>57</v>
      </c>
      <c r="H1163" s="17" t="s">
        <v>272</v>
      </c>
      <c r="I1163" s="15" t="s">
        <v>2461</v>
      </c>
      <c r="J1163" s="17" t="s">
        <v>2265</v>
      </c>
      <c r="K1163" s="17"/>
      <c r="L1163" s="19" t="s">
        <v>63</v>
      </c>
      <c r="M1163" s="19" t="s">
        <v>63</v>
      </c>
      <c r="N1163" s="19" t="s">
        <v>63</v>
      </c>
      <c r="O1163" s="19" t="s">
        <v>62</v>
      </c>
      <c r="P1163" s="19" t="s">
        <v>63</v>
      </c>
      <c r="Q1163" s="19" t="s">
        <v>62</v>
      </c>
      <c r="R1163" s="19" t="s">
        <v>63</v>
      </c>
      <c r="S1163" s="26" t="s">
        <v>62</v>
      </c>
      <c r="T1163" s="26" t="s">
        <v>62</v>
      </c>
      <c r="U1163" s="17" t="s">
        <v>62</v>
      </c>
      <c r="V1163" s="27" t="s">
        <v>62</v>
      </c>
      <c r="W1163" s="17" t="s">
        <v>63</v>
      </c>
      <c r="X1163" s="17" t="s">
        <v>63</v>
      </c>
      <c r="Y1163" s="17" t="s">
        <v>63</v>
      </c>
      <c r="Z1163" s="17" t="s">
        <v>63</v>
      </c>
      <c r="AA1163" s="17" t="s">
        <v>63</v>
      </c>
      <c r="AB1163" s="17" t="s">
        <v>63</v>
      </c>
      <c r="AC1163" s="17" t="s">
        <v>63</v>
      </c>
      <c r="AD1163" s="17" t="s">
        <v>63</v>
      </c>
      <c r="AE1163" s="17" t="s">
        <v>63</v>
      </c>
      <c r="AF1163" s="17" t="s">
        <v>63</v>
      </c>
      <c r="AG1163" s="17" t="s">
        <v>63</v>
      </c>
      <c r="AH1163" s="17" t="s">
        <v>63</v>
      </c>
      <c r="AI1163" s="17" t="s">
        <v>63</v>
      </c>
      <c r="AJ1163" s="17" t="s">
        <v>63</v>
      </c>
      <c r="AK1163" s="17" t="s">
        <v>63</v>
      </c>
      <c r="AL1163" s="17" t="s">
        <v>63</v>
      </c>
      <c r="AM1163" s="17" t="s">
        <v>63</v>
      </c>
      <c r="AN1163" s="17" t="s">
        <v>63</v>
      </c>
      <c r="AO1163" s="17" t="s">
        <v>63</v>
      </c>
      <c r="AP1163" s="90"/>
      <c r="AQ1163" s="83" t="s">
        <v>1891</v>
      </c>
    </row>
    <row r="1164" spans="1:43" ht="153">
      <c r="A1164" s="19" t="s">
        <v>2409</v>
      </c>
      <c r="B1164" s="1">
        <v>6264.56</v>
      </c>
      <c r="C1164" s="16">
        <v>193.5</v>
      </c>
      <c r="D1164" s="28" t="s">
        <v>2460</v>
      </c>
      <c r="E1164" s="17" t="s">
        <v>2242</v>
      </c>
      <c r="F1164" s="20" t="s">
        <v>57</v>
      </c>
      <c r="G1164" s="17" t="s">
        <v>57</v>
      </c>
      <c r="H1164" s="17" t="s">
        <v>2413</v>
      </c>
      <c r="I1164" s="15" t="s">
        <v>2266</v>
      </c>
      <c r="J1164" s="17" t="s">
        <v>2267</v>
      </c>
      <c r="K1164" s="17" t="s">
        <v>2462</v>
      </c>
      <c r="L1164" s="19" t="s">
        <v>63</v>
      </c>
      <c r="M1164" s="19" t="s">
        <v>63</v>
      </c>
      <c r="N1164" s="19" t="s">
        <v>63</v>
      </c>
      <c r="O1164" s="19" t="s">
        <v>62</v>
      </c>
      <c r="P1164" s="19" t="s">
        <v>63</v>
      </c>
      <c r="Q1164" s="19" t="s">
        <v>62</v>
      </c>
      <c r="R1164" s="19" t="s">
        <v>63</v>
      </c>
      <c r="S1164" s="26" t="s">
        <v>62</v>
      </c>
      <c r="T1164" s="26" t="s">
        <v>62</v>
      </c>
      <c r="U1164" s="17" t="s">
        <v>62</v>
      </c>
      <c r="V1164" s="27" t="s">
        <v>62</v>
      </c>
      <c r="W1164" s="17" t="s">
        <v>63</v>
      </c>
      <c r="X1164" s="17" t="s">
        <v>63</v>
      </c>
      <c r="Y1164" s="17" t="s">
        <v>63</v>
      </c>
      <c r="Z1164" s="17" t="s">
        <v>63</v>
      </c>
      <c r="AA1164" s="17" t="s">
        <v>63</v>
      </c>
      <c r="AB1164" s="17" t="s">
        <v>63</v>
      </c>
      <c r="AC1164" s="17" t="s">
        <v>63</v>
      </c>
      <c r="AD1164" s="17" t="s">
        <v>63</v>
      </c>
      <c r="AE1164" s="17" t="s">
        <v>63</v>
      </c>
      <c r="AF1164" s="17" t="s">
        <v>63</v>
      </c>
      <c r="AG1164" s="17" t="s">
        <v>63</v>
      </c>
      <c r="AH1164" s="17" t="s">
        <v>63</v>
      </c>
      <c r="AI1164" s="17" t="s">
        <v>63</v>
      </c>
      <c r="AJ1164" s="17" t="s">
        <v>63</v>
      </c>
      <c r="AK1164" s="17" t="s">
        <v>63</v>
      </c>
      <c r="AL1164" s="17" t="s">
        <v>63</v>
      </c>
      <c r="AM1164" s="17" t="s">
        <v>63</v>
      </c>
      <c r="AN1164" s="17" t="s">
        <v>63</v>
      </c>
      <c r="AO1164" s="17" t="s">
        <v>63</v>
      </c>
      <c r="AP1164" s="90"/>
      <c r="AQ1164" s="83" t="s">
        <v>1891</v>
      </c>
    </row>
    <row r="1165" spans="1:43" ht="280.5">
      <c r="A1165" s="19" t="s">
        <v>2409</v>
      </c>
      <c r="B1165" s="1">
        <v>6264.6</v>
      </c>
      <c r="C1165" s="16">
        <v>2610</v>
      </c>
      <c r="D1165" s="28" t="s">
        <v>2460</v>
      </c>
      <c r="E1165" s="17" t="s">
        <v>274</v>
      </c>
      <c r="F1165" s="20" t="s">
        <v>57</v>
      </c>
      <c r="G1165" s="17" t="s">
        <v>57</v>
      </c>
      <c r="H1165" s="18">
        <v>1</v>
      </c>
      <c r="I1165" s="15" t="s">
        <v>2463</v>
      </c>
      <c r="J1165" s="17" t="s">
        <v>281</v>
      </c>
      <c r="K1165" s="17" t="s">
        <v>2464</v>
      </c>
      <c r="L1165" s="19" t="s">
        <v>63</v>
      </c>
      <c r="M1165" s="19" t="s">
        <v>63</v>
      </c>
      <c r="N1165" s="19" t="s">
        <v>63</v>
      </c>
      <c r="O1165" s="19" t="s">
        <v>62</v>
      </c>
      <c r="P1165" s="19" t="s">
        <v>63</v>
      </c>
      <c r="Q1165" s="19" t="s">
        <v>62</v>
      </c>
      <c r="R1165" s="19" t="s">
        <v>63</v>
      </c>
      <c r="S1165" s="26" t="s">
        <v>62</v>
      </c>
      <c r="T1165" s="26" t="s">
        <v>62</v>
      </c>
      <c r="U1165" s="17" t="s">
        <v>62</v>
      </c>
      <c r="V1165" s="27" t="s">
        <v>62</v>
      </c>
      <c r="W1165" s="17" t="s">
        <v>63</v>
      </c>
      <c r="X1165" s="17" t="s">
        <v>63</v>
      </c>
      <c r="Y1165" s="17" t="s">
        <v>63</v>
      </c>
      <c r="Z1165" s="17" t="s">
        <v>63</v>
      </c>
      <c r="AA1165" s="17" t="s">
        <v>63</v>
      </c>
      <c r="AB1165" s="17" t="s">
        <v>63</v>
      </c>
      <c r="AC1165" s="17" t="s">
        <v>63</v>
      </c>
      <c r="AD1165" s="17" t="s">
        <v>63</v>
      </c>
      <c r="AE1165" s="17" t="s">
        <v>63</v>
      </c>
      <c r="AF1165" s="17" t="s">
        <v>63</v>
      </c>
      <c r="AG1165" s="17" t="s">
        <v>63</v>
      </c>
      <c r="AH1165" s="17" t="s">
        <v>63</v>
      </c>
      <c r="AI1165" s="17" t="s">
        <v>63</v>
      </c>
      <c r="AJ1165" s="17" t="s">
        <v>63</v>
      </c>
      <c r="AK1165" s="17" t="s">
        <v>63</v>
      </c>
      <c r="AL1165" s="17" t="s">
        <v>63</v>
      </c>
      <c r="AM1165" s="17" t="s">
        <v>63</v>
      </c>
      <c r="AN1165" s="17" t="s">
        <v>63</v>
      </c>
      <c r="AO1165" s="17" t="s">
        <v>63</v>
      </c>
      <c r="AP1165" s="90"/>
      <c r="AQ1165" s="83" t="s">
        <v>1891</v>
      </c>
    </row>
    <row r="1166" spans="1:43" ht="204">
      <c r="A1166" s="19" t="s">
        <v>2409</v>
      </c>
      <c r="B1166" s="1">
        <v>6265.61</v>
      </c>
      <c r="C1166" s="16">
        <v>2970</v>
      </c>
      <c r="D1166" s="28" t="s">
        <v>2465</v>
      </c>
      <c r="E1166" s="17" t="s">
        <v>283</v>
      </c>
      <c r="F1166" s="20" t="s">
        <v>57</v>
      </c>
      <c r="G1166" s="17" t="s">
        <v>57</v>
      </c>
      <c r="H1166" s="18">
        <v>1</v>
      </c>
      <c r="I1166" s="15" t="s">
        <v>2275</v>
      </c>
      <c r="J1166" s="17" t="s">
        <v>2362</v>
      </c>
      <c r="K1166" s="17" t="s">
        <v>2305</v>
      </c>
      <c r="L1166" s="19" t="s">
        <v>63</v>
      </c>
      <c r="M1166" s="19" t="s">
        <v>63</v>
      </c>
      <c r="N1166" s="19" t="s">
        <v>63</v>
      </c>
      <c r="O1166" s="19" t="s">
        <v>62</v>
      </c>
      <c r="P1166" s="19" t="s">
        <v>63</v>
      </c>
      <c r="Q1166" s="19" t="s">
        <v>62</v>
      </c>
      <c r="R1166" s="19" t="s">
        <v>63</v>
      </c>
      <c r="S1166" s="26" t="s">
        <v>62</v>
      </c>
      <c r="T1166" s="26" t="s">
        <v>62</v>
      </c>
      <c r="U1166" s="17" t="s">
        <v>62</v>
      </c>
      <c r="V1166" s="27" t="s">
        <v>62</v>
      </c>
      <c r="W1166" s="17" t="s">
        <v>63</v>
      </c>
      <c r="X1166" s="17" t="s">
        <v>63</v>
      </c>
      <c r="Y1166" s="17" t="s">
        <v>63</v>
      </c>
      <c r="Z1166" s="17" t="s">
        <v>63</v>
      </c>
      <c r="AA1166" s="17" t="s">
        <v>63</v>
      </c>
      <c r="AB1166" s="17" t="s">
        <v>63</v>
      </c>
      <c r="AC1166" s="17" t="s">
        <v>63</v>
      </c>
      <c r="AD1166" s="17" t="s">
        <v>63</v>
      </c>
      <c r="AE1166" s="17" t="s">
        <v>63</v>
      </c>
      <c r="AF1166" s="17" t="s">
        <v>63</v>
      </c>
      <c r="AG1166" s="17" t="s">
        <v>63</v>
      </c>
      <c r="AH1166" s="17" t="s">
        <v>63</v>
      </c>
      <c r="AI1166" s="17" t="s">
        <v>63</v>
      </c>
      <c r="AJ1166" s="17" t="s">
        <v>63</v>
      </c>
      <c r="AK1166" s="17" t="s">
        <v>63</v>
      </c>
      <c r="AL1166" s="17" t="s">
        <v>63</v>
      </c>
      <c r="AM1166" s="17" t="s">
        <v>63</v>
      </c>
      <c r="AN1166" s="17" t="s">
        <v>63</v>
      </c>
      <c r="AO1166" s="17" t="s">
        <v>63</v>
      </c>
      <c r="AP1166" s="90"/>
      <c r="AQ1166" s="83" t="s">
        <v>64</v>
      </c>
    </row>
    <row r="1167" spans="1:43" ht="204">
      <c r="A1167" s="19" t="s">
        <v>2409</v>
      </c>
      <c r="B1167" s="1">
        <v>6265.62</v>
      </c>
      <c r="C1167" s="16">
        <v>3420</v>
      </c>
      <c r="D1167" s="28" t="s">
        <v>2466</v>
      </c>
      <c r="E1167" s="17" t="s">
        <v>286</v>
      </c>
      <c r="F1167" s="20" t="s">
        <v>57</v>
      </c>
      <c r="G1167" s="17" t="s">
        <v>57</v>
      </c>
      <c r="H1167" s="18">
        <v>1</v>
      </c>
      <c r="I1167" s="15" t="s">
        <v>2275</v>
      </c>
      <c r="J1167" s="17" t="s">
        <v>2450</v>
      </c>
      <c r="K1167" s="17" t="s">
        <v>2305</v>
      </c>
      <c r="L1167" s="19" t="s">
        <v>63</v>
      </c>
      <c r="M1167" s="19" t="s">
        <v>63</v>
      </c>
      <c r="N1167" s="19" t="s">
        <v>63</v>
      </c>
      <c r="O1167" s="19" t="s">
        <v>62</v>
      </c>
      <c r="P1167" s="19" t="s">
        <v>63</v>
      </c>
      <c r="Q1167" s="19" t="s">
        <v>62</v>
      </c>
      <c r="R1167" s="19" t="s">
        <v>63</v>
      </c>
      <c r="S1167" s="26" t="s">
        <v>62</v>
      </c>
      <c r="T1167" s="26" t="s">
        <v>62</v>
      </c>
      <c r="U1167" s="17" t="s">
        <v>62</v>
      </c>
      <c r="V1167" s="27" t="s">
        <v>62</v>
      </c>
      <c r="W1167" s="17" t="s">
        <v>63</v>
      </c>
      <c r="X1167" s="17" t="s">
        <v>63</v>
      </c>
      <c r="Y1167" s="17" t="s">
        <v>63</v>
      </c>
      <c r="Z1167" s="17" t="s">
        <v>63</v>
      </c>
      <c r="AA1167" s="17" t="s">
        <v>63</v>
      </c>
      <c r="AB1167" s="17" t="s">
        <v>63</v>
      </c>
      <c r="AC1167" s="17" t="s">
        <v>63</v>
      </c>
      <c r="AD1167" s="17" t="s">
        <v>63</v>
      </c>
      <c r="AE1167" s="17" t="s">
        <v>63</v>
      </c>
      <c r="AF1167" s="17" t="s">
        <v>63</v>
      </c>
      <c r="AG1167" s="17" t="s">
        <v>63</v>
      </c>
      <c r="AH1167" s="17" t="s">
        <v>63</v>
      </c>
      <c r="AI1167" s="17" t="s">
        <v>63</v>
      </c>
      <c r="AJ1167" s="17" t="s">
        <v>63</v>
      </c>
      <c r="AK1167" s="17" t="s">
        <v>63</v>
      </c>
      <c r="AL1167" s="17" t="s">
        <v>63</v>
      </c>
      <c r="AM1167" s="17" t="s">
        <v>63</v>
      </c>
      <c r="AN1167" s="17" t="s">
        <v>63</v>
      </c>
      <c r="AO1167" s="17" t="s">
        <v>63</v>
      </c>
      <c r="AP1167" s="90"/>
      <c r="AQ1167" s="83" t="s">
        <v>64</v>
      </c>
    </row>
    <row r="1168" spans="1:43" ht="25.5">
      <c r="A1168" s="19" t="s">
        <v>2467</v>
      </c>
      <c r="B1168" s="1">
        <v>6268.5</v>
      </c>
      <c r="C1168" s="16">
        <v>83.7</v>
      </c>
      <c r="D1168" s="28" t="s">
        <v>2468</v>
      </c>
      <c r="E1168" s="17" t="s">
        <v>303</v>
      </c>
      <c r="F1168" s="20" t="s">
        <v>57</v>
      </c>
      <c r="G1168" s="17" t="s">
        <v>57</v>
      </c>
      <c r="H1168" s="17" t="s">
        <v>304</v>
      </c>
      <c r="I1168" s="15" t="s">
        <v>2443</v>
      </c>
      <c r="J1168" s="17"/>
      <c r="K1168" s="17"/>
      <c r="L1168" s="19" t="s">
        <v>63</v>
      </c>
      <c r="M1168" s="19" t="s">
        <v>63</v>
      </c>
      <c r="N1168" s="19" t="s">
        <v>63</v>
      </c>
      <c r="O1168" s="19" t="s">
        <v>62</v>
      </c>
      <c r="P1168" s="19" t="s">
        <v>63</v>
      </c>
      <c r="Q1168" s="19" t="s">
        <v>62</v>
      </c>
      <c r="R1168" s="19" t="s">
        <v>63</v>
      </c>
      <c r="S1168" s="26" t="s">
        <v>62</v>
      </c>
      <c r="T1168" s="26" t="s">
        <v>62</v>
      </c>
      <c r="U1168" s="17" t="s">
        <v>62</v>
      </c>
      <c r="V1168" s="27" t="s">
        <v>62</v>
      </c>
      <c r="W1168" s="17" t="s">
        <v>63</v>
      </c>
      <c r="X1168" s="17" t="s">
        <v>63</v>
      </c>
      <c r="Y1168" s="17" t="s">
        <v>63</v>
      </c>
      <c r="Z1168" s="17" t="s">
        <v>63</v>
      </c>
      <c r="AA1168" s="17" t="s">
        <v>63</v>
      </c>
      <c r="AB1168" s="17" t="s">
        <v>63</v>
      </c>
      <c r="AC1168" s="17" t="s">
        <v>63</v>
      </c>
      <c r="AD1168" s="17" t="s">
        <v>63</v>
      </c>
      <c r="AE1168" s="17" t="s">
        <v>63</v>
      </c>
      <c r="AF1168" s="17" t="s">
        <v>63</v>
      </c>
      <c r="AG1168" s="17" t="s">
        <v>63</v>
      </c>
      <c r="AH1168" s="17" t="s">
        <v>63</v>
      </c>
      <c r="AI1168" s="17" t="s">
        <v>63</v>
      </c>
      <c r="AJ1168" s="17" t="s">
        <v>63</v>
      </c>
      <c r="AK1168" s="17" t="s">
        <v>63</v>
      </c>
      <c r="AL1168" s="17" t="s">
        <v>63</v>
      </c>
      <c r="AM1168" s="17" t="s">
        <v>63</v>
      </c>
      <c r="AN1168" s="17" t="s">
        <v>63</v>
      </c>
      <c r="AO1168" s="17" t="s">
        <v>63</v>
      </c>
      <c r="AP1168" s="90"/>
      <c r="AQ1168" s="83" t="s">
        <v>64</v>
      </c>
    </row>
    <row r="1169" spans="1:43" ht="51">
      <c r="A1169" s="19" t="s">
        <v>2467</v>
      </c>
      <c r="B1169" s="1">
        <v>6268.55</v>
      </c>
      <c r="C1169" s="16">
        <v>315</v>
      </c>
      <c r="D1169" s="28" t="s">
        <v>2468</v>
      </c>
      <c r="E1169" s="17" t="s">
        <v>271</v>
      </c>
      <c r="F1169" s="20" t="s">
        <v>57</v>
      </c>
      <c r="G1169" s="17" t="s">
        <v>57</v>
      </c>
      <c r="H1169" s="17" t="s">
        <v>272</v>
      </c>
      <c r="I1169" s="15" t="s">
        <v>2444</v>
      </c>
      <c r="J1169" s="17"/>
      <c r="K1169" s="17"/>
      <c r="L1169" s="19" t="s">
        <v>63</v>
      </c>
      <c r="M1169" s="19" t="s">
        <v>63</v>
      </c>
      <c r="N1169" s="19" t="s">
        <v>63</v>
      </c>
      <c r="O1169" s="19" t="s">
        <v>62</v>
      </c>
      <c r="P1169" s="19" t="s">
        <v>63</v>
      </c>
      <c r="Q1169" s="19" t="s">
        <v>62</v>
      </c>
      <c r="R1169" s="19" t="s">
        <v>63</v>
      </c>
      <c r="S1169" s="26" t="s">
        <v>62</v>
      </c>
      <c r="T1169" s="26" t="s">
        <v>62</v>
      </c>
      <c r="U1169" s="17" t="s">
        <v>62</v>
      </c>
      <c r="V1169" s="27" t="s">
        <v>62</v>
      </c>
      <c r="W1169" s="17" t="s">
        <v>63</v>
      </c>
      <c r="X1169" s="17" t="s">
        <v>63</v>
      </c>
      <c r="Y1169" s="17" t="s">
        <v>63</v>
      </c>
      <c r="Z1169" s="17" t="s">
        <v>63</v>
      </c>
      <c r="AA1169" s="17" t="s">
        <v>63</v>
      </c>
      <c r="AB1169" s="17" t="s">
        <v>63</v>
      </c>
      <c r="AC1169" s="17" t="s">
        <v>63</v>
      </c>
      <c r="AD1169" s="17" t="s">
        <v>63</v>
      </c>
      <c r="AE1169" s="17" t="s">
        <v>63</v>
      </c>
      <c r="AF1169" s="17" t="s">
        <v>63</v>
      </c>
      <c r="AG1169" s="17" t="s">
        <v>63</v>
      </c>
      <c r="AH1169" s="17" t="s">
        <v>63</v>
      </c>
      <c r="AI1169" s="17" t="s">
        <v>63</v>
      </c>
      <c r="AJ1169" s="17" t="s">
        <v>63</v>
      </c>
      <c r="AK1169" s="17" t="s">
        <v>63</v>
      </c>
      <c r="AL1169" s="17" t="s">
        <v>63</v>
      </c>
      <c r="AM1169" s="17" t="s">
        <v>63</v>
      </c>
      <c r="AN1169" s="17" t="s">
        <v>63</v>
      </c>
      <c r="AO1169" s="17" t="s">
        <v>63</v>
      </c>
      <c r="AP1169" s="90"/>
      <c r="AQ1169" s="83" t="s">
        <v>64</v>
      </c>
    </row>
    <row r="1170" spans="1:43" ht="25.5">
      <c r="A1170" s="19" t="s">
        <v>2467</v>
      </c>
      <c r="B1170" s="1">
        <v>6268.56</v>
      </c>
      <c r="C1170" s="16">
        <v>193.5</v>
      </c>
      <c r="D1170" s="28" t="s">
        <v>2468</v>
      </c>
      <c r="E1170" s="17" t="s">
        <v>2242</v>
      </c>
      <c r="F1170" s="20" t="s">
        <v>57</v>
      </c>
      <c r="G1170" s="17" t="s">
        <v>57</v>
      </c>
      <c r="H1170" s="17" t="s">
        <v>2413</v>
      </c>
      <c r="I1170" s="15" t="s">
        <v>2244</v>
      </c>
      <c r="J1170" s="17" t="s">
        <v>2252</v>
      </c>
      <c r="K1170" s="17" t="s">
        <v>2469</v>
      </c>
      <c r="L1170" s="19" t="s">
        <v>63</v>
      </c>
      <c r="M1170" s="19" t="s">
        <v>63</v>
      </c>
      <c r="N1170" s="19" t="s">
        <v>63</v>
      </c>
      <c r="O1170" s="19" t="s">
        <v>62</v>
      </c>
      <c r="P1170" s="19" t="s">
        <v>63</v>
      </c>
      <c r="Q1170" s="19" t="s">
        <v>62</v>
      </c>
      <c r="R1170" s="19" t="s">
        <v>63</v>
      </c>
      <c r="S1170" s="26" t="s">
        <v>62</v>
      </c>
      <c r="T1170" s="26" t="s">
        <v>62</v>
      </c>
      <c r="U1170" s="17" t="s">
        <v>62</v>
      </c>
      <c r="V1170" s="27" t="s">
        <v>62</v>
      </c>
      <c r="W1170" s="17" t="s">
        <v>63</v>
      </c>
      <c r="X1170" s="17" t="s">
        <v>63</v>
      </c>
      <c r="Y1170" s="17" t="s">
        <v>63</v>
      </c>
      <c r="Z1170" s="17" t="s">
        <v>63</v>
      </c>
      <c r="AA1170" s="17" t="s">
        <v>63</v>
      </c>
      <c r="AB1170" s="17" t="s">
        <v>63</v>
      </c>
      <c r="AC1170" s="17" t="s">
        <v>63</v>
      </c>
      <c r="AD1170" s="17" t="s">
        <v>63</v>
      </c>
      <c r="AE1170" s="17" t="s">
        <v>63</v>
      </c>
      <c r="AF1170" s="17" t="s">
        <v>63</v>
      </c>
      <c r="AG1170" s="17" t="s">
        <v>63</v>
      </c>
      <c r="AH1170" s="17" t="s">
        <v>63</v>
      </c>
      <c r="AI1170" s="17" t="s">
        <v>63</v>
      </c>
      <c r="AJ1170" s="17" t="s">
        <v>63</v>
      </c>
      <c r="AK1170" s="17" t="s">
        <v>63</v>
      </c>
      <c r="AL1170" s="17" t="s">
        <v>63</v>
      </c>
      <c r="AM1170" s="17" t="s">
        <v>63</v>
      </c>
      <c r="AN1170" s="17" t="s">
        <v>63</v>
      </c>
      <c r="AO1170" s="17" t="s">
        <v>63</v>
      </c>
      <c r="AP1170" s="90"/>
      <c r="AQ1170" s="83" t="s">
        <v>64</v>
      </c>
    </row>
    <row r="1171" spans="1:43" ht="191.25">
      <c r="A1171" s="19" t="s">
        <v>2467</v>
      </c>
      <c r="B1171" s="1">
        <v>6268.6</v>
      </c>
      <c r="C1171" s="16">
        <v>2610</v>
      </c>
      <c r="D1171" s="28" t="s">
        <v>2468</v>
      </c>
      <c r="E1171" s="17" t="s">
        <v>274</v>
      </c>
      <c r="F1171" s="20" t="s">
        <v>57</v>
      </c>
      <c r="G1171" s="17" t="s">
        <v>57</v>
      </c>
      <c r="H1171" s="18">
        <v>1</v>
      </c>
      <c r="I1171" s="15" t="s">
        <v>2470</v>
      </c>
      <c r="J1171" s="17" t="s">
        <v>276</v>
      </c>
      <c r="K1171" s="17" t="s">
        <v>2471</v>
      </c>
      <c r="L1171" s="19" t="s">
        <v>63</v>
      </c>
      <c r="M1171" s="19" t="s">
        <v>63</v>
      </c>
      <c r="N1171" s="19" t="s">
        <v>63</v>
      </c>
      <c r="O1171" s="19" t="s">
        <v>62</v>
      </c>
      <c r="P1171" s="19" t="s">
        <v>63</v>
      </c>
      <c r="Q1171" s="19" t="s">
        <v>62</v>
      </c>
      <c r="R1171" s="19" t="s">
        <v>63</v>
      </c>
      <c r="S1171" s="26" t="s">
        <v>62</v>
      </c>
      <c r="T1171" s="26" t="s">
        <v>62</v>
      </c>
      <c r="U1171" s="17" t="s">
        <v>62</v>
      </c>
      <c r="V1171" s="27" t="s">
        <v>62</v>
      </c>
      <c r="W1171" s="17" t="s">
        <v>63</v>
      </c>
      <c r="X1171" s="17" t="s">
        <v>63</v>
      </c>
      <c r="Y1171" s="17" t="s">
        <v>63</v>
      </c>
      <c r="Z1171" s="17" t="s">
        <v>63</v>
      </c>
      <c r="AA1171" s="17" t="s">
        <v>63</v>
      </c>
      <c r="AB1171" s="17" t="s">
        <v>63</v>
      </c>
      <c r="AC1171" s="17" t="s">
        <v>63</v>
      </c>
      <c r="AD1171" s="17" t="s">
        <v>63</v>
      </c>
      <c r="AE1171" s="17" t="s">
        <v>63</v>
      </c>
      <c r="AF1171" s="17" t="s">
        <v>63</v>
      </c>
      <c r="AG1171" s="17" t="s">
        <v>63</v>
      </c>
      <c r="AH1171" s="17" t="s">
        <v>63</v>
      </c>
      <c r="AI1171" s="17" t="s">
        <v>63</v>
      </c>
      <c r="AJ1171" s="17" t="s">
        <v>63</v>
      </c>
      <c r="AK1171" s="17" t="s">
        <v>63</v>
      </c>
      <c r="AL1171" s="17" t="s">
        <v>63</v>
      </c>
      <c r="AM1171" s="17" t="s">
        <v>63</v>
      </c>
      <c r="AN1171" s="17" t="s">
        <v>63</v>
      </c>
      <c r="AO1171" s="17" t="s">
        <v>63</v>
      </c>
      <c r="AP1171" s="90"/>
      <c r="AQ1171" s="83" t="s">
        <v>64</v>
      </c>
    </row>
    <row r="1172" spans="1:43" ht="38.25">
      <c r="A1172" s="19" t="s">
        <v>2467</v>
      </c>
      <c r="B1172" s="1">
        <v>6269.5</v>
      </c>
      <c r="C1172" s="16">
        <v>83.7</v>
      </c>
      <c r="D1172" s="28" t="s">
        <v>2472</v>
      </c>
      <c r="E1172" s="17" t="s">
        <v>303</v>
      </c>
      <c r="F1172" s="20" t="s">
        <v>57</v>
      </c>
      <c r="G1172" s="17" t="s">
        <v>57</v>
      </c>
      <c r="H1172" s="17" t="s">
        <v>304</v>
      </c>
      <c r="I1172" s="15" t="s">
        <v>2443</v>
      </c>
      <c r="J1172" s="17"/>
      <c r="K1172" s="17"/>
      <c r="L1172" s="19" t="s">
        <v>63</v>
      </c>
      <c r="M1172" s="19" t="s">
        <v>63</v>
      </c>
      <c r="N1172" s="19" t="s">
        <v>63</v>
      </c>
      <c r="O1172" s="19" t="s">
        <v>62</v>
      </c>
      <c r="P1172" s="19" t="s">
        <v>63</v>
      </c>
      <c r="Q1172" s="19" t="s">
        <v>62</v>
      </c>
      <c r="R1172" s="19" t="s">
        <v>63</v>
      </c>
      <c r="S1172" s="26" t="s">
        <v>62</v>
      </c>
      <c r="T1172" s="26" t="s">
        <v>62</v>
      </c>
      <c r="U1172" s="17" t="s">
        <v>62</v>
      </c>
      <c r="V1172" s="27" t="s">
        <v>62</v>
      </c>
      <c r="W1172" s="17" t="s">
        <v>63</v>
      </c>
      <c r="X1172" s="17" t="s">
        <v>63</v>
      </c>
      <c r="Y1172" s="17" t="s">
        <v>63</v>
      </c>
      <c r="Z1172" s="17" t="s">
        <v>63</v>
      </c>
      <c r="AA1172" s="17" t="s">
        <v>63</v>
      </c>
      <c r="AB1172" s="17" t="s">
        <v>63</v>
      </c>
      <c r="AC1172" s="17" t="s">
        <v>63</v>
      </c>
      <c r="AD1172" s="17" t="s">
        <v>63</v>
      </c>
      <c r="AE1172" s="17" t="s">
        <v>63</v>
      </c>
      <c r="AF1172" s="17" t="s">
        <v>63</v>
      </c>
      <c r="AG1172" s="17" t="s">
        <v>63</v>
      </c>
      <c r="AH1172" s="17" t="s">
        <v>63</v>
      </c>
      <c r="AI1172" s="17" t="s">
        <v>63</v>
      </c>
      <c r="AJ1172" s="17" t="s">
        <v>63</v>
      </c>
      <c r="AK1172" s="17" t="s">
        <v>63</v>
      </c>
      <c r="AL1172" s="17" t="s">
        <v>63</v>
      </c>
      <c r="AM1172" s="17" t="s">
        <v>63</v>
      </c>
      <c r="AN1172" s="17" t="s">
        <v>63</v>
      </c>
      <c r="AO1172" s="17" t="s">
        <v>63</v>
      </c>
      <c r="AP1172" s="90"/>
      <c r="AQ1172" s="83" t="s">
        <v>64</v>
      </c>
    </row>
    <row r="1173" spans="1:43" ht="51">
      <c r="A1173" s="19" t="s">
        <v>2467</v>
      </c>
      <c r="B1173" s="1">
        <v>6269.55</v>
      </c>
      <c r="C1173" s="16">
        <v>315</v>
      </c>
      <c r="D1173" s="28" t="s">
        <v>2472</v>
      </c>
      <c r="E1173" s="17" t="s">
        <v>271</v>
      </c>
      <c r="F1173" s="20" t="s">
        <v>57</v>
      </c>
      <c r="G1173" s="17" t="s">
        <v>57</v>
      </c>
      <c r="H1173" s="17" t="s">
        <v>272</v>
      </c>
      <c r="I1173" s="15" t="s">
        <v>2240</v>
      </c>
      <c r="J1173" s="17"/>
      <c r="K1173" s="17"/>
      <c r="L1173" s="19" t="s">
        <v>63</v>
      </c>
      <c r="M1173" s="19" t="s">
        <v>63</v>
      </c>
      <c r="N1173" s="19" t="s">
        <v>63</v>
      </c>
      <c r="O1173" s="19" t="s">
        <v>62</v>
      </c>
      <c r="P1173" s="19" t="s">
        <v>63</v>
      </c>
      <c r="Q1173" s="19" t="s">
        <v>62</v>
      </c>
      <c r="R1173" s="19" t="s">
        <v>63</v>
      </c>
      <c r="S1173" s="26" t="s">
        <v>62</v>
      </c>
      <c r="T1173" s="26" t="s">
        <v>62</v>
      </c>
      <c r="U1173" s="17" t="s">
        <v>62</v>
      </c>
      <c r="V1173" s="27" t="s">
        <v>62</v>
      </c>
      <c r="W1173" s="17" t="s">
        <v>63</v>
      </c>
      <c r="X1173" s="17" t="s">
        <v>63</v>
      </c>
      <c r="Y1173" s="17" t="s">
        <v>63</v>
      </c>
      <c r="Z1173" s="17" t="s">
        <v>63</v>
      </c>
      <c r="AA1173" s="17" t="s">
        <v>63</v>
      </c>
      <c r="AB1173" s="17" t="s">
        <v>63</v>
      </c>
      <c r="AC1173" s="17" t="s">
        <v>63</v>
      </c>
      <c r="AD1173" s="17" t="s">
        <v>63</v>
      </c>
      <c r="AE1173" s="17" t="s">
        <v>63</v>
      </c>
      <c r="AF1173" s="17" t="s">
        <v>63</v>
      </c>
      <c r="AG1173" s="17" t="s">
        <v>63</v>
      </c>
      <c r="AH1173" s="17" t="s">
        <v>63</v>
      </c>
      <c r="AI1173" s="17" t="s">
        <v>63</v>
      </c>
      <c r="AJ1173" s="17" t="s">
        <v>63</v>
      </c>
      <c r="AK1173" s="17" t="s">
        <v>63</v>
      </c>
      <c r="AL1173" s="17" t="s">
        <v>63</v>
      </c>
      <c r="AM1173" s="17" t="s">
        <v>63</v>
      </c>
      <c r="AN1173" s="17" t="s">
        <v>63</v>
      </c>
      <c r="AO1173" s="17" t="s">
        <v>63</v>
      </c>
      <c r="AP1173" s="90"/>
      <c r="AQ1173" s="83" t="s">
        <v>64</v>
      </c>
    </row>
    <row r="1174" spans="1:43" ht="38.25">
      <c r="A1174" s="19" t="s">
        <v>2467</v>
      </c>
      <c r="B1174" s="1">
        <v>6269.56</v>
      </c>
      <c r="C1174" s="16">
        <v>193.5</v>
      </c>
      <c r="D1174" s="28" t="s">
        <v>2472</v>
      </c>
      <c r="E1174" s="17" t="s">
        <v>2242</v>
      </c>
      <c r="F1174" s="20" t="s">
        <v>57</v>
      </c>
      <c r="G1174" s="17" t="s">
        <v>57</v>
      </c>
      <c r="H1174" s="17" t="s">
        <v>2413</v>
      </c>
      <c r="I1174" s="15" t="s">
        <v>2244</v>
      </c>
      <c r="J1174" s="17" t="s">
        <v>2252</v>
      </c>
      <c r="K1174" s="17" t="s">
        <v>2473</v>
      </c>
      <c r="L1174" s="19" t="s">
        <v>63</v>
      </c>
      <c r="M1174" s="19" t="s">
        <v>63</v>
      </c>
      <c r="N1174" s="19" t="s">
        <v>63</v>
      </c>
      <c r="O1174" s="19" t="s">
        <v>62</v>
      </c>
      <c r="P1174" s="19" t="s">
        <v>63</v>
      </c>
      <c r="Q1174" s="19" t="s">
        <v>62</v>
      </c>
      <c r="R1174" s="19" t="s">
        <v>63</v>
      </c>
      <c r="S1174" s="26" t="s">
        <v>62</v>
      </c>
      <c r="T1174" s="26" t="s">
        <v>62</v>
      </c>
      <c r="U1174" s="17" t="s">
        <v>62</v>
      </c>
      <c r="V1174" s="27" t="s">
        <v>62</v>
      </c>
      <c r="W1174" s="17" t="s">
        <v>63</v>
      </c>
      <c r="X1174" s="17" t="s">
        <v>63</v>
      </c>
      <c r="Y1174" s="17" t="s">
        <v>63</v>
      </c>
      <c r="Z1174" s="17" t="s">
        <v>63</v>
      </c>
      <c r="AA1174" s="17" t="s">
        <v>63</v>
      </c>
      <c r="AB1174" s="17" t="s">
        <v>63</v>
      </c>
      <c r="AC1174" s="17" t="s">
        <v>63</v>
      </c>
      <c r="AD1174" s="17" t="s">
        <v>63</v>
      </c>
      <c r="AE1174" s="17" t="s">
        <v>63</v>
      </c>
      <c r="AF1174" s="17" t="s">
        <v>63</v>
      </c>
      <c r="AG1174" s="17" t="s">
        <v>63</v>
      </c>
      <c r="AH1174" s="17" t="s">
        <v>63</v>
      </c>
      <c r="AI1174" s="17" t="s">
        <v>63</v>
      </c>
      <c r="AJ1174" s="17" t="s">
        <v>63</v>
      </c>
      <c r="AK1174" s="17" t="s">
        <v>63</v>
      </c>
      <c r="AL1174" s="17" t="s">
        <v>63</v>
      </c>
      <c r="AM1174" s="17" t="s">
        <v>63</v>
      </c>
      <c r="AN1174" s="17" t="s">
        <v>63</v>
      </c>
      <c r="AO1174" s="17" t="s">
        <v>63</v>
      </c>
      <c r="AP1174" s="90"/>
      <c r="AQ1174" s="83" t="s">
        <v>64</v>
      </c>
    </row>
    <row r="1175" spans="1:43" ht="191.25">
      <c r="A1175" s="19" t="s">
        <v>2467</v>
      </c>
      <c r="B1175" s="1">
        <v>6269.6</v>
      </c>
      <c r="C1175" s="16">
        <v>2610</v>
      </c>
      <c r="D1175" s="28" t="s">
        <v>2472</v>
      </c>
      <c r="E1175" s="17" t="s">
        <v>274</v>
      </c>
      <c r="F1175" s="20" t="s">
        <v>57</v>
      </c>
      <c r="G1175" s="17" t="s">
        <v>57</v>
      </c>
      <c r="H1175" s="18">
        <v>1</v>
      </c>
      <c r="I1175" s="15" t="s">
        <v>2474</v>
      </c>
      <c r="J1175" s="17" t="s">
        <v>2297</v>
      </c>
      <c r="K1175" s="17" t="s">
        <v>2475</v>
      </c>
      <c r="L1175" s="19" t="s">
        <v>63</v>
      </c>
      <c r="M1175" s="19" t="s">
        <v>63</v>
      </c>
      <c r="N1175" s="19" t="s">
        <v>63</v>
      </c>
      <c r="O1175" s="19" t="s">
        <v>62</v>
      </c>
      <c r="P1175" s="19" t="s">
        <v>63</v>
      </c>
      <c r="Q1175" s="19" t="s">
        <v>62</v>
      </c>
      <c r="R1175" s="19" t="s">
        <v>63</v>
      </c>
      <c r="S1175" s="26" t="s">
        <v>62</v>
      </c>
      <c r="T1175" s="26" t="s">
        <v>62</v>
      </c>
      <c r="U1175" s="17" t="s">
        <v>62</v>
      </c>
      <c r="V1175" s="27" t="s">
        <v>62</v>
      </c>
      <c r="W1175" s="17" t="s">
        <v>63</v>
      </c>
      <c r="X1175" s="17" t="s">
        <v>63</v>
      </c>
      <c r="Y1175" s="17" t="s">
        <v>63</v>
      </c>
      <c r="Z1175" s="17" t="s">
        <v>63</v>
      </c>
      <c r="AA1175" s="17" t="s">
        <v>63</v>
      </c>
      <c r="AB1175" s="17" t="s">
        <v>63</v>
      </c>
      <c r="AC1175" s="17" t="s">
        <v>63</v>
      </c>
      <c r="AD1175" s="17" t="s">
        <v>63</v>
      </c>
      <c r="AE1175" s="17" t="s">
        <v>63</v>
      </c>
      <c r="AF1175" s="17" t="s">
        <v>63</v>
      </c>
      <c r="AG1175" s="17" t="s">
        <v>63</v>
      </c>
      <c r="AH1175" s="17" t="s">
        <v>63</v>
      </c>
      <c r="AI1175" s="17" t="s">
        <v>63</v>
      </c>
      <c r="AJ1175" s="17" t="s">
        <v>63</v>
      </c>
      <c r="AK1175" s="17" t="s">
        <v>63</v>
      </c>
      <c r="AL1175" s="17" t="s">
        <v>63</v>
      </c>
      <c r="AM1175" s="17" t="s">
        <v>63</v>
      </c>
      <c r="AN1175" s="17" t="s">
        <v>63</v>
      </c>
      <c r="AO1175" s="17" t="s">
        <v>63</v>
      </c>
      <c r="AP1175" s="90"/>
      <c r="AQ1175" s="83" t="s">
        <v>64</v>
      </c>
    </row>
    <row r="1176" spans="1:43" ht="25.5">
      <c r="A1176" s="19" t="s">
        <v>2467</v>
      </c>
      <c r="B1176" s="1">
        <v>6270.5</v>
      </c>
      <c r="C1176" s="16">
        <v>83.7</v>
      </c>
      <c r="D1176" s="28" t="s">
        <v>2476</v>
      </c>
      <c r="E1176" s="17" t="s">
        <v>303</v>
      </c>
      <c r="F1176" s="20" t="s">
        <v>57</v>
      </c>
      <c r="G1176" s="17" t="s">
        <v>57</v>
      </c>
      <c r="H1176" s="17" t="s">
        <v>304</v>
      </c>
      <c r="I1176" s="15" t="s">
        <v>2443</v>
      </c>
      <c r="J1176" s="17"/>
      <c r="K1176" s="17"/>
      <c r="L1176" s="19" t="s">
        <v>63</v>
      </c>
      <c r="M1176" s="19" t="s">
        <v>63</v>
      </c>
      <c r="N1176" s="19" t="s">
        <v>63</v>
      </c>
      <c r="O1176" s="19" t="s">
        <v>62</v>
      </c>
      <c r="P1176" s="19" t="s">
        <v>63</v>
      </c>
      <c r="Q1176" s="19" t="s">
        <v>62</v>
      </c>
      <c r="R1176" s="19" t="s">
        <v>63</v>
      </c>
      <c r="S1176" s="26" t="s">
        <v>62</v>
      </c>
      <c r="T1176" s="26" t="s">
        <v>62</v>
      </c>
      <c r="U1176" s="17" t="s">
        <v>62</v>
      </c>
      <c r="V1176" s="27" t="s">
        <v>62</v>
      </c>
      <c r="W1176" s="17" t="s">
        <v>63</v>
      </c>
      <c r="X1176" s="17" t="s">
        <v>63</v>
      </c>
      <c r="Y1176" s="17" t="s">
        <v>63</v>
      </c>
      <c r="Z1176" s="17" t="s">
        <v>63</v>
      </c>
      <c r="AA1176" s="17" t="s">
        <v>63</v>
      </c>
      <c r="AB1176" s="17" t="s">
        <v>63</v>
      </c>
      <c r="AC1176" s="17" t="s">
        <v>63</v>
      </c>
      <c r="AD1176" s="17" t="s">
        <v>63</v>
      </c>
      <c r="AE1176" s="17" t="s">
        <v>63</v>
      </c>
      <c r="AF1176" s="17" t="s">
        <v>63</v>
      </c>
      <c r="AG1176" s="17" t="s">
        <v>63</v>
      </c>
      <c r="AH1176" s="17" t="s">
        <v>63</v>
      </c>
      <c r="AI1176" s="17" t="s">
        <v>63</v>
      </c>
      <c r="AJ1176" s="17" t="s">
        <v>63</v>
      </c>
      <c r="AK1176" s="17" t="s">
        <v>63</v>
      </c>
      <c r="AL1176" s="17" t="s">
        <v>63</v>
      </c>
      <c r="AM1176" s="17" t="s">
        <v>63</v>
      </c>
      <c r="AN1176" s="17" t="s">
        <v>63</v>
      </c>
      <c r="AO1176" s="17" t="s">
        <v>63</v>
      </c>
      <c r="AP1176" s="90"/>
      <c r="AQ1176" s="83" t="s">
        <v>64</v>
      </c>
    </row>
    <row r="1177" spans="1:43" ht="51">
      <c r="A1177" s="19" t="s">
        <v>2467</v>
      </c>
      <c r="B1177" s="1">
        <v>6270.55</v>
      </c>
      <c r="C1177" s="16">
        <v>315</v>
      </c>
      <c r="D1177" s="28" t="s">
        <v>2476</v>
      </c>
      <c r="E1177" s="17" t="s">
        <v>271</v>
      </c>
      <c r="F1177" s="20" t="s">
        <v>57</v>
      </c>
      <c r="G1177" s="17" t="s">
        <v>57</v>
      </c>
      <c r="H1177" s="17" t="s">
        <v>272</v>
      </c>
      <c r="I1177" s="15" t="s">
        <v>2240</v>
      </c>
      <c r="J1177" s="17"/>
      <c r="K1177" s="17"/>
      <c r="L1177" s="19" t="s">
        <v>63</v>
      </c>
      <c r="M1177" s="19" t="s">
        <v>63</v>
      </c>
      <c r="N1177" s="19" t="s">
        <v>63</v>
      </c>
      <c r="O1177" s="19" t="s">
        <v>62</v>
      </c>
      <c r="P1177" s="19" t="s">
        <v>63</v>
      </c>
      <c r="Q1177" s="19" t="s">
        <v>62</v>
      </c>
      <c r="R1177" s="19" t="s">
        <v>63</v>
      </c>
      <c r="S1177" s="26" t="s">
        <v>62</v>
      </c>
      <c r="T1177" s="26" t="s">
        <v>62</v>
      </c>
      <c r="U1177" s="17" t="s">
        <v>62</v>
      </c>
      <c r="V1177" s="27" t="s">
        <v>62</v>
      </c>
      <c r="W1177" s="17" t="s">
        <v>63</v>
      </c>
      <c r="X1177" s="17" t="s">
        <v>63</v>
      </c>
      <c r="Y1177" s="17" t="s">
        <v>63</v>
      </c>
      <c r="Z1177" s="17" t="s">
        <v>63</v>
      </c>
      <c r="AA1177" s="17" t="s">
        <v>63</v>
      </c>
      <c r="AB1177" s="17" t="s">
        <v>63</v>
      </c>
      <c r="AC1177" s="17" t="s">
        <v>63</v>
      </c>
      <c r="AD1177" s="17" t="s">
        <v>63</v>
      </c>
      <c r="AE1177" s="17" t="s">
        <v>63</v>
      </c>
      <c r="AF1177" s="17" t="s">
        <v>63</v>
      </c>
      <c r="AG1177" s="17" t="s">
        <v>63</v>
      </c>
      <c r="AH1177" s="17" t="s">
        <v>63</v>
      </c>
      <c r="AI1177" s="17" t="s">
        <v>63</v>
      </c>
      <c r="AJ1177" s="17" t="s">
        <v>63</v>
      </c>
      <c r="AK1177" s="17" t="s">
        <v>63</v>
      </c>
      <c r="AL1177" s="17" t="s">
        <v>63</v>
      </c>
      <c r="AM1177" s="17" t="s">
        <v>63</v>
      </c>
      <c r="AN1177" s="17" t="s">
        <v>63</v>
      </c>
      <c r="AO1177" s="17" t="s">
        <v>63</v>
      </c>
      <c r="AP1177" s="90"/>
      <c r="AQ1177" s="83" t="s">
        <v>64</v>
      </c>
    </row>
    <row r="1178" spans="1:43" ht="25.5">
      <c r="A1178" s="19" t="s">
        <v>2467</v>
      </c>
      <c r="B1178" s="1">
        <v>6270.56</v>
      </c>
      <c r="C1178" s="16">
        <v>193.5</v>
      </c>
      <c r="D1178" s="28" t="s">
        <v>2476</v>
      </c>
      <c r="E1178" s="17" t="s">
        <v>2242</v>
      </c>
      <c r="F1178" s="20" t="s">
        <v>57</v>
      </c>
      <c r="G1178" s="17" t="s">
        <v>57</v>
      </c>
      <c r="H1178" s="17" t="s">
        <v>2413</v>
      </c>
      <c r="I1178" s="15" t="s">
        <v>2244</v>
      </c>
      <c r="J1178" s="17" t="s">
        <v>2252</v>
      </c>
      <c r="K1178" s="17" t="s">
        <v>2477</v>
      </c>
      <c r="L1178" s="19" t="s">
        <v>63</v>
      </c>
      <c r="M1178" s="19" t="s">
        <v>63</v>
      </c>
      <c r="N1178" s="19" t="s">
        <v>63</v>
      </c>
      <c r="O1178" s="19" t="s">
        <v>62</v>
      </c>
      <c r="P1178" s="19" t="s">
        <v>63</v>
      </c>
      <c r="Q1178" s="19" t="s">
        <v>62</v>
      </c>
      <c r="R1178" s="19" t="s">
        <v>63</v>
      </c>
      <c r="S1178" s="26" t="s">
        <v>62</v>
      </c>
      <c r="T1178" s="26" t="s">
        <v>62</v>
      </c>
      <c r="U1178" s="17" t="s">
        <v>62</v>
      </c>
      <c r="V1178" s="27" t="s">
        <v>62</v>
      </c>
      <c r="W1178" s="17" t="s">
        <v>63</v>
      </c>
      <c r="X1178" s="17" t="s">
        <v>63</v>
      </c>
      <c r="Y1178" s="17" t="s">
        <v>63</v>
      </c>
      <c r="Z1178" s="17" t="s">
        <v>63</v>
      </c>
      <c r="AA1178" s="17" t="s">
        <v>63</v>
      </c>
      <c r="AB1178" s="17" t="s">
        <v>63</v>
      </c>
      <c r="AC1178" s="17" t="s">
        <v>63</v>
      </c>
      <c r="AD1178" s="17" t="s">
        <v>63</v>
      </c>
      <c r="AE1178" s="17" t="s">
        <v>63</v>
      </c>
      <c r="AF1178" s="17" t="s">
        <v>63</v>
      </c>
      <c r="AG1178" s="17" t="s">
        <v>63</v>
      </c>
      <c r="AH1178" s="17" t="s">
        <v>63</v>
      </c>
      <c r="AI1178" s="17" t="s">
        <v>63</v>
      </c>
      <c r="AJ1178" s="17" t="s">
        <v>63</v>
      </c>
      <c r="AK1178" s="17" t="s">
        <v>63</v>
      </c>
      <c r="AL1178" s="17" t="s">
        <v>63</v>
      </c>
      <c r="AM1178" s="17" t="s">
        <v>63</v>
      </c>
      <c r="AN1178" s="17" t="s">
        <v>63</v>
      </c>
      <c r="AO1178" s="17" t="s">
        <v>63</v>
      </c>
      <c r="AP1178" s="90"/>
      <c r="AQ1178" s="83" t="s">
        <v>64</v>
      </c>
    </row>
    <row r="1179" spans="1:43" ht="191.25">
      <c r="A1179" s="19" t="s">
        <v>2467</v>
      </c>
      <c r="B1179" s="1">
        <v>6270.6</v>
      </c>
      <c r="C1179" s="16">
        <v>2610</v>
      </c>
      <c r="D1179" s="28" t="s">
        <v>2476</v>
      </c>
      <c r="E1179" s="17" t="s">
        <v>274</v>
      </c>
      <c r="F1179" s="20" t="s">
        <v>57</v>
      </c>
      <c r="G1179" s="17" t="s">
        <v>57</v>
      </c>
      <c r="H1179" s="18">
        <v>1</v>
      </c>
      <c r="I1179" s="15" t="s">
        <v>2478</v>
      </c>
      <c r="J1179" s="17" t="s">
        <v>276</v>
      </c>
      <c r="K1179" s="17" t="s">
        <v>2479</v>
      </c>
      <c r="L1179" s="19" t="s">
        <v>63</v>
      </c>
      <c r="M1179" s="19" t="s">
        <v>63</v>
      </c>
      <c r="N1179" s="19" t="s">
        <v>63</v>
      </c>
      <c r="O1179" s="19" t="s">
        <v>62</v>
      </c>
      <c r="P1179" s="19" t="s">
        <v>63</v>
      </c>
      <c r="Q1179" s="19" t="s">
        <v>62</v>
      </c>
      <c r="R1179" s="19" t="s">
        <v>63</v>
      </c>
      <c r="S1179" s="26" t="s">
        <v>62</v>
      </c>
      <c r="T1179" s="26" t="s">
        <v>62</v>
      </c>
      <c r="U1179" s="17" t="s">
        <v>62</v>
      </c>
      <c r="V1179" s="27" t="s">
        <v>62</v>
      </c>
      <c r="W1179" s="17" t="s">
        <v>63</v>
      </c>
      <c r="X1179" s="17" t="s">
        <v>63</v>
      </c>
      <c r="Y1179" s="17" t="s">
        <v>63</v>
      </c>
      <c r="Z1179" s="17" t="s">
        <v>63</v>
      </c>
      <c r="AA1179" s="17" t="s">
        <v>63</v>
      </c>
      <c r="AB1179" s="17" t="s">
        <v>63</v>
      </c>
      <c r="AC1179" s="17" t="s">
        <v>63</v>
      </c>
      <c r="AD1179" s="17" t="s">
        <v>63</v>
      </c>
      <c r="AE1179" s="17" t="s">
        <v>63</v>
      </c>
      <c r="AF1179" s="17" t="s">
        <v>63</v>
      </c>
      <c r="AG1179" s="17" t="s">
        <v>63</v>
      </c>
      <c r="AH1179" s="17" t="s">
        <v>63</v>
      </c>
      <c r="AI1179" s="17" t="s">
        <v>63</v>
      </c>
      <c r="AJ1179" s="17" t="s">
        <v>63</v>
      </c>
      <c r="AK1179" s="17" t="s">
        <v>63</v>
      </c>
      <c r="AL1179" s="17" t="s">
        <v>63</v>
      </c>
      <c r="AM1179" s="17" t="s">
        <v>63</v>
      </c>
      <c r="AN1179" s="17" t="s">
        <v>63</v>
      </c>
      <c r="AO1179" s="17" t="s">
        <v>63</v>
      </c>
      <c r="AP1179" s="90"/>
      <c r="AQ1179" s="83" t="s">
        <v>64</v>
      </c>
    </row>
    <row r="1180" spans="1:43" ht="25.5">
      <c r="A1180" s="19" t="s">
        <v>2467</v>
      </c>
      <c r="B1180" s="1">
        <v>6271.5</v>
      </c>
      <c r="C1180" s="16">
        <v>83.7</v>
      </c>
      <c r="D1180" s="28" t="s">
        <v>2480</v>
      </c>
      <c r="E1180" s="17" t="s">
        <v>303</v>
      </c>
      <c r="F1180" s="20" t="s">
        <v>57</v>
      </c>
      <c r="G1180" s="17" t="s">
        <v>57</v>
      </c>
      <c r="H1180" s="17" t="s">
        <v>304</v>
      </c>
      <c r="I1180" s="15" t="s">
        <v>2443</v>
      </c>
      <c r="J1180" s="17"/>
      <c r="K1180" s="17"/>
      <c r="L1180" s="19" t="s">
        <v>63</v>
      </c>
      <c r="M1180" s="19" t="s">
        <v>63</v>
      </c>
      <c r="N1180" s="19" t="s">
        <v>63</v>
      </c>
      <c r="O1180" s="19" t="s">
        <v>62</v>
      </c>
      <c r="P1180" s="19" t="s">
        <v>63</v>
      </c>
      <c r="Q1180" s="19" t="s">
        <v>62</v>
      </c>
      <c r="R1180" s="19" t="s">
        <v>63</v>
      </c>
      <c r="S1180" s="26" t="s">
        <v>62</v>
      </c>
      <c r="T1180" s="26" t="s">
        <v>62</v>
      </c>
      <c r="U1180" s="17" t="s">
        <v>62</v>
      </c>
      <c r="V1180" s="27" t="s">
        <v>62</v>
      </c>
      <c r="W1180" s="17" t="s">
        <v>63</v>
      </c>
      <c r="X1180" s="17" t="s">
        <v>63</v>
      </c>
      <c r="Y1180" s="17" t="s">
        <v>63</v>
      </c>
      <c r="Z1180" s="17" t="s">
        <v>63</v>
      </c>
      <c r="AA1180" s="17" t="s">
        <v>63</v>
      </c>
      <c r="AB1180" s="17" t="s">
        <v>63</v>
      </c>
      <c r="AC1180" s="17" t="s">
        <v>63</v>
      </c>
      <c r="AD1180" s="17" t="s">
        <v>63</v>
      </c>
      <c r="AE1180" s="17" t="s">
        <v>63</v>
      </c>
      <c r="AF1180" s="17" t="s">
        <v>63</v>
      </c>
      <c r="AG1180" s="17" t="s">
        <v>63</v>
      </c>
      <c r="AH1180" s="17" t="s">
        <v>63</v>
      </c>
      <c r="AI1180" s="17" t="s">
        <v>63</v>
      </c>
      <c r="AJ1180" s="17" t="s">
        <v>63</v>
      </c>
      <c r="AK1180" s="17" t="s">
        <v>63</v>
      </c>
      <c r="AL1180" s="17" t="s">
        <v>63</v>
      </c>
      <c r="AM1180" s="17" t="s">
        <v>63</v>
      </c>
      <c r="AN1180" s="17" t="s">
        <v>63</v>
      </c>
      <c r="AO1180" s="17" t="s">
        <v>63</v>
      </c>
      <c r="AP1180" s="90"/>
      <c r="AQ1180" s="83" t="s">
        <v>64</v>
      </c>
    </row>
    <row r="1181" spans="1:43" ht="51">
      <c r="A1181" s="19" t="s">
        <v>2467</v>
      </c>
      <c r="B1181" s="1">
        <v>6271.55</v>
      </c>
      <c r="C1181" s="16">
        <v>315</v>
      </c>
      <c r="D1181" s="28" t="s">
        <v>2480</v>
      </c>
      <c r="E1181" s="17" t="s">
        <v>271</v>
      </c>
      <c r="F1181" s="20" t="s">
        <v>57</v>
      </c>
      <c r="G1181" s="17" t="s">
        <v>57</v>
      </c>
      <c r="H1181" s="17" t="s">
        <v>272</v>
      </c>
      <c r="I1181" s="15" t="s">
        <v>2444</v>
      </c>
      <c r="J1181" s="17"/>
      <c r="K1181" s="17"/>
      <c r="L1181" s="19" t="s">
        <v>63</v>
      </c>
      <c r="M1181" s="19" t="s">
        <v>63</v>
      </c>
      <c r="N1181" s="19" t="s">
        <v>63</v>
      </c>
      <c r="O1181" s="19" t="s">
        <v>62</v>
      </c>
      <c r="P1181" s="19" t="s">
        <v>63</v>
      </c>
      <c r="Q1181" s="19" t="s">
        <v>62</v>
      </c>
      <c r="R1181" s="19" t="s">
        <v>63</v>
      </c>
      <c r="S1181" s="26" t="s">
        <v>62</v>
      </c>
      <c r="T1181" s="26" t="s">
        <v>62</v>
      </c>
      <c r="U1181" s="17" t="s">
        <v>62</v>
      </c>
      <c r="V1181" s="27" t="s">
        <v>62</v>
      </c>
      <c r="W1181" s="17" t="s">
        <v>63</v>
      </c>
      <c r="X1181" s="17" t="s">
        <v>63</v>
      </c>
      <c r="Y1181" s="17" t="s">
        <v>63</v>
      </c>
      <c r="Z1181" s="17" t="s">
        <v>63</v>
      </c>
      <c r="AA1181" s="17" t="s">
        <v>63</v>
      </c>
      <c r="AB1181" s="17" t="s">
        <v>63</v>
      </c>
      <c r="AC1181" s="17" t="s">
        <v>63</v>
      </c>
      <c r="AD1181" s="17" t="s">
        <v>63</v>
      </c>
      <c r="AE1181" s="17" t="s">
        <v>63</v>
      </c>
      <c r="AF1181" s="17" t="s">
        <v>63</v>
      </c>
      <c r="AG1181" s="17" t="s">
        <v>63</v>
      </c>
      <c r="AH1181" s="17" t="s">
        <v>63</v>
      </c>
      <c r="AI1181" s="17" t="s">
        <v>63</v>
      </c>
      <c r="AJ1181" s="17" t="s">
        <v>63</v>
      </c>
      <c r="AK1181" s="17" t="s">
        <v>63</v>
      </c>
      <c r="AL1181" s="17" t="s">
        <v>63</v>
      </c>
      <c r="AM1181" s="17" t="s">
        <v>63</v>
      </c>
      <c r="AN1181" s="17" t="s">
        <v>63</v>
      </c>
      <c r="AO1181" s="17" t="s">
        <v>63</v>
      </c>
      <c r="AP1181" s="90"/>
      <c r="AQ1181" s="83" t="s">
        <v>64</v>
      </c>
    </row>
    <row r="1182" spans="1:43" ht="25.5">
      <c r="A1182" s="19" t="s">
        <v>2467</v>
      </c>
      <c r="B1182" s="1">
        <v>6271.56</v>
      </c>
      <c r="C1182" s="16">
        <v>193.5</v>
      </c>
      <c r="D1182" s="28" t="s">
        <v>2480</v>
      </c>
      <c r="E1182" s="17" t="s">
        <v>2242</v>
      </c>
      <c r="F1182" s="20" t="s">
        <v>57</v>
      </c>
      <c r="G1182" s="17" t="s">
        <v>57</v>
      </c>
      <c r="H1182" s="17" t="s">
        <v>2413</v>
      </c>
      <c r="I1182" s="15" t="s">
        <v>2244</v>
      </c>
      <c r="J1182" s="17" t="s">
        <v>2252</v>
      </c>
      <c r="K1182" s="17" t="s">
        <v>2481</v>
      </c>
      <c r="L1182" s="19" t="s">
        <v>63</v>
      </c>
      <c r="M1182" s="19" t="s">
        <v>63</v>
      </c>
      <c r="N1182" s="19" t="s">
        <v>63</v>
      </c>
      <c r="O1182" s="19" t="s">
        <v>62</v>
      </c>
      <c r="P1182" s="19" t="s">
        <v>63</v>
      </c>
      <c r="Q1182" s="19" t="s">
        <v>62</v>
      </c>
      <c r="R1182" s="19" t="s">
        <v>63</v>
      </c>
      <c r="S1182" s="26" t="s">
        <v>62</v>
      </c>
      <c r="T1182" s="26" t="s">
        <v>62</v>
      </c>
      <c r="U1182" s="17" t="s">
        <v>62</v>
      </c>
      <c r="V1182" s="27" t="s">
        <v>62</v>
      </c>
      <c r="W1182" s="17" t="s">
        <v>63</v>
      </c>
      <c r="X1182" s="17" t="s">
        <v>63</v>
      </c>
      <c r="Y1182" s="17" t="s">
        <v>63</v>
      </c>
      <c r="Z1182" s="17" t="s">
        <v>63</v>
      </c>
      <c r="AA1182" s="17" t="s">
        <v>63</v>
      </c>
      <c r="AB1182" s="17" t="s">
        <v>63</v>
      </c>
      <c r="AC1182" s="17" t="s">
        <v>63</v>
      </c>
      <c r="AD1182" s="17" t="s">
        <v>63</v>
      </c>
      <c r="AE1182" s="17" t="s">
        <v>63</v>
      </c>
      <c r="AF1182" s="17" t="s">
        <v>63</v>
      </c>
      <c r="AG1182" s="17" t="s">
        <v>63</v>
      </c>
      <c r="AH1182" s="17" t="s">
        <v>63</v>
      </c>
      <c r="AI1182" s="17" t="s">
        <v>63</v>
      </c>
      <c r="AJ1182" s="17" t="s">
        <v>63</v>
      </c>
      <c r="AK1182" s="17" t="s">
        <v>63</v>
      </c>
      <c r="AL1182" s="17" t="s">
        <v>63</v>
      </c>
      <c r="AM1182" s="17" t="s">
        <v>63</v>
      </c>
      <c r="AN1182" s="17" t="s">
        <v>63</v>
      </c>
      <c r="AO1182" s="17" t="s">
        <v>63</v>
      </c>
      <c r="AP1182" s="90"/>
      <c r="AQ1182" s="83" t="s">
        <v>64</v>
      </c>
    </row>
    <row r="1183" spans="1:43" ht="191.25">
      <c r="A1183" s="19" t="s">
        <v>2467</v>
      </c>
      <c r="B1183" s="1">
        <v>6271.6</v>
      </c>
      <c r="C1183" s="16">
        <v>2610</v>
      </c>
      <c r="D1183" s="28" t="s">
        <v>2480</v>
      </c>
      <c r="E1183" s="17" t="s">
        <v>274</v>
      </c>
      <c r="F1183" s="20" t="s">
        <v>57</v>
      </c>
      <c r="G1183" s="17" t="s">
        <v>57</v>
      </c>
      <c r="H1183" s="18">
        <v>1</v>
      </c>
      <c r="I1183" s="15" t="s">
        <v>2482</v>
      </c>
      <c r="J1183" s="17" t="s">
        <v>276</v>
      </c>
      <c r="K1183" s="17" t="s">
        <v>2483</v>
      </c>
      <c r="L1183" s="19" t="s">
        <v>63</v>
      </c>
      <c r="M1183" s="19" t="s">
        <v>63</v>
      </c>
      <c r="N1183" s="19" t="s">
        <v>63</v>
      </c>
      <c r="O1183" s="19" t="s">
        <v>62</v>
      </c>
      <c r="P1183" s="19" t="s">
        <v>63</v>
      </c>
      <c r="Q1183" s="19" t="s">
        <v>62</v>
      </c>
      <c r="R1183" s="19" t="s">
        <v>63</v>
      </c>
      <c r="S1183" s="26" t="s">
        <v>62</v>
      </c>
      <c r="T1183" s="26" t="s">
        <v>62</v>
      </c>
      <c r="U1183" s="17" t="s">
        <v>62</v>
      </c>
      <c r="V1183" s="27" t="s">
        <v>62</v>
      </c>
      <c r="W1183" s="17" t="s">
        <v>63</v>
      </c>
      <c r="X1183" s="17" t="s">
        <v>63</v>
      </c>
      <c r="Y1183" s="17" t="s">
        <v>63</v>
      </c>
      <c r="Z1183" s="17" t="s">
        <v>63</v>
      </c>
      <c r="AA1183" s="17" t="s">
        <v>63</v>
      </c>
      <c r="AB1183" s="17" t="s">
        <v>63</v>
      </c>
      <c r="AC1183" s="17" t="s">
        <v>63</v>
      </c>
      <c r="AD1183" s="17" t="s">
        <v>63</v>
      </c>
      <c r="AE1183" s="17" t="s">
        <v>63</v>
      </c>
      <c r="AF1183" s="17" t="s">
        <v>63</v>
      </c>
      <c r="AG1183" s="17" t="s">
        <v>63</v>
      </c>
      <c r="AH1183" s="17" t="s">
        <v>63</v>
      </c>
      <c r="AI1183" s="17" t="s">
        <v>63</v>
      </c>
      <c r="AJ1183" s="17" t="s">
        <v>63</v>
      </c>
      <c r="AK1183" s="17" t="s">
        <v>63</v>
      </c>
      <c r="AL1183" s="17" t="s">
        <v>63</v>
      </c>
      <c r="AM1183" s="17" t="s">
        <v>63</v>
      </c>
      <c r="AN1183" s="17" t="s">
        <v>63</v>
      </c>
      <c r="AO1183" s="17" t="s">
        <v>63</v>
      </c>
      <c r="AP1183" s="90"/>
      <c r="AQ1183" s="83" t="s">
        <v>64</v>
      </c>
    </row>
    <row r="1184" spans="1:43" ht="165.75">
      <c r="A1184" s="19" t="s">
        <v>2467</v>
      </c>
      <c r="B1184" s="1">
        <v>6272.5</v>
      </c>
      <c r="C1184" s="16">
        <v>83.7</v>
      </c>
      <c r="D1184" s="28" t="s">
        <v>2484</v>
      </c>
      <c r="E1184" s="17" t="s">
        <v>303</v>
      </c>
      <c r="F1184" s="20" t="s">
        <v>57</v>
      </c>
      <c r="G1184" s="17" t="s">
        <v>57</v>
      </c>
      <c r="H1184" s="17" t="s">
        <v>304</v>
      </c>
      <c r="I1184" s="15" t="s">
        <v>2485</v>
      </c>
      <c r="J1184" s="17" t="s">
        <v>2265</v>
      </c>
      <c r="K1184" s="17"/>
      <c r="L1184" s="19" t="s">
        <v>63</v>
      </c>
      <c r="M1184" s="19" t="s">
        <v>63</v>
      </c>
      <c r="N1184" s="19" t="s">
        <v>63</v>
      </c>
      <c r="O1184" s="19" t="s">
        <v>62</v>
      </c>
      <c r="P1184" s="19" t="s">
        <v>63</v>
      </c>
      <c r="Q1184" s="19" t="s">
        <v>62</v>
      </c>
      <c r="R1184" s="19" t="s">
        <v>63</v>
      </c>
      <c r="S1184" s="26" t="s">
        <v>62</v>
      </c>
      <c r="T1184" s="26" t="s">
        <v>62</v>
      </c>
      <c r="U1184" s="17" t="s">
        <v>62</v>
      </c>
      <c r="V1184" s="27" t="s">
        <v>62</v>
      </c>
      <c r="W1184" s="17" t="s">
        <v>63</v>
      </c>
      <c r="X1184" s="17" t="s">
        <v>63</v>
      </c>
      <c r="Y1184" s="17" t="s">
        <v>63</v>
      </c>
      <c r="Z1184" s="17" t="s">
        <v>63</v>
      </c>
      <c r="AA1184" s="17" t="s">
        <v>63</v>
      </c>
      <c r="AB1184" s="17" t="s">
        <v>63</v>
      </c>
      <c r="AC1184" s="17" t="s">
        <v>63</v>
      </c>
      <c r="AD1184" s="17" t="s">
        <v>63</v>
      </c>
      <c r="AE1184" s="17" t="s">
        <v>63</v>
      </c>
      <c r="AF1184" s="17" t="s">
        <v>63</v>
      </c>
      <c r="AG1184" s="17" t="s">
        <v>63</v>
      </c>
      <c r="AH1184" s="17" t="s">
        <v>63</v>
      </c>
      <c r="AI1184" s="17" t="s">
        <v>63</v>
      </c>
      <c r="AJ1184" s="17" t="s">
        <v>63</v>
      </c>
      <c r="AK1184" s="17" t="s">
        <v>63</v>
      </c>
      <c r="AL1184" s="17" t="s">
        <v>63</v>
      </c>
      <c r="AM1184" s="17" t="s">
        <v>63</v>
      </c>
      <c r="AN1184" s="17" t="s">
        <v>63</v>
      </c>
      <c r="AO1184" s="17" t="s">
        <v>63</v>
      </c>
      <c r="AP1184" s="90"/>
      <c r="AQ1184" s="83" t="s">
        <v>1891</v>
      </c>
    </row>
    <row r="1185" spans="1:43" ht="153">
      <c r="A1185" s="19" t="s">
        <v>2467</v>
      </c>
      <c r="B1185" s="1">
        <v>6272.55</v>
      </c>
      <c r="C1185" s="16">
        <v>315</v>
      </c>
      <c r="D1185" s="28" t="s">
        <v>2484</v>
      </c>
      <c r="E1185" s="17" t="s">
        <v>271</v>
      </c>
      <c r="F1185" s="20" t="s">
        <v>57</v>
      </c>
      <c r="G1185" s="17" t="s">
        <v>57</v>
      </c>
      <c r="H1185" s="17" t="s">
        <v>272</v>
      </c>
      <c r="I1185" s="15" t="s">
        <v>2264</v>
      </c>
      <c r="J1185" s="17" t="s">
        <v>2265</v>
      </c>
      <c r="K1185" s="17"/>
      <c r="L1185" s="19" t="s">
        <v>63</v>
      </c>
      <c r="M1185" s="19" t="s">
        <v>63</v>
      </c>
      <c r="N1185" s="19" t="s">
        <v>63</v>
      </c>
      <c r="O1185" s="19" t="s">
        <v>62</v>
      </c>
      <c r="P1185" s="19" t="s">
        <v>63</v>
      </c>
      <c r="Q1185" s="19" t="s">
        <v>62</v>
      </c>
      <c r="R1185" s="19" t="s">
        <v>63</v>
      </c>
      <c r="S1185" s="26" t="s">
        <v>62</v>
      </c>
      <c r="T1185" s="26" t="s">
        <v>62</v>
      </c>
      <c r="U1185" s="17" t="s">
        <v>62</v>
      </c>
      <c r="V1185" s="27" t="s">
        <v>62</v>
      </c>
      <c r="W1185" s="17" t="s">
        <v>63</v>
      </c>
      <c r="X1185" s="17" t="s">
        <v>63</v>
      </c>
      <c r="Y1185" s="17" t="s">
        <v>63</v>
      </c>
      <c r="Z1185" s="17" t="s">
        <v>63</v>
      </c>
      <c r="AA1185" s="17" t="s">
        <v>63</v>
      </c>
      <c r="AB1185" s="17" t="s">
        <v>63</v>
      </c>
      <c r="AC1185" s="17" t="s">
        <v>63</v>
      </c>
      <c r="AD1185" s="17" t="s">
        <v>63</v>
      </c>
      <c r="AE1185" s="17" t="s">
        <v>63</v>
      </c>
      <c r="AF1185" s="17" t="s">
        <v>63</v>
      </c>
      <c r="AG1185" s="17" t="s">
        <v>63</v>
      </c>
      <c r="AH1185" s="17" t="s">
        <v>63</v>
      </c>
      <c r="AI1185" s="17" t="s">
        <v>63</v>
      </c>
      <c r="AJ1185" s="17" t="s">
        <v>63</v>
      </c>
      <c r="AK1185" s="17" t="s">
        <v>63</v>
      </c>
      <c r="AL1185" s="17" t="s">
        <v>63</v>
      </c>
      <c r="AM1185" s="17" t="s">
        <v>63</v>
      </c>
      <c r="AN1185" s="17" t="s">
        <v>63</v>
      </c>
      <c r="AO1185" s="17" t="s">
        <v>63</v>
      </c>
      <c r="AP1185" s="90"/>
      <c r="AQ1185" s="83" t="s">
        <v>1891</v>
      </c>
    </row>
    <row r="1186" spans="1:43" ht="153">
      <c r="A1186" s="19" t="s">
        <v>2467</v>
      </c>
      <c r="B1186" s="1">
        <v>6272.56</v>
      </c>
      <c r="C1186" s="16">
        <v>193.5</v>
      </c>
      <c r="D1186" s="28" t="s">
        <v>2484</v>
      </c>
      <c r="E1186" s="17" t="s">
        <v>2242</v>
      </c>
      <c r="F1186" s="20" t="s">
        <v>57</v>
      </c>
      <c r="G1186" s="17" t="s">
        <v>57</v>
      </c>
      <c r="H1186" s="17" t="s">
        <v>2413</v>
      </c>
      <c r="I1186" s="15" t="s">
        <v>2266</v>
      </c>
      <c r="J1186" s="17" t="s">
        <v>2267</v>
      </c>
      <c r="K1186" s="17" t="s">
        <v>2486</v>
      </c>
      <c r="L1186" s="19" t="s">
        <v>63</v>
      </c>
      <c r="M1186" s="19" t="s">
        <v>63</v>
      </c>
      <c r="N1186" s="19" t="s">
        <v>63</v>
      </c>
      <c r="O1186" s="19" t="s">
        <v>62</v>
      </c>
      <c r="P1186" s="19" t="s">
        <v>63</v>
      </c>
      <c r="Q1186" s="19" t="s">
        <v>62</v>
      </c>
      <c r="R1186" s="19" t="s">
        <v>63</v>
      </c>
      <c r="S1186" s="26" t="s">
        <v>62</v>
      </c>
      <c r="T1186" s="26" t="s">
        <v>62</v>
      </c>
      <c r="U1186" s="17" t="s">
        <v>62</v>
      </c>
      <c r="V1186" s="27" t="s">
        <v>62</v>
      </c>
      <c r="W1186" s="17" t="s">
        <v>63</v>
      </c>
      <c r="X1186" s="17" t="s">
        <v>63</v>
      </c>
      <c r="Y1186" s="17" t="s">
        <v>63</v>
      </c>
      <c r="Z1186" s="17" t="s">
        <v>63</v>
      </c>
      <c r="AA1186" s="17" t="s">
        <v>63</v>
      </c>
      <c r="AB1186" s="17" t="s">
        <v>63</v>
      </c>
      <c r="AC1186" s="17" t="s">
        <v>63</v>
      </c>
      <c r="AD1186" s="17" t="s">
        <v>63</v>
      </c>
      <c r="AE1186" s="17" t="s">
        <v>63</v>
      </c>
      <c r="AF1186" s="17" t="s">
        <v>63</v>
      </c>
      <c r="AG1186" s="17" t="s">
        <v>63</v>
      </c>
      <c r="AH1186" s="17" t="s">
        <v>63</v>
      </c>
      <c r="AI1186" s="17" t="s">
        <v>63</v>
      </c>
      <c r="AJ1186" s="17" t="s">
        <v>63</v>
      </c>
      <c r="AK1186" s="17" t="s">
        <v>63</v>
      </c>
      <c r="AL1186" s="17" t="s">
        <v>63</v>
      </c>
      <c r="AM1186" s="17" t="s">
        <v>63</v>
      </c>
      <c r="AN1186" s="17" t="s">
        <v>63</v>
      </c>
      <c r="AO1186" s="17" t="s">
        <v>63</v>
      </c>
      <c r="AP1186" s="90"/>
      <c r="AQ1186" s="83" t="s">
        <v>1891</v>
      </c>
    </row>
    <row r="1187" spans="1:43" ht="280.5">
      <c r="A1187" s="19" t="s">
        <v>2467</v>
      </c>
      <c r="B1187" s="1">
        <v>6272.6</v>
      </c>
      <c r="C1187" s="16">
        <v>2610</v>
      </c>
      <c r="D1187" s="28" t="s">
        <v>2484</v>
      </c>
      <c r="E1187" s="17" t="s">
        <v>274</v>
      </c>
      <c r="F1187" s="20" t="s">
        <v>57</v>
      </c>
      <c r="G1187" s="17" t="s">
        <v>57</v>
      </c>
      <c r="H1187" s="18">
        <v>1</v>
      </c>
      <c r="I1187" s="15" t="s">
        <v>2487</v>
      </c>
      <c r="J1187" s="17" t="s">
        <v>281</v>
      </c>
      <c r="K1187" s="17" t="s">
        <v>2488</v>
      </c>
      <c r="L1187" s="19" t="s">
        <v>63</v>
      </c>
      <c r="M1187" s="19" t="s">
        <v>63</v>
      </c>
      <c r="N1187" s="19" t="s">
        <v>63</v>
      </c>
      <c r="O1187" s="19" t="s">
        <v>62</v>
      </c>
      <c r="P1187" s="19" t="s">
        <v>63</v>
      </c>
      <c r="Q1187" s="19" t="s">
        <v>62</v>
      </c>
      <c r="R1187" s="19" t="s">
        <v>63</v>
      </c>
      <c r="S1187" s="26" t="s">
        <v>62</v>
      </c>
      <c r="T1187" s="26" t="s">
        <v>62</v>
      </c>
      <c r="U1187" s="17" t="s">
        <v>62</v>
      </c>
      <c r="V1187" s="27" t="s">
        <v>62</v>
      </c>
      <c r="W1187" s="17" t="s">
        <v>63</v>
      </c>
      <c r="X1187" s="17" t="s">
        <v>63</v>
      </c>
      <c r="Y1187" s="17" t="s">
        <v>63</v>
      </c>
      <c r="Z1187" s="17" t="s">
        <v>63</v>
      </c>
      <c r="AA1187" s="17" t="s">
        <v>63</v>
      </c>
      <c r="AB1187" s="17" t="s">
        <v>63</v>
      </c>
      <c r="AC1187" s="17" t="s">
        <v>63</v>
      </c>
      <c r="AD1187" s="17" t="s">
        <v>63</v>
      </c>
      <c r="AE1187" s="17" t="s">
        <v>63</v>
      </c>
      <c r="AF1187" s="17" t="s">
        <v>63</v>
      </c>
      <c r="AG1187" s="17" t="s">
        <v>63</v>
      </c>
      <c r="AH1187" s="17" t="s">
        <v>63</v>
      </c>
      <c r="AI1187" s="17" t="s">
        <v>63</v>
      </c>
      <c r="AJ1187" s="17" t="s">
        <v>63</v>
      </c>
      <c r="AK1187" s="17" t="s">
        <v>63</v>
      </c>
      <c r="AL1187" s="17" t="s">
        <v>63</v>
      </c>
      <c r="AM1187" s="17" t="s">
        <v>63</v>
      </c>
      <c r="AN1187" s="17" t="s">
        <v>63</v>
      </c>
      <c r="AO1187" s="17" t="s">
        <v>63</v>
      </c>
      <c r="AP1187" s="90"/>
      <c r="AQ1187" s="83" t="s">
        <v>1891</v>
      </c>
    </row>
    <row r="1188" spans="1:43" ht="204">
      <c r="A1188" s="19" t="s">
        <v>2467</v>
      </c>
      <c r="B1188" s="1">
        <v>6273.61</v>
      </c>
      <c r="C1188" s="16">
        <v>2970</v>
      </c>
      <c r="D1188" s="28" t="s">
        <v>2489</v>
      </c>
      <c r="E1188" s="17" t="s">
        <v>283</v>
      </c>
      <c r="F1188" s="20" t="s">
        <v>57</v>
      </c>
      <c r="G1188" s="17" t="s">
        <v>57</v>
      </c>
      <c r="H1188" s="18">
        <v>1</v>
      </c>
      <c r="I1188" s="15" t="s">
        <v>2275</v>
      </c>
      <c r="J1188" s="17" t="s">
        <v>2261</v>
      </c>
      <c r="K1188" s="17" t="s">
        <v>2305</v>
      </c>
      <c r="L1188" s="19" t="s">
        <v>63</v>
      </c>
      <c r="M1188" s="19" t="s">
        <v>63</v>
      </c>
      <c r="N1188" s="19" t="s">
        <v>63</v>
      </c>
      <c r="O1188" s="19" t="s">
        <v>62</v>
      </c>
      <c r="P1188" s="19" t="s">
        <v>63</v>
      </c>
      <c r="Q1188" s="19" t="s">
        <v>62</v>
      </c>
      <c r="R1188" s="19" t="s">
        <v>63</v>
      </c>
      <c r="S1188" s="26" t="s">
        <v>62</v>
      </c>
      <c r="T1188" s="26" t="s">
        <v>62</v>
      </c>
      <c r="U1188" s="17" t="s">
        <v>62</v>
      </c>
      <c r="V1188" s="27" t="s">
        <v>62</v>
      </c>
      <c r="W1188" s="17" t="s">
        <v>63</v>
      </c>
      <c r="X1188" s="17" t="s">
        <v>63</v>
      </c>
      <c r="Y1188" s="17" t="s">
        <v>63</v>
      </c>
      <c r="Z1188" s="17" t="s">
        <v>63</v>
      </c>
      <c r="AA1188" s="17" t="s">
        <v>63</v>
      </c>
      <c r="AB1188" s="17" t="s">
        <v>63</v>
      </c>
      <c r="AC1188" s="17" t="s">
        <v>63</v>
      </c>
      <c r="AD1188" s="17" t="s">
        <v>63</v>
      </c>
      <c r="AE1188" s="17" t="s">
        <v>63</v>
      </c>
      <c r="AF1188" s="17" t="s">
        <v>63</v>
      </c>
      <c r="AG1188" s="17" t="s">
        <v>63</v>
      </c>
      <c r="AH1188" s="17" t="s">
        <v>63</v>
      </c>
      <c r="AI1188" s="17" t="s">
        <v>63</v>
      </c>
      <c r="AJ1188" s="17" t="s">
        <v>63</v>
      </c>
      <c r="AK1188" s="17" t="s">
        <v>63</v>
      </c>
      <c r="AL1188" s="17" t="s">
        <v>63</v>
      </c>
      <c r="AM1188" s="17" t="s">
        <v>63</v>
      </c>
      <c r="AN1188" s="17" t="s">
        <v>63</v>
      </c>
      <c r="AO1188" s="17" t="s">
        <v>63</v>
      </c>
      <c r="AP1188" s="90"/>
      <c r="AQ1188" s="83" t="s">
        <v>64</v>
      </c>
    </row>
    <row r="1189" spans="1:43" ht="204">
      <c r="A1189" s="19" t="s">
        <v>2467</v>
      </c>
      <c r="B1189" s="1">
        <v>6273.62</v>
      </c>
      <c r="C1189" s="16">
        <v>3420</v>
      </c>
      <c r="D1189" s="28" t="s">
        <v>2490</v>
      </c>
      <c r="E1189" s="17" t="s">
        <v>286</v>
      </c>
      <c r="F1189" s="20" t="s">
        <v>57</v>
      </c>
      <c r="G1189" s="17" t="s">
        <v>57</v>
      </c>
      <c r="H1189" s="18">
        <v>1</v>
      </c>
      <c r="I1189" s="15" t="s">
        <v>2275</v>
      </c>
      <c r="J1189" s="17" t="s">
        <v>2491</v>
      </c>
      <c r="K1189" s="17" t="s">
        <v>2492</v>
      </c>
      <c r="L1189" s="19" t="s">
        <v>63</v>
      </c>
      <c r="M1189" s="19" t="s">
        <v>63</v>
      </c>
      <c r="N1189" s="19" t="s">
        <v>63</v>
      </c>
      <c r="O1189" s="19" t="s">
        <v>62</v>
      </c>
      <c r="P1189" s="19" t="s">
        <v>63</v>
      </c>
      <c r="Q1189" s="19" t="s">
        <v>62</v>
      </c>
      <c r="R1189" s="19" t="s">
        <v>63</v>
      </c>
      <c r="S1189" s="26" t="s">
        <v>62</v>
      </c>
      <c r="T1189" s="26" t="s">
        <v>62</v>
      </c>
      <c r="U1189" s="17" t="s">
        <v>62</v>
      </c>
      <c r="V1189" s="27" t="s">
        <v>62</v>
      </c>
      <c r="W1189" s="17" t="s">
        <v>63</v>
      </c>
      <c r="X1189" s="17" t="s">
        <v>63</v>
      </c>
      <c r="Y1189" s="17" t="s">
        <v>63</v>
      </c>
      <c r="Z1189" s="17" t="s">
        <v>63</v>
      </c>
      <c r="AA1189" s="17" t="s">
        <v>63</v>
      </c>
      <c r="AB1189" s="17" t="s">
        <v>63</v>
      </c>
      <c r="AC1189" s="17" t="s">
        <v>63</v>
      </c>
      <c r="AD1189" s="17" t="s">
        <v>63</v>
      </c>
      <c r="AE1189" s="17" t="s">
        <v>63</v>
      </c>
      <c r="AF1189" s="17" t="s">
        <v>63</v>
      </c>
      <c r="AG1189" s="17" t="s">
        <v>63</v>
      </c>
      <c r="AH1189" s="17" t="s">
        <v>63</v>
      </c>
      <c r="AI1189" s="17" t="s">
        <v>63</v>
      </c>
      <c r="AJ1189" s="17" t="s">
        <v>63</v>
      </c>
      <c r="AK1189" s="17" t="s">
        <v>63</v>
      </c>
      <c r="AL1189" s="17" t="s">
        <v>63</v>
      </c>
      <c r="AM1189" s="17" t="s">
        <v>63</v>
      </c>
      <c r="AN1189" s="17" t="s">
        <v>63</v>
      </c>
      <c r="AO1189" s="17" t="s">
        <v>63</v>
      </c>
      <c r="AP1189" s="90"/>
      <c r="AQ1189" s="83" t="s">
        <v>64</v>
      </c>
    </row>
    <row r="1190" spans="1:43" ht="25.5">
      <c r="A1190" s="19" t="s">
        <v>2493</v>
      </c>
      <c r="B1190" s="1">
        <v>6276.64</v>
      </c>
      <c r="C1190" s="16">
        <v>94.5</v>
      </c>
      <c r="D1190" s="28" t="s">
        <v>2494</v>
      </c>
      <c r="E1190" s="17" t="s">
        <v>2230</v>
      </c>
      <c r="F1190" s="20" t="s">
        <v>57</v>
      </c>
      <c r="G1190" s="17" t="s">
        <v>57</v>
      </c>
      <c r="H1190" s="17" t="s">
        <v>2411</v>
      </c>
      <c r="I1190" s="17"/>
      <c r="J1190" s="17"/>
      <c r="K1190" s="17"/>
      <c r="L1190" s="19" t="s">
        <v>63</v>
      </c>
      <c r="M1190" s="19" t="s">
        <v>63</v>
      </c>
      <c r="N1190" s="19" t="s">
        <v>63</v>
      </c>
      <c r="O1190" s="19" t="s">
        <v>62</v>
      </c>
      <c r="P1190" s="19" t="s">
        <v>63</v>
      </c>
      <c r="Q1190" s="19" t="s">
        <v>62</v>
      </c>
      <c r="R1190" s="19" t="s">
        <v>63</v>
      </c>
      <c r="S1190" s="26" t="s">
        <v>62</v>
      </c>
      <c r="T1190" s="26" t="s">
        <v>62</v>
      </c>
      <c r="U1190" s="17" t="s">
        <v>62</v>
      </c>
      <c r="V1190" s="27" t="s">
        <v>62</v>
      </c>
      <c r="W1190" s="17" t="s">
        <v>63</v>
      </c>
      <c r="X1190" s="17" t="s">
        <v>63</v>
      </c>
      <c r="Y1190" s="17" t="s">
        <v>63</v>
      </c>
      <c r="Z1190" s="17" t="s">
        <v>63</v>
      </c>
      <c r="AA1190" s="17" t="s">
        <v>63</v>
      </c>
      <c r="AB1190" s="17" t="s">
        <v>63</v>
      </c>
      <c r="AC1190" s="17" t="s">
        <v>63</v>
      </c>
      <c r="AD1190" s="17" t="s">
        <v>63</v>
      </c>
      <c r="AE1190" s="17" t="s">
        <v>63</v>
      </c>
      <c r="AF1190" s="17" t="s">
        <v>63</v>
      </c>
      <c r="AG1190" s="17" t="s">
        <v>63</v>
      </c>
      <c r="AH1190" s="17" t="s">
        <v>63</v>
      </c>
      <c r="AI1190" s="17" t="s">
        <v>63</v>
      </c>
      <c r="AJ1190" s="17" t="s">
        <v>63</v>
      </c>
      <c r="AK1190" s="17" t="s">
        <v>63</v>
      </c>
      <c r="AL1190" s="17" t="s">
        <v>63</v>
      </c>
      <c r="AM1190" s="17" t="s">
        <v>63</v>
      </c>
      <c r="AN1190" s="17" t="s">
        <v>63</v>
      </c>
      <c r="AO1190" s="17" t="s">
        <v>63</v>
      </c>
      <c r="AP1190" s="90"/>
      <c r="AQ1190" s="83" t="s">
        <v>64</v>
      </c>
    </row>
    <row r="1191" spans="1:43" ht="63.75">
      <c r="A1191" s="19" t="s">
        <v>2493</v>
      </c>
      <c r="B1191" s="1">
        <v>6277.54</v>
      </c>
      <c r="C1191" s="16">
        <v>166.5</v>
      </c>
      <c r="D1191" s="28" t="s">
        <v>2495</v>
      </c>
      <c r="E1191" s="17" t="s">
        <v>308</v>
      </c>
      <c r="F1191" s="20" t="s">
        <v>57</v>
      </c>
      <c r="G1191" s="17" t="s">
        <v>57</v>
      </c>
      <c r="H1191" s="17" t="s">
        <v>309</v>
      </c>
      <c r="I1191" s="15" t="s">
        <v>2320</v>
      </c>
      <c r="J1191" s="17"/>
      <c r="K1191" s="17"/>
      <c r="L1191" s="19" t="s">
        <v>63</v>
      </c>
      <c r="M1191" s="19" t="s">
        <v>63</v>
      </c>
      <c r="N1191" s="19" t="s">
        <v>63</v>
      </c>
      <c r="O1191" s="19" t="s">
        <v>62</v>
      </c>
      <c r="P1191" s="19" t="s">
        <v>63</v>
      </c>
      <c r="Q1191" s="19" t="s">
        <v>62</v>
      </c>
      <c r="R1191" s="19" t="s">
        <v>63</v>
      </c>
      <c r="S1191" s="26" t="s">
        <v>62</v>
      </c>
      <c r="T1191" s="26" t="s">
        <v>62</v>
      </c>
      <c r="U1191" s="17" t="s">
        <v>62</v>
      </c>
      <c r="V1191" s="27" t="s">
        <v>62</v>
      </c>
      <c r="W1191" s="17" t="s">
        <v>63</v>
      </c>
      <c r="X1191" s="17" t="s">
        <v>63</v>
      </c>
      <c r="Y1191" s="17" t="s">
        <v>63</v>
      </c>
      <c r="Z1191" s="17" t="s">
        <v>63</v>
      </c>
      <c r="AA1191" s="17" t="s">
        <v>63</v>
      </c>
      <c r="AB1191" s="17" t="s">
        <v>63</v>
      </c>
      <c r="AC1191" s="17" t="s">
        <v>63</v>
      </c>
      <c r="AD1191" s="17" t="s">
        <v>63</v>
      </c>
      <c r="AE1191" s="17" t="s">
        <v>63</v>
      </c>
      <c r="AF1191" s="17" t="s">
        <v>63</v>
      </c>
      <c r="AG1191" s="17" t="s">
        <v>63</v>
      </c>
      <c r="AH1191" s="17" t="s">
        <v>63</v>
      </c>
      <c r="AI1191" s="17" t="s">
        <v>63</v>
      </c>
      <c r="AJ1191" s="17" t="s">
        <v>63</v>
      </c>
      <c r="AK1191" s="17" t="s">
        <v>63</v>
      </c>
      <c r="AL1191" s="17" t="s">
        <v>63</v>
      </c>
      <c r="AM1191" s="17" t="s">
        <v>63</v>
      </c>
      <c r="AN1191" s="17" t="s">
        <v>63</v>
      </c>
      <c r="AO1191" s="17" t="s">
        <v>63</v>
      </c>
      <c r="AP1191" s="90"/>
      <c r="AQ1191" s="83" t="s">
        <v>64</v>
      </c>
    </row>
    <row r="1192" spans="1:43" ht="51">
      <c r="A1192" s="19" t="s">
        <v>2493</v>
      </c>
      <c r="B1192" s="1">
        <v>6277.55</v>
      </c>
      <c r="C1192" s="16">
        <v>315</v>
      </c>
      <c r="D1192" s="28" t="s">
        <v>2495</v>
      </c>
      <c r="E1192" s="17" t="s">
        <v>271</v>
      </c>
      <c r="F1192" s="20" t="s">
        <v>57</v>
      </c>
      <c r="G1192" s="17" t="s">
        <v>57</v>
      </c>
      <c r="H1192" s="17" t="s">
        <v>272</v>
      </c>
      <c r="I1192" s="15" t="s">
        <v>2321</v>
      </c>
      <c r="J1192" s="17"/>
      <c r="K1192" s="17"/>
      <c r="L1192" s="19" t="s">
        <v>63</v>
      </c>
      <c r="M1192" s="19" t="s">
        <v>63</v>
      </c>
      <c r="N1192" s="19" t="s">
        <v>63</v>
      </c>
      <c r="O1192" s="19" t="s">
        <v>62</v>
      </c>
      <c r="P1192" s="19" t="s">
        <v>63</v>
      </c>
      <c r="Q1192" s="19" t="s">
        <v>62</v>
      </c>
      <c r="R1192" s="19" t="s">
        <v>63</v>
      </c>
      <c r="S1192" s="26" t="s">
        <v>62</v>
      </c>
      <c r="T1192" s="26" t="s">
        <v>62</v>
      </c>
      <c r="U1192" s="17" t="s">
        <v>62</v>
      </c>
      <c r="V1192" s="27" t="s">
        <v>62</v>
      </c>
      <c r="W1192" s="17" t="s">
        <v>63</v>
      </c>
      <c r="X1192" s="17" t="s">
        <v>63</v>
      </c>
      <c r="Y1192" s="17" t="s">
        <v>63</v>
      </c>
      <c r="Z1192" s="17" t="s">
        <v>63</v>
      </c>
      <c r="AA1192" s="17" t="s">
        <v>63</v>
      </c>
      <c r="AB1192" s="17" t="s">
        <v>63</v>
      </c>
      <c r="AC1192" s="17" t="s">
        <v>63</v>
      </c>
      <c r="AD1192" s="17" t="s">
        <v>63</v>
      </c>
      <c r="AE1192" s="17" t="s">
        <v>63</v>
      </c>
      <c r="AF1192" s="17" t="s">
        <v>63</v>
      </c>
      <c r="AG1192" s="17" t="s">
        <v>63</v>
      </c>
      <c r="AH1192" s="17" t="s">
        <v>63</v>
      </c>
      <c r="AI1192" s="17" t="s">
        <v>63</v>
      </c>
      <c r="AJ1192" s="17" t="s">
        <v>63</v>
      </c>
      <c r="AK1192" s="17" t="s">
        <v>63</v>
      </c>
      <c r="AL1192" s="17" t="s">
        <v>63</v>
      </c>
      <c r="AM1192" s="17" t="s">
        <v>63</v>
      </c>
      <c r="AN1192" s="17" t="s">
        <v>63</v>
      </c>
      <c r="AO1192" s="17" t="s">
        <v>63</v>
      </c>
      <c r="AP1192" s="90"/>
      <c r="AQ1192" s="83" t="s">
        <v>64</v>
      </c>
    </row>
    <row r="1193" spans="1:43" ht="25.5">
      <c r="A1193" s="19" t="s">
        <v>2493</v>
      </c>
      <c r="B1193" s="1">
        <v>6277.56</v>
      </c>
      <c r="C1193" s="16">
        <v>193.5</v>
      </c>
      <c r="D1193" s="28" t="s">
        <v>2495</v>
      </c>
      <c r="E1193" s="17" t="s">
        <v>2242</v>
      </c>
      <c r="F1193" s="20" t="s">
        <v>57</v>
      </c>
      <c r="G1193" s="17" t="s">
        <v>57</v>
      </c>
      <c r="H1193" s="17" t="s">
        <v>2413</v>
      </c>
      <c r="I1193" s="15" t="s">
        <v>2251</v>
      </c>
      <c r="J1193" s="17" t="s">
        <v>2252</v>
      </c>
      <c r="K1193" s="17" t="s">
        <v>2496</v>
      </c>
      <c r="L1193" s="19" t="s">
        <v>63</v>
      </c>
      <c r="M1193" s="19" t="s">
        <v>63</v>
      </c>
      <c r="N1193" s="19" t="s">
        <v>63</v>
      </c>
      <c r="O1193" s="19" t="s">
        <v>62</v>
      </c>
      <c r="P1193" s="19" t="s">
        <v>63</v>
      </c>
      <c r="Q1193" s="19" t="s">
        <v>62</v>
      </c>
      <c r="R1193" s="19" t="s">
        <v>63</v>
      </c>
      <c r="S1193" s="26" t="s">
        <v>62</v>
      </c>
      <c r="T1193" s="26" t="s">
        <v>62</v>
      </c>
      <c r="U1193" s="17" t="s">
        <v>62</v>
      </c>
      <c r="V1193" s="27" t="s">
        <v>62</v>
      </c>
      <c r="W1193" s="17" t="s">
        <v>63</v>
      </c>
      <c r="X1193" s="17" t="s">
        <v>63</v>
      </c>
      <c r="Y1193" s="17" t="s">
        <v>63</v>
      </c>
      <c r="Z1193" s="17" t="s">
        <v>63</v>
      </c>
      <c r="AA1193" s="17" t="s">
        <v>63</v>
      </c>
      <c r="AB1193" s="17" t="s">
        <v>63</v>
      </c>
      <c r="AC1193" s="17" t="s">
        <v>63</v>
      </c>
      <c r="AD1193" s="17" t="s">
        <v>63</v>
      </c>
      <c r="AE1193" s="17" t="s">
        <v>63</v>
      </c>
      <c r="AF1193" s="17" t="s">
        <v>63</v>
      </c>
      <c r="AG1193" s="17" t="s">
        <v>63</v>
      </c>
      <c r="AH1193" s="17" t="s">
        <v>63</v>
      </c>
      <c r="AI1193" s="17" t="s">
        <v>63</v>
      </c>
      <c r="AJ1193" s="17" t="s">
        <v>63</v>
      </c>
      <c r="AK1193" s="17" t="s">
        <v>63</v>
      </c>
      <c r="AL1193" s="17" t="s">
        <v>63</v>
      </c>
      <c r="AM1193" s="17" t="s">
        <v>63</v>
      </c>
      <c r="AN1193" s="17" t="s">
        <v>63</v>
      </c>
      <c r="AO1193" s="17" t="s">
        <v>63</v>
      </c>
      <c r="AP1193" s="90"/>
      <c r="AQ1193" s="83" t="s">
        <v>64</v>
      </c>
    </row>
    <row r="1194" spans="1:43" ht="191.25">
      <c r="A1194" s="19" t="s">
        <v>2493</v>
      </c>
      <c r="B1194" s="1">
        <v>6277.6</v>
      </c>
      <c r="C1194" s="16">
        <v>2610</v>
      </c>
      <c r="D1194" s="28" t="s">
        <v>2495</v>
      </c>
      <c r="E1194" s="17" t="s">
        <v>274</v>
      </c>
      <c r="F1194" s="20" t="s">
        <v>57</v>
      </c>
      <c r="G1194" s="17" t="s">
        <v>57</v>
      </c>
      <c r="H1194" s="18">
        <v>1</v>
      </c>
      <c r="I1194" s="15" t="s">
        <v>2497</v>
      </c>
      <c r="J1194" s="17" t="s">
        <v>276</v>
      </c>
      <c r="K1194" s="17" t="s">
        <v>2498</v>
      </c>
      <c r="L1194" s="19" t="s">
        <v>63</v>
      </c>
      <c r="M1194" s="19" t="s">
        <v>63</v>
      </c>
      <c r="N1194" s="19" t="s">
        <v>63</v>
      </c>
      <c r="O1194" s="19" t="s">
        <v>62</v>
      </c>
      <c r="P1194" s="19" t="s">
        <v>63</v>
      </c>
      <c r="Q1194" s="19" t="s">
        <v>62</v>
      </c>
      <c r="R1194" s="19" t="s">
        <v>63</v>
      </c>
      <c r="S1194" s="26" t="s">
        <v>62</v>
      </c>
      <c r="T1194" s="26" t="s">
        <v>62</v>
      </c>
      <c r="U1194" s="17" t="s">
        <v>62</v>
      </c>
      <c r="V1194" s="27" t="s">
        <v>62</v>
      </c>
      <c r="W1194" s="17" t="s">
        <v>63</v>
      </c>
      <c r="X1194" s="17" t="s">
        <v>63</v>
      </c>
      <c r="Y1194" s="17" t="s">
        <v>63</v>
      </c>
      <c r="Z1194" s="17" t="s">
        <v>63</v>
      </c>
      <c r="AA1194" s="17" t="s">
        <v>63</v>
      </c>
      <c r="AB1194" s="17" t="s">
        <v>63</v>
      </c>
      <c r="AC1194" s="17" t="s">
        <v>63</v>
      </c>
      <c r="AD1194" s="17" t="s">
        <v>63</v>
      </c>
      <c r="AE1194" s="17" t="s">
        <v>63</v>
      </c>
      <c r="AF1194" s="17" t="s">
        <v>63</v>
      </c>
      <c r="AG1194" s="17" t="s">
        <v>63</v>
      </c>
      <c r="AH1194" s="17" t="s">
        <v>63</v>
      </c>
      <c r="AI1194" s="17" t="s">
        <v>63</v>
      </c>
      <c r="AJ1194" s="17" t="s">
        <v>63</v>
      </c>
      <c r="AK1194" s="17" t="s">
        <v>63</v>
      </c>
      <c r="AL1194" s="17" t="s">
        <v>63</v>
      </c>
      <c r="AM1194" s="17" t="s">
        <v>63</v>
      </c>
      <c r="AN1194" s="17" t="s">
        <v>63</v>
      </c>
      <c r="AO1194" s="17" t="s">
        <v>63</v>
      </c>
      <c r="AP1194" s="90"/>
      <c r="AQ1194" s="83" t="s">
        <v>64</v>
      </c>
    </row>
    <row r="1195" spans="1:43" ht="51">
      <c r="A1195" s="19" t="s">
        <v>2493</v>
      </c>
      <c r="B1195" s="1">
        <v>6278.55</v>
      </c>
      <c r="C1195" s="16">
        <v>315</v>
      </c>
      <c r="D1195" s="28" t="s">
        <v>2499</v>
      </c>
      <c r="E1195" s="17" t="s">
        <v>271</v>
      </c>
      <c r="F1195" s="20" t="s">
        <v>57</v>
      </c>
      <c r="G1195" s="17" t="s">
        <v>57</v>
      </c>
      <c r="H1195" s="17" t="s">
        <v>272</v>
      </c>
      <c r="I1195" s="15" t="s">
        <v>2240</v>
      </c>
      <c r="J1195" s="17"/>
      <c r="K1195" s="17"/>
      <c r="L1195" s="19" t="s">
        <v>63</v>
      </c>
      <c r="M1195" s="19" t="s">
        <v>63</v>
      </c>
      <c r="N1195" s="19" t="s">
        <v>63</v>
      </c>
      <c r="O1195" s="19" t="s">
        <v>62</v>
      </c>
      <c r="P1195" s="19" t="s">
        <v>63</v>
      </c>
      <c r="Q1195" s="19" t="s">
        <v>62</v>
      </c>
      <c r="R1195" s="19" t="s">
        <v>63</v>
      </c>
      <c r="S1195" s="26" t="s">
        <v>62</v>
      </c>
      <c r="T1195" s="26" t="s">
        <v>62</v>
      </c>
      <c r="U1195" s="17" t="s">
        <v>62</v>
      </c>
      <c r="V1195" s="27" t="s">
        <v>62</v>
      </c>
      <c r="W1195" s="17" t="s">
        <v>63</v>
      </c>
      <c r="X1195" s="17" t="s">
        <v>63</v>
      </c>
      <c r="Y1195" s="17" t="s">
        <v>63</v>
      </c>
      <c r="Z1195" s="17" t="s">
        <v>63</v>
      </c>
      <c r="AA1195" s="17" t="s">
        <v>63</v>
      </c>
      <c r="AB1195" s="17" t="s">
        <v>63</v>
      </c>
      <c r="AC1195" s="17" t="s">
        <v>63</v>
      </c>
      <c r="AD1195" s="17" t="s">
        <v>63</v>
      </c>
      <c r="AE1195" s="17" t="s">
        <v>63</v>
      </c>
      <c r="AF1195" s="17" t="s">
        <v>63</v>
      </c>
      <c r="AG1195" s="17" t="s">
        <v>63</v>
      </c>
      <c r="AH1195" s="17" t="s">
        <v>63</v>
      </c>
      <c r="AI1195" s="17" t="s">
        <v>63</v>
      </c>
      <c r="AJ1195" s="17" t="s">
        <v>63</v>
      </c>
      <c r="AK1195" s="17" t="s">
        <v>63</v>
      </c>
      <c r="AL1195" s="17" t="s">
        <v>63</v>
      </c>
      <c r="AM1195" s="17" t="s">
        <v>63</v>
      </c>
      <c r="AN1195" s="17" t="s">
        <v>63</v>
      </c>
      <c r="AO1195" s="17" t="s">
        <v>63</v>
      </c>
      <c r="AP1195" s="90"/>
      <c r="AQ1195" s="83" t="s">
        <v>64</v>
      </c>
    </row>
    <row r="1196" spans="1:43" ht="25.5">
      <c r="A1196" s="19" t="s">
        <v>2493</v>
      </c>
      <c r="B1196" s="1">
        <v>6278.56</v>
      </c>
      <c r="C1196" s="16">
        <v>193.5</v>
      </c>
      <c r="D1196" s="28" t="s">
        <v>2499</v>
      </c>
      <c r="E1196" s="17" t="s">
        <v>2242</v>
      </c>
      <c r="F1196" s="20" t="s">
        <v>57</v>
      </c>
      <c r="G1196" s="17" t="s">
        <v>57</v>
      </c>
      <c r="H1196" s="17" t="s">
        <v>2413</v>
      </c>
      <c r="I1196" s="15" t="s">
        <v>2251</v>
      </c>
      <c r="J1196" s="17" t="s">
        <v>2252</v>
      </c>
      <c r="K1196" s="17" t="s">
        <v>2500</v>
      </c>
      <c r="L1196" s="19" t="s">
        <v>63</v>
      </c>
      <c r="M1196" s="19" t="s">
        <v>63</v>
      </c>
      <c r="N1196" s="19" t="s">
        <v>63</v>
      </c>
      <c r="O1196" s="19" t="s">
        <v>62</v>
      </c>
      <c r="P1196" s="19" t="s">
        <v>63</v>
      </c>
      <c r="Q1196" s="19" t="s">
        <v>62</v>
      </c>
      <c r="R1196" s="19" t="s">
        <v>63</v>
      </c>
      <c r="S1196" s="26" t="s">
        <v>62</v>
      </c>
      <c r="T1196" s="26" t="s">
        <v>62</v>
      </c>
      <c r="U1196" s="17" t="s">
        <v>62</v>
      </c>
      <c r="V1196" s="27" t="s">
        <v>62</v>
      </c>
      <c r="W1196" s="17" t="s">
        <v>63</v>
      </c>
      <c r="X1196" s="17" t="s">
        <v>63</v>
      </c>
      <c r="Y1196" s="17" t="s">
        <v>63</v>
      </c>
      <c r="Z1196" s="17" t="s">
        <v>63</v>
      </c>
      <c r="AA1196" s="17" t="s">
        <v>63</v>
      </c>
      <c r="AB1196" s="17" t="s">
        <v>63</v>
      </c>
      <c r="AC1196" s="17" t="s">
        <v>63</v>
      </c>
      <c r="AD1196" s="17" t="s">
        <v>63</v>
      </c>
      <c r="AE1196" s="17" t="s">
        <v>63</v>
      </c>
      <c r="AF1196" s="17" t="s">
        <v>63</v>
      </c>
      <c r="AG1196" s="17" t="s">
        <v>63</v>
      </c>
      <c r="AH1196" s="17" t="s">
        <v>63</v>
      </c>
      <c r="AI1196" s="17" t="s">
        <v>63</v>
      </c>
      <c r="AJ1196" s="17" t="s">
        <v>63</v>
      </c>
      <c r="AK1196" s="17" t="s">
        <v>63</v>
      </c>
      <c r="AL1196" s="17" t="s">
        <v>63</v>
      </c>
      <c r="AM1196" s="17" t="s">
        <v>63</v>
      </c>
      <c r="AN1196" s="17" t="s">
        <v>63</v>
      </c>
      <c r="AO1196" s="17" t="s">
        <v>63</v>
      </c>
      <c r="AP1196" s="90"/>
      <c r="AQ1196" s="83" t="s">
        <v>64</v>
      </c>
    </row>
    <row r="1197" spans="1:43" ht="191.25">
      <c r="A1197" s="19" t="s">
        <v>2493</v>
      </c>
      <c r="B1197" s="1">
        <v>6278.6</v>
      </c>
      <c r="C1197" s="16">
        <v>2610</v>
      </c>
      <c r="D1197" s="28" t="s">
        <v>2499</v>
      </c>
      <c r="E1197" s="17" t="s">
        <v>274</v>
      </c>
      <c r="F1197" s="20" t="s">
        <v>57</v>
      </c>
      <c r="G1197" s="17" t="s">
        <v>57</v>
      </c>
      <c r="H1197" s="18">
        <v>1</v>
      </c>
      <c r="I1197" s="15" t="s">
        <v>2501</v>
      </c>
      <c r="J1197" s="17" t="s">
        <v>2297</v>
      </c>
      <c r="K1197" s="17" t="s">
        <v>2502</v>
      </c>
      <c r="L1197" s="19" t="s">
        <v>63</v>
      </c>
      <c r="M1197" s="19" t="s">
        <v>63</v>
      </c>
      <c r="N1197" s="19" t="s">
        <v>63</v>
      </c>
      <c r="O1197" s="19" t="s">
        <v>62</v>
      </c>
      <c r="P1197" s="19" t="s">
        <v>63</v>
      </c>
      <c r="Q1197" s="19" t="s">
        <v>62</v>
      </c>
      <c r="R1197" s="19" t="s">
        <v>63</v>
      </c>
      <c r="S1197" s="26" t="s">
        <v>62</v>
      </c>
      <c r="T1197" s="26" t="s">
        <v>62</v>
      </c>
      <c r="U1197" s="17" t="s">
        <v>62</v>
      </c>
      <c r="V1197" s="27" t="s">
        <v>62</v>
      </c>
      <c r="W1197" s="17" t="s">
        <v>63</v>
      </c>
      <c r="X1197" s="17" t="s">
        <v>63</v>
      </c>
      <c r="Y1197" s="17" t="s">
        <v>63</v>
      </c>
      <c r="Z1197" s="17" t="s">
        <v>63</v>
      </c>
      <c r="AA1197" s="17" t="s">
        <v>63</v>
      </c>
      <c r="AB1197" s="17" t="s">
        <v>63</v>
      </c>
      <c r="AC1197" s="17" t="s">
        <v>63</v>
      </c>
      <c r="AD1197" s="17" t="s">
        <v>63</v>
      </c>
      <c r="AE1197" s="17" t="s">
        <v>63</v>
      </c>
      <c r="AF1197" s="17" t="s">
        <v>63</v>
      </c>
      <c r="AG1197" s="17" t="s">
        <v>63</v>
      </c>
      <c r="AH1197" s="17" t="s">
        <v>63</v>
      </c>
      <c r="AI1197" s="17" t="s">
        <v>63</v>
      </c>
      <c r="AJ1197" s="17" t="s">
        <v>63</v>
      </c>
      <c r="AK1197" s="17" t="s">
        <v>63</v>
      </c>
      <c r="AL1197" s="17" t="s">
        <v>63</v>
      </c>
      <c r="AM1197" s="17" t="s">
        <v>63</v>
      </c>
      <c r="AN1197" s="17" t="s">
        <v>63</v>
      </c>
      <c r="AO1197" s="17" t="s">
        <v>63</v>
      </c>
      <c r="AP1197" s="90"/>
      <c r="AQ1197" s="83" t="s">
        <v>64</v>
      </c>
    </row>
    <row r="1198" spans="1:43" ht="153">
      <c r="A1198" s="19" t="s">
        <v>2493</v>
      </c>
      <c r="B1198" s="1">
        <v>6279.55</v>
      </c>
      <c r="C1198" s="16">
        <v>315</v>
      </c>
      <c r="D1198" s="28" t="s">
        <v>2503</v>
      </c>
      <c r="E1198" s="17" t="s">
        <v>271</v>
      </c>
      <c r="F1198" s="20" t="s">
        <v>57</v>
      </c>
      <c r="G1198" s="17" t="s">
        <v>57</v>
      </c>
      <c r="H1198" s="17" t="s">
        <v>272</v>
      </c>
      <c r="I1198" s="15" t="s">
        <v>2264</v>
      </c>
      <c r="J1198" s="17" t="s">
        <v>2265</v>
      </c>
      <c r="K1198" s="17"/>
      <c r="L1198" s="19" t="s">
        <v>63</v>
      </c>
      <c r="M1198" s="19" t="s">
        <v>63</v>
      </c>
      <c r="N1198" s="19" t="s">
        <v>63</v>
      </c>
      <c r="O1198" s="19" t="s">
        <v>62</v>
      </c>
      <c r="P1198" s="19" t="s">
        <v>63</v>
      </c>
      <c r="Q1198" s="19" t="s">
        <v>62</v>
      </c>
      <c r="R1198" s="19" t="s">
        <v>63</v>
      </c>
      <c r="S1198" s="26" t="s">
        <v>62</v>
      </c>
      <c r="T1198" s="26" t="s">
        <v>62</v>
      </c>
      <c r="U1198" s="17" t="s">
        <v>62</v>
      </c>
      <c r="V1198" s="27" t="s">
        <v>62</v>
      </c>
      <c r="W1198" s="17" t="s">
        <v>63</v>
      </c>
      <c r="X1198" s="17" t="s">
        <v>63</v>
      </c>
      <c r="Y1198" s="17" t="s">
        <v>63</v>
      </c>
      <c r="Z1198" s="17" t="s">
        <v>63</v>
      </c>
      <c r="AA1198" s="17" t="s">
        <v>63</v>
      </c>
      <c r="AB1198" s="17" t="s">
        <v>63</v>
      </c>
      <c r="AC1198" s="17" t="s">
        <v>63</v>
      </c>
      <c r="AD1198" s="17" t="s">
        <v>63</v>
      </c>
      <c r="AE1198" s="17" t="s">
        <v>63</v>
      </c>
      <c r="AF1198" s="17" t="s">
        <v>63</v>
      </c>
      <c r="AG1198" s="17" t="s">
        <v>63</v>
      </c>
      <c r="AH1198" s="17" t="s">
        <v>63</v>
      </c>
      <c r="AI1198" s="17" t="s">
        <v>63</v>
      </c>
      <c r="AJ1198" s="17" t="s">
        <v>63</v>
      </c>
      <c r="AK1198" s="17" t="s">
        <v>63</v>
      </c>
      <c r="AL1198" s="17" t="s">
        <v>63</v>
      </c>
      <c r="AM1198" s="17" t="s">
        <v>63</v>
      </c>
      <c r="AN1198" s="17" t="s">
        <v>63</v>
      </c>
      <c r="AO1198" s="17" t="s">
        <v>63</v>
      </c>
      <c r="AP1198" s="90"/>
      <c r="AQ1198" s="83" t="s">
        <v>1891</v>
      </c>
    </row>
    <row r="1199" spans="1:43" ht="153">
      <c r="A1199" s="19" t="s">
        <v>2493</v>
      </c>
      <c r="B1199" s="1">
        <v>6279.56</v>
      </c>
      <c r="C1199" s="16">
        <v>193.5</v>
      </c>
      <c r="D1199" s="28" t="s">
        <v>2503</v>
      </c>
      <c r="E1199" s="17" t="s">
        <v>2242</v>
      </c>
      <c r="F1199" s="20" t="s">
        <v>57</v>
      </c>
      <c r="G1199" s="17" t="s">
        <v>57</v>
      </c>
      <c r="H1199" s="17" t="s">
        <v>2413</v>
      </c>
      <c r="I1199" s="15" t="s">
        <v>2266</v>
      </c>
      <c r="J1199" s="17" t="s">
        <v>2267</v>
      </c>
      <c r="K1199" s="17" t="s">
        <v>2504</v>
      </c>
      <c r="L1199" s="19" t="s">
        <v>63</v>
      </c>
      <c r="M1199" s="19" t="s">
        <v>63</v>
      </c>
      <c r="N1199" s="19" t="s">
        <v>63</v>
      </c>
      <c r="O1199" s="19" t="s">
        <v>62</v>
      </c>
      <c r="P1199" s="19" t="s">
        <v>63</v>
      </c>
      <c r="Q1199" s="19" t="s">
        <v>62</v>
      </c>
      <c r="R1199" s="19" t="s">
        <v>63</v>
      </c>
      <c r="S1199" s="26" t="s">
        <v>62</v>
      </c>
      <c r="T1199" s="26" t="s">
        <v>62</v>
      </c>
      <c r="U1199" s="17" t="s">
        <v>62</v>
      </c>
      <c r="V1199" s="27" t="s">
        <v>62</v>
      </c>
      <c r="W1199" s="17" t="s">
        <v>63</v>
      </c>
      <c r="X1199" s="17" t="s">
        <v>63</v>
      </c>
      <c r="Y1199" s="17" t="s">
        <v>63</v>
      </c>
      <c r="Z1199" s="17" t="s">
        <v>63</v>
      </c>
      <c r="AA1199" s="17" t="s">
        <v>63</v>
      </c>
      <c r="AB1199" s="17" t="s">
        <v>63</v>
      </c>
      <c r="AC1199" s="17" t="s">
        <v>63</v>
      </c>
      <c r="AD1199" s="17" t="s">
        <v>63</v>
      </c>
      <c r="AE1199" s="17" t="s">
        <v>63</v>
      </c>
      <c r="AF1199" s="17" t="s">
        <v>63</v>
      </c>
      <c r="AG1199" s="17" t="s">
        <v>63</v>
      </c>
      <c r="AH1199" s="17" t="s">
        <v>63</v>
      </c>
      <c r="AI1199" s="17" t="s">
        <v>63</v>
      </c>
      <c r="AJ1199" s="17" t="s">
        <v>63</v>
      </c>
      <c r="AK1199" s="17" t="s">
        <v>63</v>
      </c>
      <c r="AL1199" s="17" t="s">
        <v>63</v>
      </c>
      <c r="AM1199" s="17" t="s">
        <v>63</v>
      </c>
      <c r="AN1199" s="17" t="s">
        <v>63</v>
      </c>
      <c r="AO1199" s="17" t="s">
        <v>63</v>
      </c>
      <c r="AP1199" s="90"/>
      <c r="AQ1199" s="83" t="s">
        <v>1891</v>
      </c>
    </row>
    <row r="1200" spans="1:43" ht="280.5">
      <c r="A1200" s="19" t="s">
        <v>2493</v>
      </c>
      <c r="B1200" s="1">
        <v>6279.6</v>
      </c>
      <c r="C1200" s="16">
        <v>2610</v>
      </c>
      <c r="D1200" s="28" t="s">
        <v>2503</v>
      </c>
      <c r="E1200" s="17" t="s">
        <v>274</v>
      </c>
      <c r="F1200" s="20" t="s">
        <v>57</v>
      </c>
      <c r="G1200" s="17" t="s">
        <v>57</v>
      </c>
      <c r="H1200" s="18">
        <v>1</v>
      </c>
      <c r="I1200" s="15" t="s">
        <v>2505</v>
      </c>
      <c r="J1200" s="17" t="s">
        <v>281</v>
      </c>
      <c r="K1200" s="17" t="s">
        <v>2506</v>
      </c>
      <c r="L1200" s="19" t="s">
        <v>63</v>
      </c>
      <c r="M1200" s="19" t="s">
        <v>63</v>
      </c>
      <c r="N1200" s="19" t="s">
        <v>63</v>
      </c>
      <c r="O1200" s="19" t="s">
        <v>62</v>
      </c>
      <c r="P1200" s="19" t="s">
        <v>63</v>
      </c>
      <c r="Q1200" s="19" t="s">
        <v>62</v>
      </c>
      <c r="R1200" s="19" t="s">
        <v>63</v>
      </c>
      <c r="S1200" s="26" t="s">
        <v>62</v>
      </c>
      <c r="T1200" s="26" t="s">
        <v>62</v>
      </c>
      <c r="U1200" s="17" t="s">
        <v>62</v>
      </c>
      <c r="V1200" s="27" t="s">
        <v>62</v>
      </c>
      <c r="W1200" s="17" t="s">
        <v>63</v>
      </c>
      <c r="X1200" s="17" t="s">
        <v>63</v>
      </c>
      <c r="Y1200" s="17" t="s">
        <v>63</v>
      </c>
      <c r="Z1200" s="17" t="s">
        <v>63</v>
      </c>
      <c r="AA1200" s="17" t="s">
        <v>63</v>
      </c>
      <c r="AB1200" s="17" t="s">
        <v>63</v>
      </c>
      <c r="AC1200" s="17" t="s">
        <v>63</v>
      </c>
      <c r="AD1200" s="17" t="s">
        <v>63</v>
      </c>
      <c r="AE1200" s="17" t="s">
        <v>63</v>
      </c>
      <c r="AF1200" s="17" t="s">
        <v>63</v>
      </c>
      <c r="AG1200" s="17" t="s">
        <v>63</v>
      </c>
      <c r="AH1200" s="17" t="s">
        <v>63</v>
      </c>
      <c r="AI1200" s="17" t="s">
        <v>63</v>
      </c>
      <c r="AJ1200" s="17" t="s">
        <v>63</v>
      </c>
      <c r="AK1200" s="17" t="s">
        <v>63</v>
      </c>
      <c r="AL1200" s="17" t="s">
        <v>63</v>
      </c>
      <c r="AM1200" s="17" t="s">
        <v>63</v>
      </c>
      <c r="AN1200" s="17" t="s">
        <v>63</v>
      </c>
      <c r="AO1200" s="17" t="s">
        <v>63</v>
      </c>
      <c r="AP1200" s="90"/>
      <c r="AQ1200" s="83" t="s">
        <v>1891</v>
      </c>
    </row>
    <row r="1201" spans="1:43" ht="204">
      <c r="A1201" s="19" t="s">
        <v>2493</v>
      </c>
      <c r="B1201" s="1">
        <v>6280.61</v>
      </c>
      <c r="C1201" s="16">
        <v>2970</v>
      </c>
      <c r="D1201" s="28" t="s">
        <v>2507</v>
      </c>
      <c r="E1201" s="17" t="s">
        <v>283</v>
      </c>
      <c r="F1201" s="20" t="s">
        <v>57</v>
      </c>
      <c r="G1201" s="17" t="s">
        <v>57</v>
      </c>
      <c r="H1201" s="18">
        <v>1</v>
      </c>
      <c r="I1201" s="15" t="s">
        <v>2508</v>
      </c>
      <c r="J1201" s="17" t="s">
        <v>2362</v>
      </c>
      <c r="K1201" s="17" t="s">
        <v>2315</v>
      </c>
      <c r="L1201" s="19" t="s">
        <v>63</v>
      </c>
      <c r="M1201" s="19" t="s">
        <v>63</v>
      </c>
      <c r="N1201" s="19" t="s">
        <v>63</v>
      </c>
      <c r="O1201" s="19" t="s">
        <v>62</v>
      </c>
      <c r="P1201" s="19" t="s">
        <v>63</v>
      </c>
      <c r="Q1201" s="19" t="s">
        <v>62</v>
      </c>
      <c r="R1201" s="19" t="s">
        <v>63</v>
      </c>
      <c r="S1201" s="26" t="s">
        <v>62</v>
      </c>
      <c r="T1201" s="26" t="s">
        <v>62</v>
      </c>
      <c r="U1201" s="17" t="s">
        <v>62</v>
      </c>
      <c r="V1201" s="27" t="s">
        <v>62</v>
      </c>
      <c r="W1201" s="17" t="s">
        <v>63</v>
      </c>
      <c r="X1201" s="17" t="s">
        <v>63</v>
      </c>
      <c r="Y1201" s="17" t="s">
        <v>63</v>
      </c>
      <c r="Z1201" s="17" t="s">
        <v>63</v>
      </c>
      <c r="AA1201" s="17" t="s">
        <v>63</v>
      </c>
      <c r="AB1201" s="17" t="s">
        <v>63</v>
      </c>
      <c r="AC1201" s="17" t="s">
        <v>63</v>
      </c>
      <c r="AD1201" s="17" t="s">
        <v>63</v>
      </c>
      <c r="AE1201" s="17" t="s">
        <v>63</v>
      </c>
      <c r="AF1201" s="17" t="s">
        <v>63</v>
      </c>
      <c r="AG1201" s="17" t="s">
        <v>63</v>
      </c>
      <c r="AH1201" s="17" t="s">
        <v>63</v>
      </c>
      <c r="AI1201" s="17" t="s">
        <v>63</v>
      </c>
      <c r="AJ1201" s="17" t="s">
        <v>63</v>
      </c>
      <c r="AK1201" s="17" t="s">
        <v>63</v>
      </c>
      <c r="AL1201" s="17" t="s">
        <v>63</v>
      </c>
      <c r="AM1201" s="17" t="s">
        <v>63</v>
      </c>
      <c r="AN1201" s="17" t="s">
        <v>63</v>
      </c>
      <c r="AO1201" s="17" t="s">
        <v>63</v>
      </c>
      <c r="AP1201" s="90"/>
      <c r="AQ1201" s="83" t="s">
        <v>64</v>
      </c>
    </row>
    <row r="1202" spans="1:43" ht="204">
      <c r="A1202" s="19" t="s">
        <v>2493</v>
      </c>
      <c r="B1202" s="1">
        <v>6280.62</v>
      </c>
      <c r="C1202" s="16">
        <v>3420</v>
      </c>
      <c r="D1202" s="28" t="s">
        <v>2509</v>
      </c>
      <c r="E1202" s="17" t="s">
        <v>286</v>
      </c>
      <c r="F1202" s="20" t="s">
        <v>57</v>
      </c>
      <c r="G1202" s="17" t="s">
        <v>57</v>
      </c>
      <c r="H1202" s="18">
        <v>1</v>
      </c>
      <c r="I1202" s="15" t="s">
        <v>2275</v>
      </c>
      <c r="J1202" s="17" t="s">
        <v>2450</v>
      </c>
      <c r="K1202" s="17" t="s">
        <v>2305</v>
      </c>
      <c r="L1202" s="19" t="s">
        <v>63</v>
      </c>
      <c r="M1202" s="19" t="s">
        <v>63</v>
      </c>
      <c r="N1202" s="19" t="s">
        <v>63</v>
      </c>
      <c r="O1202" s="19" t="s">
        <v>62</v>
      </c>
      <c r="P1202" s="19" t="s">
        <v>63</v>
      </c>
      <c r="Q1202" s="19" t="s">
        <v>62</v>
      </c>
      <c r="R1202" s="19" t="s">
        <v>63</v>
      </c>
      <c r="S1202" s="26" t="s">
        <v>62</v>
      </c>
      <c r="T1202" s="26" t="s">
        <v>62</v>
      </c>
      <c r="U1202" s="17" t="s">
        <v>62</v>
      </c>
      <c r="V1202" s="27" t="s">
        <v>62</v>
      </c>
      <c r="W1202" s="17" t="s">
        <v>63</v>
      </c>
      <c r="X1202" s="17" t="s">
        <v>63</v>
      </c>
      <c r="Y1202" s="17" t="s">
        <v>63</v>
      </c>
      <c r="Z1202" s="17" t="s">
        <v>63</v>
      </c>
      <c r="AA1202" s="17" t="s">
        <v>63</v>
      </c>
      <c r="AB1202" s="17" t="s">
        <v>63</v>
      </c>
      <c r="AC1202" s="17" t="s">
        <v>63</v>
      </c>
      <c r="AD1202" s="17" t="s">
        <v>63</v>
      </c>
      <c r="AE1202" s="17" t="s">
        <v>63</v>
      </c>
      <c r="AF1202" s="17" t="s">
        <v>63</v>
      </c>
      <c r="AG1202" s="17" t="s">
        <v>63</v>
      </c>
      <c r="AH1202" s="17" t="s">
        <v>63</v>
      </c>
      <c r="AI1202" s="17" t="s">
        <v>63</v>
      </c>
      <c r="AJ1202" s="17" t="s">
        <v>63</v>
      </c>
      <c r="AK1202" s="17" t="s">
        <v>63</v>
      </c>
      <c r="AL1202" s="17" t="s">
        <v>63</v>
      </c>
      <c r="AM1202" s="17" t="s">
        <v>63</v>
      </c>
      <c r="AN1202" s="17" t="s">
        <v>63</v>
      </c>
      <c r="AO1202" s="17" t="s">
        <v>63</v>
      </c>
      <c r="AP1202" s="90"/>
      <c r="AQ1202" s="83" t="s">
        <v>64</v>
      </c>
    </row>
    <row r="1203" spans="1:43" ht="51">
      <c r="A1203" s="19" t="s">
        <v>2510</v>
      </c>
      <c r="B1203" s="1">
        <v>6283.55</v>
      </c>
      <c r="C1203" s="16">
        <v>315</v>
      </c>
      <c r="D1203" s="28" t="s">
        <v>2511</v>
      </c>
      <c r="E1203" s="17" t="s">
        <v>271</v>
      </c>
      <c r="F1203" s="20" t="s">
        <v>57</v>
      </c>
      <c r="G1203" s="17" t="s">
        <v>57</v>
      </c>
      <c r="H1203" s="17" t="s">
        <v>272</v>
      </c>
      <c r="I1203" s="15" t="s">
        <v>2240</v>
      </c>
      <c r="J1203" s="17"/>
      <c r="K1203" s="17"/>
      <c r="L1203" s="19" t="s">
        <v>63</v>
      </c>
      <c r="M1203" s="19" t="s">
        <v>63</v>
      </c>
      <c r="N1203" s="19" t="s">
        <v>63</v>
      </c>
      <c r="O1203" s="19" t="s">
        <v>62</v>
      </c>
      <c r="P1203" s="19" t="s">
        <v>63</v>
      </c>
      <c r="Q1203" s="19" t="s">
        <v>62</v>
      </c>
      <c r="R1203" s="19" t="s">
        <v>63</v>
      </c>
      <c r="S1203" s="26" t="s">
        <v>62</v>
      </c>
      <c r="T1203" s="26" t="s">
        <v>62</v>
      </c>
      <c r="U1203" s="17" t="s">
        <v>62</v>
      </c>
      <c r="V1203" s="27" t="s">
        <v>62</v>
      </c>
      <c r="W1203" s="17" t="s">
        <v>63</v>
      </c>
      <c r="X1203" s="17" t="s">
        <v>63</v>
      </c>
      <c r="Y1203" s="17" t="s">
        <v>63</v>
      </c>
      <c r="Z1203" s="17" t="s">
        <v>63</v>
      </c>
      <c r="AA1203" s="17" t="s">
        <v>63</v>
      </c>
      <c r="AB1203" s="17" t="s">
        <v>63</v>
      </c>
      <c r="AC1203" s="17" t="s">
        <v>63</v>
      </c>
      <c r="AD1203" s="17" t="s">
        <v>63</v>
      </c>
      <c r="AE1203" s="17" t="s">
        <v>63</v>
      </c>
      <c r="AF1203" s="17" t="s">
        <v>63</v>
      </c>
      <c r="AG1203" s="17" t="s">
        <v>63</v>
      </c>
      <c r="AH1203" s="17" t="s">
        <v>63</v>
      </c>
      <c r="AI1203" s="17" t="s">
        <v>63</v>
      </c>
      <c r="AJ1203" s="17" t="s">
        <v>63</v>
      </c>
      <c r="AK1203" s="17" t="s">
        <v>63</v>
      </c>
      <c r="AL1203" s="17" t="s">
        <v>63</v>
      </c>
      <c r="AM1203" s="17" t="s">
        <v>63</v>
      </c>
      <c r="AN1203" s="17" t="s">
        <v>63</v>
      </c>
      <c r="AO1203" s="17" t="s">
        <v>63</v>
      </c>
      <c r="AP1203" s="90"/>
      <c r="AQ1203" s="83" t="s">
        <v>64</v>
      </c>
    </row>
    <row r="1204" spans="1:43" ht="25.5">
      <c r="A1204" s="19" t="s">
        <v>2510</v>
      </c>
      <c r="B1204" s="1">
        <v>6283.56</v>
      </c>
      <c r="C1204" s="16">
        <v>193.5</v>
      </c>
      <c r="D1204" s="28" t="s">
        <v>2511</v>
      </c>
      <c r="E1204" s="17" t="s">
        <v>2242</v>
      </c>
      <c r="F1204" s="20" t="s">
        <v>57</v>
      </c>
      <c r="G1204" s="17" t="s">
        <v>57</v>
      </c>
      <c r="H1204" s="17" t="s">
        <v>2258</v>
      </c>
      <c r="I1204" s="15" t="s">
        <v>2251</v>
      </c>
      <c r="J1204" s="17" t="s">
        <v>2252</v>
      </c>
      <c r="K1204" s="17" t="s">
        <v>2512</v>
      </c>
      <c r="L1204" s="19" t="s">
        <v>63</v>
      </c>
      <c r="M1204" s="19" t="s">
        <v>63</v>
      </c>
      <c r="N1204" s="19" t="s">
        <v>63</v>
      </c>
      <c r="O1204" s="19" t="s">
        <v>62</v>
      </c>
      <c r="P1204" s="19" t="s">
        <v>63</v>
      </c>
      <c r="Q1204" s="19" t="s">
        <v>62</v>
      </c>
      <c r="R1204" s="19" t="s">
        <v>63</v>
      </c>
      <c r="S1204" s="26" t="s">
        <v>62</v>
      </c>
      <c r="T1204" s="26" t="s">
        <v>62</v>
      </c>
      <c r="U1204" s="17" t="s">
        <v>62</v>
      </c>
      <c r="V1204" s="27" t="s">
        <v>62</v>
      </c>
      <c r="W1204" s="17" t="s">
        <v>63</v>
      </c>
      <c r="X1204" s="17" t="s">
        <v>63</v>
      </c>
      <c r="Y1204" s="17" t="s">
        <v>63</v>
      </c>
      <c r="Z1204" s="17" t="s">
        <v>63</v>
      </c>
      <c r="AA1204" s="17" t="s">
        <v>63</v>
      </c>
      <c r="AB1204" s="17" t="s">
        <v>63</v>
      </c>
      <c r="AC1204" s="17" t="s">
        <v>63</v>
      </c>
      <c r="AD1204" s="17" t="s">
        <v>63</v>
      </c>
      <c r="AE1204" s="17" t="s">
        <v>63</v>
      </c>
      <c r="AF1204" s="17" t="s">
        <v>63</v>
      </c>
      <c r="AG1204" s="17" t="s">
        <v>63</v>
      </c>
      <c r="AH1204" s="17" t="s">
        <v>63</v>
      </c>
      <c r="AI1204" s="17" t="s">
        <v>63</v>
      </c>
      <c r="AJ1204" s="17" t="s">
        <v>63</v>
      </c>
      <c r="AK1204" s="17" t="s">
        <v>63</v>
      </c>
      <c r="AL1204" s="17" t="s">
        <v>63</v>
      </c>
      <c r="AM1204" s="17" t="s">
        <v>63</v>
      </c>
      <c r="AN1204" s="17" t="s">
        <v>63</v>
      </c>
      <c r="AO1204" s="17" t="s">
        <v>63</v>
      </c>
      <c r="AP1204" s="90"/>
      <c r="AQ1204" s="83" t="s">
        <v>64</v>
      </c>
    </row>
    <row r="1205" spans="1:43" ht="204">
      <c r="A1205" s="19" t="s">
        <v>2510</v>
      </c>
      <c r="B1205" s="1">
        <v>6283.61</v>
      </c>
      <c r="C1205" s="16">
        <v>2970</v>
      </c>
      <c r="D1205" s="28" t="s">
        <v>2511</v>
      </c>
      <c r="E1205" s="17" t="s">
        <v>283</v>
      </c>
      <c r="F1205" s="20" t="s">
        <v>57</v>
      </c>
      <c r="G1205" s="17" t="s">
        <v>57</v>
      </c>
      <c r="H1205" s="18">
        <v>1</v>
      </c>
      <c r="I1205" s="15" t="s">
        <v>2513</v>
      </c>
      <c r="J1205" s="17" t="s">
        <v>2261</v>
      </c>
      <c r="K1205" s="17" t="s">
        <v>2514</v>
      </c>
      <c r="L1205" s="19" t="s">
        <v>63</v>
      </c>
      <c r="M1205" s="19" t="s">
        <v>63</v>
      </c>
      <c r="N1205" s="19" t="s">
        <v>63</v>
      </c>
      <c r="O1205" s="19" t="s">
        <v>62</v>
      </c>
      <c r="P1205" s="19" t="s">
        <v>63</v>
      </c>
      <c r="Q1205" s="19" t="s">
        <v>62</v>
      </c>
      <c r="R1205" s="19" t="s">
        <v>63</v>
      </c>
      <c r="S1205" s="26" t="s">
        <v>62</v>
      </c>
      <c r="T1205" s="26" t="s">
        <v>62</v>
      </c>
      <c r="U1205" s="17" t="s">
        <v>62</v>
      </c>
      <c r="V1205" s="27" t="s">
        <v>62</v>
      </c>
      <c r="W1205" s="17" t="s">
        <v>63</v>
      </c>
      <c r="X1205" s="17" t="s">
        <v>63</v>
      </c>
      <c r="Y1205" s="17" t="s">
        <v>63</v>
      </c>
      <c r="Z1205" s="17" t="s">
        <v>63</v>
      </c>
      <c r="AA1205" s="17" t="s">
        <v>63</v>
      </c>
      <c r="AB1205" s="17" t="s">
        <v>63</v>
      </c>
      <c r="AC1205" s="17" t="s">
        <v>63</v>
      </c>
      <c r="AD1205" s="17" t="s">
        <v>63</v>
      </c>
      <c r="AE1205" s="17" t="s">
        <v>63</v>
      </c>
      <c r="AF1205" s="17" t="s">
        <v>63</v>
      </c>
      <c r="AG1205" s="17" t="s">
        <v>63</v>
      </c>
      <c r="AH1205" s="17" t="s">
        <v>63</v>
      </c>
      <c r="AI1205" s="17" t="s">
        <v>63</v>
      </c>
      <c r="AJ1205" s="17" t="s">
        <v>63</v>
      </c>
      <c r="AK1205" s="17" t="s">
        <v>63</v>
      </c>
      <c r="AL1205" s="17" t="s">
        <v>63</v>
      </c>
      <c r="AM1205" s="17" t="s">
        <v>63</v>
      </c>
      <c r="AN1205" s="17" t="s">
        <v>63</v>
      </c>
      <c r="AO1205" s="17" t="s">
        <v>63</v>
      </c>
      <c r="AP1205" s="90"/>
      <c r="AQ1205" s="83" t="s">
        <v>64</v>
      </c>
    </row>
    <row r="1206" spans="1:43" ht="204">
      <c r="A1206" s="19" t="s">
        <v>2510</v>
      </c>
      <c r="B1206" s="1">
        <v>6283.62</v>
      </c>
      <c r="C1206" s="16">
        <v>3420</v>
      </c>
      <c r="D1206" s="28" t="s">
        <v>2511</v>
      </c>
      <c r="E1206" s="17" t="s">
        <v>286</v>
      </c>
      <c r="F1206" s="20" t="s">
        <v>57</v>
      </c>
      <c r="G1206" s="17" t="s">
        <v>57</v>
      </c>
      <c r="H1206" s="18">
        <v>1</v>
      </c>
      <c r="I1206" s="15" t="s">
        <v>2515</v>
      </c>
      <c r="J1206" s="17" t="s">
        <v>2450</v>
      </c>
      <c r="K1206" s="17" t="s">
        <v>2514</v>
      </c>
      <c r="L1206" s="19" t="s">
        <v>63</v>
      </c>
      <c r="M1206" s="19" t="s">
        <v>63</v>
      </c>
      <c r="N1206" s="19" t="s">
        <v>63</v>
      </c>
      <c r="O1206" s="19" t="s">
        <v>62</v>
      </c>
      <c r="P1206" s="19" t="s">
        <v>63</v>
      </c>
      <c r="Q1206" s="19" t="s">
        <v>62</v>
      </c>
      <c r="R1206" s="19" t="s">
        <v>63</v>
      </c>
      <c r="S1206" s="26" t="s">
        <v>62</v>
      </c>
      <c r="T1206" s="26" t="s">
        <v>62</v>
      </c>
      <c r="U1206" s="17" t="s">
        <v>62</v>
      </c>
      <c r="V1206" s="27" t="s">
        <v>62</v>
      </c>
      <c r="W1206" s="17" t="s">
        <v>63</v>
      </c>
      <c r="X1206" s="17" t="s">
        <v>63</v>
      </c>
      <c r="Y1206" s="17" t="s">
        <v>63</v>
      </c>
      <c r="Z1206" s="17" t="s">
        <v>63</v>
      </c>
      <c r="AA1206" s="17" t="s">
        <v>63</v>
      </c>
      <c r="AB1206" s="17" t="s">
        <v>63</v>
      </c>
      <c r="AC1206" s="17" t="s">
        <v>63</v>
      </c>
      <c r="AD1206" s="17" t="s">
        <v>63</v>
      </c>
      <c r="AE1206" s="17" t="s">
        <v>63</v>
      </c>
      <c r="AF1206" s="17" t="s">
        <v>63</v>
      </c>
      <c r="AG1206" s="17" t="s">
        <v>63</v>
      </c>
      <c r="AH1206" s="17" t="s">
        <v>63</v>
      </c>
      <c r="AI1206" s="17" t="s">
        <v>63</v>
      </c>
      <c r="AJ1206" s="17" t="s">
        <v>63</v>
      </c>
      <c r="AK1206" s="17" t="s">
        <v>63</v>
      </c>
      <c r="AL1206" s="17" t="s">
        <v>63</v>
      </c>
      <c r="AM1206" s="17" t="s">
        <v>63</v>
      </c>
      <c r="AN1206" s="17" t="s">
        <v>63</v>
      </c>
      <c r="AO1206" s="17" t="s">
        <v>63</v>
      </c>
      <c r="AP1206" s="90"/>
      <c r="AQ1206" s="83" t="s">
        <v>64</v>
      </c>
    </row>
    <row r="1207" spans="1:43" ht="51">
      <c r="A1207" s="19" t="s">
        <v>2510</v>
      </c>
      <c r="B1207" s="1">
        <v>6284.55</v>
      </c>
      <c r="C1207" s="16">
        <v>315</v>
      </c>
      <c r="D1207" s="28" t="s">
        <v>2516</v>
      </c>
      <c r="E1207" s="17" t="s">
        <v>271</v>
      </c>
      <c r="F1207" s="20" t="s">
        <v>57</v>
      </c>
      <c r="G1207" s="17" t="s">
        <v>57</v>
      </c>
      <c r="H1207" s="17" t="s">
        <v>272</v>
      </c>
      <c r="I1207" s="15" t="s">
        <v>2240</v>
      </c>
      <c r="J1207" s="17"/>
      <c r="K1207" s="17"/>
      <c r="L1207" s="19" t="s">
        <v>63</v>
      </c>
      <c r="M1207" s="19" t="s">
        <v>63</v>
      </c>
      <c r="N1207" s="19" t="s">
        <v>63</v>
      </c>
      <c r="O1207" s="19" t="s">
        <v>62</v>
      </c>
      <c r="P1207" s="19" t="s">
        <v>63</v>
      </c>
      <c r="Q1207" s="19" t="s">
        <v>62</v>
      </c>
      <c r="R1207" s="19" t="s">
        <v>63</v>
      </c>
      <c r="S1207" s="26" t="s">
        <v>62</v>
      </c>
      <c r="T1207" s="26" t="s">
        <v>62</v>
      </c>
      <c r="U1207" s="17" t="s">
        <v>62</v>
      </c>
      <c r="V1207" s="27" t="s">
        <v>62</v>
      </c>
      <c r="W1207" s="17" t="s">
        <v>63</v>
      </c>
      <c r="X1207" s="17" t="s">
        <v>63</v>
      </c>
      <c r="Y1207" s="17" t="s">
        <v>63</v>
      </c>
      <c r="Z1207" s="17" t="s">
        <v>63</v>
      </c>
      <c r="AA1207" s="17" t="s">
        <v>63</v>
      </c>
      <c r="AB1207" s="17" t="s">
        <v>63</v>
      </c>
      <c r="AC1207" s="17" t="s">
        <v>63</v>
      </c>
      <c r="AD1207" s="17" t="s">
        <v>63</v>
      </c>
      <c r="AE1207" s="17" t="s">
        <v>63</v>
      </c>
      <c r="AF1207" s="17" t="s">
        <v>63</v>
      </c>
      <c r="AG1207" s="17" t="s">
        <v>63</v>
      </c>
      <c r="AH1207" s="17" t="s">
        <v>63</v>
      </c>
      <c r="AI1207" s="17" t="s">
        <v>63</v>
      </c>
      <c r="AJ1207" s="17" t="s">
        <v>63</v>
      </c>
      <c r="AK1207" s="17" t="s">
        <v>63</v>
      </c>
      <c r="AL1207" s="17" t="s">
        <v>63</v>
      </c>
      <c r="AM1207" s="17" t="s">
        <v>63</v>
      </c>
      <c r="AN1207" s="17" t="s">
        <v>63</v>
      </c>
      <c r="AO1207" s="17" t="s">
        <v>63</v>
      </c>
      <c r="AP1207" s="90"/>
      <c r="AQ1207" s="83" t="s">
        <v>64</v>
      </c>
    </row>
    <row r="1208" spans="1:43" ht="25.5">
      <c r="A1208" s="19" t="s">
        <v>2510</v>
      </c>
      <c r="B1208" s="1">
        <v>6284.56</v>
      </c>
      <c r="C1208" s="16">
        <v>193.5</v>
      </c>
      <c r="D1208" s="28" t="s">
        <v>2516</v>
      </c>
      <c r="E1208" s="17" t="s">
        <v>2242</v>
      </c>
      <c r="F1208" s="20" t="s">
        <v>57</v>
      </c>
      <c r="G1208" s="17" t="s">
        <v>57</v>
      </c>
      <c r="H1208" s="17" t="s">
        <v>2413</v>
      </c>
      <c r="I1208" s="15" t="s">
        <v>2244</v>
      </c>
      <c r="J1208" s="17" t="s">
        <v>2252</v>
      </c>
      <c r="K1208" s="17" t="s">
        <v>2517</v>
      </c>
      <c r="L1208" s="19" t="s">
        <v>63</v>
      </c>
      <c r="M1208" s="19" t="s">
        <v>63</v>
      </c>
      <c r="N1208" s="19" t="s">
        <v>63</v>
      </c>
      <c r="O1208" s="19" t="s">
        <v>62</v>
      </c>
      <c r="P1208" s="19" t="s">
        <v>63</v>
      </c>
      <c r="Q1208" s="19" t="s">
        <v>62</v>
      </c>
      <c r="R1208" s="19" t="s">
        <v>63</v>
      </c>
      <c r="S1208" s="26" t="s">
        <v>62</v>
      </c>
      <c r="T1208" s="26" t="s">
        <v>62</v>
      </c>
      <c r="U1208" s="17" t="s">
        <v>62</v>
      </c>
      <c r="V1208" s="27" t="s">
        <v>62</v>
      </c>
      <c r="W1208" s="17" t="s">
        <v>63</v>
      </c>
      <c r="X1208" s="17" t="s">
        <v>63</v>
      </c>
      <c r="Y1208" s="17" t="s">
        <v>63</v>
      </c>
      <c r="Z1208" s="17" t="s">
        <v>63</v>
      </c>
      <c r="AA1208" s="17" t="s">
        <v>63</v>
      </c>
      <c r="AB1208" s="17" t="s">
        <v>63</v>
      </c>
      <c r="AC1208" s="17" t="s">
        <v>63</v>
      </c>
      <c r="AD1208" s="17" t="s">
        <v>63</v>
      </c>
      <c r="AE1208" s="17" t="s">
        <v>63</v>
      </c>
      <c r="AF1208" s="17" t="s">
        <v>63</v>
      </c>
      <c r="AG1208" s="17" t="s">
        <v>63</v>
      </c>
      <c r="AH1208" s="17" t="s">
        <v>63</v>
      </c>
      <c r="AI1208" s="17" t="s">
        <v>63</v>
      </c>
      <c r="AJ1208" s="17" t="s">
        <v>63</v>
      </c>
      <c r="AK1208" s="17" t="s">
        <v>63</v>
      </c>
      <c r="AL1208" s="17" t="s">
        <v>63</v>
      </c>
      <c r="AM1208" s="17" t="s">
        <v>63</v>
      </c>
      <c r="AN1208" s="17" t="s">
        <v>63</v>
      </c>
      <c r="AO1208" s="17" t="s">
        <v>63</v>
      </c>
      <c r="AP1208" s="90"/>
      <c r="AQ1208" s="83" t="s">
        <v>64</v>
      </c>
    </row>
    <row r="1209" spans="1:43" ht="191.25">
      <c r="A1209" s="19" t="s">
        <v>2510</v>
      </c>
      <c r="B1209" s="1">
        <v>6284.6</v>
      </c>
      <c r="C1209" s="16">
        <v>2610</v>
      </c>
      <c r="D1209" s="28" t="s">
        <v>2516</v>
      </c>
      <c r="E1209" s="17" t="s">
        <v>274</v>
      </c>
      <c r="F1209" s="20" t="s">
        <v>57</v>
      </c>
      <c r="G1209" s="17" t="s">
        <v>57</v>
      </c>
      <c r="H1209" s="18">
        <v>1</v>
      </c>
      <c r="I1209" s="15" t="s">
        <v>2518</v>
      </c>
      <c r="J1209" s="17" t="s">
        <v>276</v>
      </c>
      <c r="K1209" s="17" t="s">
        <v>2519</v>
      </c>
      <c r="L1209" s="19" t="s">
        <v>63</v>
      </c>
      <c r="M1209" s="19" t="s">
        <v>63</v>
      </c>
      <c r="N1209" s="19" t="s">
        <v>63</v>
      </c>
      <c r="O1209" s="19" t="s">
        <v>62</v>
      </c>
      <c r="P1209" s="19" t="s">
        <v>63</v>
      </c>
      <c r="Q1209" s="19" t="s">
        <v>62</v>
      </c>
      <c r="R1209" s="19" t="s">
        <v>63</v>
      </c>
      <c r="S1209" s="26" t="s">
        <v>62</v>
      </c>
      <c r="T1209" s="26" t="s">
        <v>62</v>
      </c>
      <c r="U1209" s="17" t="s">
        <v>62</v>
      </c>
      <c r="V1209" s="27" t="s">
        <v>62</v>
      </c>
      <c r="W1209" s="17" t="s">
        <v>63</v>
      </c>
      <c r="X1209" s="17" t="s">
        <v>63</v>
      </c>
      <c r="Y1209" s="17" t="s">
        <v>63</v>
      </c>
      <c r="Z1209" s="17" t="s">
        <v>63</v>
      </c>
      <c r="AA1209" s="17" t="s">
        <v>63</v>
      </c>
      <c r="AB1209" s="17" t="s">
        <v>63</v>
      </c>
      <c r="AC1209" s="17" t="s">
        <v>63</v>
      </c>
      <c r="AD1209" s="17" t="s">
        <v>63</v>
      </c>
      <c r="AE1209" s="17" t="s">
        <v>63</v>
      </c>
      <c r="AF1209" s="17" t="s">
        <v>63</v>
      </c>
      <c r="AG1209" s="17" t="s">
        <v>63</v>
      </c>
      <c r="AH1209" s="17" t="s">
        <v>63</v>
      </c>
      <c r="AI1209" s="17" t="s">
        <v>63</v>
      </c>
      <c r="AJ1209" s="17" t="s">
        <v>63</v>
      </c>
      <c r="AK1209" s="17" t="s">
        <v>63</v>
      </c>
      <c r="AL1209" s="17" t="s">
        <v>63</v>
      </c>
      <c r="AM1209" s="17" t="s">
        <v>63</v>
      </c>
      <c r="AN1209" s="17" t="s">
        <v>63</v>
      </c>
      <c r="AO1209" s="17" t="s">
        <v>63</v>
      </c>
      <c r="AP1209" s="90"/>
      <c r="AQ1209" s="83" t="s">
        <v>64</v>
      </c>
    </row>
    <row r="1210" spans="1:43" ht="51">
      <c r="A1210" s="19" t="s">
        <v>2510</v>
      </c>
      <c r="B1210" s="1">
        <v>6285.55</v>
      </c>
      <c r="C1210" s="16">
        <v>315</v>
      </c>
      <c r="D1210" s="28" t="s">
        <v>2520</v>
      </c>
      <c r="E1210" s="17" t="s">
        <v>271</v>
      </c>
      <c r="F1210" s="20" t="s">
        <v>57</v>
      </c>
      <c r="G1210" s="17" t="s">
        <v>57</v>
      </c>
      <c r="H1210" s="17" t="s">
        <v>272</v>
      </c>
      <c r="I1210" s="15" t="s">
        <v>2240</v>
      </c>
      <c r="J1210" s="17"/>
      <c r="K1210" s="17"/>
      <c r="L1210" s="19" t="s">
        <v>63</v>
      </c>
      <c r="M1210" s="19" t="s">
        <v>63</v>
      </c>
      <c r="N1210" s="19" t="s">
        <v>63</v>
      </c>
      <c r="O1210" s="19" t="s">
        <v>62</v>
      </c>
      <c r="P1210" s="19" t="s">
        <v>63</v>
      </c>
      <c r="Q1210" s="19" t="s">
        <v>62</v>
      </c>
      <c r="R1210" s="19" t="s">
        <v>63</v>
      </c>
      <c r="S1210" s="26" t="s">
        <v>62</v>
      </c>
      <c r="T1210" s="26" t="s">
        <v>62</v>
      </c>
      <c r="U1210" s="17" t="s">
        <v>62</v>
      </c>
      <c r="V1210" s="27" t="s">
        <v>62</v>
      </c>
      <c r="W1210" s="17" t="s">
        <v>63</v>
      </c>
      <c r="X1210" s="17" t="s">
        <v>63</v>
      </c>
      <c r="Y1210" s="17" t="s">
        <v>63</v>
      </c>
      <c r="Z1210" s="17" t="s">
        <v>63</v>
      </c>
      <c r="AA1210" s="17" t="s">
        <v>63</v>
      </c>
      <c r="AB1210" s="17" t="s">
        <v>63</v>
      </c>
      <c r="AC1210" s="17" t="s">
        <v>63</v>
      </c>
      <c r="AD1210" s="17" t="s">
        <v>63</v>
      </c>
      <c r="AE1210" s="17" t="s">
        <v>63</v>
      </c>
      <c r="AF1210" s="17" t="s">
        <v>63</v>
      </c>
      <c r="AG1210" s="17" t="s">
        <v>63</v>
      </c>
      <c r="AH1210" s="17" t="s">
        <v>63</v>
      </c>
      <c r="AI1210" s="17" t="s">
        <v>63</v>
      </c>
      <c r="AJ1210" s="17" t="s">
        <v>63</v>
      </c>
      <c r="AK1210" s="17" t="s">
        <v>63</v>
      </c>
      <c r="AL1210" s="17" t="s">
        <v>63</v>
      </c>
      <c r="AM1210" s="17" t="s">
        <v>63</v>
      </c>
      <c r="AN1210" s="17" t="s">
        <v>63</v>
      </c>
      <c r="AO1210" s="17" t="s">
        <v>63</v>
      </c>
      <c r="AP1210" s="90"/>
      <c r="AQ1210" s="83" t="s">
        <v>64</v>
      </c>
    </row>
    <row r="1211" spans="1:43" ht="25.5">
      <c r="A1211" s="19" t="s">
        <v>2510</v>
      </c>
      <c r="B1211" s="1">
        <v>6285.56</v>
      </c>
      <c r="C1211" s="16">
        <v>193.5</v>
      </c>
      <c r="D1211" s="28" t="s">
        <v>2520</v>
      </c>
      <c r="E1211" s="17" t="s">
        <v>2242</v>
      </c>
      <c r="F1211" s="20" t="s">
        <v>57</v>
      </c>
      <c r="G1211" s="17" t="s">
        <v>57</v>
      </c>
      <c r="H1211" s="17" t="s">
        <v>2413</v>
      </c>
      <c r="I1211" s="15" t="s">
        <v>2244</v>
      </c>
      <c r="J1211" s="17" t="s">
        <v>2252</v>
      </c>
      <c r="K1211" s="17" t="s">
        <v>2521</v>
      </c>
      <c r="L1211" s="19" t="s">
        <v>63</v>
      </c>
      <c r="M1211" s="19" t="s">
        <v>63</v>
      </c>
      <c r="N1211" s="19" t="s">
        <v>63</v>
      </c>
      <c r="O1211" s="19" t="s">
        <v>62</v>
      </c>
      <c r="P1211" s="19" t="s">
        <v>63</v>
      </c>
      <c r="Q1211" s="19" t="s">
        <v>62</v>
      </c>
      <c r="R1211" s="19" t="s">
        <v>63</v>
      </c>
      <c r="S1211" s="26" t="s">
        <v>62</v>
      </c>
      <c r="T1211" s="26" t="s">
        <v>62</v>
      </c>
      <c r="U1211" s="17" t="s">
        <v>62</v>
      </c>
      <c r="V1211" s="27" t="s">
        <v>62</v>
      </c>
      <c r="W1211" s="17" t="s">
        <v>63</v>
      </c>
      <c r="X1211" s="17" t="s">
        <v>63</v>
      </c>
      <c r="Y1211" s="17" t="s">
        <v>63</v>
      </c>
      <c r="Z1211" s="17" t="s">
        <v>63</v>
      </c>
      <c r="AA1211" s="17" t="s">
        <v>63</v>
      </c>
      <c r="AB1211" s="17" t="s">
        <v>63</v>
      </c>
      <c r="AC1211" s="17" t="s">
        <v>63</v>
      </c>
      <c r="AD1211" s="17" t="s">
        <v>63</v>
      </c>
      <c r="AE1211" s="17" t="s">
        <v>63</v>
      </c>
      <c r="AF1211" s="17" t="s">
        <v>63</v>
      </c>
      <c r="AG1211" s="17" t="s">
        <v>63</v>
      </c>
      <c r="AH1211" s="17" t="s">
        <v>63</v>
      </c>
      <c r="AI1211" s="17" t="s">
        <v>63</v>
      </c>
      <c r="AJ1211" s="17" t="s">
        <v>63</v>
      </c>
      <c r="AK1211" s="17" t="s">
        <v>63</v>
      </c>
      <c r="AL1211" s="17" t="s">
        <v>63</v>
      </c>
      <c r="AM1211" s="17" t="s">
        <v>63</v>
      </c>
      <c r="AN1211" s="17" t="s">
        <v>63</v>
      </c>
      <c r="AO1211" s="17" t="s">
        <v>63</v>
      </c>
      <c r="AP1211" s="90"/>
      <c r="AQ1211" s="83" t="s">
        <v>64</v>
      </c>
    </row>
    <row r="1212" spans="1:43" ht="191.25">
      <c r="A1212" s="19" t="s">
        <v>2510</v>
      </c>
      <c r="B1212" s="1">
        <v>6285.6</v>
      </c>
      <c r="C1212" s="16">
        <v>2610</v>
      </c>
      <c r="D1212" s="28" t="s">
        <v>2520</v>
      </c>
      <c r="E1212" s="17" t="s">
        <v>274</v>
      </c>
      <c r="F1212" s="20" t="s">
        <v>57</v>
      </c>
      <c r="G1212" s="17" t="s">
        <v>57</v>
      </c>
      <c r="H1212" s="18">
        <v>1</v>
      </c>
      <c r="I1212" s="15" t="s">
        <v>2522</v>
      </c>
      <c r="J1212" s="17" t="s">
        <v>276</v>
      </c>
      <c r="K1212" s="17" t="s">
        <v>2523</v>
      </c>
      <c r="L1212" s="19" t="s">
        <v>63</v>
      </c>
      <c r="M1212" s="19" t="s">
        <v>63</v>
      </c>
      <c r="N1212" s="19" t="s">
        <v>63</v>
      </c>
      <c r="O1212" s="19" t="s">
        <v>62</v>
      </c>
      <c r="P1212" s="19" t="s">
        <v>63</v>
      </c>
      <c r="Q1212" s="19" t="s">
        <v>62</v>
      </c>
      <c r="R1212" s="19" t="s">
        <v>63</v>
      </c>
      <c r="S1212" s="26" t="s">
        <v>62</v>
      </c>
      <c r="T1212" s="26" t="s">
        <v>62</v>
      </c>
      <c r="U1212" s="17" t="s">
        <v>62</v>
      </c>
      <c r="V1212" s="27" t="s">
        <v>62</v>
      </c>
      <c r="W1212" s="17" t="s">
        <v>63</v>
      </c>
      <c r="X1212" s="17" t="s">
        <v>63</v>
      </c>
      <c r="Y1212" s="17" t="s">
        <v>63</v>
      </c>
      <c r="Z1212" s="17" t="s">
        <v>63</v>
      </c>
      <c r="AA1212" s="17" t="s">
        <v>63</v>
      </c>
      <c r="AB1212" s="17" t="s">
        <v>63</v>
      </c>
      <c r="AC1212" s="17" t="s">
        <v>63</v>
      </c>
      <c r="AD1212" s="17" t="s">
        <v>63</v>
      </c>
      <c r="AE1212" s="17" t="s">
        <v>63</v>
      </c>
      <c r="AF1212" s="17" t="s">
        <v>63</v>
      </c>
      <c r="AG1212" s="17" t="s">
        <v>63</v>
      </c>
      <c r="AH1212" s="17" t="s">
        <v>63</v>
      </c>
      <c r="AI1212" s="17" t="s">
        <v>63</v>
      </c>
      <c r="AJ1212" s="17" t="s">
        <v>63</v>
      </c>
      <c r="AK1212" s="17" t="s">
        <v>63</v>
      </c>
      <c r="AL1212" s="17" t="s">
        <v>63</v>
      </c>
      <c r="AM1212" s="17" t="s">
        <v>63</v>
      </c>
      <c r="AN1212" s="17" t="s">
        <v>63</v>
      </c>
      <c r="AO1212" s="17" t="s">
        <v>63</v>
      </c>
      <c r="AP1212" s="90"/>
      <c r="AQ1212" s="83" t="s">
        <v>64</v>
      </c>
    </row>
    <row r="1213" spans="1:43" ht="51">
      <c r="A1213" s="19" t="s">
        <v>2510</v>
      </c>
      <c r="B1213" s="1">
        <v>6286.55</v>
      </c>
      <c r="C1213" s="16">
        <v>315</v>
      </c>
      <c r="D1213" s="28" t="s">
        <v>2524</v>
      </c>
      <c r="E1213" s="17" t="s">
        <v>271</v>
      </c>
      <c r="F1213" s="20" t="s">
        <v>57</v>
      </c>
      <c r="G1213" s="17" t="s">
        <v>57</v>
      </c>
      <c r="H1213" s="17" t="s">
        <v>272</v>
      </c>
      <c r="I1213" s="15" t="s">
        <v>2240</v>
      </c>
      <c r="J1213" s="17"/>
      <c r="K1213" s="17"/>
      <c r="L1213" s="19" t="s">
        <v>63</v>
      </c>
      <c r="M1213" s="19" t="s">
        <v>63</v>
      </c>
      <c r="N1213" s="19" t="s">
        <v>63</v>
      </c>
      <c r="O1213" s="19" t="s">
        <v>62</v>
      </c>
      <c r="P1213" s="19" t="s">
        <v>63</v>
      </c>
      <c r="Q1213" s="19" t="s">
        <v>62</v>
      </c>
      <c r="R1213" s="19" t="s">
        <v>63</v>
      </c>
      <c r="S1213" s="26" t="s">
        <v>62</v>
      </c>
      <c r="T1213" s="26" t="s">
        <v>62</v>
      </c>
      <c r="U1213" s="17" t="s">
        <v>62</v>
      </c>
      <c r="V1213" s="27" t="s">
        <v>62</v>
      </c>
      <c r="W1213" s="17" t="s">
        <v>63</v>
      </c>
      <c r="X1213" s="17" t="s">
        <v>63</v>
      </c>
      <c r="Y1213" s="17" t="s">
        <v>63</v>
      </c>
      <c r="Z1213" s="17" t="s">
        <v>63</v>
      </c>
      <c r="AA1213" s="17" t="s">
        <v>63</v>
      </c>
      <c r="AB1213" s="17" t="s">
        <v>63</v>
      </c>
      <c r="AC1213" s="17" t="s">
        <v>63</v>
      </c>
      <c r="AD1213" s="17" t="s">
        <v>63</v>
      </c>
      <c r="AE1213" s="17" t="s">
        <v>63</v>
      </c>
      <c r="AF1213" s="17" t="s">
        <v>63</v>
      </c>
      <c r="AG1213" s="17" t="s">
        <v>63</v>
      </c>
      <c r="AH1213" s="17" t="s">
        <v>63</v>
      </c>
      <c r="AI1213" s="17" t="s">
        <v>63</v>
      </c>
      <c r="AJ1213" s="17" t="s">
        <v>63</v>
      </c>
      <c r="AK1213" s="17" t="s">
        <v>63</v>
      </c>
      <c r="AL1213" s="17" t="s">
        <v>63</v>
      </c>
      <c r="AM1213" s="17" t="s">
        <v>63</v>
      </c>
      <c r="AN1213" s="17" t="s">
        <v>63</v>
      </c>
      <c r="AO1213" s="17" t="s">
        <v>63</v>
      </c>
      <c r="AP1213" s="90"/>
      <c r="AQ1213" s="83" t="s">
        <v>64</v>
      </c>
    </row>
    <row r="1214" spans="1:43" ht="25.5">
      <c r="A1214" s="19" t="s">
        <v>2510</v>
      </c>
      <c r="B1214" s="1">
        <v>6286.56</v>
      </c>
      <c r="C1214" s="16">
        <v>193.5</v>
      </c>
      <c r="D1214" s="28" t="s">
        <v>2524</v>
      </c>
      <c r="E1214" s="17" t="s">
        <v>2242</v>
      </c>
      <c r="F1214" s="20" t="s">
        <v>57</v>
      </c>
      <c r="G1214" s="17" t="s">
        <v>57</v>
      </c>
      <c r="H1214" s="17" t="s">
        <v>2413</v>
      </c>
      <c r="I1214" s="15" t="s">
        <v>2244</v>
      </c>
      <c r="J1214" s="17" t="s">
        <v>2252</v>
      </c>
      <c r="K1214" s="17" t="s">
        <v>2525</v>
      </c>
      <c r="L1214" s="19" t="s">
        <v>63</v>
      </c>
      <c r="M1214" s="19" t="s">
        <v>63</v>
      </c>
      <c r="N1214" s="19" t="s">
        <v>63</v>
      </c>
      <c r="O1214" s="19" t="s">
        <v>62</v>
      </c>
      <c r="P1214" s="19" t="s">
        <v>63</v>
      </c>
      <c r="Q1214" s="19" t="s">
        <v>62</v>
      </c>
      <c r="R1214" s="19" t="s">
        <v>63</v>
      </c>
      <c r="S1214" s="26" t="s">
        <v>62</v>
      </c>
      <c r="T1214" s="26" t="s">
        <v>62</v>
      </c>
      <c r="U1214" s="17" t="s">
        <v>62</v>
      </c>
      <c r="V1214" s="27" t="s">
        <v>62</v>
      </c>
      <c r="W1214" s="17" t="s">
        <v>63</v>
      </c>
      <c r="X1214" s="17" t="s">
        <v>63</v>
      </c>
      <c r="Y1214" s="17" t="s">
        <v>63</v>
      </c>
      <c r="Z1214" s="17" t="s">
        <v>63</v>
      </c>
      <c r="AA1214" s="17" t="s">
        <v>63</v>
      </c>
      <c r="AB1214" s="17" t="s">
        <v>63</v>
      </c>
      <c r="AC1214" s="17" t="s">
        <v>63</v>
      </c>
      <c r="AD1214" s="17" t="s">
        <v>63</v>
      </c>
      <c r="AE1214" s="17" t="s">
        <v>63</v>
      </c>
      <c r="AF1214" s="17" t="s">
        <v>63</v>
      </c>
      <c r="AG1214" s="17" t="s">
        <v>63</v>
      </c>
      <c r="AH1214" s="17" t="s">
        <v>63</v>
      </c>
      <c r="AI1214" s="17" t="s">
        <v>63</v>
      </c>
      <c r="AJ1214" s="17" t="s">
        <v>63</v>
      </c>
      <c r="AK1214" s="17" t="s">
        <v>63</v>
      </c>
      <c r="AL1214" s="17" t="s">
        <v>63</v>
      </c>
      <c r="AM1214" s="17" t="s">
        <v>63</v>
      </c>
      <c r="AN1214" s="17" t="s">
        <v>63</v>
      </c>
      <c r="AO1214" s="17" t="s">
        <v>63</v>
      </c>
      <c r="AP1214" s="90"/>
      <c r="AQ1214" s="83" t="s">
        <v>64</v>
      </c>
    </row>
    <row r="1215" spans="1:43" ht="191.25">
      <c r="A1215" s="19" t="s">
        <v>2510</v>
      </c>
      <c r="B1215" s="1">
        <v>6286.6</v>
      </c>
      <c r="C1215" s="16">
        <v>2610</v>
      </c>
      <c r="D1215" s="28" t="s">
        <v>2524</v>
      </c>
      <c r="E1215" s="17" t="s">
        <v>274</v>
      </c>
      <c r="F1215" s="20" t="s">
        <v>57</v>
      </c>
      <c r="G1215" s="17" t="s">
        <v>57</v>
      </c>
      <c r="H1215" s="18">
        <v>1</v>
      </c>
      <c r="I1215" s="15" t="s">
        <v>2526</v>
      </c>
      <c r="J1215" s="17" t="s">
        <v>276</v>
      </c>
      <c r="K1215" s="17" t="s">
        <v>2527</v>
      </c>
      <c r="L1215" s="19" t="s">
        <v>63</v>
      </c>
      <c r="M1215" s="19" t="s">
        <v>63</v>
      </c>
      <c r="N1215" s="19" t="s">
        <v>63</v>
      </c>
      <c r="O1215" s="19" t="s">
        <v>62</v>
      </c>
      <c r="P1215" s="19" t="s">
        <v>63</v>
      </c>
      <c r="Q1215" s="19" t="s">
        <v>62</v>
      </c>
      <c r="R1215" s="19" t="s">
        <v>63</v>
      </c>
      <c r="S1215" s="26" t="s">
        <v>62</v>
      </c>
      <c r="T1215" s="26" t="s">
        <v>62</v>
      </c>
      <c r="U1215" s="17" t="s">
        <v>62</v>
      </c>
      <c r="V1215" s="27" t="s">
        <v>62</v>
      </c>
      <c r="W1215" s="17" t="s">
        <v>63</v>
      </c>
      <c r="X1215" s="17" t="s">
        <v>63</v>
      </c>
      <c r="Y1215" s="17" t="s">
        <v>63</v>
      </c>
      <c r="Z1215" s="17" t="s">
        <v>63</v>
      </c>
      <c r="AA1215" s="17" t="s">
        <v>63</v>
      </c>
      <c r="AB1215" s="17" t="s">
        <v>63</v>
      </c>
      <c r="AC1215" s="17" t="s">
        <v>63</v>
      </c>
      <c r="AD1215" s="17" t="s">
        <v>63</v>
      </c>
      <c r="AE1215" s="17" t="s">
        <v>63</v>
      </c>
      <c r="AF1215" s="17" t="s">
        <v>63</v>
      </c>
      <c r="AG1215" s="17" t="s">
        <v>63</v>
      </c>
      <c r="AH1215" s="17" t="s">
        <v>63</v>
      </c>
      <c r="AI1215" s="17" t="s">
        <v>63</v>
      </c>
      <c r="AJ1215" s="17" t="s">
        <v>63</v>
      </c>
      <c r="AK1215" s="17" t="s">
        <v>63</v>
      </c>
      <c r="AL1215" s="17" t="s">
        <v>63</v>
      </c>
      <c r="AM1215" s="17" t="s">
        <v>63</v>
      </c>
      <c r="AN1215" s="17" t="s">
        <v>63</v>
      </c>
      <c r="AO1215" s="17" t="s">
        <v>63</v>
      </c>
      <c r="AP1215" s="90"/>
      <c r="AQ1215" s="83" t="s">
        <v>64</v>
      </c>
    </row>
    <row r="1216" spans="1:43" ht="153">
      <c r="A1216" s="19" t="s">
        <v>2510</v>
      </c>
      <c r="B1216" s="1">
        <v>6287.55</v>
      </c>
      <c r="C1216" s="16">
        <v>315</v>
      </c>
      <c r="D1216" s="28" t="s">
        <v>2528</v>
      </c>
      <c r="E1216" s="17" t="s">
        <v>271</v>
      </c>
      <c r="F1216" s="20" t="s">
        <v>57</v>
      </c>
      <c r="G1216" s="17" t="s">
        <v>57</v>
      </c>
      <c r="H1216" s="17" t="s">
        <v>272</v>
      </c>
      <c r="I1216" s="15" t="s">
        <v>2264</v>
      </c>
      <c r="J1216" s="17" t="s">
        <v>2265</v>
      </c>
      <c r="K1216" s="17"/>
      <c r="L1216" s="19" t="s">
        <v>63</v>
      </c>
      <c r="M1216" s="19" t="s">
        <v>63</v>
      </c>
      <c r="N1216" s="19" t="s">
        <v>63</v>
      </c>
      <c r="O1216" s="19" t="s">
        <v>62</v>
      </c>
      <c r="P1216" s="19" t="s">
        <v>63</v>
      </c>
      <c r="Q1216" s="19" t="s">
        <v>62</v>
      </c>
      <c r="R1216" s="19" t="s">
        <v>63</v>
      </c>
      <c r="S1216" s="26" t="s">
        <v>62</v>
      </c>
      <c r="T1216" s="26" t="s">
        <v>62</v>
      </c>
      <c r="U1216" s="17" t="s">
        <v>62</v>
      </c>
      <c r="V1216" s="27" t="s">
        <v>62</v>
      </c>
      <c r="W1216" s="17" t="s">
        <v>63</v>
      </c>
      <c r="X1216" s="17" t="s">
        <v>63</v>
      </c>
      <c r="Y1216" s="17" t="s">
        <v>63</v>
      </c>
      <c r="Z1216" s="17" t="s">
        <v>63</v>
      </c>
      <c r="AA1216" s="17" t="s">
        <v>63</v>
      </c>
      <c r="AB1216" s="17" t="s">
        <v>63</v>
      </c>
      <c r="AC1216" s="17" t="s">
        <v>63</v>
      </c>
      <c r="AD1216" s="17" t="s">
        <v>63</v>
      </c>
      <c r="AE1216" s="17" t="s">
        <v>63</v>
      </c>
      <c r="AF1216" s="17" t="s">
        <v>63</v>
      </c>
      <c r="AG1216" s="17" t="s">
        <v>63</v>
      </c>
      <c r="AH1216" s="17" t="s">
        <v>63</v>
      </c>
      <c r="AI1216" s="17" t="s">
        <v>63</v>
      </c>
      <c r="AJ1216" s="17" t="s">
        <v>63</v>
      </c>
      <c r="AK1216" s="17" t="s">
        <v>63</v>
      </c>
      <c r="AL1216" s="17" t="s">
        <v>63</v>
      </c>
      <c r="AM1216" s="17" t="s">
        <v>63</v>
      </c>
      <c r="AN1216" s="17" t="s">
        <v>63</v>
      </c>
      <c r="AO1216" s="17" t="s">
        <v>63</v>
      </c>
      <c r="AP1216" s="90"/>
      <c r="AQ1216" s="83" t="s">
        <v>1891</v>
      </c>
    </row>
    <row r="1217" spans="1:43" ht="153">
      <c r="A1217" s="19" t="s">
        <v>2510</v>
      </c>
      <c r="B1217" s="1">
        <v>6287.56</v>
      </c>
      <c r="C1217" s="16">
        <v>193.5</v>
      </c>
      <c r="D1217" s="28" t="s">
        <v>2528</v>
      </c>
      <c r="E1217" s="17" t="s">
        <v>2242</v>
      </c>
      <c r="F1217" s="20" t="s">
        <v>57</v>
      </c>
      <c r="G1217" s="17" t="s">
        <v>57</v>
      </c>
      <c r="H1217" s="17" t="s">
        <v>2413</v>
      </c>
      <c r="I1217" s="15" t="s">
        <v>2266</v>
      </c>
      <c r="J1217" s="17" t="s">
        <v>2267</v>
      </c>
      <c r="K1217" s="17" t="s">
        <v>2529</v>
      </c>
      <c r="L1217" s="19" t="s">
        <v>63</v>
      </c>
      <c r="M1217" s="19" t="s">
        <v>63</v>
      </c>
      <c r="N1217" s="19" t="s">
        <v>63</v>
      </c>
      <c r="O1217" s="19" t="s">
        <v>62</v>
      </c>
      <c r="P1217" s="19" t="s">
        <v>63</v>
      </c>
      <c r="Q1217" s="19" t="s">
        <v>62</v>
      </c>
      <c r="R1217" s="19" t="s">
        <v>63</v>
      </c>
      <c r="S1217" s="26" t="s">
        <v>62</v>
      </c>
      <c r="T1217" s="26" t="s">
        <v>62</v>
      </c>
      <c r="U1217" s="17" t="s">
        <v>62</v>
      </c>
      <c r="V1217" s="27" t="s">
        <v>62</v>
      </c>
      <c r="W1217" s="17" t="s">
        <v>63</v>
      </c>
      <c r="X1217" s="17" t="s">
        <v>63</v>
      </c>
      <c r="Y1217" s="17" t="s">
        <v>63</v>
      </c>
      <c r="Z1217" s="17" t="s">
        <v>63</v>
      </c>
      <c r="AA1217" s="17" t="s">
        <v>63</v>
      </c>
      <c r="AB1217" s="17" t="s">
        <v>63</v>
      </c>
      <c r="AC1217" s="17" t="s">
        <v>63</v>
      </c>
      <c r="AD1217" s="17" t="s">
        <v>63</v>
      </c>
      <c r="AE1217" s="17" t="s">
        <v>63</v>
      </c>
      <c r="AF1217" s="17" t="s">
        <v>63</v>
      </c>
      <c r="AG1217" s="17" t="s">
        <v>63</v>
      </c>
      <c r="AH1217" s="17" t="s">
        <v>63</v>
      </c>
      <c r="AI1217" s="17" t="s">
        <v>63</v>
      </c>
      <c r="AJ1217" s="17" t="s">
        <v>63</v>
      </c>
      <c r="AK1217" s="17" t="s">
        <v>63</v>
      </c>
      <c r="AL1217" s="17" t="s">
        <v>63</v>
      </c>
      <c r="AM1217" s="17" t="s">
        <v>63</v>
      </c>
      <c r="AN1217" s="17" t="s">
        <v>63</v>
      </c>
      <c r="AO1217" s="17" t="s">
        <v>63</v>
      </c>
      <c r="AP1217" s="90"/>
      <c r="AQ1217" s="83" t="s">
        <v>1891</v>
      </c>
    </row>
    <row r="1218" spans="1:43" ht="280.5">
      <c r="A1218" s="19" t="s">
        <v>2510</v>
      </c>
      <c r="B1218" s="1">
        <v>6287.6</v>
      </c>
      <c r="C1218" s="16">
        <v>2610</v>
      </c>
      <c r="D1218" s="28" t="s">
        <v>2528</v>
      </c>
      <c r="E1218" s="17" t="s">
        <v>274</v>
      </c>
      <c r="F1218" s="20" t="s">
        <v>57</v>
      </c>
      <c r="G1218" s="17" t="s">
        <v>57</v>
      </c>
      <c r="H1218" s="18">
        <v>1</v>
      </c>
      <c r="I1218" s="15" t="s">
        <v>2530</v>
      </c>
      <c r="J1218" s="17" t="s">
        <v>281</v>
      </c>
      <c r="K1218" s="17" t="s">
        <v>2531</v>
      </c>
      <c r="L1218" s="19" t="s">
        <v>63</v>
      </c>
      <c r="M1218" s="19" t="s">
        <v>63</v>
      </c>
      <c r="N1218" s="19" t="s">
        <v>63</v>
      </c>
      <c r="O1218" s="19" t="s">
        <v>62</v>
      </c>
      <c r="P1218" s="19" t="s">
        <v>63</v>
      </c>
      <c r="Q1218" s="19" t="s">
        <v>62</v>
      </c>
      <c r="R1218" s="19" t="s">
        <v>63</v>
      </c>
      <c r="S1218" s="26" t="s">
        <v>62</v>
      </c>
      <c r="T1218" s="26" t="s">
        <v>62</v>
      </c>
      <c r="U1218" s="17" t="s">
        <v>62</v>
      </c>
      <c r="V1218" s="27" t="s">
        <v>62</v>
      </c>
      <c r="W1218" s="17" t="s">
        <v>63</v>
      </c>
      <c r="X1218" s="17" t="s">
        <v>63</v>
      </c>
      <c r="Y1218" s="17" t="s">
        <v>63</v>
      </c>
      <c r="Z1218" s="17" t="s">
        <v>63</v>
      </c>
      <c r="AA1218" s="17" t="s">
        <v>63</v>
      </c>
      <c r="AB1218" s="17" t="s">
        <v>63</v>
      </c>
      <c r="AC1218" s="17" t="s">
        <v>63</v>
      </c>
      <c r="AD1218" s="17" t="s">
        <v>63</v>
      </c>
      <c r="AE1218" s="17" t="s">
        <v>63</v>
      </c>
      <c r="AF1218" s="17" t="s">
        <v>63</v>
      </c>
      <c r="AG1218" s="17" t="s">
        <v>63</v>
      </c>
      <c r="AH1218" s="17" t="s">
        <v>63</v>
      </c>
      <c r="AI1218" s="17" t="s">
        <v>63</v>
      </c>
      <c r="AJ1218" s="17" t="s">
        <v>63</v>
      </c>
      <c r="AK1218" s="17" t="s">
        <v>63</v>
      </c>
      <c r="AL1218" s="17" t="s">
        <v>63</v>
      </c>
      <c r="AM1218" s="17" t="s">
        <v>63</v>
      </c>
      <c r="AN1218" s="17" t="s">
        <v>63</v>
      </c>
      <c r="AO1218" s="17" t="s">
        <v>63</v>
      </c>
      <c r="AP1218" s="90"/>
      <c r="AQ1218" s="83" t="s">
        <v>1891</v>
      </c>
    </row>
    <row r="1219" spans="1:43" ht="204">
      <c r="A1219" s="19" t="s">
        <v>2510</v>
      </c>
      <c r="B1219" s="1">
        <v>6288.61</v>
      </c>
      <c r="C1219" s="16">
        <v>2970</v>
      </c>
      <c r="D1219" s="28" t="s">
        <v>2532</v>
      </c>
      <c r="E1219" s="17" t="s">
        <v>283</v>
      </c>
      <c r="F1219" s="20" t="s">
        <v>57</v>
      </c>
      <c r="G1219" s="17" t="s">
        <v>57</v>
      </c>
      <c r="H1219" s="18">
        <v>1</v>
      </c>
      <c r="I1219" s="15" t="s">
        <v>2275</v>
      </c>
      <c r="J1219" s="17" t="s">
        <v>2362</v>
      </c>
      <c r="K1219" s="17" t="s">
        <v>2305</v>
      </c>
      <c r="L1219" s="19" t="s">
        <v>63</v>
      </c>
      <c r="M1219" s="19" t="s">
        <v>63</v>
      </c>
      <c r="N1219" s="19" t="s">
        <v>63</v>
      </c>
      <c r="O1219" s="19" t="s">
        <v>62</v>
      </c>
      <c r="P1219" s="19" t="s">
        <v>63</v>
      </c>
      <c r="Q1219" s="19" t="s">
        <v>62</v>
      </c>
      <c r="R1219" s="19" t="s">
        <v>63</v>
      </c>
      <c r="S1219" s="26" t="s">
        <v>62</v>
      </c>
      <c r="T1219" s="26" t="s">
        <v>62</v>
      </c>
      <c r="U1219" s="17" t="s">
        <v>62</v>
      </c>
      <c r="V1219" s="27" t="s">
        <v>62</v>
      </c>
      <c r="W1219" s="17" t="s">
        <v>63</v>
      </c>
      <c r="X1219" s="17" t="s">
        <v>63</v>
      </c>
      <c r="Y1219" s="17" t="s">
        <v>63</v>
      </c>
      <c r="Z1219" s="17" t="s">
        <v>63</v>
      </c>
      <c r="AA1219" s="17" t="s">
        <v>63</v>
      </c>
      <c r="AB1219" s="17" t="s">
        <v>63</v>
      </c>
      <c r="AC1219" s="17" t="s">
        <v>63</v>
      </c>
      <c r="AD1219" s="17" t="s">
        <v>63</v>
      </c>
      <c r="AE1219" s="17" t="s">
        <v>63</v>
      </c>
      <c r="AF1219" s="17" t="s">
        <v>63</v>
      </c>
      <c r="AG1219" s="17" t="s">
        <v>63</v>
      </c>
      <c r="AH1219" s="17" t="s">
        <v>63</v>
      </c>
      <c r="AI1219" s="17" t="s">
        <v>63</v>
      </c>
      <c r="AJ1219" s="17" t="s">
        <v>63</v>
      </c>
      <c r="AK1219" s="17" t="s">
        <v>63</v>
      </c>
      <c r="AL1219" s="17" t="s">
        <v>63</v>
      </c>
      <c r="AM1219" s="17" t="s">
        <v>63</v>
      </c>
      <c r="AN1219" s="17" t="s">
        <v>63</v>
      </c>
      <c r="AO1219" s="17" t="s">
        <v>63</v>
      </c>
      <c r="AP1219" s="90"/>
      <c r="AQ1219" s="83" t="s">
        <v>64</v>
      </c>
    </row>
    <row r="1220" spans="1:43" ht="204">
      <c r="A1220" s="19" t="s">
        <v>2510</v>
      </c>
      <c r="B1220" s="1">
        <v>6288.62</v>
      </c>
      <c r="C1220" s="16">
        <v>3420</v>
      </c>
      <c r="D1220" s="28" t="s">
        <v>2533</v>
      </c>
      <c r="E1220" s="17" t="s">
        <v>286</v>
      </c>
      <c r="F1220" s="20" t="s">
        <v>57</v>
      </c>
      <c r="G1220" s="17" t="s">
        <v>57</v>
      </c>
      <c r="H1220" s="18">
        <v>1</v>
      </c>
      <c r="I1220" s="15" t="s">
        <v>2275</v>
      </c>
      <c r="J1220" s="17" t="s">
        <v>2408</v>
      </c>
      <c r="K1220" s="17" t="s">
        <v>2305</v>
      </c>
      <c r="L1220" s="19" t="s">
        <v>63</v>
      </c>
      <c r="M1220" s="19" t="s">
        <v>63</v>
      </c>
      <c r="N1220" s="19" t="s">
        <v>63</v>
      </c>
      <c r="O1220" s="19" t="s">
        <v>62</v>
      </c>
      <c r="P1220" s="19" t="s">
        <v>63</v>
      </c>
      <c r="Q1220" s="19" t="s">
        <v>62</v>
      </c>
      <c r="R1220" s="19" t="s">
        <v>63</v>
      </c>
      <c r="S1220" s="26" t="s">
        <v>62</v>
      </c>
      <c r="T1220" s="26" t="s">
        <v>62</v>
      </c>
      <c r="U1220" s="17" t="s">
        <v>62</v>
      </c>
      <c r="V1220" s="27" t="s">
        <v>62</v>
      </c>
      <c r="W1220" s="17" t="s">
        <v>63</v>
      </c>
      <c r="X1220" s="17" t="s">
        <v>63</v>
      </c>
      <c r="Y1220" s="17" t="s">
        <v>63</v>
      </c>
      <c r="Z1220" s="17" t="s">
        <v>63</v>
      </c>
      <c r="AA1220" s="17" t="s">
        <v>63</v>
      </c>
      <c r="AB1220" s="17" t="s">
        <v>63</v>
      </c>
      <c r="AC1220" s="17" t="s">
        <v>63</v>
      </c>
      <c r="AD1220" s="17" t="s">
        <v>63</v>
      </c>
      <c r="AE1220" s="17" t="s">
        <v>63</v>
      </c>
      <c r="AF1220" s="17" t="s">
        <v>63</v>
      </c>
      <c r="AG1220" s="17" t="s">
        <v>63</v>
      </c>
      <c r="AH1220" s="17" t="s">
        <v>63</v>
      </c>
      <c r="AI1220" s="17" t="s">
        <v>63</v>
      </c>
      <c r="AJ1220" s="17" t="s">
        <v>63</v>
      </c>
      <c r="AK1220" s="17" t="s">
        <v>63</v>
      </c>
      <c r="AL1220" s="17" t="s">
        <v>63</v>
      </c>
      <c r="AM1220" s="17" t="s">
        <v>63</v>
      </c>
      <c r="AN1220" s="17" t="s">
        <v>63</v>
      </c>
      <c r="AO1220" s="17" t="s">
        <v>63</v>
      </c>
      <c r="AP1220" s="90"/>
      <c r="AQ1220" s="83" t="s">
        <v>64</v>
      </c>
    </row>
    <row r="1221" spans="1:43" ht="127.5">
      <c r="A1221" s="19" t="s">
        <v>278</v>
      </c>
      <c r="B1221" s="1">
        <v>6299.5</v>
      </c>
      <c r="C1221" s="16">
        <v>83.7</v>
      </c>
      <c r="D1221" s="28" t="s">
        <v>2534</v>
      </c>
      <c r="E1221" s="17" t="s">
        <v>303</v>
      </c>
      <c r="F1221" s="20" t="s">
        <v>57</v>
      </c>
      <c r="G1221" s="17" t="s">
        <v>57</v>
      </c>
      <c r="H1221" s="17" t="s">
        <v>304</v>
      </c>
      <c r="I1221" s="15" t="s">
        <v>2535</v>
      </c>
      <c r="J1221" s="17" t="s">
        <v>2265</v>
      </c>
      <c r="K1221" s="17"/>
      <c r="L1221" s="19" t="s">
        <v>63</v>
      </c>
      <c r="M1221" s="19" t="s">
        <v>63</v>
      </c>
      <c r="N1221" s="19" t="s">
        <v>63</v>
      </c>
      <c r="O1221" s="19" t="s">
        <v>62</v>
      </c>
      <c r="P1221" s="19" t="s">
        <v>63</v>
      </c>
      <c r="Q1221" s="19" t="s">
        <v>62</v>
      </c>
      <c r="R1221" s="19" t="s">
        <v>63</v>
      </c>
      <c r="S1221" s="26" t="s">
        <v>62</v>
      </c>
      <c r="T1221" s="26" t="s">
        <v>62</v>
      </c>
      <c r="U1221" s="17" t="s">
        <v>62</v>
      </c>
      <c r="V1221" s="27" t="s">
        <v>62</v>
      </c>
      <c r="W1221" s="17" t="s">
        <v>63</v>
      </c>
      <c r="X1221" s="17" t="s">
        <v>63</v>
      </c>
      <c r="Y1221" s="17" t="s">
        <v>63</v>
      </c>
      <c r="Z1221" s="17" t="s">
        <v>63</v>
      </c>
      <c r="AA1221" s="17" t="s">
        <v>63</v>
      </c>
      <c r="AB1221" s="17" t="s">
        <v>63</v>
      </c>
      <c r="AC1221" s="17" t="s">
        <v>63</v>
      </c>
      <c r="AD1221" s="17" t="s">
        <v>63</v>
      </c>
      <c r="AE1221" s="17" t="s">
        <v>63</v>
      </c>
      <c r="AF1221" s="17" t="s">
        <v>63</v>
      </c>
      <c r="AG1221" s="17" t="s">
        <v>63</v>
      </c>
      <c r="AH1221" s="17" t="s">
        <v>63</v>
      </c>
      <c r="AI1221" s="17" t="s">
        <v>63</v>
      </c>
      <c r="AJ1221" s="17" t="s">
        <v>63</v>
      </c>
      <c r="AK1221" s="17" t="s">
        <v>63</v>
      </c>
      <c r="AL1221" s="17" t="s">
        <v>63</v>
      </c>
      <c r="AM1221" s="17" t="s">
        <v>63</v>
      </c>
      <c r="AN1221" s="17" t="s">
        <v>63</v>
      </c>
      <c r="AO1221" s="17" t="s">
        <v>63</v>
      </c>
      <c r="AP1221" s="90"/>
      <c r="AQ1221" s="83" t="s">
        <v>1891</v>
      </c>
    </row>
    <row r="1222" spans="1:43" ht="127.5">
      <c r="A1222" s="19" t="s">
        <v>278</v>
      </c>
      <c r="B1222" s="1">
        <v>6299.51</v>
      </c>
      <c r="C1222" s="16">
        <v>94.5</v>
      </c>
      <c r="D1222" s="28" t="s">
        <v>2536</v>
      </c>
      <c r="E1222" s="17" t="s">
        <v>2235</v>
      </c>
      <c r="F1222" s="20" t="s">
        <v>57</v>
      </c>
      <c r="G1222" s="17" t="s">
        <v>57</v>
      </c>
      <c r="H1222" s="17" t="s">
        <v>309</v>
      </c>
      <c r="I1222" s="15" t="s">
        <v>2535</v>
      </c>
      <c r="J1222" s="17" t="s">
        <v>2265</v>
      </c>
      <c r="K1222" s="17"/>
      <c r="L1222" s="19" t="s">
        <v>63</v>
      </c>
      <c r="M1222" s="19" t="s">
        <v>63</v>
      </c>
      <c r="N1222" s="19" t="s">
        <v>63</v>
      </c>
      <c r="O1222" s="19" t="s">
        <v>62</v>
      </c>
      <c r="P1222" s="19" t="s">
        <v>63</v>
      </c>
      <c r="Q1222" s="19" t="s">
        <v>62</v>
      </c>
      <c r="R1222" s="19" t="s">
        <v>63</v>
      </c>
      <c r="S1222" s="26" t="s">
        <v>62</v>
      </c>
      <c r="T1222" s="26" t="s">
        <v>62</v>
      </c>
      <c r="U1222" s="17" t="s">
        <v>62</v>
      </c>
      <c r="V1222" s="27" t="s">
        <v>62</v>
      </c>
      <c r="W1222" s="17" t="s">
        <v>63</v>
      </c>
      <c r="X1222" s="17" t="s">
        <v>63</v>
      </c>
      <c r="Y1222" s="17" t="s">
        <v>63</v>
      </c>
      <c r="Z1222" s="17" t="s">
        <v>63</v>
      </c>
      <c r="AA1222" s="17" t="s">
        <v>63</v>
      </c>
      <c r="AB1222" s="17" t="s">
        <v>63</v>
      </c>
      <c r="AC1222" s="17" t="s">
        <v>63</v>
      </c>
      <c r="AD1222" s="17" t="s">
        <v>63</v>
      </c>
      <c r="AE1222" s="17" t="s">
        <v>63</v>
      </c>
      <c r="AF1222" s="17" t="s">
        <v>63</v>
      </c>
      <c r="AG1222" s="17" t="s">
        <v>63</v>
      </c>
      <c r="AH1222" s="17" t="s">
        <v>63</v>
      </c>
      <c r="AI1222" s="17" t="s">
        <v>63</v>
      </c>
      <c r="AJ1222" s="17" t="s">
        <v>63</v>
      </c>
      <c r="AK1222" s="17" t="s">
        <v>63</v>
      </c>
      <c r="AL1222" s="17" t="s">
        <v>63</v>
      </c>
      <c r="AM1222" s="17" t="s">
        <v>63</v>
      </c>
      <c r="AN1222" s="17" t="s">
        <v>63</v>
      </c>
      <c r="AO1222" s="17" t="s">
        <v>63</v>
      </c>
      <c r="AP1222" s="90"/>
      <c r="AQ1222" s="83" t="s">
        <v>1891</v>
      </c>
    </row>
    <row r="1223" spans="1:43" ht="127.5">
      <c r="A1223" s="19" t="s">
        <v>278</v>
      </c>
      <c r="B1223" s="1">
        <v>6299.54</v>
      </c>
      <c r="C1223" s="16">
        <v>166.5</v>
      </c>
      <c r="D1223" s="28" t="s">
        <v>2536</v>
      </c>
      <c r="E1223" s="17" t="s">
        <v>308</v>
      </c>
      <c r="F1223" s="20" t="s">
        <v>57</v>
      </c>
      <c r="G1223" s="17" t="s">
        <v>57</v>
      </c>
      <c r="H1223" s="17" t="s">
        <v>309</v>
      </c>
      <c r="I1223" s="15" t="s">
        <v>2535</v>
      </c>
      <c r="J1223" s="17" t="s">
        <v>2265</v>
      </c>
      <c r="K1223" s="17"/>
      <c r="L1223" s="19" t="s">
        <v>63</v>
      </c>
      <c r="M1223" s="19" t="s">
        <v>63</v>
      </c>
      <c r="N1223" s="19" t="s">
        <v>63</v>
      </c>
      <c r="O1223" s="19" t="s">
        <v>62</v>
      </c>
      <c r="P1223" s="19" t="s">
        <v>63</v>
      </c>
      <c r="Q1223" s="19" t="s">
        <v>62</v>
      </c>
      <c r="R1223" s="19" t="s">
        <v>63</v>
      </c>
      <c r="S1223" s="26" t="s">
        <v>62</v>
      </c>
      <c r="T1223" s="26" t="s">
        <v>62</v>
      </c>
      <c r="U1223" s="17" t="s">
        <v>62</v>
      </c>
      <c r="V1223" s="27" t="s">
        <v>62</v>
      </c>
      <c r="W1223" s="17" t="s">
        <v>63</v>
      </c>
      <c r="X1223" s="17" t="s">
        <v>63</v>
      </c>
      <c r="Y1223" s="17" t="s">
        <v>63</v>
      </c>
      <c r="Z1223" s="17" t="s">
        <v>63</v>
      </c>
      <c r="AA1223" s="17" t="s">
        <v>63</v>
      </c>
      <c r="AB1223" s="17" t="s">
        <v>63</v>
      </c>
      <c r="AC1223" s="17" t="s">
        <v>63</v>
      </c>
      <c r="AD1223" s="17" t="s">
        <v>63</v>
      </c>
      <c r="AE1223" s="17" t="s">
        <v>63</v>
      </c>
      <c r="AF1223" s="17" t="s">
        <v>63</v>
      </c>
      <c r="AG1223" s="17" t="s">
        <v>63</v>
      </c>
      <c r="AH1223" s="17" t="s">
        <v>63</v>
      </c>
      <c r="AI1223" s="17" t="s">
        <v>63</v>
      </c>
      <c r="AJ1223" s="17" t="s">
        <v>63</v>
      </c>
      <c r="AK1223" s="17" t="s">
        <v>63</v>
      </c>
      <c r="AL1223" s="17" t="s">
        <v>63</v>
      </c>
      <c r="AM1223" s="17" t="s">
        <v>63</v>
      </c>
      <c r="AN1223" s="17" t="s">
        <v>63</v>
      </c>
      <c r="AO1223" s="17" t="s">
        <v>63</v>
      </c>
      <c r="AP1223" s="90"/>
      <c r="AQ1223" s="83" t="s">
        <v>1891</v>
      </c>
    </row>
    <row r="1224" spans="1:43" ht="153">
      <c r="A1224" s="19" t="s">
        <v>278</v>
      </c>
      <c r="B1224" s="1">
        <v>6299.55</v>
      </c>
      <c r="C1224" s="16">
        <v>315</v>
      </c>
      <c r="D1224" s="28" t="s">
        <v>279</v>
      </c>
      <c r="E1224" s="17" t="s">
        <v>271</v>
      </c>
      <c r="F1224" s="20" t="s">
        <v>57</v>
      </c>
      <c r="G1224" s="17" t="s">
        <v>57</v>
      </c>
      <c r="H1224" s="17" t="s">
        <v>272</v>
      </c>
      <c r="I1224" s="15" t="s">
        <v>2264</v>
      </c>
      <c r="J1224" s="17" t="s">
        <v>2265</v>
      </c>
      <c r="K1224" s="17"/>
      <c r="L1224" s="19" t="s">
        <v>63</v>
      </c>
      <c r="M1224" s="19" t="s">
        <v>63</v>
      </c>
      <c r="N1224" s="19" t="s">
        <v>63</v>
      </c>
      <c r="O1224" s="19" t="s">
        <v>62</v>
      </c>
      <c r="P1224" s="19" t="s">
        <v>63</v>
      </c>
      <c r="Q1224" s="19" t="s">
        <v>62</v>
      </c>
      <c r="R1224" s="19" t="s">
        <v>63</v>
      </c>
      <c r="S1224" s="26" t="s">
        <v>62</v>
      </c>
      <c r="T1224" s="26" t="s">
        <v>62</v>
      </c>
      <c r="U1224" s="17" t="s">
        <v>62</v>
      </c>
      <c r="V1224" s="27" t="s">
        <v>62</v>
      </c>
      <c r="W1224" s="17" t="s">
        <v>63</v>
      </c>
      <c r="X1224" s="17" t="s">
        <v>63</v>
      </c>
      <c r="Y1224" s="17" t="s">
        <v>63</v>
      </c>
      <c r="Z1224" s="17" t="s">
        <v>63</v>
      </c>
      <c r="AA1224" s="17" t="s">
        <v>63</v>
      </c>
      <c r="AB1224" s="17" t="s">
        <v>63</v>
      </c>
      <c r="AC1224" s="17" t="s">
        <v>63</v>
      </c>
      <c r="AD1224" s="17" t="s">
        <v>63</v>
      </c>
      <c r="AE1224" s="17" t="s">
        <v>63</v>
      </c>
      <c r="AF1224" s="17" t="s">
        <v>63</v>
      </c>
      <c r="AG1224" s="17" t="s">
        <v>63</v>
      </c>
      <c r="AH1224" s="17" t="s">
        <v>63</v>
      </c>
      <c r="AI1224" s="17" t="s">
        <v>63</v>
      </c>
      <c r="AJ1224" s="17" t="s">
        <v>63</v>
      </c>
      <c r="AK1224" s="17" t="s">
        <v>63</v>
      </c>
      <c r="AL1224" s="17" t="s">
        <v>63</v>
      </c>
      <c r="AM1224" s="17" t="s">
        <v>63</v>
      </c>
      <c r="AN1224" s="17" t="s">
        <v>63</v>
      </c>
      <c r="AO1224" s="17" t="s">
        <v>63</v>
      </c>
      <c r="AP1224" s="90"/>
      <c r="AQ1224" s="83" t="s">
        <v>1891</v>
      </c>
    </row>
    <row r="1225" spans="1:43" ht="153">
      <c r="A1225" s="19" t="s">
        <v>278</v>
      </c>
      <c r="B1225" s="1">
        <v>6299.56</v>
      </c>
      <c r="C1225" s="16">
        <v>193.5</v>
      </c>
      <c r="D1225" s="28" t="s">
        <v>2536</v>
      </c>
      <c r="E1225" s="17" t="s">
        <v>2242</v>
      </c>
      <c r="F1225" s="20" t="s">
        <v>57</v>
      </c>
      <c r="G1225" s="17" t="s">
        <v>57</v>
      </c>
      <c r="H1225" s="17" t="s">
        <v>2413</v>
      </c>
      <c r="I1225" s="15" t="s">
        <v>2537</v>
      </c>
      <c r="J1225" s="17" t="s">
        <v>2267</v>
      </c>
      <c r="K1225" s="17" t="s">
        <v>2538</v>
      </c>
      <c r="L1225" s="19" t="s">
        <v>63</v>
      </c>
      <c r="M1225" s="19" t="s">
        <v>63</v>
      </c>
      <c r="N1225" s="19" t="s">
        <v>63</v>
      </c>
      <c r="O1225" s="19" t="s">
        <v>62</v>
      </c>
      <c r="P1225" s="19" t="s">
        <v>63</v>
      </c>
      <c r="Q1225" s="19" t="s">
        <v>62</v>
      </c>
      <c r="R1225" s="19" t="s">
        <v>63</v>
      </c>
      <c r="S1225" s="26" t="s">
        <v>62</v>
      </c>
      <c r="T1225" s="26" t="s">
        <v>62</v>
      </c>
      <c r="U1225" s="17" t="s">
        <v>62</v>
      </c>
      <c r="V1225" s="27" t="s">
        <v>62</v>
      </c>
      <c r="W1225" s="17" t="s">
        <v>63</v>
      </c>
      <c r="X1225" s="17" t="s">
        <v>63</v>
      </c>
      <c r="Y1225" s="17" t="s">
        <v>63</v>
      </c>
      <c r="Z1225" s="17" t="s">
        <v>63</v>
      </c>
      <c r="AA1225" s="17" t="s">
        <v>63</v>
      </c>
      <c r="AB1225" s="17" t="s">
        <v>63</v>
      </c>
      <c r="AC1225" s="17" t="s">
        <v>63</v>
      </c>
      <c r="AD1225" s="17" t="s">
        <v>63</v>
      </c>
      <c r="AE1225" s="17" t="s">
        <v>63</v>
      </c>
      <c r="AF1225" s="17" t="s">
        <v>63</v>
      </c>
      <c r="AG1225" s="17" t="s">
        <v>63</v>
      </c>
      <c r="AH1225" s="17" t="s">
        <v>63</v>
      </c>
      <c r="AI1225" s="17" t="s">
        <v>63</v>
      </c>
      <c r="AJ1225" s="17" t="s">
        <v>63</v>
      </c>
      <c r="AK1225" s="17" t="s">
        <v>63</v>
      </c>
      <c r="AL1225" s="17" t="s">
        <v>63</v>
      </c>
      <c r="AM1225" s="17" t="s">
        <v>63</v>
      </c>
      <c r="AN1225" s="17" t="s">
        <v>63</v>
      </c>
      <c r="AO1225" s="17" t="s">
        <v>63</v>
      </c>
      <c r="AP1225" s="90"/>
      <c r="AQ1225" s="83" t="s">
        <v>1891</v>
      </c>
    </row>
    <row r="1226" spans="1:43" ht="127.5">
      <c r="A1226" s="19" t="s">
        <v>278</v>
      </c>
      <c r="B1226" s="1">
        <v>6299.59</v>
      </c>
      <c r="C1226" s="16">
        <v>252</v>
      </c>
      <c r="D1226" s="28" t="s">
        <v>2539</v>
      </c>
      <c r="E1226" s="17" t="s">
        <v>2424</v>
      </c>
      <c r="F1226" s="20" t="s">
        <v>57</v>
      </c>
      <c r="G1226" s="17" t="s">
        <v>57</v>
      </c>
      <c r="H1226" s="17" t="s">
        <v>2427</v>
      </c>
      <c r="I1226" s="15" t="s">
        <v>2535</v>
      </c>
      <c r="J1226" s="17" t="s">
        <v>2265</v>
      </c>
      <c r="K1226" s="17"/>
      <c r="L1226" s="19" t="s">
        <v>63</v>
      </c>
      <c r="M1226" s="19" t="s">
        <v>63</v>
      </c>
      <c r="N1226" s="19" t="s">
        <v>63</v>
      </c>
      <c r="O1226" s="19" t="s">
        <v>62</v>
      </c>
      <c r="P1226" s="19" t="s">
        <v>63</v>
      </c>
      <c r="Q1226" s="19" t="s">
        <v>62</v>
      </c>
      <c r="R1226" s="19" t="s">
        <v>63</v>
      </c>
      <c r="S1226" s="26" t="s">
        <v>62</v>
      </c>
      <c r="T1226" s="26" t="s">
        <v>62</v>
      </c>
      <c r="U1226" s="17" t="s">
        <v>62</v>
      </c>
      <c r="V1226" s="27" t="s">
        <v>62</v>
      </c>
      <c r="W1226" s="17" t="s">
        <v>63</v>
      </c>
      <c r="X1226" s="17" t="s">
        <v>63</v>
      </c>
      <c r="Y1226" s="17" t="s">
        <v>63</v>
      </c>
      <c r="Z1226" s="17" t="s">
        <v>63</v>
      </c>
      <c r="AA1226" s="17" t="s">
        <v>63</v>
      </c>
      <c r="AB1226" s="17" t="s">
        <v>63</v>
      </c>
      <c r="AC1226" s="17" t="s">
        <v>63</v>
      </c>
      <c r="AD1226" s="17" t="s">
        <v>63</v>
      </c>
      <c r="AE1226" s="17" t="s">
        <v>63</v>
      </c>
      <c r="AF1226" s="17" t="s">
        <v>63</v>
      </c>
      <c r="AG1226" s="17" t="s">
        <v>63</v>
      </c>
      <c r="AH1226" s="17" t="s">
        <v>63</v>
      </c>
      <c r="AI1226" s="17" t="s">
        <v>63</v>
      </c>
      <c r="AJ1226" s="17" t="s">
        <v>63</v>
      </c>
      <c r="AK1226" s="17" t="s">
        <v>63</v>
      </c>
      <c r="AL1226" s="17" t="s">
        <v>63</v>
      </c>
      <c r="AM1226" s="17" t="s">
        <v>63</v>
      </c>
      <c r="AN1226" s="17" t="s">
        <v>63</v>
      </c>
      <c r="AO1226" s="17" t="s">
        <v>63</v>
      </c>
      <c r="AP1226" s="90"/>
      <c r="AQ1226" s="83" t="s">
        <v>1891</v>
      </c>
    </row>
    <row r="1227" spans="1:43" ht="280.5">
      <c r="A1227" s="19" t="s">
        <v>278</v>
      </c>
      <c r="B1227" s="1">
        <v>6299.6</v>
      </c>
      <c r="C1227" s="16">
        <v>2610</v>
      </c>
      <c r="D1227" s="28" t="s">
        <v>279</v>
      </c>
      <c r="E1227" s="17" t="s">
        <v>274</v>
      </c>
      <c r="F1227" s="20" t="s">
        <v>57</v>
      </c>
      <c r="G1227" s="17" t="s">
        <v>57</v>
      </c>
      <c r="H1227" s="18">
        <v>1</v>
      </c>
      <c r="I1227" s="15" t="s">
        <v>2540</v>
      </c>
      <c r="J1227" s="17" t="s">
        <v>281</v>
      </c>
      <c r="K1227" s="17" t="s">
        <v>282</v>
      </c>
      <c r="L1227" s="19" t="s">
        <v>63</v>
      </c>
      <c r="M1227" s="19" t="s">
        <v>63</v>
      </c>
      <c r="N1227" s="19" t="s">
        <v>63</v>
      </c>
      <c r="O1227" s="19" t="s">
        <v>62</v>
      </c>
      <c r="P1227" s="19" t="s">
        <v>63</v>
      </c>
      <c r="Q1227" s="19" t="s">
        <v>62</v>
      </c>
      <c r="R1227" s="19" t="s">
        <v>63</v>
      </c>
      <c r="S1227" s="26" t="s">
        <v>62</v>
      </c>
      <c r="T1227" s="26" t="s">
        <v>62</v>
      </c>
      <c r="U1227" s="17" t="s">
        <v>62</v>
      </c>
      <c r="V1227" s="27" t="s">
        <v>62</v>
      </c>
      <c r="W1227" s="17" t="s">
        <v>63</v>
      </c>
      <c r="X1227" s="17" t="s">
        <v>63</v>
      </c>
      <c r="Y1227" s="17" t="s">
        <v>63</v>
      </c>
      <c r="Z1227" s="17" t="s">
        <v>63</v>
      </c>
      <c r="AA1227" s="17" t="s">
        <v>63</v>
      </c>
      <c r="AB1227" s="17" t="s">
        <v>63</v>
      </c>
      <c r="AC1227" s="17" t="s">
        <v>63</v>
      </c>
      <c r="AD1227" s="17" t="s">
        <v>63</v>
      </c>
      <c r="AE1227" s="17" t="s">
        <v>63</v>
      </c>
      <c r="AF1227" s="17" t="s">
        <v>63</v>
      </c>
      <c r="AG1227" s="17" t="s">
        <v>63</v>
      </c>
      <c r="AH1227" s="17" t="s">
        <v>63</v>
      </c>
      <c r="AI1227" s="17" t="s">
        <v>63</v>
      </c>
      <c r="AJ1227" s="17" t="s">
        <v>63</v>
      </c>
      <c r="AK1227" s="17" t="s">
        <v>63</v>
      </c>
      <c r="AL1227" s="17" t="s">
        <v>63</v>
      </c>
      <c r="AM1227" s="17" t="s">
        <v>63</v>
      </c>
      <c r="AN1227" s="17" t="s">
        <v>63</v>
      </c>
      <c r="AO1227" s="17" t="s">
        <v>63</v>
      </c>
      <c r="AP1227" s="90"/>
      <c r="AQ1227" s="83" t="s">
        <v>1891</v>
      </c>
    </row>
    <row r="1228" spans="1:43" ht="293.25">
      <c r="A1228" s="19" t="s">
        <v>278</v>
      </c>
      <c r="B1228" s="1">
        <v>6299.61</v>
      </c>
      <c r="C1228" s="16">
        <v>2970</v>
      </c>
      <c r="D1228" s="28" t="s">
        <v>279</v>
      </c>
      <c r="E1228" s="17" t="s">
        <v>283</v>
      </c>
      <c r="F1228" s="20" t="s">
        <v>57</v>
      </c>
      <c r="G1228" s="17" t="s">
        <v>57</v>
      </c>
      <c r="H1228" s="18">
        <v>1</v>
      </c>
      <c r="I1228" s="15" t="s">
        <v>2541</v>
      </c>
      <c r="J1228" s="17" t="s">
        <v>285</v>
      </c>
      <c r="K1228" s="17" t="s">
        <v>282</v>
      </c>
      <c r="L1228" s="19" t="s">
        <v>63</v>
      </c>
      <c r="M1228" s="19" t="s">
        <v>63</v>
      </c>
      <c r="N1228" s="19" t="s">
        <v>63</v>
      </c>
      <c r="O1228" s="19" t="s">
        <v>62</v>
      </c>
      <c r="P1228" s="19" t="s">
        <v>63</v>
      </c>
      <c r="Q1228" s="19" t="s">
        <v>62</v>
      </c>
      <c r="R1228" s="19" t="s">
        <v>63</v>
      </c>
      <c r="S1228" s="26" t="s">
        <v>62</v>
      </c>
      <c r="T1228" s="26" t="s">
        <v>62</v>
      </c>
      <c r="U1228" s="17" t="s">
        <v>62</v>
      </c>
      <c r="V1228" s="27" t="s">
        <v>62</v>
      </c>
      <c r="W1228" s="17" t="s">
        <v>63</v>
      </c>
      <c r="X1228" s="17" t="s">
        <v>63</v>
      </c>
      <c r="Y1228" s="17" t="s">
        <v>63</v>
      </c>
      <c r="Z1228" s="17" t="s">
        <v>63</v>
      </c>
      <c r="AA1228" s="17" t="s">
        <v>63</v>
      </c>
      <c r="AB1228" s="17" t="s">
        <v>63</v>
      </c>
      <c r="AC1228" s="17" t="s">
        <v>63</v>
      </c>
      <c r="AD1228" s="17" t="s">
        <v>63</v>
      </c>
      <c r="AE1228" s="17" t="s">
        <v>63</v>
      </c>
      <c r="AF1228" s="17" t="s">
        <v>63</v>
      </c>
      <c r="AG1228" s="17" t="s">
        <v>63</v>
      </c>
      <c r="AH1228" s="17" t="s">
        <v>63</v>
      </c>
      <c r="AI1228" s="17" t="s">
        <v>63</v>
      </c>
      <c r="AJ1228" s="17" t="s">
        <v>63</v>
      </c>
      <c r="AK1228" s="17" t="s">
        <v>63</v>
      </c>
      <c r="AL1228" s="17" t="s">
        <v>63</v>
      </c>
      <c r="AM1228" s="17" t="s">
        <v>63</v>
      </c>
      <c r="AN1228" s="17" t="s">
        <v>63</v>
      </c>
      <c r="AO1228" s="17" t="s">
        <v>63</v>
      </c>
      <c r="AP1228" s="90"/>
      <c r="AQ1228" s="83" t="s">
        <v>1891</v>
      </c>
    </row>
    <row r="1229" spans="1:43" ht="293.25">
      <c r="A1229" s="19" t="s">
        <v>278</v>
      </c>
      <c r="B1229" s="1">
        <v>6299.62</v>
      </c>
      <c r="C1229" s="16">
        <v>3420</v>
      </c>
      <c r="D1229" s="28" t="s">
        <v>279</v>
      </c>
      <c r="E1229" s="17" t="s">
        <v>286</v>
      </c>
      <c r="F1229" s="20" t="s">
        <v>57</v>
      </c>
      <c r="G1229" s="17" t="s">
        <v>57</v>
      </c>
      <c r="H1229" s="18">
        <v>1</v>
      </c>
      <c r="I1229" s="15" t="s">
        <v>2542</v>
      </c>
      <c r="J1229" s="17" t="s">
        <v>288</v>
      </c>
      <c r="K1229" s="17" t="s">
        <v>282</v>
      </c>
      <c r="L1229" s="19" t="s">
        <v>63</v>
      </c>
      <c r="M1229" s="19" t="s">
        <v>63</v>
      </c>
      <c r="N1229" s="19" t="s">
        <v>63</v>
      </c>
      <c r="O1229" s="19" t="s">
        <v>62</v>
      </c>
      <c r="P1229" s="19" t="s">
        <v>63</v>
      </c>
      <c r="Q1229" s="19" t="s">
        <v>62</v>
      </c>
      <c r="R1229" s="19" t="s">
        <v>63</v>
      </c>
      <c r="S1229" s="26" t="s">
        <v>62</v>
      </c>
      <c r="T1229" s="26" t="s">
        <v>62</v>
      </c>
      <c r="U1229" s="17" t="s">
        <v>62</v>
      </c>
      <c r="V1229" s="27" t="s">
        <v>62</v>
      </c>
      <c r="W1229" s="17" t="s">
        <v>63</v>
      </c>
      <c r="X1229" s="17" t="s">
        <v>63</v>
      </c>
      <c r="Y1229" s="17" t="s">
        <v>63</v>
      </c>
      <c r="Z1229" s="17" t="s">
        <v>63</v>
      </c>
      <c r="AA1229" s="17" t="s">
        <v>63</v>
      </c>
      <c r="AB1229" s="17" t="s">
        <v>63</v>
      </c>
      <c r="AC1229" s="17" t="s">
        <v>63</v>
      </c>
      <c r="AD1229" s="17" t="s">
        <v>63</v>
      </c>
      <c r="AE1229" s="17" t="s">
        <v>63</v>
      </c>
      <c r="AF1229" s="17" t="s">
        <v>63</v>
      </c>
      <c r="AG1229" s="17" t="s">
        <v>63</v>
      </c>
      <c r="AH1229" s="17" t="s">
        <v>63</v>
      </c>
      <c r="AI1229" s="17" t="s">
        <v>63</v>
      </c>
      <c r="AJ1229" s="17" t="s">
        <v>63</v>
      </c>
      <c r="AK1229" s="17" t="s">
        <v>63</v>
      </c>
      <c r="AL1229" s="17" t="s">
        <v>63</v>
      </c>
      <c r="AM1229" s="17" t="s">
        <v>63</v>
      </c>
      <c r="AN1229" s="17" t="s">
        <v>63</v>
      </c>
      <c r="AO1229" s="17" t="s">
        <v>63</v>
      </c>
      <c r="AP1229" s="90"/>
      <c r="AQ1229" s="83" t="s">
        <v>1891</v>
      </c>
    </row>
    <row r="1230" spans="1:43">
      <c r="A1230" s="19" t="s">
        <v>289</v>
      </c>
      <c r="B1230" s="1">
        <v>6301.38</v>
      </c>
      <c r="C1230" s="16">
        <v>243</v>
      </c>
      <c r="D1230" s="28" t="s">
        <v>2543</v>
      </c>
      <c r="E1230" s="17" t="s">
        <v>2544</v>
      </c>
      <c r="F1230" s="20" t="s">
        <v>57</v>
      </c>
      <c r="G1230" s="17" t="s">
        <v>57</v>
      </c>
      <c r="H1230" s="18">
        <v>1</v>
      </c>
      <c r="I1230" s="17"/>
      <c r="J1230" s="17" t="s">
        <v>2545</v>
      </c>
      <c r="K1230" s="17" t="s">
        <v>2546</v>
      </c>
      <c r="L1230" s="19" t="s">
        <v>63</v>
      </c>
      <c r="M1230" s="19" t="s">
        <v>63</v>
      </c>
      <c r="N1230" s="19" t="s">
        <v>63</v>
      </c>
      <c r="O1230" s="19" t="s">
        <v>62</v>
      </c>
      <c r="P1230" s="19" t="s">
        <v>63</v>
      </c>
      <c r="Q1230" s="19" t="s">
        <v>62</v>
      </c>
      <c r="R1230" s="19" t="s">
        <v>63</v>
      </c>
      <c r="S1230" s="26" t="s">
        <v>62</v>
      </c>
      <c r="T1230" s="26" t="s">
        <v>62</v>
      </c>
      <c r="U1230" s="17" t="s">
        <v>62</v>
      </c>
      <c r="V1230" s="27" t="s">
        <v>62</v>
      </c>
      <c r="W1230" s="17" t="s">
        <v>63</v>
      </c>
      <c r="X1230" s="17" t="s">
        <v>63</v>
      </c>
      <c r="Y1230" s="17" t="s">
        <v>63</v>
      </c>
      <c r="Z1230" s="17" t="s">
        <v>63</v>
      </c>
      <c r="AA1230" s="17" t="s">
        <v>63</v>
      </c>
      <c r="AB1230" s="17" t="s">
        <v>63</v>
      </c>
      <c r="AC1230" s="17" t="s">
        <v>63</v>
      </c>
      <c r="AD1230" s="17" t="s">
        <v>63</v>
      </c>
      <c r="AE1230" s="17" t="s">
        <v>63</v>
      </c>
      <c r="AF1230" s="17" t="s">
        <v>63</v>
      </c>
      <c r="AG1230" s="17" t="s">
        <v>63</v>
      </c>
      <c r="AH1230" s="17" t="s">
        <v>63</v>
      </c>
      <c r="AI1230" s="17" t="s">
        <v>63</v>
      </c>
      <c r="AJ1230" s="17" t="s">
        <v>63</v>
      </c>
      <c r="AK1230" s="17" t="s">
        <v>63</v>
      </c>
      <c r="AL1230" s="17" t="s">
        <v>63</v>
      </c>
      <c r="AM1230" s="17" t="s">
        <v>63</v>
      </c>
      <c r="AN1230" s="17" t="s">
        <v>63</v>
      </c>
      <c r="AO1230" s="17" t="s">
        <v>63</v>
      </c>
      <c r="AP1230" s="90"/>
      <c r="AQ1230" s="83" t="s">
        <v>64</v>
      </c>
    </row>
    <row r="1231" spans="1:43" ht="25.5">
      <c r="A1231" s="19" t="s">
        <v>289</v>
      </c>
      <c r="B1231" s="1">
        <v>6302.38</v>
      </c>
      <c r="C1231" s="16">
        <v>63</v>
      </c>
      <c r="D1231" s="28" t="s">
        <v>2547</v>
      </c>
      <c r="E1231" s="17" t="s">
        <v>2544</v>
      </c>
      <c r="F1231" s="20" t="s">
        <v>57</v>
      </c>
      <c r="G1231" s="17" t="s">
        <v>57</v>
      </c>
      <c r="H1231" s="17" t="s">
        <v>2548</v>
      </c>
      <c r="I1231" s="17"/>
      <c r="J1231" s="17"/>
      <c r="K1231" s="17"/>
      <c r="L1231" s="19" t="s">
        <v>63</v>
      </c>
      <c r="M1231" s="19" t="s">
        <v>63</v>
      </c>
      <c r="N1231" s="19" t="s">
        <v>63</v>
      </c>
      <c r="O1231" s="19" t="s">
        <v>62</v>
      </c>
      <c r="P1231" s="19" t="s">
        <v>63</v>
      </c>
      <c r="Q1231" s="19" t="s">
        <v>62</v>
      </c>
      <c r="R1231" s="19" t="s">
        <v>63</v>
      </c>
      <c r="S1231" s="26" t="s">
        <v>62</v>
      </c>
      <c r="T1231" s="26" t="s">
        <v>62</v>
      </c>
      <c r="U1231" s="17" t="s">
        <v>62</v>
      </c>
      <c r="V1231" s="27" t="s">
        <v>62</v>
      </c>
      <c r="W1231" s="17" t="s">
        <v>63</v>
      </c>
      <c r="X1231" s="17" t="s">
        <v>63</v>
      </c>
      <c r="Y1231" s="17" t="s">
        <v>63</v>
      </c>
      <c r="Z1231" s="17" t="s">
        <v>63</v>
      </c>
      <c r="AA1231" s="17" t="s">
        <v>63</v>
      </c>
      <c r="AB1231" s="17" t="s">
        <v>63</v>
      </c>
      <c r="AC1231" s="17" t="s">
        <v>63</v>
      </c>
      <c r="AD1231" s="17" t="s">
        <v>63</v>
      </c>
      <c r="AE1231" s="17" t="s">
        <v>63</v>
      </c>
      <c r="AF1231" s="17" t="s">
        <v>63</v>
      </c>
      <c r="AG1231" s="17" t="s">
        <v>63</v>
      </c>
      <c r="AH1231" s="17" t="s">
        <v>63</v>
      </c>
      <c r="AI1231" s="17" t="s">
        <v>63</v>
      </c>
      <c r="AJ1231" s="17" t="s">
        <v>63</v>
      </c>
      <c r="AK1231" s="17" t="s">
        <v>63</v>
      </c>
      <c r="AL1231" s="17" t="s">
        <v>63</v>
      </c>
      <c r="AM1231" s="17" t="s">
        <v>63</v>
      </c>
      <c r="AN1231" s="17" t="s">
        <v>63</v>
      </c>
      <c r="AO1231" s="17" t="s">
        <v>63</v>
      </c>
      <c r="AP1231" s="90"/>
      <c r="AQ1231" s="83" t="s">
        <v>64</v>
      </c>
    </row>
    <row r="1232" spans="1:43" ht="38.25">
      <c r="A1232" s="19" t="s">
        <v>289</v>
      </c>
      <c r="B1232" s="1">
        <v>6303.38</v>
      </c>
      <c r="C1232" s="16">
        <v>243</v>
      </c>
      <c r="D1232" s="105" t="s">
        <v>2549</v>
      </c>
      <c r="E1232" s="17" t="s">
        <v>2550</v>
      </c>
      <c r="F1232" s="20" t="s">
        <v>1427</v>
      </c>
      <c r="G1232" s="17" t="s">
        <v>2551</v>
      </c>
      <c r="H1232" s="18">
        <v>1</v>
      </c>
      <c r="I1232" s="17" t="s">
        <v>2552</v>
      </c>
      <c r="J1232" s="17" t="s">
        <v>2545</v>
      </c>
      <c r="K1232" s="94" t="s">
        <v>2553</v>
      </c>
      <c r="L1232" s="94" t="s">
        <v>63</v>
      </c>
      <c r="M1232" s="94" t="s">
        <v>63</v>
      </c>
      <c r="N1232" s="94" t="s">
        <v>63</v>
      </c>
      <c r="O1232" s="94" t="s">
        <v>62</v>
      </c>
      <c r="P1232" s="94" t="s">
        <v>63</v>
      </c>
      <c r="Q1232" s="94" t="s">
        <v>62</v>
      </c>
      <c r="R1232" s="94" t="s">
        <v>63</v>
      </c>
      <c r="S1232" s="94" t="s">
        <v>62</v>
      </c>
      <c r="T1232" s="26" t="s">
        <v>62</v>
      </c>
      <c r="U1232" s="94" t="s">
        <v>62</v>
      </c>
      <c r="V1232" s="94" t="s">
        <v>62</v>
      </c>
      <c r="W1232" s="94" t="s">
        <v>63</v>
      </c>
      <c r="X1232" s="94" t="s">
        <v>63</v>
      </c>
      <c r="Y1232" s="94" t="s">
        <v>63</v>
      </c>
      <c r="Z1232" s="94" t="s">
        <v>63</v>
      </c>
      <c r="AA1232" s="94" t="s">
        <v>63</v>
      </c>
      <c r="AB1232" s="94" t="s">
        <v>63</v>
      </c>
      <c r="AC1232" s="94" t="s">
        <v>63</v>
      </c>
      <c r="AD1232" s="94" t="s">
        <v>63</v>
      </c>
      <c r="AE1232" s="94" t="s">
        <v>63</v>
      </c>
      <c r="AF1232" s="94" t="s">
        <v>63</v>
      </c>
      <c r="AG1232" s="94" t="s">
        <v>63</v>
      </c>
      <c r="AH1232" s="94" t="s">
        <v>63</v>
      </c>
      <c r="AI1232" s="94" t="s">
        <v>63</v>
      </c>
      <c r="AJ1232" s="94" t="s">
        <v>63</v>
      </c>
      <c r="AK1232" s="94" t="s">
        <v>63</v>
      </c>
      <c r="AL1232" s="94" t="s">
        <v>63</v>
      </c>
      <c r="AM1232" s="94" t="s">
        <v>63</v>
      </c>
      <c r="AN1232" s="94" t="s">
        <v>63</v>
      </c>
      <c r="AO1232" s="94" t="s">
        <v>63</v>
      </c>
      <c r="AP1232" s="106"/>
      <c r="AQ1232" s="83" t="s">
        <v>64</v>
      </c>
    </row>
    <row r="1233" spans="1:43">
      <c r="A1233" s="19" t="s">
        <v>289</v>
      </c>
      <c r="B1233" s="1">
        <v>6304.32</v>
      </c>
      <c r="C1233" s="16">
        <v>90</v>
      </c>
      <c r="D1233" s="28" t="s">
        <v>2554</v>
      </c>
      <c r="E1233" s="17" t="s">
        <v>2555</v>
      </c>
      <c r="F1233" s="20" t="s">
        <v>57</v>
      </c>
      <c r="G1233" s="17" t="s">
        <v>57</v>
      </c>
      <c r="H1233" s="18">
        <v>1</v>
      </c>
      <c r="I1233" s="17"/>
      <c r="J1233" s="17"/>
      <c r="K1233" s="17"/>
      <c r="L1233" s="19" t="s">
        <v>63</v>
      </c>
      <c r="M1233" s="19" t="s">
        <v>62</v>
      </c>
      <c r="N1233" s="19" t="s">
        <v>63</v>
      </c>
      <c r="O1233" s="19" t="s">
        <v>62</v>
      </c>
      <c r="P1233" s="19" t="s">
        <v>63</v>
      </c>
      <c r="Q1233" s="19" t="s">
        <v>62</v>
      </c>
      <c r="R1233" s="19" t="s">
        <v>63</v>
      </c>
      <c r="S1233" s="26" t="s">
        <v>62</v>
      </c>
      <c r="T1233" s="26" t="s">
        <v>62</v>
      </c>
      <c r="U1233" s="17" t="s">
        <v>62</v>
      </c>
      <c r="V1233" s="27" t="s">
        <v>62</v>
      </c>
      <c r="W1233" s="17" t="s">
        <v>63</v>
      </c>
      <c r="X1233" s="17" t="s">
        <v>63</v>
      </c>
      <c r="Y1233" s="17" t="s">
        <v>63</v>
      </c>
      <c r="Z1233" s="17" t="s">
        <v>63</v>
      </c>
      <c r="AA1233" s="17" t="s">
        <v>63</v>
      </c>
      <c r="AB1233" s="17" t="s">
        <v>63</v>
      </c>
      <c r="AC1233" s="17" t="s">
        <v>63</v>
      </c>
      <c r="AD1233" s="17" t="s">
        <v>63</v>
      </c>
      <c r="AE1233" s="17" t="s">
        <v>63</v>
      </c>
      <c r="AF1233" s="17" t="s">
        <v>63</v>
      </c>
      <c r="AG1233" s="17" t="s">
        <v>63</v>
      </c>
      <c r="AH1233" s="17" t="s">
        <v>63</v>
      </c>
      <c r="AI1233" s="17" t="s">
        <v>63</v>
      </c>
      <c r="AJ1233" s="17" t="s">
        <v>63</v>
      </c>
      <c r="AK1233" s="17" t="s">
        <v>63</v>
      </c>
      <c r="AL1233" s="17" t="s">
        <v>63</v>
      </c>
      <c r="AM1233" s="17" t="s">
        <v>63</v>
      </c>
      <c r="AN1233" s="17" t="s">
        <v>63</v>
      </c>
      <c r="AO1233" s="17" t="s">
        <v>63</v>
      </c>
      <c r="AP1233" s="90"/>
      <c r="AQ1233" s="83" t="s">
        <v>64</v>
      </c>
    </row>
    <row r="1234" spans="1:43">
      <c r="A1234" s="19" t="s">
        <v>289</v>
      </c>
      <c r="B1234" s="1">
        <v>6305.33</v>
      </c>
      <c r="C1234" s="16">
        <v>522</v>
      </c>
      <c r="D1234" s="28" t="s">
        <v>290</v>
      </c>
      <c r="E1234" s="17" t="s">
        <v>291</v>
      </c>
      <c r="F1234" s="20" t="s">
        <v>57</v>
      </c>
      <c r="G1234" s="17" t="s">
        <v>57</v>
      </c>
      <c r="H1234" s="18">
        <v>1</v>
      </c>
      <c r="I1234" s="17"/>
      <c r="J1234" s="17"/>
      <c r="K1234" s="17"/>
      <c r="L1234" s="19" t="s">
        <v>63</v>
      </c>
      <c r="M1234" s="19" t="s">
        <v>63</v>
      </c>
      <c r="N1234" s="19" t="s">
        <v>63</v>
      </c>
      <c r="O1234" s="19" t="s">
        <v>62</v>
      </c>
      <c r="P1234" s="19" t="s">
        <v>63</v>
      </c>
      <c r="Q1234" s="19" t="s">
        <v>62</v>
      </c>
      <c r="R1234" s="19" t="s">
        <v>63</v>
      </c>
      <c r="S1234" s="26" t="s">
        <v>62</v>
      </c>
      <c r="T1234" s="26" t="s">
        <v>62</v>
      </c>
      <c r="U1234" s="17" t="s">
        <v>62</v>
      </c>
      <c r="V1234" s="27" t="s">
        <v>62</v>
      </c>
      <c r="W1234" s="17" t="s">
        <v>63</v>
      </c>
      <c r="X1234" s="17" t="s">
        <v>63</v>
      </c>
      <c r="Y1234" s="17" t="s">
        <v>63</v>
      </c>
      <c r="Z1234" s="17" t="s">
        <v>63</v>
      </c>
      <c r="AA1234" s="17" t="s">
        <v>63</v>
      </c>
      <c r="AB1234" s="17" t="s">
        <v>63</v>
      </c>
      <c r="AC1234" s="17" t="s">
        <v>63</v>
      </c>
      <c r="AD1234" s="17" t="s">
        <v>63</v>
      </c>
      <c r="AE1234" s="17" t="s">
        <v>63</v>
      </c>
      <c r="AF1234" s="17" t="s">
        <v>63</v>
      </c>
      <c r="AG1234" s="17" t="s">
        <v>63</v>
      </c>
      <c r="AH1234" s="17" t="s">
        <v>63</v>
      </c>
      <c r="AI1234" s="17" t="s">
        <v>63</v>
      </c>
      <c r="AJ1234" s="17" t="s">
        <v>63</v>
      </c>
      <c r="AK1234" s="17" t="s">
        <v>63</v>
      </c>
      <c r="AL1234" s="17" t="s">
        <v>63</v>
      </c>
      <c r="AM1234" s="17" t="s">
        <v>63</v>
      </c>
      <c r="AN1234" s="17" t="s">
        <v>63</v>
      </c>
      <c r="AO1234" s="17" t="s">
        <v>63</v>
      </c>
      <c r="AP1234" s="90"/>
      <c r="AQ1234" s="83" t="s">
        <v>64</v>
      </c>
    </row>
    <row r="1235" spans="1:43" ht="25.5">
      <c r="A1235" s="19" t="s">
        <v>289</v>
      </c>
      <c r="B1235" s="1">
        <v>6306.33</v>
      </c>
      <c r="C1235" s="16">
        <v>261</v>
      </c>
      <c r="D1235" s="28" t="s">
        <v>292</v>
      </c>
      <c r="E1235" s="17" t="s">
        <v>291</v>
      </c>
      <c r="F1235" s="20" t="s">
        <v>57</v>
      </c>
      <c r="G1235" s="17" t="s">
        <v>57</v>
      </c>
      <c r="H1235" s="18" t="s">
        <v>293</v>
      </c>
      <c r="I1235" s="17"/>
      <c r="J1235" s="17"/>
      <c r="K1235" s="17"/>
      <c r="L1235" s="19" t="s">
        <v>63</v>
      </c>
      <c r="M1235" s="19" t="s">
        <v>63</v>
      </c>
      <c r="N1235" s="19" t="s">
        <v>63</v>
      </c>
      <c r="O1235" s="19" t="s">
        <v>62</v>
      </c>
      <c r="P1235" s="19" t="s">
        <v>63</v>
      </c>
      <c r="Q1235" s="19" t="s">
        <v>62</v>
      </c>
      <c r="R1235" s="19" t="s">
        <v>63</v>
      </c>
      <c r="S1235" s="26" t="s">
        <v>62</v>
      </c>
      <c r="T1235" s="26" t="s">
        <v>62</v>
      </c>
      <c r="U1235" s="17" t="s">
        <v>62</v>
      </c>
      <c r="V1235" s="27" t="s">
        <v>62</v>
      </c>
      <c r="W1235" s="17" t="s">
        <v>63</v>
      </c>
      <c r="X1235" s="17" t="s">
        <v>63</v>
      </c>
      <c r="Y1235" s="17" t="s">
        <v>63</v>
      </c>
      <c r="Z1235" s="17" t="s">
        <v>63</v>
      </c>
      <c r="AA1235" s="17" t="s">
        <v>63</v>
      </c>
      <c r="AB1235" s="17" t="s">
        <v>63</v>
      </c>
      <c r="AC1235" s="17" t="s">
        <v>63</v>
      </c>
      <c r="AD1235" s="17" t="s">
        <v>63</v>
      </c>
      <c r="AE1235" s="17" t="s">
        <v>63</v>
      </c>
      <c r="AF1235" s="17" t="s">
        <v>63</v>
      </c>
      <c r="AG1235" s="17" t="s">
        <v>63</v>
      </c>
      <c r="AH1235" s="17" t="s">
        <v>63</v>
      </c>
      <c r="AI1235" s="17" t="s">
        <v>63</v>
      </c>
      <c r="AJ1235" s="17" t="s">
        <v>63</v>
      </c>
      <c r="AK1235" s="17" t="s">
        <v>63</v>
      </c>
      <c r="AL1235" s="17" t="s">
        <v>63</v>
      </c>
      <c r="AM1235" s="17" t="s">
        <v>63</v>
      </c>
      <c r="AN1235" s="17" t="s">
        <v>63</v>
      </c>
      <c r="AO1235" s="17" t="s">
        <v>63</v>
      </c>
      <c r="AP1235" s="90"/>
      <c r="AQ1235" s="83" t="s">
        <v>64</v>
      </c>
    </row>
    <row r="1236" spans="1:43">
      <c r="A1236" s="19" t="s">
        <v>289</v>
      </c>
      <c r="B1236" s="1">
        <v>6307.33</v>
      </c>
      <c r="C1236" s="16">
        <v>135</v>
      </c>
      <c r="D1236" s="28" t="s">
        <v>2556</v>
      </c>
      <c r="E1236" s="17" t="s">
        <v>291</v>
      </c>
      <c r="F1236" s="20" t="s">
        <v>57</v>
      </c>
      <c r="G1236" s="17" t="s">
        <v>57</v>
      </c>
      <c r="H1236" s="18">
        <v>1</v>
      </c>
      <c r="I1236" s="17"/>
      <c r="J1236" s="17"/>
      <c r="K1236" s="17"/>
      <c r="L1236" s="19" t="s">
        <v>63</v>
      </c>
      <c r="M1236" s="19" t="s">
        <v>63</v>
      </c>
      <c r="N1236" s="19" t="s">
        <v>63</v>
      </c>
      <c r="O1236" s="19" t="s">
        <v>62</v>
      </c>
      <c r="P1236" s="19" t="s">
        <v>63</v>
      </c>
      <c r="Q1236" s="19" t="s">
        <v>62</v>
      </c>
      <c r="R1236" s="19" t="s">
        <v>63</v>
      </c>
      <c r="S1236" s="26" t="s">
        <v>62</v>
      </c>
      <c r="T1236" s="26" t="s">
        <v>62</v>
      </c>
      <c r="U1236" s="17" t="s">
        <v>62</v>
      </c>
      <c r="V1236" s="27" t="s">
        <v>62</v>
      </c>
      <c r="W1236" s="17" t="s">
        <v>63</v>
      </c>
      <c r="X1236" s="17" t="s">
        <v>63</v>
      </c>
      <c r="Y1236" s="17" t="s">
        <v>63</v>
      </c>
      <c r="Z1236" s="17" t="s">
        <v>63</v>
      </c>
      <c r="AA1236" s="17" t="s">
        <v>63</v>
      </c>
      <c r="AB1236" s="17" t="s">
        <v>63</v>
      </c>
      <c r="AC1236" s="17" t="s">
        <v>63</v>
      </c>
      <c r="AD1236" s="17" t="s">
        <v>63</v>
      </c>
      <c r="AE1236" s="17" t="s">
        <v>63</v>
      </c>
      <c r="AF1236" s="17" t="s">
        <v>63</v>
      </c>
      <c r="AG1236" s="17" t="s">
        <v>63</v>
      </c>
      <c r="AH1236" s="17" t="s">
        <v>63</v>
      </c>
      <c r="AI1236" s="17" t="s">
        <v>63</v>
      </c>
      <c r="AJ1236" s="17" t="s">
        <v>63</v>
      </c>
      <c r="AK1236" s="17" t="s">
        <v>63</v>
      </c>
      <c r="AL1236" s="17" t="s">
        <v>63</v>
      </c>
      <c r="AM1236" s="17" t="s">
        <v>63</v>
      </c>
      <c r="AN1236" s="17" t="s">
        <v>63</v>
      </c>
      <c r="AO1236" s="17" t="s">
        <v>63</v>
      </c>
      <c r="AP1236" s="90"/>
      <c r="AQ1236" s="83" t="s">
        <v>64</v>
      </c>
    </row>
    <row r="1237" spans="1:43">
      <c r="A1237" s="19" t="s">
        <v>289</v>
      </c>
      <c r="B1237" s="1">
        <v>6308.33</v>
      </c>
      <c r="C1237" s="16">
        <v>135</v>
      </c>
      <c r="D1237" s="28" t="s">
        <v>2557</v>
      </c>
      <c r="E1237" s="17" t="s">
        <v>291</v>
      </c>
      <c r="F1237" s="20" t="s">
        <v>57</v>
      </c>
      <c r="G1237" s="17" t="s">
        <v>57</v>
      </c>
      <c r="H1237" s="18">
        <v>1</v>
      </c>
      <c r="I1237" s="17"/>
      <c r="J1237" s="17"/>
      <c r="K1237" s="17"/>
      <c r="L1237" s="19" t="s">
        <v>63</v>
      </c>
      <c r="M1237" s="19" t="s">
        <v>63</v>
      </c>
      <c r="N1237" s="19" t="s">
        <v>63</v>
      </c>
      <c r="O1237" s="19" t="s">
        <v>62</v>
      </c>
      <c r="P1237" s="19" t="s">
        <v>63</v>
      </c>
      <c r="Q1237" s="19" t="s">
        <v>62</v>
      </c>
      <c r="R1237" s="19" t="s">
        <v>63</v>
      </c>
      <c r="S1237" s="26" t="s">
        <v>62</v>
      </c>
      <c r="T1237" s="26" t="s">
        <v>62</v>
      </c>
      <c r="U1237" s="17" t="s">
        <v>62</v>
      </c>
      <c r="V1237" s="27" t="s">
        <v>62</v>
      </c>
      <c r="W1237" s="17" t="s">
        <v>63</v>
      </c>
      <c r="X1237" s="17" t="s">
        <v>63</v>
      </c>
      <c r="Y1237" s="17" t="s">
        <v>63</v>
      </c>
      <c r="Z1237" s="17" t="s">
        <v>63</v>
      </c>
      <c r="AA1237" s="17" t="s">
        <v>63</v>
      </c>
      <c r="AB1237" s="17" t="s">
        <v>63</v>
      </c>
      <c r="AC1237" s="17" t="s">
        <v>63</v>
      </c>
      <c r="AD1237" s="17" t="s">
        <v>63</v>
      </c>
      <c r="AE1237" s="17" t="s">
        <v>63</v>
      </c>
      <c r="AF1237" s="17" t="s">
        <v>63</v>
      </c>
      <c r="AG1237" s="17" t="s">
        <v>63</v>
      </c>
      <c r="AH1237" s="17" t="s">
        <v>63</v>
      </c>
      <c r="AI1237" s="17" t="s">
        <v>63</v>
      </c>
      <c r="AJ1237" s="17" t="s">
        <v>63</v>
      </c>
      <c r="AK1237" s="17" t="s">
        <v>63</v>
      </c>
      <c r="AL1237" s="17" t="s">
        <v>63</v>
      </c>
      <c r="AM1237" s="17" t="s">
        <v>63</v>
      </c>
      <c r="AN1237" s="17" t="s">
        <v>63</v>
      </c>
      <c r="AO1237" s="17" t="s">
        <v>63</v>
      </c>
      <c r="AP1237" s="90"/>
      <c r="AQ1237" s="83" t="s">
        <v>64</v>
      </c>
    </row>
    <row r="1238" spans="1:43">
      <c r="A1238" s="19" t="s">
        <v>289</v>
      </c>
      <c r="B1238" s="1">
        <v>6309.34</v>
      </c>
      <c r="C1238" s="16">
        <v>427.5</v>
      </c>
      <c r="D1238" s="28" t="s">
        <v>2558</v>
      </c>
      <c r="E1238" s="17" t="s">
        <v>264</v>
      </c>
      <c r="F1238" s="20" t="s">
        <v>57</v>
      </c>
      <c r="G1238" s="17" t="s">
        <v>57</v>
      </c>
      <c r="H1238" s="18">
        <v>1</v>
      </c>
      <c r="I1238" s="17"/>
      <c r="J1238" s="17"/>
      <c r="K1238" s="15" t="s">
        <v>296</v>
      </c>
      <c r="L1238" s="19" t="s">
        <v>63</v>
      </c>
      <c r="M1238" s="19" t="s">
        <v>62</v>
      </c>
      <c r="N1238" s="19" t="s">
        <v>63</v>
      </c>
      <c r="O1238" s="19" t="s">
        <v>62</v>
      </c>
      <c r="P1238" s="19" t="s">
        <v>63</v>
      </c>
      <c r="Q1238" s="19" t="s">
        <v>62</v>
      </c>
      <c r="R1238" s="19" t="s">
        <v>63</v>
      </c>
      <c r="S1238" s="26" t="s">
        <v>62</v>
      </c>
      <c r="T1238" s="26" t="s">
        <v>62</v>
      </c>
      <c r="U1238" s="17" t="s">
        <v>62</v>
      </c>
      <c r="V1238" s="27" t="s">
        <v>62</v>
      </c>
      <c r="W1238" s="17" t="s">
        <v>63</v>
      </c>
      <c r="X1238" s="17" t="s">
        <v>63</v>
      </c>
      <c r="Y1238" s="17" t="s">
        <v>63</v>
      </c>
      <c r="Z1238" s="17" t="s">
        <v>63</v>
      </c>
      <c r="AA1238" s="17" t="s">
        <v>63</v>
      </c>
      <c r="AB1238" s="17" t="s">
        <v>63</v>
      </c>
      <c r="AC1238" s="17" t="s">
        <v>63</v>
      </c>
      <c r="AD1238" s="17" t="s">
        <v>63</v>
      </c>
      <c r="AE1238" s="17" t="s">
        <v>63</v>
      </c>
      <c r="AF1238" s="17" t="s">
        <v>63</v>
      </c>
      <c r="AG1238" s="17" t="s">
        <v>63</v>
      </c>
      <c r="AH1238" s="17" t="s">
        <v>63</v>
      </c>
      <c r="AI1238" s="17" t="s">
        <v>63</v>
      </c>
      <c r="AJ1238" s="17" t="s">
        <v>63</v>
      </c>
      <c r="AK1238" s="17" t="s">
        <v>63</v>
      </c>
      <c r="AL1238" s="17" t="s">
        <v>63</v>
      </c>
      <c r="AM1238" s="17" t="s">
        <v>63</v>
      </c>
      <c r="AN1238" s="17" t="s">
        <v>63</v>
      </c>
      <c r="AO1238" s="17" t="s">
        <v>63</v>
      </c>
      <c r="AP1238" s="90"/>
      <c r="AQ1238" s="83" t="s">
        <v>64</v>
      </c>
    </row>
    <row r="1239" spans="1:43">
      <c r="A1239" s="19" t="s">
        <v>289</v>
      </c>
      <c r="B1239" s="1">
        <v>6310.34</v>
      </c>
      <c r="C1239" s="16">
        <v>315</v>
      </c>
      <c r="D1239" s="28" t="s">
        <v>294</v>
      </c>
      <c r="E1239" s="17" t="s">
        <v>264</v>
      </c>
      <c r="F1239" s="20" t="s">
        <v>57</v>
      </c>
      <c r="G1239" s="17" t="s">
        <v>57</v>
      </c>
      <c r="H1239" s="17" t="s">
        <v>295</v>
      </c>
      <c r="I1239" s="17"/>
      <c r="J1239" s="17"/>
      <c r="K1239" s="15" t="s">
        <v>296</v>
      </c>
      <c r="L1239" s="19" t="s">
        <v>63</v>
      </c>
      <c r="M1239" s="19" t="s">
        <v>63</v>
      </c>
      <c r="N1239" s="19" t="s">
        <v>63</v>
      </c>
      <c r="O1239" s="19" t="s">
        <v>62</v>
      </c>
      <c r="P1239" s="19" t="s">
        <v>63</v>
      </c>
      <c r="Q1239" s="19" t="s">
        <v>62</v>
      </c>
      <c r="R1239" s="19" t="s">
        <v>63</v>
      </c>
      <c r="S1239" s="26" t="s">
        <v>62</v>
      </c>
      <c r="T1239" s="26" t="s">
        <v>62</v>
      </c>
      <c r="U1239" s="17" t="s">
        <v>62</v>
      </c>
      <c r="V1239" s="27" t="s">
        <v>62</v>
      </c>
      <c r="W1239" s="17" t="s">
        <v>63</v>
      </c>
      <c r="X1239" s="17" t="s">
        <v>63</v>
      </c>
      <c r="Y1239" s="17" t="s">
        <v>63</v>
      </c>
      <c r="Z1239" s="17" t="s">
        <v>63</v>
      </c>
      <c r="AA1239" s="17" t="s">
        <v>63</v>
      </c>
      <c r="AB1239" s="17" t="s">
        <v>63</v>
      </c>
      <c r="AC1239" s="17" t="s">
        <v>63</v>
      </c>
      <c r="AD1239" s="17" t="s">
        <v>63</v>
      </c>
      <c r="AE1239" s="17" t="s">
        <v>63</v>
      </c>
      <c r="AF1239" s="17" t="s">
        <v>63</v>
      </c>
      <c r="AG1239" s="17" t="s">
        <v>63</v>
      </c>
      <c r="AH1239" s="17" t="s">
        <v>63</v>
      </c>
      <c r="AI1239" s="17" t="s">
        <v>63</v>
      </c>
      <c r="AJ1239" s="17" t="s">
        <v>63</v>
      </c>
      <c r="AK1239" s="17" t="s">
        <v>63</v>
      </c>
      <c r="AL1239" s="17" t="s">
        <v>63</v>
      </c>
      <c r="AM1239" s="17" t="s">
        <v>63</v>
      </c>
      <c r="AN1239" s="17" t="s">
        <v>63</v>
      </c>
      <c r="AO1239" s="17" t="s">
        <v>63</v>
      </c>
      <c r="AP1239" s="90"/>
      <c r="AQ1239" s="83" t="s">
        <v>64</v>
      </c>
    </row>
    <row r="1240" spans="1:43" ht="25.5">
      <c r="A1240" s="19" t="s">
        <v>289</v>
      </c>
      <c r="B1240" s="1">
        <v>6311.36</v>
      </c>
      <c r="C1240" s="16">
        <v>2520</v>
      </c>
      <c r="D1240" s="28" t="s">
        <v>297</v>
      </c>
      <c r="E1240" s="17" t="s">
        <v>298</v>
      </c>
      <c r="F1240" s="20" t="s">
        <v>57</v>
      </c>
      <c r="G1240" s="17" t="s">
        <v>57</v>
      </c>
      <c r="H1240" s="18">
        <v>1</v>
      </c>
      <c r="I1240" s="17"/>
      <c r="J1240" s="17" t="s">
        <v>299</v>
      </c>
      <c r="K1240" s="15" t="s">
        <v>300</v>
      </c>
      <c r="L1240" s="19" t="s">
        <v>63</v>
      </c>
      <c r="M1240" s="19" t="s">
        <v>63</v>
      </c>
      <c r="N1240" s="19" t="s">
        <v>63</v>
      </c>
      <c r="O1240" s="19" t="s">
        <v>62</v>
      </c>
      <c r="P1240" s="19" t="s">
        <v>63</v>
      </c>
      <c r="Q1240" s="19" t="s">
        <v>62</v>
      </c>
      <c r="R1240" s="19" t="s">
        <v>63</v>
      </c>
      <c r="S1240" s="26" t="s">
        <v>62</v>
      </c>
      <c r="T1240" s="26" t="s">
        <v>62</v>
      </c>
      <c r="U1240" s="17" t="s">
        <v>62</v>
      </c>
      <c r="V1240" s="27" t="s">
        <v>62</v>
      </c>
      <c r="W1240" s="17" t="s">
        <v>63</v>
      </c>
      <c r="X1240" s="17" t="s">
        <v>63</v>
      </c>
      <c r="Y1240" s="17" t="s">
        <v>63</v>
      </c>
      <c r="Z1240" s="17" t="s">
        <v>63</v>
      </c>
      <c r="AA1240" s="17" t="s">
        <v>63</v>
      </c>
      <c r="AB1240" s="17" t="s">
        <v>63</v>
      </c>
      <c r="AC1240" s="17" t="s">
        <v>63</v>
      </c>
      <c r="AD1240" s="17" t="s">
        <v>63</v>
      </c>
      <c r="AE1240" s="17" t="s">
        <v>63</v>
      </c>
      <c r="AF1240" s="17" t="s">
        <v>63</v>
      </c>
      <c r="AG1240" s="17" t="s">
        <v>63</v>
      </c>
      <c r="AH1240" s="17" t="s">
        <v>63</v>
      </c>
      <c r="AI1240" s="17" t="s">
        <v>63</v>
      </c>
      <c r="AJ1240" s="17" t="s">
        <v>63</v>
      </c>
      <c r="AK1240" s="17" t="s">
        <v>63</v>
      </c>
      <c r="AL1240" s="17" t="s">
        <v>63</v>
      </c>
      <c r="AM1240" s="17" t="s">
        <v>63</v>
      </c>
      <c r="AN1240" s="17" t="s">
        <v>63</v>
      </c>
      <c r="AO1240" s="17" t="s">
        <v>63</v>
      </c>
      <c r="AP1240" s="90"/>
      <c r="AQ1240" s="83" t="s">
        <v>64</v>
      </c>
    </row>
    <row r="1241" spans="1:43" ht="25.5">
      <c r="A1241" s="19" t="s">
        <v>301</v>
      </c>
      <c r="B1241" s="1">
        <v>6400.5</v>
      </c>
      <c r="C1241" s="16">
        <v>83.7</v>
      </c>
      <c r="D1241" s="28" t="s">
        <v>302</v>
      </c>
      <c r="E1241" s="17" t="s">
        <v>303</v>
      </c>
      <c r="F1241" s="20" t="s">
        <v>57</v>
      </c>
      <c r="G1241" s="17" t="s">
        <v>57</v>
      </c>
      <c r="H1241" s="17" t="s">
        <v>304</v>
      </c>
      <c r="I1241" s="17"/>
      <c r="J1241" s="17"/>
      <c r="K1241" s="17"/>
      <c r="L1241" s="19" t="s">
        <v>63</v>
      </c>
      <c r="M1241" s="19" t="s">
        <v>62</v>
      </c>
      <c r="N1241" s="19" t="s">
        <v>63</v>
      </c>
      <c r="O1241" s="19" t="s">
        <v>62</v>
      </c>
      <c r="P1241" s="19" t="s">
        <v>63</v>
      </c>
      <c r="Q1241" s="19" t="s">
        <v>62</v>
      </c>
      <c r="R1241" s="19" t="s">
        <v>63</v>
      </c>
      <c r="S1241" s="26" t="s">
        <v>62</v>
      </c>
      <c r="T1241" s="26" t="s">
        <v>62</v>
      </c>
      <c r="U1241" s="17" t="s">
        <v>62</v>
      </c>
      <c r="V1241" s="27" t="s">
        <v>62</v>
      </c>
      <c r="W1241" s="17" t="s">
        <v>63</v>
      </c>
      <c r="X1241" s="17" t="s">
        <v>63</v>
      </c>
      <c r="Y1241" s="17" t="s">
        <v>63</v>
      </c>
      <c r="Z1241" s="17" t="s">
        <v>63</v>
      </c>
      <c r="AA1241" s="17" t="s">
        <v>63</v>
      </c>
      <c r="AB1241" s="17" t="s">
        <v>63</v>
      </c>
      <c r="AC1241" s="17" t="s">
        <v>63</v>
      </c>
      <c r="AD1241" s="17" t="s">
        <v>63</v>
      </c>
      <c r="AE1241" s="17" t="s">
        <v>63</v>
      </c>
      <c r="AF1241" s="17" t="s">
        <v>63</v>
      </c>
      <c r="AG1241" s="17" t="s">
        <v>63</v>
      </c>
      <c r="AH1241" s="17" t="s">
        <v>63</v>
      </c>
      <c r="AI1241" s="17" t="s">
        <v>63</v>
      </c>
      <c r="AJ1241" s="17" t="s">
        <v>63</v>
      </c>
      <c r="AK1241" s="17" t="s">
        <v>63</v>
      </c>
      <c r="AL1241" s="17" t="s">
        <v>63</v>
      </c>
      <c r="AM1241" s="17" t="s">
        <v>63</v>
      </c>
      <c r="AN1241" s="17" t="s">
        <v>63</v>
      </c>
      <c r="AO1241" s="17" t="s">
        <v>63</v>
      </c>
      <c r="AP1241" s="90"/>
      <c r="AQ1241" s="83" t="s">
        <v>64</v>
      </c>
    </row>
    <row r="1242" spans="1:43" ht="38.25">
      <c r="A1242" s="19" t="s">
        <v>301</v>
      </c>
      <c r="B1242" s="1">
        <v>6400.51</v>
      </c>
      <c r="C1242" s="16">
        <v>94.5</v>
      </c>
      <c r="D1242" s="28" t="s">
        <v>302</v>
      </c>
      <c r="E1242" s="17" t="s">
        <v>2235</v>
      </c>
      <c r="F1242" s="20" t="s">
        <v>57</v>
      </c>
      <c r="G1242" s="17" t="s">
        <v>57</v>
      </c>
      <c r="H1242" s="17" t="s">
        <v>309</v>
      </c>
      <c r="I1242" s="17"/>
      <c r="J1242" s="17"/>
      <c r="K1242" s="17"/>
      <c r="L1242" s="19" t="s">
        <v>63</v>
      </c>
      <c r="M1242" s="19" t="s">
        <v>62</v>
      </c>
      <c r="N1242" s="19" t="s">
        <v>63</v>
      </c>
      <c r="O1242" s="19" t="s">
        <v>62</v>
      </c>
      <c r="P1242" s="19" t="s">
        <v>63</v>
      </c>
      <c r="Q1242" s="19" t="s">
        <v>62</v>
      </c>
      <c r="R1242" s="19" t="s">
        <v>63</v>
      </c>
      <c r="S1242" s="26" t="s">
        <v>62</v>
      </c>
      <c r="T1242" s="26" t="s">
        <v>62</v>
      </c>
      <c r="U1242" s="17" t="s">
        <v>62</v>
      </c>
      <c r="V1242" s="27" t="s">
        <v>62</v>
      </c>
      <c r="W1242" s="17" t="s">
        <v>63</v>
      </c>
      <c r="X1242" s="17" t="s">
        <v>63</v>
      </c>
      <c r="Y1242" s="17" t="s">
        <v>63</v>
      </c>
      <c r="Z1242" s="17" t="s">
        <v>63</v>
      </c>
      <c r="AA1242" s="17" t="s">
        <v>63</v>
      </c>
      <c r="AB1242" s="17" t="s">
        <v>63</v>
      </c>
      <c r="AC1242" s="17" t="s">
        <v>63</v>
      </c>
      <c r="AD1242" s="17" t="s">
        <v>63</v>
      </c>
      <c r="AE1242" s="17" t="s">
        <v>63</v>
      </c>
      <c r="AF1242" s="17" t="s">
        <v>63</v>
      </c>
      <c r="AG1242" s="17" t="s">
        <v>63</v>
      </c>
      <c r="AH1242" s="17" t="s">
        <v>63</v>
      </c>
      <c r="AI1242" s="17" t="s">
        <v>63</v>
      </c>
      <c r="AJ1242" s="17" t="s">
        <v>63</v>
      </c>
      <c r="AK1242" s="17" t="s">
        <v>63</v>
      </c>
      <c r="AL1242" s="17" t="s">
        <v>63</v>
      </c>
      <c r="AM1242" s="17" t="s">
        <v>63</v>
      </c>
      <c r="AN1242" s="17" t="s">
        <v>63</v>
      </c>
      <c r="AO1242" s="17" t="s">
        <v>63</v>
      </c>
      <c r="AP1242" s="90"/>
      <c r="AQ1242" s="83" t="s">
        <v>64</v>
      </c>
    </row>
    <row r="1243" spans="1:43" ht="63.75">
      <c r="A1243" s="19" t="s">
        <v>301</v>
      </c>
      <c r="B1243" s="1">
        <v>6400.54</v>
      </c>
      <c r="C1243" s="16">
        <v>166.5</v>
      </c>
      <c r="D1243" s="28" t="s">
        <v>302</v>
      </c>
      <c r="E1243" s="17" t="s">
        <v>308</v>
      </c>
      <c r="F1243" s="20" t="s">
        <v>57</v>
      </c>
      <c r="G1243" s="17" t="s">
        <v>57</v>
      </c>
      <c r="H1243" s="17" t="s">
        <v>309</v>
      </c>
      <c r="I1243" s="17"/>
      <c r="J1243" s="17"/>
      <c r="K1243" s="17"/>
      <c r="L1243" s="19" t="s">
        <v>63</v>
      </c>
      <c r="M1243" s="19" t="s">
        <v>62</v>
      </c>
      <c r="N1243" s="19" t="s">
        <v>63</v>
      </c>
      <c r="O1243" s="19" t="s">
        <v>62</v>
      </c>
      <c r="P1243" s="19" t="s">
        <v>63</v>
      </c>
      <c r="Q1243" s="19" t="s">
        <v>62</v>
      </c>
      <c r="R1243" s="19" t="s">
        <v>63</v>
      </c>
      <c r="S1243" s="26" t="s">
        <v>62</v>
      </c>
      <c r="T1243" s="26" t="s">
        <v>62</v>
      </c>
      <c r="U1243" s="17" t="s">
        <v>62</v>
      </c>
      <c r="V1243" s="27" t="s">
        <v>62</v>
      </c>
      <c r="W1243" s="17" t="s">
        <v>63</v>
      </c>
      <c r="X1243" s="17" t="s">
        <v>63</v>
      </c>
      <c r="Y1243" s="17" t="s">
        <v>63</v>
      </c>
      <c r="Z1243" s="17" t="s">
        <v>63</v>
      </c>
      <c r="AA1243" s="17" t="s">
        <v>63</v>
      </c>
      <c r="AB1243" s="17" t="s">
        <v>63</v>
      </c>
      <c r="AC1243" s="17" t="s">
        <v>63</v>
      </c>
      <c r="AD1243" s="17" t="s">
        <v>63</v>
      </c>
      <c r="AE1243" s="17" t="s">
        <v>63</v>
      </c>
      <c r="AF1243" s="17" t="s">
        <v>63</v>
      </c>
      <c r="AG1243" s="17" t="s">
        <v>63</v>
      </c>
      <c r="AH1243" s="17" t="s">
        <v>63</v>
      </c>
      <c r="AI1243" s="17" t="s">
        <v>63</v>
      </c>
      <c r="AJ1243" s="17" t="s">
        <v>63</v>
      </c>
      <c r="AK1243" s="17" t="s">
        <v>63</v>
      </c>
      <c r="AL1243" s="17" t="s">
        <v>63</v>
      </c>
      <c r="AM1243" s="17" t="s">
        <v>63</v>
      </c>
      <c r="AN1243" s="17" t="s">
        <v>63</v>
      </c>
      <c r="AO1243" s="17" t="s">
        <v>63</v>
      </c>
      <c r="AP1243" s="90"/>
      <c r="AQ1243" s="83" t="s">
        <v>64</v>
      </c>
    </row>
    <row r="1244" spans="1:43" ht="51">
      <c r="A1244" s="19" t="s">
        <v>301</v>
      </c>
      <c r="B1244" s="1">
        <v>6400.55</v>
      </c>
      <c r="C1244" s="16">
        <v>315</v>
      </c>
      <c r="D1244" s="28" t="s">
        <v>302</v>
      </c>
      <c r="E1244" s="17" t="s">
        <v>271</v>
      </c>
      <c r="F1244" s="20" t="s">
        <v>57</v>
      </c>
      <c r="G1244" s="17" t="s">
        <v>57</v>
      </c>
      <c r="H1244" s="17" t="s">
        <v>272</v>
      </c>
      <c r="I1244" s="17"/>
      <c r="J1244" s="17"/>
      <c r="K1244" s="17"/>
      <c r="L1244" s="19" t="s">
        <v>63</v>
      </c>
      <c r="M1244" s="19" t="s">
        <v>62</v>
      </c>
      <c r="N1244" s="19" t="s">
        <v>63</v>
      </c>
      <c r="O1244" s="19" t="s">
        <v>62</v>
      </c>
      <c r="P1244" s="19" t="s">
        <v>63</v>
      </c>
      <c r="Q1244" s="19" t="s">
        <v>62</v>
      </c>
      <c r="R1244" s="19" t="s">
        <v>63</v>
      </c>
      <c r="S1244" s="26" t="s">
        <v>62</v>
      </c>
      <c r="T1244" s="26" t="s">
        <v>62</v>
      </c>
      <c r="U1244" s="17" t="s">
        <v>62</v>
      </c>
      <c r="V1244" s="27" t="s">
        <v>62</v>
      </c>
      <c r="W1244" s="17" t="s">
        <v>63</v>
      </c>
      <c r="X1244" s="17" t="s">
        <v>63</v>
      </c>
      <c r="Y1244" s="17" t="s">
        <v>63</v>
      </c>
      <c r="Z1244" s="17" t="s">
        <v>63</v>
      </c>
      <c r="AA1244" s="17" t="s">
        <v>63</v>
      </c>
      <c r="AB1244" s="17" t="s">
        <v>63</v>
      </c>
      <c r="AC1244" s="17" t="s">
        <v>63</v>
      </c>
      <c r="AD1244" s="17" t="s">
        <v>63</v>
      </c>
      <c r="AE1244" s="17" t="s">
        <v>63</v>
      </c>
      <c r="AF1244" s="17" t="s">
        <v>63</v>
      </c>
      <c r="AG1244" s="17" t="s">
        <v>63</v>
      </c>
      <c r="AH1244" s="17" t="s">
        <v>63</v>
      </c>
      <c r="AI1244" s="17" t="s">
        <v>63</v>
      </c>
      <c r="AJ1244" s="17" t="s">
        <v>63</v>
      </c>
      <c r="AK1244" s="17" t="s">
        <v>63</v>
      </c>
      <c r="AL1244" s="17" t="s">
        <v>63</v>
      </c>
      <c r="AM1244" s="17" t="s">
        <v>63</v>
      </c>
      <c r="AN1244" s="17" t="s">
        <v>63</v>
      </c>
      <c r="AO1244" s="17" t="s">
        <v>63</v>
      </c>
      <c r="AP1244" s="90"/>
      <c r="AQ1244" s="83" t="s">
        <v>64</v>
      </c>
    </row>
    <row r="1245" spans="1:43" ht="51">
      <c r="A1245" s="19" t="s">
        <v>301</v>
      </c>
      <c r="B1245" s="1">
        <v>6400.58</v>
      </c>
      <c r="C1245" s="16">
        <v>193.5</v>
      </c>
      <c r="D1245" s="28" t="s">
        <v>302</v>
      </c>
      <c r="E1245" s="17" t="s">
        <v>305</v>
      </c>
      <c r="F1245" s="20" t="s">
        <v>57</v>
      </c>
      <c r="G1245" s="17" t="s">
        <v>57</v>
      </c>
      <c r="H1245" s="17" t="s">
        <v>1889</v>
      </c>
      <c r="I1245" s="17"/>
      <c r="J1245" s="17"/>
      <c r="K1245" s="17"/>
      <c r="L1245" s="19" t="s">
        <v>63</v>
      </c>
      <c r="M1245" s="19" t="s">
        <v>62</v>
      </c>
      <c r="N1245" s="19" t="s">
        <v>63</v>
      </c>
      <c r="O1245" s="19" t="s">
        <v>62</v>
      </c>
      <c r="P1245" s="19" t="s">
        <v>63</v>
      </c>
      <c r="Q1245" s="19" t="s">
        <v>62</v>
      </c>
      <c r="R1245" s="19" t="s">
        <v>63</v>
      </c>
      <c r="S1245" s="26" t="s">
        <v>62</v>
      </c>
      <c r="T1245" s="26" t="s">
        <v>62</v>
      </c>
      <c r="U1245" s="17" t="s">
        <v>62</v>
      </c>
      <c r="V1245" s="27" t="s">
        <v>62</v>
      </c>
      <c r="W1245" s="17" t="s">
        <v>63</v>
      </c>
      <c r="X1245" s="17" t="s">
        <v>63</v>
      </c>
      <c r="Y1245" s="17" t="s">
        <v>63</v>
      </c>
      <c r="Z1245" s="17" t="s">
        <v>63</v>
      </c>
      <c r="AA1245" s="17" t="s">
        <v>63</v>
      </c>
      <c r="AB1245" s="17" t="s">
        <v>63</v>
      </c>
      <c r="AC1245" s="17" t="s">
        <v>63</v>
      </c>
      <c r="AD1245" s="17" t="s">
        <v>63</v>
      </c>
      <c r="AE1245" s="17" t="s">
        <v>63</v>
      </c>
      <c r="AF1245" s="17" t="s">
        <v>63</v>
      </c>
      <c r="AG1245" s="17" t="s">
        <v>63</v>
      </c>
      <c r="AH1245" s="17" t="s">
        <v>63</v>
      </c>
      <c r="AI1245" s="17" t="s">
        <v>63</v>
      </c>
      <c r="AJ1245" s="17" t="s">
        <v>63</v>
      </c>
      <c r="AK1245" s="17" t="s">
        <v>63</v>
      </c>
      <c r="AL1245" s="17" t="s">
        <v>63</v>
      </c>
      <c r="AM1245" s="17" t="s">
        <v>63</v>
      </c>
      <c r="AN1245" s="17" t="s">
        <v>63</v>
      </c>
      <c r="AO1245" s="17" t="s">
        <v>63</v>
      </c>
      <c r="AP1245" s="90"/>
      <c r="AQ1245" s="83" t="s">
        <v>1891</v>
      </c>
    </row>
    <row r="1246" spans="1:43" ht="89.25">
      <c r="A1246" s="19" t="s">
        <v>301</v>
      </c>
      <c r="B1246" s="1">
        <v>6400.65</v>
      </c>
      <c r="C1246" s="16">
        <v>900</v>
      </c>
      <c r="D1246" s="15" t="s">
        <v>2559</v>
      </c>
      <c r="E1246" s="17" t="s">
        <v>2560</v>
      </c>
      <c r="F1246" s="17" t="s">
        <v>57</v>
      </c>
      <c r="G1246" s="17" t="s">
        <v>57</v>
      </c>
      <c r="H1246" s="107" t="s">
        <v>2561</v>
      </c>
      <c r="I1246" s="17" t="s">
        <v>2562</v>
      </c>
      <c r="J1246" s="17" t="s">
        <v>2563</v>
      </c>
      <c r="K1246" s="17" t="s">
        <v>2564</v>
      </c>
      <c r="L1246" s="19" t="s">
        <v>63</v>
      </c>
      <c r="M1246" s="19" t="s">
        <v>62</v>
      </c>
      <c r="N1246" s="19" t="s">
        <v>63</v>
      </c>
      <c r="O1246" s="19" t="s">
        <v>62</v>
      </c>
      <c r="P1246" s="19" t="s">
        <v>63</v>
      </c>
      <c r="Q1246" s="19" t="s">
        <v>62</v>
      </c>
      <c r="R1246" s="19" t="s">
        <v>63</v>
      </c>
      <c r="S1246" s="17" t="s">
        <v>62</v>
      </c>
      <c r="T1246" s="17" t="s">
        <v>62</v>
      </c>
      <c r="U1246" s="17" t="s">
        <v>62</v>
      </c>
      <c r="V1246" s="17" t="s">
        <v>63</v>
      </c>
      <c r="W1246" s="17" t="s">
        <v>63</v>
      </c>
      <c r="X1246" s="17" t="s">
        <v>63</v>
      </c>
      <c r="Y1246" s="17" t="s">
        <v>63</v>
      </c>
      <c r="Z1246" s="17" t="s">
        <v>63</v>
      </c>
      <c r="AA1246" s="17" t="s">
        <v>63</v>
      </c>
      <c r="AB1246" s="17" t="s">
        <v>63</v>
      </c>
      <c r="AC1246" s="17" t="s">
        <v>63</v>
      </c>
      <c r="AD1246" s="17" t="s">
        <v>63</v>
      </c>
      <c r="AE1246" s="17" t="s">
        <v>63</v>
      </c>
      <c r="AF1246" s="17" t="s">
        <v>63</v>
      </c>
      <c r="AG1246" s="17" t="s">
        <v>63</v>
      </c>
      <c r="AH1246" s="17" t="s">
        <v>63</v>
      </c>
      <c r="AI1246" s="17" t="s">
        <v>63</v>
      </c>
      <c r="AJ1246" s="17" t="s">
        <v>63</v>
      </c>
      <c r="AK1246" s="17" t="s">
        <v>63</v>
      </c>
      <c r="AL1246" s="17" t="s">
        <v>63</v>
      </c>
      <c r="AM1246" s="17" t="s">
        <v>63</v>
      </c>
      <c r="AN1246" s="17" t="s">
        <v>63</v>
      </c>
      <c r="AO1246" s="17" t="s">
        <v>63</v>
      </c>
      <c r="AP1246" s="90" t="s">
        <v>1891</v>
      </c>
      <c r="AQ1246" s="83"/>
    </row>
    <row r="1247" spans="1:43" ht="89.25">
      <c r="A1247" s="19" t="s">
        <v>301</v>
      </c>
      <c r="B1247" s="1">
        <v>6400.66</v>
      </c>
      <c r="C1247" s="16">
        <v>2520</v>
      </c>
      <c r="D1247" s="28" t="s">
        <v>2565</v>
      </c>
      <c r="E1247" s="17" t="s">
        <v>2566</v>
      </c>
      <c r="F1247" s="17" t="s">
        <v>57</v>
      </c>
      <c r="G1247" s="17" t="s">
        <v>57</v>
      </c>
      <c r="H1247" s="108">
        <v>1</v>
      </c>
      <c r="I1247" s="17" t="s">
        <v>2562</v>
      </c>
      <c r="J1247" s="17" t="s">
        <v>2567</v>
      </c>
      <c r="K1247" s="17" t="s">
        <v>2568</v>
      </c>
      <c r="L1247" s="19" t="s">
        <v>63</v>
      </c>
      <c r="M1247" s="19" t="s">
        <v>62</v>
      </c>
      <c r="N1247" s="19" t="s">
        <v>63</v>
      </c>
      <c r="O1247" s="19" t="s">
        <v>62</v>
      </c>
      <c r="P1247" s="19" t="s">
        <v>63</v>
      </c>
      <c r="Q1247" s="19" t="s">
        <v>62</v>
      </c>
      <c r="R1247" s="19" t="s">
        <v>63</v>
      </c>
      <c r="S1247" s="17" t="s">
        <v>62</v>
      </c>
      <c r="T1247" s="17" t="s">
        <v>62</v>
      </c>
      <c r="U1247" s="17" t="s">
        <v>62</v>
      </c>
      <c r="V1247" s="17" t="s">
        <v>63</v>
      </c>
      <c r="W1247" s="17" t="s">
        <v>63</v>
      </c>
      <c r="X1247" s="17" t="s">
        <v>63</v>
      </c>
      <c r="Y1247" s="17" t="s">
        <v>63</v>
      </c>
      <c r="Z1247" s="17" t="s">
        <v>63</v>
      </c>
      <c r="AA1247" s="17" t="s">
        <v>63</v>
      </c>
      <c r="AB1247" s="17" t="s">
        <v>63</v>
      </c>
      <c r="AC1247" s="17" t="s">
        <v>63</v>
      </c>
      <c r="AD1247" s="17" t="s">
        <v>63</v>
      </c>
      <c r="AE1247" s="17" t="s">
        <v>63</v>
      </c>
      <c r="AF1247" s="17" t="s">
        <v>63</v>
      </c>
      <c r="AG1247" s="17" t="s">
        <v>63</v>
      </c>
      <c r="AH1247" s="17" t="s">
        <v>63</v>
      </c>
      <c r="AI1247" s="17" t="s">
        <v>63</v>
      </c>
      <c r="AJ1247" s="17" t="s">
        <v>63</v>
      </c>
      <c r="AK1247" s="17" t="s">
        <v>63</v>
      </c>
      <c r="AL1247" s="17" t="s">
        <v>63</v>
      </c>
      <c r="AM1247" s="17" t="s">
        <v>63</v>
      </c>
      <c r="AN1247" s="17" t="s">
        <v>63</v>
      </c>
      <c r="AO1247" s="17" t="s">
        <v>63</v>
      </c>
      <c r="AP1247" s="90" t="s">
        <v>1891</v>
      </c>
      <c r="AQ1247" s="83"/>
    </row>
    <row r="1248" spans="1:43" ht="89.25">
      <c r="A1248" s="19" t="s">
        <v>301</v>
      </c>
      <c r="B1248" s="1">
        <v>6400.67</v>
      </c>
      <c r="C1248" s="16">
        <v>3420</v>
      </c>
      <c r="D1248" s="28" t="s">
        <v>2569</v>
      </c>
      <c r="E1248" s="17" t="s">
        <v>2570</v>
      </c>
      <c r="F1248" s="17" t="s">
        <v>57</v>
      </c>
      <c r="G1248" s="17" t="s">
        <v>57</v>
      </c>
      <c r="H1248" s="108">
        <v>1</v>
      </c>
      <c r="I1248" s="17" t="s">
        <v>2562</v>
      </c>
      <c r="J1248" s="17" t="s">
        <v>2563</v>
      </c>
      <c r="K1248" s="17" t="s">
        <v>2571</v>
      </c>
      <c r="L1248" s="19" t="s">
        <v>63</v>
      </c>
      <c r="M1248" s="19" t="s">
        <v>62</v>
      </c>
      <c r="N1248" s="19" t="s">
        <v>63</v>
      </c>
      <c r="O1248" s="19" t="s">
        <v>62</v>
      </c>
      <c r="P1248" s="19" t="s">
        <v>63</v>
      </c>
      <c r="Q1248" s="19" t="s">
        <v>62</v>
      </c>
      <c r="R1248" s="19" t="s">
        <v>63</v>
      </c>
      <c r="S1248" s="17" t="s">
        <v>62</v>
      </c>
      <c r="T1248" s="17" t="s">
        <v>62</v>
      </c>
      <c r="U1248" s="17" t="s">
        <v>62</v>
      </c>
      <c r="V1248" s="17" t="s">
        <v>63</v>
      </c>
      <c r="W1248" s="17" t="s">
        <v>63</v>
      </c>
      <c r="X1248" s="17" t="s">
        <v>63</v>
      </c>
      <c r="Y1248" s="17" t="s">
        <v>63</v>
      </c>
      <c r="Z1248" s="17" t="s">
        <v>63</v>
      </c>
      <c r="AA1248" s="17" t="s">
        <v>63</v>
      </c>
      <c r="AB1248" s="17" t="s">
        <v>63</v>
      </c>
      <c r="AC1248" s="17" t="s">
        <v>63</v>
      </c>
      <c r="AD1248" s="17" t="s">
        <v>63</v>
      </c>
      <c r="AE1248" s="17" t="s">
        <v>63</v>
      </c>
      <c r="AF1248" s="17" t="s">
        <v>63</v>
      </c>
      <c r="AG1248" s="17" t="s">
        <v>63</v>
      </c>
      <c r="AH1248" s="17" t="s">
        <v>63</v>
      </c>
      <c r="AI1248" s="17" t="s">
        <v>63</v>
      </c>
      <c r="AJ1248" s="17" t="s">
        <v>63</v>
      </c>
      <c r="AK1248" s="17" t="s">
        <v>63</v>
      </c>
      <c r="AL1248" s="17" t="s">
        <v>63</v>
      </c>
      <c r="AM1248" s="17" t="s">
        <v>63</v>
      </c>
      <c r="AN1248" s="17" t="s">
        <v>63</v>
      </c>
      <c r="AO1248" s="17" t="s">
        <v>63</v>
      </c>
      <c r="AP1248" s="90" t="s">
        <v>1891</v>
      </c>
      <c r="AQ1248" s="83"/>
    </row>
    <row r="1249" spans="1:43" ht="25.5">
      <c r="A1249" s="19" t="s">
        <v>301</v>
      </c>
      <c r="B1249" s="1">
        <v>6401.5</v>
      </c>
      <c r="C1249" s="16">
        <v>83.7</v>
      </c>
      <c r="D1249" s="28" t="s">
        <v>2572</v>
      </c>
      <c r="E1249" s="17" t="s">
        <v>303</v>
      </c>
      <c r="F1249" s="20" t="s">
        <v>57</v>
      </c>
      <c r="G1249" s="17" t="s">
        <v>57</v>
      </c>
      <c r="H1249" s="17" t="s">
        <v>304</v>
      </c>
      <c r="I1249" s="17"/>
      <c r="J1249" s="17"/>
      <c r="K1249" s="17"/>
      <c r="L1249" s="19" t="s">
        <v>63</v>
      </c>
      <c r="M1249" s="19" t="s">
        <v>62</v>
      </c>
      <c r="N1249" s="19" t="s">
        <v>63</v>
      </c>
      <c r="O1249" s="19" t="s">
        <v>62</v>
      </c>
      <c r="P1249" s="19" t="s">
        <v>63</v>
      </c>
      <c r="Q1249" s="19" t="s">
        <v>62</v>
      </c>
      <c r="R1249" s="19" t="s">
        <v>63</v>
      </c>
      <c r="S1249" s="26" t="s">
        <v>62</v>
      </c>
      <c r="T1249" s="26" t="s">
        <v>62</v>
      </c>
      <c r="U1249" s="17" t="s">
        <v>62</v>
      </c>
      <c r="V1249" s="27" t="s">
        <v>62</v>
      </c>
      <c r="W1249" s="17" t="s">
        <v>63</v>
      </c>
      <c r="X1249" s="17" t="s">
        <v>63</v>
      </c>
      <c r="Y1249" s="17" t="s">
        <v>63</v>
      </c>
      <c r="Z1249" s="17" t="s">
        <v>63</v>
      </c>
      <c r="AA1249" s="17" t="s">
        <v>63</v>
      </c>
      <c r="AB1249" s="17" t="s">
        <v>63</v>
      </c>
      <c r="AC1249" s="17" t="s">
        <v>63</v>
      </c>
      <c r="AD1249" s="17" t="s">
        <v>63</v>
      </c>
      <c r="AE1249" s="17" t="s">
        <v>63</v>
      </c>
      <c r="AF1249" s="17" t="s">
        <v>63</v>
      </c>
      <c r="AG1249" s="17" t="s">
        <v>63</v>
      </c>
      <c r="AH1249" s="17" t="s">
        <v>63</v>
      </c>
      <c r="AI1249" s="17" t="s">
        <v>63</v>
      </c>
      <c r="AJ1249" s="17" t="s">
        <v>63</v>
      </c>
      <c r="AK1249" s="17" t="s">
        <v>63</v>
      </c>
      <c r="AL1249" s="17" t="s">
        <v>63</v>
      </c>
      <c r="AM1249" s="17" t="s">
        <v>63</v>
      </c>
      <c r="AN1249" s="17" t="s">
        <v>63</v>
      </c>
      <c r="AO1249" s="17" t="s">
        <v>63</v>
      </c>
      <c r="AP1249" s="90"/>
      <c r="AQ1249" s="83" t="s">
        <v>64</v>
      </c>
    </row>
    <row r="1250" spans="1:43" ht="38.25">
      <c r="A1250" s="19" t="s">
        <v>301</v>
      </c>
      <c r="B1250" s="1">
        <v>6401.51</v>
      </c>
      <c r="C1250" s="16">
        <v>94.5</v>
      </c>
      <c r="D1250" s="28" t="s">
        <v>2572</v>
      </c>
      <c r="E1250" s="17" t="s">
        <v>2235</v>
      </c>
      <c r="F1250" s="20" t="s">
        <v>57</v>
      </c>
      <c r="G1250" s="17" t="s">
        <v>57</v>
      </c>
      <c r="H1250" s="17" t="s">
        <v>309</v>
      </c>
      <c r="I1250" s="17"/>
      <c r="J1250" s="17"/>
      <c r="K1250" s="17"/>
      <c r="L1250" s="19" t="s">
        <v>63</v>
      </c>
      <c r="M1250" s="19" t="s">
        <v>62</v>
      </c>
      <c r="N1250" s="19" t="s">
        <v>63</v>
      </c>
      <c r="O1250" s="19" t="s">
        <v>62</v>
      </c>
      <c r="P1250" s="19" t="s">
        <v>63</v>
      </c>
      <c r="Q1250" s="19" t="s">
        <v>62</v>
      </c>
      <c r="R1250" s="19" t="s">
        <v>63</v>
      </c>
      <c r="S1250" s="26" t="s">
        <v>62</v>
      </c>
      <c r="T1250" s="26" t="s">
        <v>62</v>
      </c>
      <c r="U1250" s="17" t="s">
        <v>62</v>
      </c>
      <c r="V1250" s="27" t="s">
        <v>62</v>
      </c>
      <c r="W1250" s="17" t="s">
        <v>63</v>
      </c>
      <c r="X1250" s="17" t="s">
        <v>63</v>
      </c>
      <c r="Y1250" s="17" t="s">
        <v>63</v>
      </c>
      <c r="Z1250" s="17" t="s">
        <v>63</v>
      </c>
      <c r="AA1250" s="17" t="s">
        <v>63</v>
      </c>
      <c r="AB1250" s="17" t="s">
        <v>63</v>
      </c>
      <c r="AC1250" s="17" t="s">
        <v>63</v>
      </c>
      <c r="AD1250" s="17" t="s">
        <v>63</v>
      </c>
      <c r="AE1250" s="17" t="s">
        <v>63</v>
      </c>
      <c r="AF1250" s="17" t="s">
        <v>63</v>
      </c>
      <c r="AG1250" s="17" t="s">
        <v>63</v>
      </c>
      <c r="AH1250" s="17" t="s">
        <v>63</v>
      </c>
      <c r="AI1250" s="17" t="s">
        <v>63</v>
      </c>
      <c r="AJ1250" s="17" t="s">
        <v>63</v>
      </c>
      <c r="AK1250" s="17" t="s">
        <v>63</v>
      </c>
      <c r="AL1250" s="17" t="s">
        <v>63</v>
      </c>
      <c r="AM1250" s="17" t="s">
        <v>63</v>
      </c>
      <c r="AN1250" s="17" t="s">
        <v>63</v>
      </c>
      <c r="AO1250" s="17" t="s">
        <v>63</v>
      </c>
      <c r="AP1250" s="90"/>
      <c r="AQ1250" s="83" t="s">
        <v>64</v>
      </c>
    </row>
    <row r="1251" spans="1:43" ht="63.75">
      <c r="A1251" s="19" t="s">
        <v>301</v>
      </c>
      <c r="B1251" s="1">
        <v>6401.54</v>
      </c>
      <c r="C1251" s="16">
        <v>166.5</v>
      </c>
      <c r="D1251" s="28" t="s">
        <v>2572</v>
      </c>
      <c r="E1251" s="17" t="s">
        <v>308</v>
      </c>
      <c r="F1251" s="20" t="s">
        <v>57</v>
      </c>
      <c r="G1251" s="17" t="s">
        <v>57</v>
      </c>
      <c r="H1251" s="17" t="s">
        <v>309</v>
      </c>
      <c r="I1251" s="17"/>
      <c r="J1251" s="17"/>
      <c r="K1251" s="17"/>
      <c r="L1251" s="19" t="s">
        <v>63</v>
      </c>
      <c r="M1251" s="19" t="s">
        <v>62</v>
      </c>
      <c r="N1251" s="19" t="s">
        <v>63</v>
      </c>
      <c r="O1251" s="19" t="s">
        <v>62</v>
      </c>
      <c r="P1251" s="19" t="s">
        <v>63</v>
      </c>
      <c r="Q1251" s="19" t="s">
        <v>62</v>
      </c>
      <c r="R1251" s="19" t="s">
        <v>63</v>
      </c>
      <c r="S1251" s="26" t="s">
        <v>62</v>
      </c>
      <c r="T1251" s="26" t="s">
        <v>62</v>
      </c>
      <c r="U1251" s="17" t="s">
        <v>62</v>
      </c>
      <c r="V1251" s="27" t="s">
        <v>62</v>
      </c>
      <c r="W1251" s="17" t="s">
        <v>63</v>
      </c>
      <c r="X1251" s="17" t="s">
        <v>63</v>
      </c>
      <c r="Y1251" s="17" t="s">
        <v>63</v>
      </c>
      <c r="Z1251" s="17" t="s">
        <v>63</v>
      </c>
      <c r="AA1251" s="17" t="s">
        <v>63</v>
      </c>
      <c r="AB1251" s="17" t="s">
        <v>63</v>
      </c>
      <c r="AC1251" s="17" t="s">
        <v>63</v>
      </c>
      <c r="AD1251" s="17" t="s">
        <v>63</v>
      </c>
      <c r="AE1251" s="17" t="s">
        <v>63</v>
      </c>
      <c r="AF1251" s="17" t="s">
        <v>63</v>
      </c>
      <c r="AG1251" s="17" t="s">
        <v>63</v>
      </c>
      <c r="AH1251" s="17" t="s">
        <v>63</v>
      </c>
      <c r="AI1251" s="17" t="s">
        <v>63</v>
      </c>
      <c r="AJ1251" s="17" t="s">
        <v>63</v>
      </c>
      <c r="AK1251" s="17" t="s">
        <v>63</v>
      </c>
      <c r="AL1251" s="17" t="s">
        <v>63</v>
      </c>
      <c r="AM1251" s="17" t="s">
        <v>63</v>
      </c>
      <c r="AN1251" s="17" t="s">
        <v>63</v>
      </c>
      <c r="AO1251" s="17" t="s">
        <v>63</v>
      </c>
      <c r="AP1251" s="90"/>
      <c r="AQ1251" s="83" t="s">
        <v>64</v>
      </c>
    </row>
    <row r="1252" spans="1:43" ht="51">
      <c r="A1252" s="19" t="s">
        <v>301</v>
      </c>
      <c r="B1252" s="1">
        <v>6401.55</v>
      </c>
      <c r="C1252" s="16">
        <v>315</v>
      </c>
      <c r="D1252" s="28" t="s">
        <v>2572</v>
      </c>
      <c r="E1252" s="17" t="s">
        <v>271</v>
      </c>
      <c r="F1252" s="20" t="s">
        <v>57</v>
      </c>
      <c r="G1252" s="17" t="s">
        <v>57</v>
      </c>
      <c r="H1252" s="17" t="s">
        <v>272</v>
      </c>
      <c r="I1252" s="17"/>
      <c r="J1252" s="17"/>
      <c r="K1252" s="17"/>
      <c r="L1252" s="19" t="s">
        <v>63</v>
      </c>
      <c r="M1252" s="19" t="s">
        <v>62</v>
      </c>
      <c r="N1252" s="19" t="s">
        <v>63</v>
      </c>
      <c r="O1252" s="19" t="s">
        <v>62</v>
      </c>
      <c r="P1252" s="19" t="s">
        <v>63</v>
      </c>
      <c r="Q1252" s="19" t="s">
        <v>62</v>
      </c>
      <c r="R1252" s="19" t="s">
        <v>63</v>
      </c>
      <c r="S1252" s="26" t="s">
        <v>62</v>
      </c>
      <c r="T1252" s="26" t="s">
        <v>62</v>
      </c>
      <c r="U1252" s="17" t="s">
        <v>62</v>
      </c>
      <c r="V1252" s="27" t="s">
        <v>62</v>
      </c>
      <c r="W1252" s="17" t="s">
        <v>63</v>
      </c>
      <c r="X1252" s="17" t="s">
        <v>63</v>
      </c>
      <c r="Y1252" s="17" t="s">
        <v>63</v>
      </c>
      <c r="Z1252" s="17" t="s">
        <v>63</v>
      </c>
      <c r="AA1252" s="17" t="s">
        <v>63</v>
      </c>
      <c r="AB1252" s="17" t="s">
        <v>63</v>
      </c>
      <c r="AC1252" s="17" t="s">
        <v>63</v>
      </c>
      <c r="AD1252" s="17" t="s">
        <v>63</v>
      </c>
      <c r="AE1252" s="17" t="s">
        <v>63</v>
      </c>
      <c r="AF1252" s="17" t="s">
        <v>63</v>
      </c>
      <c r="AG1252" s="17" t="s">
        <v>63</v>
      </c>
      <c r="AH1252" s="17" t="s">
        <v>63</v>
      </c>
      <c r="AI1252" s="17" t="s">
        <v>63</v>
      </c>
      <c r="AJ1252" s="17" t="s">
        <v>63</v>
      </c>
      <c r="AK1252" s="17" t="s">
        <v>63</v>
      </c>
      <c r="AL1252" s="17" t="s">
        <v>63</v>
      </c>
      <c r="AM1252" s="17" t="s">
        <v>63</v>
      </c>
      <c r="AN1252" s="17" t="s">
        <v>63</v>
      </c>
      <c r="AO1252" s="17" t="s">
        <v>63</v>
      </c>
      <c r="AP1252" s="90"/>
      <c r="AQ1252" s="83" t="s">
        <v>64</v>
      </c>
    </row>
    <row r="1253" spans="1:43" ht="51">
      <c r="A1253" s="19" t="s">
        <v>301</v>
      </c>
      <c r="B1253" s="1">
        <v>6401.58</v>
      </c>
      <c r="C1253" s="16">
        <v>193.5</v>
      </c>
      <c r="D1253" s="28" t="s">
        <v>2572</v>
      </c>
      <c r="E1253" s="17" t="s">
        <v>305</v>
      </c>
      <c r="F1253" s="20" t="s">
        <v>57</v>
      </c>
      <c r="G1253" s="17" t="s">
        <v>57</v>
      </c>
      <c r="H1253" s="17" t="s">
        <v>1889</v>
      </c>
      <c r="I1253" s="17"/>
      <c r="J1253" s="17"/>
      <c r="K1253" s="17"/>
      <c r="L1253" s="19" t="s">
        <v>63</v>
      </c>
      <c r="M1253" s="19" t="s">
        <v>62</v>
      </c>
      <c r="N1253" s="19" t="s">
        <v>63</v>
      </c>
      <c r="O1253" s="19" t="s">
        <v>62</v>
      </c>
      <c r="P1253" s="19" t="s">
        <v>63</v>
      </c>
      <c r="Q1253" s="19" t="s">
        <v>62</v>
      </c>
      <c r="R1253" s="19" t="s">
        <v>63</v>
      </c>
      <c r="S1253" s="26" t="s">
        <v>62</v>
      </c>
      <c r="T1253" s="26" t="s">
        <v>62</v>
      </c>
      <c r="U1253" s="17" t="s">
        <v>62</v>
      </c>
      <c r="V1253" s="27" t="s">
        <v>62</v>
      </c>
      <c r="W1253" s="17" t="s">
        <v>63</v>
      </c>
      <c r="X1253" s="17" t="s">
        <v>63</v>
      </c>
      <c r="Y1253" s="17" t="s">
        <v>63</v>
      </c>
      <c r="Z1253" s="17" t="s">
        <v>63</v>
      </c>
      <c r="AA1253" s="17" t="s">
        <v>63</v>
      </c>
      <c r="AB1253" s="17" t="s">
        <v>63</v>
      </c>
      <c r="AC1253" s="17" t="s">
        <v>63</v>
      </c>
      <c r="AD1253" s="17" t="s">
        <v>63</v>
      </c>
      <c r="AE1253" s="17" t="s">
        <v>63</v>
      </c>
      <c r="AF1253" s="17" t="s">
        <v>63</v>
      </c>
      <c r="AG1253" s="17" t="s">
        <v>63</v>
      </c>
      <c r="AH1253" s="17" t="s">
        <v>63</v>
      </c>
      <c r="AI1253" s="17" t="s">
        <v>63</v>
      </c>
      <c r="AJ1253" s="17" t="s">
        <v>63</v>
      </c>
      <c r="AK1253" s="17" t="s">
        <v>63</v>
      </c>
      <c r="AL1253" s="17" t="s">
        <v>63</v>
      </c>
      <c r="AM1253" s="17" t="s">
        <v>63</v>
      </c>
      <c r="AN1253" s="17" t="s">
        <v>63</v>
      </c>
      <c r="AO1253" s="17" t="s">
        <v>63</v>
      </c>
      <c r="AP1253" s="90"/>
      <c r="AQ1253" s="83" t="s">
        <v>1891</v>
      </c>
    </row>
    <row r="1254" spans="1:43" ht="89.25">
      <c r="A1254" s="19" t="s">
        <v>301</v>
      </c>
      <c r="B1254" s="1">
        <v>6401.65</v>
      </c>
      <c r="C1254" s="16">
        <v>900</v>
      </c>
      <c r="D1254" s="28" t="s">
        <v>2573</v>
      </c>
      <c r="E1254" s="17" t="s">
        <v>2574</v>
      </c>
      <c r="F1254" s="20" t="s">
        <v>57</v>
      </c>
      <c r="G1254" s="17" t="s">
        <v>57</v>
      </c>
      <c r="H1254" s="17" t="s">
        <v>2561</v>
      </c>
      <c r="I1254" s="17" t="s">
        <v>2562</v>
      </c>
      <c r="J1254" s="17" t="s">
        <v>2563</v>
      </c>
      <c r="K1254" s="17" t="s">
        <v>2564</v>
      </c>
      <c r="L1254" s="19" t="s">
        <v>63</v>
      </c>
      <c r="M1254" s="19" t="s">
        <v>62</v>
      </c>
      <c r="N1254" s="19" t="s">
        <v>63</v>
      </c>
      <c r="O1254" s="19" t="s">
        <v>62</v>
      </c>
      <c r="P1254" s="19" t="s">
        <v>63</v>
      </c>
      <c r="Q1254" s="19" t="s">
        <v>62</v>
      </c>
      <c r="R1254" s="19" t="s">
        <v>63</v>
      </c>
      <c r="S1254" s="26" t="s">
        <v>62</v>
      </c>
      <c r="T1254" s="26" t="s">
        <v>62</v>
      </c>
      <c r="U1254" s="17" t="s">
        <v>62</v>
      </c>
      <c r="V1254" s="27" t="s">
        <v>63</v>
      </c>
      <c r="W1254" s="17" t="s">
        <v>63</v>
      </c>
      <c r="X1254" s="17" t="s">
        <v>63</v>
      </c>
      <c r="Y1254" s="17" t="s">
        <v>63</v>
      </c>
      <c r="Z1254" s="17" t="s">
        <v>63</v>
      </c>
      <c r="AA1254" s="17" t="s">
        <v>63</v>
      </c>
      <c r="AB1254" s="17" t="s">
        <v>63</v>
      </c>
      <c r="AC1254" s="17" t="s">
        <v>63</v>
      </c>
      <c r="AD1254" s="17" t="s">
        <v>63</v>
      </c>
      <c r="AE1254" s="17" t="s">
        <v>63</v>
      </c>
      <c r="AF1254" s="17" t="s">
        <v>63</v>
      </c>
      <c r="AG1254" s="17" t="s">
        <v>63</v>
      </c>
      <c r="AH1254" s="17" t="s">
        <v>63</v>
      </c>
      <c r="AI1254" s="17" t="s">
        <v>63</v>
      </c>
      <c r="AJ1254" s="17" t="s">
        <v>63</v>
      </c>
      <c r="AK1254" s="17" t="s">
        <v>63</v>
      </c>
      <c r="AL1254" s="17" t="s">
        <v>63</v>
      </c>
      <c r="AM1254" s="17" t="s">
        <v>63</v>
      </c>
      <c r="AN1254" s="17" t="s">
        <v>63</v>
      </c>
      <c r="AO1254" s="17" t="s">
        <v>63</v>
      </c>
      <c r="AP1254" s="90" t="s">
        <v>1891</v>
      </c>
      <c r="AQ1254" s="83"/>
    </row>
    <row r="1255" spans="1:43" ht="89.25">
      <c r="A1255" s="19" t="s">
        <v>301</v>
      </c>
      <c r="B1255" s="1">
        <v>6401.66</v>
      </c>
      <c r="C1255" s="16">
        <v>2520</v>
      </c>
      <c r="D1255" s="28" t="s">
        <v>2575</v>
      </c>
      <c r="E1255" s="17" t="s">
        <v>2576</v>
      </c>
      <c r="F1255" s="20" t="s">
        <v>57</v>
      </c>
      <c r="G1255" s="17" t="s">
        <v>57</v>
      </c>
      <c r="H1255" s="17" t="s">
        <v>1889</v>
      </c>
      <c r="I1255" s="17" t="s">
        <v>2562</v>
      </c>
      <c r="J1255" s="17" t="s">
        <v>2563</v>
      </c>
      <c r="K1255" s="17" t="s">
        <v>2577</v>
      </c>
      <c r="L1255" s="19" t="s">
        <v>63</v>
      </c>
      <c r="M1255" s="19" t="s">
        <v>62</v>
      </c>
      <c r="N1255" s="19" t="s">
        <v>63</v>
      </c>
      <c r="O1255" s="19" t="s">
        <v>62</v>
      </c>
      <c r="P1255" s="19" t="s">
        <v>63</v>
      </c>
      <c r="Q1255" s="19" t="s">
        <v>62</v>
      </c>
      <c r="R1255" s="19" t="s">
        <v>63</v>
      </c>
      <c r="S1255" s="26" t="s">
        <v>62</v>
      </c>
      <c r="T1255" s="26" t="s">
        <v>62</v>
      </c>
      <c r="U1255" s="17" t="s">
        <v>62</v>
      </c>
      <c r="V1255" s="27" t="s">
        <v>63</v>
      </c>
      <c r="W1255" s="17" t="s">
        <v>63</v>
      </c>
      <c r="X1255" s="17" t="s">
        <v>63</v>
      </c>
      <c r="Y1255" s="17" t="s">
        <v>63</v>
      </c>
      <c r="Z1255" s="17" t="s">
        <v>63</v>
      </c>
      <c r="AA1255" s="17" t="s">
        <v>63</v>
      </c>
      <c r="AB1255" s="17" t="s">
        <v>63</v>
      </c>
      <c r="AC1255" s="17" t="s">
        <v>63</v>
      </c>
      <c r="AD1255" s="17" t="s">
        <v>63</v>
      </c>
      <c r="AE1255" s="17" t="s">
        <v>63</v>
      </c>
      <c r="AF1255" s="17" t="s">
        <v>63</v>
      </c>
      <c r="AG1255" s="17" t="s">
        <v>63</v>
      </c>
      <c r="AH1255" s="17" t="s">
        <v>63</v>
      </c>
      <c r="AI1255" s="17" t="s">
        <v>63</v>
      </c>
      <c r="AJ1255" s="17" t="s">
        <v>63</v>
      </c>
      <c r="AK1255" s="17" t="s">
        <v>63</v>
      </c>
      <c r="AL1255" s="17" t="s">
        <v>63</v>
      </c>
      <c r="AM1255" s="17" t="s">
        <v>63</v>
      </c>
      <c r="AN1255" s="17" t="s">
        <v>63</v>
      </c>
      <c r="AO1255" s="17" t="s">
        <v>63</v>
      </c>
      <c r="AP1255" s="90" t="s">
        <v>1891</v>
      </c>
      <c r="AQ1255" s="83"/>
    </row>
    <row r="1256" spans="1:43" ht="89.25">
      <c r="A1256" s="19" t="s">
        <v>301</v>
      </c>
      <c r="B1256" s="1">
        <v>6401.67</v>
      </c>
      <c r="C1256" s="16">
        <v>3420</v>
      </c>
      <c r="D1256" s="28" t="s">
        <v>2578</v>
      </c>
      <c r="E1256" s="17" t="s">
        <v>2570</v>
      </c>
      <c r="F1256" s="20" t="s">
        <v>57</v>
      </c>
      <c r="G1256" s="17" t="s">
        <v>57</v>
      </c>
      <c r="H1256" s="17" t="s">
        <v>1889</v>
      </c>
      <c r="I1256" s="17" t="s">
        <v>2562</v>
      </c>
      <c r="J1256" s="17" t="s">
        <v>2563</v>
      </c>
      <c r="K1256" s="17" t="s">
        <v>2579</v>
      </c>
      <c r="L1256" s="19" t="s">
        <v>63</v>
      </c>
      <c r="M1256" s="19" t="s">
        <v>62</v>
      </c>
      <c r="N1256" s="19" t="s">
        <v>63</v>
      </c>
      <c r="O1256" s="19" t="s">
        <v>62</v>
      </c>
      <c r="P1256" s="19" t="s">
        <v>63</v>
      </c>
      <c r="Q1256" s="19" t="s">
        <v>62</v>
      </c>
      <c r="R1256" s="19" t="s">
        <v>63</v>
      </c>
      <c r="S1256" s="26" t="s">
        <v>62</v>
      </c>
      <c r="T1256" s="26" t="s">
        <v>62</v>
      </c>
      <c r="U1256" s="17" t="s">
        <v>62</v>
      </c>
      <c r="V1256" s="27" t="s">
        <v>63</v>
      </c>
      <c r="W1256" s="17" t="s">
        <v>63</v>
      </c>
      <c r="X1256" s="17" t="s">
        <v>63</v>
      </c>
      <c r="Y1256" s="17" t="s">
        <v>63</v>
      </c>
      <c r="Z1256" s="17" t="s">
        <v>63</v>
      </c>
      <c r="AA1256" s="17" t="s">
        <v>63</v>
      </c>
      <c r="AB1256" s="17" t="s">
        <v>63</v>
      </c>
      <c r="AC1256" s="17" t="s">
        <v>63</v>
      </c>
      <c r="AD1256" s="17" t="s">
        <v>63</v>
      </c>
      <c r="AE1256" s="17" t="s">
        <v>63</v>
      </c>
      <c r="AF1256" s="17" t="s">
        <v>63</v>
      </c>
      <c r="AG1256" s="17" t="s">
        <v>63</v>
      </c>
      <c r="AH1256" s="17" t="s">
        <v>63</v>
      </c>
      <c r="AI1256" s="17" t="s">
        <v>63</v>
      </c>
      <c r="AJ1256" s="17" t="s">
        <v>63</v>
      </c>
      <c r="AK1256" s="17" t="s">
        <v>63</v>
      </c>
      <c r="AL1256" s="17" t="s">
        <v>63</v>
      </c>
      <c r="AM1256" s="17" t="s">
        <v>63</v>
      </c>
      <c r="AN1256" s="17" t="s">
        <v>63</v>
      </c>
      <c r="AO1256" s="17" t="s">
        <v>63</v>
      </c>
      <c r="AP1256" s="90" t="s">
        <v>1891</v>
      </c>
      <c r="AQ1256" s="83"/>
    </row>
    <row r="1257" spans="1:43" ht="63.75">
      <c r="A1257" s="19" t="s">
        <v>301</v>
      </c>
      <c r="B1257" s="1">
        <v>6402.54</v>
      </c>
      <c r="C1257" s="16">
        <v>166.5</v>
      </c>
      <c r="D1257" s="28" t="s">
        <v>307</v>
      </c>
      <c r="E1257" s="17" t="s">
        <v>308</v>
      </c>
      <c r="F1257" s="20" t="s">
        <v>57</v>
      </c>
      <c r="G1257" s="17" t="s">
        <v>57</v>
      </c>
      <c r="H1257" s="17" t="s">
        <v>309</v>
      </c>
      <c r="I1257" s="17"/>
      <c r="J1257" s="17"/>
      <c r="K1257" s="17"/>
      <c r="L1257" s="19" t="s">
        <v>63</v>
      </c>
      <c r="M1257" s="19" t="s">
        <v>62</v>
      </c>
      <c r="N1257" s="19" t="s">
        <v>63</v>
      </c>
      <c r="O1257" s="19" t="s">
        <v>62</v>
      </c>
      <c r="P1257" s="19" t="s">
        <v>63</v>
      </c>
      <c r="Q1257" s="19" t="s">
        <v>62</v>
      </c>
      <c r="R1257" s="19" t="s">
        <v>63</v>
      </c>
      <c r="S1257" s="26" t="s">
        <v>62</v>
      </c>
      <c r="T1257" s="26" t="s">
        <v>62</v>
      </c>
      <c r="U1257" s="17" t="s">
        <v>62</v>
      </c>
      <c r="V1257" s="27" t="s">
        <v>62</v>
      </c>
      <c r="W1257" s="17" t="s">
        <v>63</v>
      </c>
      <c r="X1257" s="17" t="s">
        <v>63</v>
      </c>
      <c r="Y1257" s="17" t="s">
        <v>63</v>
      </c>
      <c r="Z1257" s="17" t="s">
        <v>63</v>
      </c>
      <c r="AA1257" s="17" t="s">
        <v>63</v>
      </c>
      <c r="AB1257" s="17" t="s">
        <v>63</v>
      </c>
      <c r="AC1257" s="17" t="s">
        <v>63</v>
      </c>
      <c r="AD1257" s="17" t="s">
        <v>63</v>
      </c>
      <c r="AE1257" s="17" t="s">
        <v>63</v>
      </c>
      <c r="AF1257" s="17" t="s">
        <v>63</v>
      </c>
      <c r="AG1257" s="17" t="s">
        <v>63</v>
      </c>
      <c r="AH1257" s="17" t="s">
        <v>63</v>
      </c>
      <c r="AI1257" s="17" t="s">
        <v>63</v>
      </c>
      <c r="AJ1257" s="17" t="s">
        <v>63</v>
      </c>
      <c r="AK1257" s="17" t="s">
        <v>63</v>
      </c>
      <c r="AL1257" s="17" t="s">
        <v>63</v>
      </c>
      <c r="AM1257" s="17" t="s">
        <v>63</v>
      </c>
      <c r="AN1257" s="17" t="s">
        <v>63</v>
      </c>
      <c r="AO1257" s="17" t="s">
        <v>63</v>
      </c>
      <c r="AP1257" s="90"/>
      <c r="AQ1257" s="83" t="s">
        <v>64</v>
      </c>
    </row>
    <row r="1258" spans="1:43" ht="255">
      <c r="A1258" s="19" t="s">
        <v>2580</v>
      </c>
      <c r="B1258" s="1">
        <v>6500.5</v>
      </c>
      <c r="C1258" s="16">
        <v>83.7</v>
      </c>
      <c r="D1258" s="28" t="s">
        <v>2581</v>
      </c>
      <c r="E1258" s="17" t="s">
        <v>303</v>
      </c>
      <c r="F1258" s="20" t="s">
        <v>57</v>
      </c>
      <c r="G1258" s="17" t="s">
        <v>57</v>
      </c>
      <c r="H1258" s="17" t="s">
        <v>2582</v>
      </c>
      <c r="I1258" s="15" t="s">
        <v>2583</v>
      </c>
      <c r="J1258" s="17"/>
      <c r="K1258" s="17" t="s">
        <v>2584</v>
      </c>
      <c r="L1258" s="19" t="s">
        <v>62</v>
      </c>
      <c r="M1258" s="19" t="s">
        <v>63</v>
      </c>
      <c r="N1258" s="19" t="s">
        <v>63</v>
      </c>
      <c r="O1258" s="19" t="s">
        <v>62</v>
      </c>
      <c r="P1258" s="19" t="s">
        <v>63</v>
      </c>
      <c r="Q1258" s="19" t="s">
        <v>62</v>
      </c>
      <c r="R1258" s="19" t="s">
        <v>63</v>
      </c>
      <c r="S1258" s="26" t="s">
        <v>62</v>
      </c>
      <c r="T1258" s="26" t="s">
        <v>62</v>
      </c>
      <c r="U1258" s="17" t="s">
        <v>62</v>
      </c>
      <c r="V1258" s="27" t="s">
        <v>62</v>
      </c>
      <c r="W1258" s="17" t="s">
        <v>63</v>
      </c>
      <c r="X1258" s="17" t="s">
        <v>63</v>
      </c>
      <c r="Y1258" s="17" t="s">
        <v>63</v>
      </c>
      <c r="Z1258" s="17" t="s">
        <v>63</v>
      </c>
      <c r="AA1258" s="17" t="s">
        <v>63</v>
      </c>
      <c r="AB1258" s="17" t="s">
        <v>63</v>
      </c>
      <c r="AC1258" s="17" t="s">
        <v>63</v>
      </c>
      <c r="AD1258" s="17" t="s">
        <v>63</v>
      </c>
      <c r="AE1258" s="17" t="s">
        <v>63</v>
      </c>
      <c r="AF1258" s="17" t="s">
        <v>63</v>
      </c>
      <c r="AG1258" s="17" t="s">
        <v>63</v>
      </c>
      <c r="AH1258" s="17" t="s">
        <v>63</v>
      </c>
      <c r="AI1258" s="17" t="s">
        <v>63</v>
      </c>
      <c r="AJ1258" s="17" t="s">
        <v>63</v>
      </c>
      <c r="AK1258" s="17" t="s">
        <v>63</v>
      </c>
      <c r="AL1258" s="17" t="s">
        <v>63</v>
      </c>
      <c r="AM1258" s="17" t="s">
        <v>63</v>
      </c>
      <c r="AN1258" s="17" t="s">
        <v>63</v>
      </c>
      <c r="AO1258" s="17" t="s">
        <v>63</v>
      </c>
      <c r="AP1258" s="90"/>
      <c r="AQ1258" s="83" t="s">
        <v>64</v>
      </c>
    </row>
    <row r="1259" spans="1:43" ht="255">
      <c r="A1259" s="19" t="s">
        <v>2580</v>
      </c>
      <c r="B1259" s="1">
        <v>6500.51</v>
      </c>
      <c r="C1259" s="16">
        <v>94.5</v>
      </c>
      <c r="D1259" s="28" t="s">
        <v>2581</v>
      </c>
      <c r="E1259" s="17" t="s">
        <v>2235</v>
      </c>
      <c r="F1259" s="20" t="s">
        <v>57</v>
      </c>
      <c r="G1259" s="17" t="s">
        <v>57</v>
      </c>
      <c r="H1259" s="17" t="s">
        <v>2585</v>
      </c>
      <c r="I1259" s="15" t="s">
        <v>2583</v>
      </c>
      <c r="J1259" s="17"/>
      <c r="K1259" s="17" t="s">
        <v>2586</v>
      </c>
      <c r="L1259" s="19" t="s">
        <v>62</v>
      </c>
      <c r="M1259" s="19" t="s">
        <v>63</v>
      </c>
      <c r="N1259" s="19" t="s">
        <v>63</v>
      </c>
      <c r="O1259" s="19" t="s">
        <v>62</v>
      </c>
      <c r="P1259" s="19" t="s">
        <v>63</v>
      </c>
      <c r="Q1259" s="19" t="s">
        <v>62</v>
      </c>
      <c r="R1259" s="19" t="s">
        <v>63</v>
      </c>
      <c r="S1259" s="26" t="s">
        <v>62</v>
      </c>
      <c r="T1259" s="26" t="s">
        <v>62</v>
      </c>
      <c r="U1259" s="17" t="s">
        <v>62</v>
      </c>
      <c r="V1259" s="27" t="s">
        <v>62</v>
      </c>
      <c r="W1259" s="17" t="s">
        <v>63</v>
      </c>
      <c r="X1259" s="17" t="s">
        <v>63</v>
      </c>
      <c r="Y1259" s="17" t="s">
        <v>63</v>
      </c>
      <c r="Z1259" s="17" t="s">
        <v>63</v>
      </c>
      <c r="AA1259" s="17" t="s">
        <v>63</v>
      </c>
      <c r="AB1259" s="17" t="s">
        <v>63</v>
      </c>
      <c r="AC1259" s="17" t="s">
        <v>63</v>
      </c>
      <c r="AD1259" s="17" t="s">
        <v>63</v>
      </c>
      <c r="AE1259" s="17" t="s">
        <v>63</v>
      </c>
      <c r="AF1259" s="17" t="s">
        <v>63</v>
      </c>
      <c r="AG1259" s="17" t="s">
        <v>63</v>
      </c>
      <c r="AH1259" s="17" t="s">
        <v>63</v>
      </c>
      <c r="AI1259" s="17" t="s">
        <v>63</v>
      </c>
      <c r="AJ1259" s="17" t="s">
        <v>63</v>
      </c>
      <c r="AK1259" s="17" t="s">
        <v>63</v>
      </c>
      <c r="AL1259" s="17" t="s">
        <v>63</v>
      </c>
      <c r="AM1259" s="17" t="s">
        <v>63</v>
      </c>
      <c r="AN1259" s="17" t="s">
        <v>63</v>
      </c>
      <c r="AO1259" s="17" t="s">
        <v>63</v>
      </c>
      <c r="AP1259" s="90"/>
      <c r="AQ1259" s="83" t="s">
        <v>64</v>
      </c>
    </row>
    <row r="1260" spans="1:43" ht="255">
      <c r="A1260" s="19" t="s">
        <v>2580</v>
      </c>
      <c r="B1260" s="1">
        <v>6500.53</v>
      </c>
      <c r="C1260" s="16">
        <v>94.5</v>
      </c>
      <c r="D1260" s="28" t="s">
        <v>2581</v>
      </c>
      <c r="E1260" s="17" t="s">
        <v>2587</v>
      </c>
      <c r="F1260" s="20" t="s">
        <v>57</v>
      </c>
      <c r="G1260" s="17" t="s">
        <v>57</v>
      </c>
      <c r="H1260" s="17" t="s">
        <v>2588</v>
      </c>
      <c r="I1260" s="15" t="s">
        <v>2583</v>
      </c>
      <c r="J1260" s="17"/>
      <c r="K1260" s="17" t="s">
        <v>2589</v>
      </c>
      <c r="L1260" s="19" t="s">
        <v>62</v>
      </c>
      <c r="M1260" s="19" t="s">
        <v>63</v>
      </c>
      <c r="N1260" s="19" t="s">
        <v>62</v>
      </c>
      <c r="O1260" s="19" t="s">
        <v>62</v>
      </c>
      <c r="P1260" s="19" t="s">
        <v>63</v>
      </c>
      <c r="Q1260" s="19" t="s">
        <v>62</v>
      </c>
      <c r="R1260" s="19" t="s">
        <v>63</v>
      </c>
      <c r="S1260" s="26" t="s">
        <v>62</v>
      </c>
      <c r="T1260" s="26" t="s">
        <v>62</v>
      </c>
      <c r="U1260" s="17" t="s">
        <v>62</v>
      </c>
      <c r="V1260" s="27" t="s">
        <v>62</v>
      </c>
      <c r="W1260" s="17" t="s">
        <v>63</v>
      </c>
      <c r="X1260" s="17" t="s">
        <v>63</v>
      </c>
      <c r="Y1260" s="17" t="s">
        <v>63</v>
      </c>
      <c r="Z1260" s="17" t="s">
        <v>63</v>
      </c>
      <c r="AA1260" s="17" t="s">
        <v>63</v>
      </c>
      <c r="AB1260" s="17" t="s">
        <v>63</v>
      </c>
      <c r="AC1260" s="17" t="s">
        <v>63</v>
      </c>
      <c r="AD1260" s="17" t="s">
        <v>63</v>
      </c>
      <c r="AE1260" s="17" t="s">
        <v>63</v>
      </c>
      <c r="AF1260" s="17" t="s">
        <v>63</v>
      </c>
      <c r="AG1260" s="17" t="s">
        <v>63</v>
      </c>
      <c r="AH1260" s="17" t="s">
        <v>63</v>
      </c>
      <c r="AI1260" s="17" t="s">
        <v>63</v>
      </c>
      <c r="AJ1260" s="17" t="s">
        <v>63</v>
      </c>
      <c r="AK1260" s="17" t="s">
        <v>63</v>
      </c>
      <c r="AL1260" s="17" t="s">
        <v>63</v>
      </c>
      <c r="AM1260" s="17" t="s">
        <v>63</v>
      </c>
      <c r="AN1260" s="17" t="s">
        <v>63</v>
      </c>
      <c r="AO1260" s="17" t="s">
        <v>63</v>
      </c>
      <c r="AP1260" s="90"/>
      <c r="AQ1260" s="83" t="s">
        <v>64</v>
      </c>
    </row>
    <row r="1261" spans="1:43" ht="255">
      <c r="A1261" s="19" t="s">
        <v>2580</v>
      </c>
      <c r="B1261" s="1">
        <v>6500.56</v>
      </c>
      <c r="C1261" s="16">
        <v>193.5</v>
      </c>
      <c r="D1261" s="28" t="s">
        <v>2581</v>
      </c>
      <c r="E1261" s="17" t="s">
        <v>2242</v>
      </c>
      <c r="F1261" s="20" t="s">
        <v>57</v>
      </c>
      <c r="G1261" s="17" t="s">
        <v>57</v>
      </c>
      <c r="H1261" s="17" t="s">
        <v>2590</v>
      </c>
      <c r="I1261" s="15" t="s">
        <v>2583</v>
      </c>
      <c r="J1261" s="17" t="s">
        <v>2252</v>
      </c>
      <c r="K1261" s="17" t="s">
        <v>2591</v>
      </c>
      <c r="L1261" s="19" t="s">
        <v>62</v>
      </c>
      <c r="M1261" s="19" t="s">
        <v>63</v>
      </c>
      <c r="N1261" s="19" t="s">
        <v>63</v>
      </c>
      <c r="O1261" s="19" t="s">
        <v>62</v>
      </c>
      <c r="P1261" s="19" t="s">
        <v>63</v>
      </c>
      <c r="Q1261" s="19" t="s">
        <v>62</v>
      </c>
      <c r="R1261" s="19" t="s">
        <v>63</v>
      </c>
      <c r="S1261" s="26" t="s">
        <v>62</v>
      </c>
      <c r="T1261" s="26" t="s">
        <v>62</v>
      </c>
      <c r="U1261" s="17" t="s">
        <v>62</v>
      </c>
      <c r="V1261" s="27" t="s">
        <v>62</v>
      </c>
      <c r="W1261" s="17" t="s">
        <v>63</v>
      </c>
      <c r="X1261" s="17" t="s">
        <v>63</v>
      </c>
      <c r="Y1261" s="17" t="s">
        <v>63</v>
      </c>
      <c r="Z1261" s="17" t="s">
        <v>63</v>
      </c>
      <c r="AA1261" s="17" t="s">
        <v>63</v>
      </c>
      <c r="AB1261" s="17" t="s">
        <v>63</v>
      </c>
      <c r="AC1261" s="17" t="s">
        <v>63</v>
      </c>
      <c r="AD1261" s="17" t="s">
        <v>63</v>
      </c>
      <c r="AE1261" s="17" t="s">
        <v>63</v>
      </c>
      <c r="AF1261" s="17" t="s">
        <v>63</v>
      </c>
      <c r="AG1261" s="17" t="s">
        <v>63</v>
      </c>
      <c r="AH1261" s="17" t="s">
        <v>63</v>
      </c>
      <c r="AI1261" s="17" t="s">
        <v>63</v>
      </c>
      <c r="AJ1261" s="17" t="s">
        <v>63</v>
      </c>
      <c r="AK1261" s="17" t="s">
        <v>63</v>
      </c>
      <c r="AL1261" s="17" t="s">
        <v>63</v>
      </c>
      <c r="AM1261" s="17" t="s">
        <v>63</v>
      </c>
      <c r="AN1261" s="17" t="s">
        <v>63</v>
      </c>
      <c r="AO1261" s="17" t="s">
        <v>63</v>
      </c>
      <c r="AP1261" s="90"/>
      <c r="AQ1261" s="83" t="s">
        <v>64</v>
      </c>
    </row>
    <row r="1262" spans="1:43" ht="25.5">
      <c r="A1262" s="19" t="s">
        <v>2580</v>
      </c>
      <c r="B1262" s="1">
        <v>6501.56</v>
      </c>
      <c r="C1262" s="16">
        <v>193.5</v>
      </c>
      <c r="D1262" s="28" t="s">
        <v>2592</v>
      </c>
      <c r="E1262" s="17" t="s">
        <v>2242</v>
      </c>
      <c r="F1262" s="20" t="s">
        <v>57</v>
      </c>
      <c r="G1262" s="17" t="s">
        <v>57</v>
      </c>
      <c r="H1262" s="17" t="s">
        <v>2413</v>
      </c>
      <c r="I1262" s="15" t="s">
        <v>2251</v>
      </c>
      <c r="J1262" s="17" t="s">
        <v>2252</v>
      </c>
      <c r="K1262" s="17" t="s">
        <v>2593</v>
      </c>
      <c r="L1262" s="19" t="s">
        <v>63</v>
      </c>
      <c r="M1262" s="19" t="s">
        <v>63</v>
      </c>
      <c r="N1262" s="19" t="s">
        <v>63</v>
      </c>
      <c r="O1262" s="19" t="s">
        <v>62</v>
      </c>
      <c r="P1262" s="19" t="s">
        <v>63</v>
      </c>
      <c r="Q1262" s="19" t="s">
        <v>62</v>
      </c>
      <c r="R1262" s="19" t="s">
        <v>63</v>
      </c>
      <c r="S1262" s="26" t="s">
        <v>62</v>
      </c>
      <c r="T1262" s="26" t="s">
        <v>62</v>
      </c>
      <c r="U1262" s="17" t="s">
        <v>62</v>
      </c>
      <c r="V1262" s="27" t="s">
        <v>62</v>
      </c>
      <c r="W1262" s="17" t="s">
        <v>63</v>
      </c>
      <c r="X1262" s="17" t="s">
        <v>63</v>
      </c>
      <c r="Y1262" s="17" t="s">
        <v>63</v>
      </c>
      <c r="Z1262" s="17" t="s">
        <v>63</v>
      </c>
      <c r="AA1262" s="17" t="s">
        <v>63</v>
      </c>
      <c r="AB1262" s="17" t="s">
        <v>63</v>
      </c>
      <c r="AC1262" s="17" t="s">
        <v>63</v>
      </c>
      <c r="AD1262" s="17" t="s">
        <v>63</v>
      </c>
      <c r="AE1262" s="17" t="s">
        <v>63</v>
      </c>
      <c r="AF1262" s="17" t="s">
        <v>63</v>
      </c>
      <c r="AG1262" s="17" t="s">
        <v>63</v>
      </c>
      <c r="AH1262" s="17" t="s">
        <v>63</v>
      </c>
      <c r="AI1262" s="17" t="s">
        <v>63</v>
      </c>
      <c r="AJ1262" s="17" t="s">
        <v>63</v>
      </c>
      <c r="AK1262" s="17" t="s">
        <v>63</v>
      </c>
      <c r="AL1262" s="17" t="s">
        <v>63</v>
      </c>
      <c r="AM1262" s="17" t="s">
        <v>63</v>
      </c>
      <c r="AN1262" s="17" t="s">
        <v>63</v>
      </c>
      <c r="AO1262" s="17" t="s">
        <v>63</v>
      </c>
      <c r="AP1262" s="90"/>
      <c r="AQ1262" s="83" t="s">
        <v>64</v>
      </c>
    </row>
    <row r="1263" spans="1:43" ht="191.25">
      <c r="A1263" s="19" t="s">
        <v>2580</v>
      </c>
      <c r="B1263" s="1">
        <v>6501.6</v>
      </c>
      <c r="C1263" s="16">
        <v>2610</v>
      </c>
      <c r="D1263" s="28" t="s">
        <v>2592</v>
      </c>
      <c r="E1263" s="22" t="s">
        <v>274</v>
      </c>
      <c r="F1263" s="20" t="s">
        <v>57</v>
      </c>
      <c r="G1263" s="17" t="s">
        <v>57</v>
      </c>
      <c r="H1263" s="18">
        <v>1</v>
      </c>
      <c r="I1263" s="15" t="s">
        <v>2594</v>
      </c>
      <c r="J1263" s="17" t="s">
        <v>276</v>
      </c>
      <c r="K1263" s="17" t="s">
        <v>2333</v>
      </c>
      <c r="L1263" s="19" t="s">
        <v>63</v>
      </c>
      <c r="M1263" s="19" t="s">
        <v>63</v>
      </c>
      <c r="N1263" s="19" t="s">
        <v>63</v>
      </c>
      <c r="O1263" s="19" t="s">
        <v>62</v>
      </c>
      <c r="P1263" s="19" t="s">
        <v>63</v>
      </c>
      <c r="Q1263" s="19" t="s">
        <v>62</v>
      </c>
      <c r="R1263" s="19" t="s">
        <v>63</v>
      </c>
      <c r="S1263" s="26" t="s">
        <v>62</v>
      </c>
      <c r="T1263" s="26" t="s">
        <v>62</v>
      </c>
      <c r="U1263" s="17" t="s">
        <v>62</v>
      </c>
      <c r="V1263" s="27" t="s">
        <v>62</v>
      </c>
      <c r="W1263" s="17" t="s">
        <v>63</v>
      </c>
      <c r="X1263" s="17" t="s">
        <v>63</v>
      </c>
      <c r="Y1263" s="17" t="s">
        <v>63</v>
      </c>
      <c r="Z1263" s="17" t="s">
        <v>63</v>
      </c>
      <c r="AA1263" s="17" t="s">
        <v>63</v>
      </c>
      <c r="AB1263" s="17" t="s">
        <v>63</v>
      </c>
      <c r="AC1263" s="17" t="s">
        <v>63</v>
      </c>
      <c r="AD1263" s="17" t="s">
        <v>63</v>
      </c>
      <c r="AE1263" s="17" t="s">
        <v>63</v>
      </c>
      <c r="AF1263" s="17" t="s">
        <v>63</v>
      </c>
      <c r="AG1263" s="17" t="s">
        <v>63</v>
      </c>
      <c r="AH1263" s="17" t="s">
        <v>63</v>
      </c>
      <c r="AI1263" s="17" t="s">
        <v>63</v>
      </c>
      <c r="AJ1263" s="17" t="s">
        <v>63</v>
      </c>
      <c r="AK1263" s="17" t="s">
        <v>63</v>
      </c>
      <c r="AL1263" s="17" t="s">
        <v>63</v>
      </c>
      <c r="AM1263" s="17" t="s">
        <v>63</v>
      </c>
      <c r="AN1263" s="17" t="s">
        <v>63</v>
      </c>
      <c r="AO1263" s="17" t="s">
        <v>63</v>
      </c>
      <c r="AP1263" s="90"/>
      <c r="AQ1263" s="83" t="s">
        <v>64</v>
      </c>
    </row>
    <row r="1264" spans="1:43" ht="102">
      <c r="A1264" s="19" t="s">
        <v>2595</v>
      </c>
      <c r="B1264" s="1">
        <v>6600.52</v>
      </c>
      <c r="C1264" s="16">
        <v>120.6</v>
      </c>
      <c r="D1264" s="28" t="s">
        <v>2596</v>
      </c>
      <c r="E1264" s="15" t="s">
        <v>2597</v>
      </c>
      <c r="F1264" s="20" t="s">
        <v>57</v>
      </c>
      <c r="G1264" s="17" t="s">
        <v>57</v>
      </c>
      <c r="H1264" s="17" t="s">
        <v>126</v>
      </c>
      <c r="I1264" s="15" t="s">
        <v>2598</v>
      </c>
      <c r="J1264" s="17"/>
      <c r="K1264" s="17"/>
      <c r="L1264" s="19" t="s">
        <v>63</v>
      </c>
      <c r="M1264" s="19" t="s">
        <v>62</v>
      </c>
      <c r="N1264" s="19" t="s">
        <v>63</v>
      </c>
      <c r="O1264" s="19" t="s">
        <v>62</v>
      </c>
      <c r="P1264" s="19" t="s">
        <v>63</v>
      </c>
      <c r="Q1264" s="19" t="s">
        <v>62</v>
      </c>
      <c r="R1264" s="19" t="s">
        <v>63</v>
      </c>
      <c r="S1264" s="26" t="s">
        <v>62</v>
      </c>
      <c r="T1264" s="26" t="s">
        <v>62</v>
      </c>
      <c r="U1264" s="17" t="s">
        <v>62</v>
      </c>
      <c r="V1264" s="27" t="s">
        <v>62</v>
      </c>
      <c r="W1264" s="17" t="s">
        <v>63</v>
      </c>
      <c r="X1264" s="17" t="s">
        <v>63</v>
      </c>
      <c r="Y1264" s="17" t="s">
        <v>63</v>
      </c>
      <c r="Z1264" s="17" t="s">
        <v>63</v>
      </c>
      <c r="AA1264" s="17" t="s">
        <v>63</v>
      </c>
      <c r="AB1264" s="17" t="s">
        <v>63</v>
      </c>
      <c r="AC1264" s="17" t="s">
        <v>63</v>
      </c>
      <c r="AD1264" s="17" t="s">
        <v>63</v>
      </c>
      <c r="AE1264" s="17" t="s">
        <v>63</v>
      </c>
      <c r="AF1264" s="17" t="s">
        <v>63</v>
      </c>
      <c r="AG1264" s="17" t="s">
        <v>63</v>
      </c>
      <c r="AH1264" s="17" t="s">
        <v>63</v>
      </c>
      <c r="AI1264" s="17" t="s">
        <v>63</v>
      </c>
      <c r="AJ1264" s="17" t="s">
        <v>63</v>
      </c>
      <c r="AK1264" s="17" t="s">
        <v>63</v>
      </c>
      <c r="AL1264" s="17" t="s">
        <v>63</v>
      </c>
      <c r="AM1264" s="17" t="s">
        <v>63</v>
      </c>
      <c r="AN1264" s="17" t="s">
        <v>63</v>
      </c>
      <c r="AO1264" s="17" t="s">
        <v>63</v>
      </c>
      <c r="AP1264" s="90"/>
      <c r="AQ1264" s="83" t="s">
        <v>64</v>
      </c>
    </row>
    <row r="1265" spans="1:43" ht="51">
      <c r="A1265" s="19" t="s">
        <v>2595</v>
      </c>
      <c r="B1265" s="1">
        <v>6600.57</v>
      </c>
      <c r="C1265" s="16">
        <v>75.599999999999994</v>
      </c>
      <c r="D1265" s="28" t="s">
        <v>2599</v>
      </c>
      <c r="E1265" s="17" t="s">
        <v>2600</v>
      </c>
      <c r="F1265" s="20" t="s">
        <v>57</v>
      </c>
      <c r="G1265" s="17" t="s">
        <v>57</v>
      </c>
      <c r="H1265" s="17" t="s">
        <v>2258</v>
      </c>
      <c r="I1265" s="15" t="s">
        <v>2601</v>
      </c>
      <c r="J1265" s="17"/>
      <c r="K1265" s="17"/>
      <c r="L1265" s="19" t="s">
        <v>63</v>
      </c>
      <c r="M1265" s="19" t="s">
        <v>62</v>
      </c>
      <c r="N1265" s="19" t="s">
        <v>63</v>
      </c>
      <c r="O1265" s="19" t="s">
        <v>62</v>
      </c>
      <c r="P1265" s="19" t="s">
        <v>63</v>
      </c>
      <c r="Q1265" s="19" t="s">
        <v>62</v>
      </c>
      <c r="R1265" s="19" t="s">
        <v>63</v>
      </c>
      <c r="S1265" s="26" t="s">
        <v>62</v>
      </c>
      <c r="T1265" s="26" t="s">
        <v>62</v>
      </c>
      <c r="U1265" s="17" t="s">
        <v>62</v>
      </c>
      <c r="V1265" s="27" t="s">
        <v>62</v>
      </c>
      <c r="W1265" s="17" t="s">
        <v>63</v>
      </c>
      <c r="X1265" s="17" t="s">
        <v>63</v>
      </c>
      <c r="Y1265" s="17" t="s">
        <v>63</v>
      </c>
      <c r="Z1265" s="17" t="s">
        <v>63</v>
      </c>
      <c r="AA1265" s="17" t="s">
        <v>63</v>
      </c>
      <c r="AB1265" s="17" t="s">
        <v>63</v>
      </c>
      <c r="AC1265" s="17" t="s">
        <v>63</v>
      </c>
      <c r="AD1265" s="17" t="s">
        <v>63</v>
      </c>
      <c r="AE1265" s="17" t="s">
        <v>63</v>
      </c>
      <c r="AF1265" s="17" t="s">
        <v>63</v>
      </c>
      <c r="AG1265" s="17" t="s">
        <v>63</v>
      </c>
      <c r="AH1265" s="17" t="s">
        <v>63</v>
      </c>
      <c r="AI1265" s="17" t="s">
        <v>63</v>
      </c>
      <c r="AJ1265" s="17" t="s">
        <v>63</v>
      </c>
      <c r="AK1265" s="17" t="s">
        <v>63</v>
      </c>
      <c r="AL1265" s="17" t="s">
        <v>63</v>
      </c>
      <c r="AM1265" s="17" t="s">
        <v>63</v>
      </c>
      <c r="AN1265" s="17" t="s">
        <v>63</v>
      </c>
      <c r="AO1265" s="17" t="s">
        <v>63</v>
      </c>
      <c r="AP1265" s="90"/>
      <c r="AQ1265" s="83" t="s">
        <v>64</v>
      </c>
    </row>
    <row r="1266" spans="1:43" ht="102">
      <c r="A1266" s="19" t="s">
        <v>2595</v>
      </c>
      <c r="B1266" s="1">
        <v>6601.52</v>
      </c>
      <c r="C1266" s="16">
        <v>120.6</v>
      </c>
      <c r="D1266" s="28" t="s">
        <v>2602</v>
      </c>
      <c r="E1266" s="15" t="s">
        <v>2597</v>
      </c>
      <c r="F1266" s="20" t="s">
        <v>57</v>
      </c>
      <c r="G1266" s="17" t="s">
        <v>57</v>
      </c>
      <c r="H1266" s="18">
        <v>1</v>
      </c>
      <c r="I1266" s="15" t="s">
        <v>2603</v>
      </c>
      <c r="J1266" s="17"/>
      <c r="K1266" s="17"/>
      <c r="L1266" s="19" t="s">
        <v>63</v>
      </c>
      <c r="M1266" s="19" t="s">
        <v>62</v>
      </c>
      <c r="N1266" s="19" t="s">
        <v>63</v>
      </c>
      <c r="O1266" s="19" t="s">
        <v>62</v>
      </c>
      <c r="P1266" s="19" t="s">
        <v>63</v>
      </c>
      <c r="Q1266" s="19" t="s">
        <v>62</v>
      </c>
      <c r="R1266" s="19" t="s">
        <v>63</v>
      </c>
      <c r="S1266" s="26" t="s">
        <v>62</v>
      </c>
      <c r="T1266" s="26" t="s">
        <v>62</v>
      </c>
      <c r="U1266" s="17" t="s">
        <v>62</v>
      </c>
      <c r="V1266" s="27" t="s">
        <v>62</v>
      </c>
      <c r="W1266" s="17" t="s">
        <v>63</v>
      </c>
      <c r="X1266" s="17" t="s">
        <v>63</v>
      </c>
      <c r="Y1266" s="17" t="s">
        <v>63</v>
      </c>
      <c r="Z1266" s="17" t="s">
        <v>63</v>
      </c>
      <c r="AA1266" s="17" t="s">
        <v>63</v>
      </c>
      <c r="AB1266" s="17" t="s">
        <v>63</v>
      </c>
      <c r="AC1266" s="17" t="s">
        <v>63</v>
      </c>
      <c r="AD1266" s="17" t="s">
        <v>63</v>
      </c>
      <c r="AE1266" s="17" t="s">
        <v>63</v>
      </c>
      <c r="AF1266" s="17" t="s">
        <v>63</v>
      </c>
      <c r="AG1266" s="17" t="s">
        <v>63</v>
      </c>
      <c r="AH1266" s="17" t="s">
        <v>63</v>
      </c>
      <c r="AI1266" s="17" t="s">
        <v>63</v>
      </c>
      <c r="AJ1266" s="17" t="s">
        <v>63</v>
      </c>
      <c r="AK1266" s="17" t="s">
        <v>63</v>
      </c>
      <c r="AL1266" s="17" t="s">
        <v>63</v>
      </c>
      <c r="AM1266" s="17" t="s">
        <v>63</v>
      </c>
      <c r="AN1266" s="17" t="s">
        <v>63</v>
      </c>
      <c r="AO1266" s="17" t="s">
        <v>63</v>
      </c>
      <c r="AP1266" s="90"/>
      <c r="AQ1266" s="83" t="s">
        <v>64</v>
      </c>
    </row>
    <row r="1267" spans="1:43" ht="102">
      <c r="A1267" s="19" t="s">
        <v>2595</v>
      </c>
      <c r="B1267" s="1">
        <v>6602.52</v>
      </c>
      <c r="C1267" s="16">
        <v>120.6</v>
      </c>
      <c r="D1267" s="28" t="s">
        <v>2604</v>
      </c>
      <c r="E1267" s="15" t="s">
        <v>2597</v>
      </c>
      <c r="F1267" s="20" t="s">
        <v>57</v>
      </c>
      <c r="G1267" s="17" t="s">
        <v>57</v>
      </c>
      <c r="H1267" s="18">
        <v>1</v>
      </c>
      <c r="I1267" s="15" t="s">
        <v>2605</v>
      </c>
      <c r="J1267" s="17"/>
      <c r="K1267" s="17"/>
      <c r="L1267" s="19" t="s">
        <v>63</v>
      </c>
      <c r="M1267" s="19" t="s">
        <v>62</v>
      </c>
      <c r="N1267" s="19" t="s">
        <v>63</v>
      </c>
      <c r="O1267" s="19" t="s">
        <v>62</v>
      </c>
      <c r="P1267" s="19" t="s">
        <v>63</v>
      </c>
      <c r="Q1267" s="19" t="s">
        <v>62</v>
      </c>
      <c r="R1267" s="19" t="s">
        <v>63</v>
      </c>
      <c r="S1267" s="26" t="s">
        <v>62</v>
      </c>
      <c r="T1267" s="26" t="s">
        <v>62</v>
      </c>
      <c r="U1267" s="17" t="s">
        <v>62</v>
      </c>
      <c r="V1267" s="27" t="s">
        <v>62</v>
      </c>
      <c r="W1267" s="17" t="s">
        <v>63</v>
      </c>
      <c r="X1267" s="17" t="s">
        <v>63</v>
      </c>
      <c r="Y1267" s="17" t="s">
        <v>63</v>
      </c>
      <c r="Z1267" s="17" t="s">
        <v>63</v>
      </c>
      <c r="AA1267" s="17" t="s">
        <v>63</v>
      </c>
      <c r="AB1267" s="17" t="s">
        <v>63</v>
      </c>
      <c r="AC1267" s="17" t="s">
        <v>63</v>
      </c>
      <c r="AD1267" s="17" t="s">
        <v>63</v>
      </c>
      <c r="AE1267" s="17" t="s">
        <v>63</v>
      </c>
      <c r="AF1267" s="17" t="s">
        <v>63</v>
      </c>
      <c r="AG1267" s="17" t="s">
        <v>63</v>
      </c>
      <c r="AH1267" s="17" t="s">
        <v>63</v>
      </c>
      <c r="AI1267" s="17" t="s">
        <v>63</v>
      </c>
      <c r="AJ1267" s="17" t="s">
        <v>63</v>
      </c>
      <c r="AK1267" s="17" t="s">
        <v>63</v>
      </c>
      <c r="AL1267" s="17" t="s">
        <v>63</v>
      </c>
      <c r="AM1267" s="17" t="s">
        <v>63</v>
      </c>
      <c r="AN1267" s="17" t="s">
        <v>63</v>
      </c>
      <c r="AO1267" s="17" t="s">
        <v>63</v>
      </c>
      <c r="AP1267" s="90"/>
      <c r="AQ1267" s="83" t="s">
        <v>64</v>
      </c>
    </row>
    <row r="1268" spans="1:43" ht="127.5">
      <c r="A1268" s="19" t="s">
        <v>2595</v>
      </c>
      <c r="B1268" s="1">
        <v>6603.5</v>
      </c>
      <c r="C1268" s="16">
        <v>83.7</v>
      </c>
      <c r="D1268" s="28" t="s">
        <v>2606</v>
      </c>
      <c r="E1268" s="15" t="s">
        <v>303</v>
      </c>
      <c r="F1268" s="20" t="s">
        <v>2607</v>
      </c>
      <c r="G1268" s="17" t="s">
        <v>57</v>
      </c>
      <c r="H1268" s="17" t="s">
        <v>2608</v>
      </c>
      <c r="I1268" s="17"/>
      <c r="J1268" s="15" t="s">
        <v>2609</v>
      </c>
      <c r="K1268" s="17"/>
      <c r="L1268" s="19" t="s">
        <v>63</v>
      </c>
      <c r="M1268" s="19" t="s">
        <v>62</v>
      </c>
      <c r="N1268" s="19" t="s">
        <v>63</v>
      </c>
      <c r="O1268" s="19" t="s">
        <v>62</v>
      </c>
      <c r="P1268" s="19" t="s">
        <v>63</v>
      </c>
      <c r="Q1268" s="19" t="s">
        <v>62</v>
      </c>
      <c r="R1268" s="19" t="s">
        <v>63</v>
      </c>
      <c r="S1268" s="26" t="s">
        <v>62</v>
      </c>
      <c r="T1268" s="26" t="s">
        <v>62</v>
      </c>
      <c r="U1268" s="17" t="s">
        <v>62</v>
      </c>
      <c r="V1268" s="27" t="s">
        <v>62</v>
      </c>
      <c r="W1268" s="17" t="s">
        <v>63</v>
      </c>
      <c r="X1268" s="17" t="s">
        <v>63</v>
      </c>
      <c r="Y1268" s="17" t="s">
        <v>63</v>
      </c>
      <c r="Z1268" s="17" t="s">
        <v>63</v>
      </c>
      <c r="AA1268" s="17" t="s">
        <v>63</v>
      </c>
      <c r="AB1268" s="17" t="s">
        <v>63</v>
      </c>
      <c r="AC1268" s="17" t="s">
        <v>63</v>
      </c>
      <c r="AD1268" s="17" t="s">
        <v>63</v>
      </c>
      <c r="AE1268" s="17" t="s">
        <v>63</v>
      </c>
      <c r="AF1268" s="17" t="s">
        <v>63</v>
      </c>
      <c r="AG1268" s="17" t="s">
        <v>63</v>
      </c>
      <c r="AH1268" s="17" t="s">
        <v>63</v>
      </c>
      <c r="AI1268" s="17" t="s">
        <v>63</v>
      </c>
      <c r="AJ1268" s="17" t="s">
        <v>63</v>
      </c>
      <c r="AK1268" s="17" t="s">
        <v>63</v>
      </c>
      <c r="AL1268" s="17" t="s">
        <v>63</v>
      </c>
      <c r="AM1268" s="17" t="s">
        <v>63</v>
      </c>
      <c r="AN1268" s="17" t="s">
        <v>63</v>
      </c>
      <c r="AO1268" s="17" t="s">
        <v>63</v>
      </c>
      <c r="AP1268" s="90"/>
      <c r="AQ1268" s="83" t="s">
        <v>64</v>
      </c>
    </row>
    <row r="1269" spans="1:43" ht="127.5">
      <c r="A1269" s="19" t="s">
        <v>2595</v>
      </c>
      <c r="B1269" s="1">
        <v>6603.51</v>
      </c>
      <c r="C1269" s="16">
        <v>94.5</v>
      </c>
      <c r="D1269" s="28" t="s">
        <v>2606</v>
      </c>
      <c r="E1269" s="15" t="s">
        <v>2235</v>
      </c>
      <c r="F1269" s="20" t="s">
        <v>2607</v>
      </c>
      <c r="G1269" s="17" t="s">
        <v>57</v>
      </c>
      <c r="H1269" s="17" t="s">
        <v>309</v>
      </c>
      <c r="I1269" s="17"/>
      <c r="J1269" s="15" t="s">
        <v>2610</v>
      </c>
      <c r="K1269" s="17"/>
      <c r="L1269" s="19" t="s">
        <v>63</v>
      </c>
      <c r="M1269" s="19" t="s">
        <v>62</v>
      </c>
      <c r="N1269" s="19" t="s">
        <v>63</v>
      </c>
      <c r="O1269" s="19" t="s">
        <v>62</v>
      </c>
      <c r="P1269" s="19" t="s">
        <v>63</v>
      </c>
      <c r="Q1269" s="19" t="s">
        <v>62</v>
      </c>
      <c r="R1269" s="19" t="s">
        <v>63</v>
      </c>
      <c r="S1269" s="26" t="s">
        <v>62</v>
      </c>
      <c r="T1269" s="26" t="s">
        <v>62</v>
      </c>
      <c r="U1269" s="17" t="s">
        <v>62</v>
      </c>
      <c r="V1269" s="27" t="s">
        <v>62</v>
      </c>
      <c r="W1269" s="17" t="s">
        <v>63</v>
      </c>
      <c r="X1269" s="17" t="s">
        <v>63</v>
      </c>
      <c r="Y1269" s="17" t="s">
        <v>63</v>
      </c>
      <c r="Z1269" s="17" t="s">
        <v>63</v>
      </c>
      <c r="AA1269" s="17" t="s">
        <v>63</v>
      </c>
      <c r="AB1269" s="17" t="s">
        <v>63</v>
      </c>
      <c r="AC1269" s="17" t="s">
        <v>63</v>
      </c>
      <c r="AD1269" s="17" t="s">
        <v>63</v>
      </c>
      <c r="AE1269" s="17" t="s">
        <v>63</v>
      </c>
      <c r="AF1269" s="17" t="s">
        <v>63</v>
      </c>
      <c r="AG1269" s="17" t="s">
        <v>63</v>
      </c>
      <c r="AH1269" s="17" t="s">
        <v>63</v>
      </c>
      <c r="AI1269" s="17" t="s">
        <v>63</v>
      </c>
      <c r="AJ1269" s="17" t="s">
        <v>63</v>
      </c>
      <c r="AK1269" s="17" t="s">
        <v>63</v>
      </c>
      <c r="AL1269" s="17" t="s">
        <v>63</v>
      </c>
      <c r="AM1269" s="17" t="s">
        <v>63</v>
      </c>
      <c r="AN1269" s="17" t="s">
        <v>63</v>
      </c>
      <c r="AO1269" s="17" t="s">
        <v>63</v>
      </c>
      <c r="AP1269" s="90"/>
      <c r="AQ1269" s="83" t="s">
        <v>64</v>
      </c>
    </row>
    <row r="1270" spans="1:43" ht="127.5">
      <c r="A1270" s="19" t="s">
        <v>2595</v>
      </c>
      <c r="B1270" s="1">
        <v>6603.54</v>
      </c>
      <c r="C1270" s="16">
        <v>166.5</v>
      </c>
      <c r="D1270" s="28" t="s">
        <v>2611</v>
      </c>
      <c r="E1270" s="15" t="s">
        <v>308</v>
      </c>
      <c r="F1270" s="20" t="s">
        <v>2607</v>
      </c>
      <c r="G1270" s="17" t="s">
        <v>57</v>
      </c>
      <c r="H1270" s="17" t="s">
        <v>309</v>
      </c>
      <c r="I1270" s="17"/>
      <c r="J1270" s="15" t="s">
        <v>2610</v>
      </c>
      <c r="K1270" s="17"/>
      <c r="L1270" s="19" t="s">
        <v>63</v>
      </c>
      <c r="M1270" s="19" t="s">
        <v>62</v>
      </c>
      <c r="N1270" s="19" t="s">
        <v>63</v>
      </c>
      <c r="O1270" s="19" t="s">
        <v>62</v>
      </c>
      <c r="P1270" s="19" t="s">
        <v>63</v>
      </c>
      <c r="Q1270" s="19" t="s">
        <v>62</v>
      </c>
      <c r="R1270" s="19" t="s">
        <v>63</v>
      </c>
      <c r="S1270" s="26" t="s">
        <v>62</v>
      </c>
      <c r="T1270" s="26" t="s">
        <v>62</v>
      </c>
      <c r="U1270" s="17" t="s">
        <v>62</v>
      </c>
      <c r="V1270" s="27" t="s">
        <v>62</v>
      </c>
      <c r="W1270" s="17" t="s">
        <v>63</v>
      </c>
      <c r="X1270" s="17" t="s">
        <v>63</v>
      </c>
      <c r="Y1270" s="17" t="s">
        <v>63</v>
      </c>
      <c r="Z1270" s="17" t="s">
        <v>63</v>
      </c>
      <c r="AA1270" s="17" t="s">
        <v>63</v>
      </c>
      <c r="AB1270" s="17" t="s">
        <v>63</v>
      </c>
      <c r="AC1270" s="17" t="s">
        <v>63</v>
      </c>
      <c r="AD1270" s="17" t="s">
        <v>63</v>
      </c>
      <c r="AE1270" s="17" t="s">
        <v>63</v>
      </c>
      <c r="AF1270" s="17" t="s">
        <v>63</v>
      </c>
      <c r="AG1270" s="17" t="s">
        <v>63</v>
      </c>
      <c r="AH1270" s="17" t="s">
        <v>63</v>
      </c>
      <c r="AI1270" s="17" t="s">
        <v>63</v>
      </c>
      <c r="AJ1270" s="17" t="s">
        <v>63</v>
      </c>
      <c r="AK1270" s="17" t="s">
        <v>63</v>
      </c>
      <c r="AL1270" s="17" t="s">
        <v>63</v>
      </c>
      <c r="AM1270" s="17" t="s">
        <v>63</v>
      </c>
      <c r="AN1270" s="17" t="s">
        <v>63</v>
      </c>
      <c r="AO1270" s="17" t="s">
        <v>63</v>
      </c>
      <c r="AP1270" s="90"/>
      <c r="AQ1270" s="83" t="s">
        <v>64</v>
      </c>
    </row>
    <row r="1271" spans="1:43" ht="140.25">
      <c r="A1271" s="19" t="s">
        <v>2595</v>
      </c>
      <c r="B1271" s="1">
        <v>6604.5</v>
      </c>
      <c r="C1271" s="16">
        <v>100.8</v>
      </c>
      <c r="D1271" s="28" t="s">
        <v>2606</v>
      </c>
      <c r="E1271" s="15" t="s">
        <v>303</v>
      </c>
      <c r="F1271" s="20" t="s">
        <v>2612</v>
      </c>
      <c r="G1271" s="17" t="s">
        <v>57</v>
      </c>
      <c r="H1271" s="17" t="s">
        <v>2608</v>
      </c>
      <c r="I1271" s="17"/>
      <c r="J1271" s="15" t="s">
        <v>2613</v>
      </c>
      <c r="K1271" s="17"/>
      <c r="L1271" s="19" t="s">
        <v>63</v>
      </c>
      <c r="M1271" s="19" t="s">
        <v>62</v>
      </c>
      <c r="N1271" s="19" t="s">
        <v>63</v>
      </c>
      <c r="O1271" s="19" t="s">
        <v>62</v>
      </c>
      <c r="P1271" s="19" t="s">
        <v>63</v>
      </c>
      <c r="Q1271" s="19" t="s">
        <v>62</v>
      </c>
      <c r="R1271" s="19" t="s">
        <v>63</v>
      </c>
      <c r="S1271" s="26" t="s">
        <v>62</v>
      </c>
      <c r="T1271" s="26" t="s">
        <v>62</v>
      </c>
      <c r="U1271" s="17" t="s">
        <v>62</v>
      </c>
      <c r="V1271" s="27" t="s">
        <v>62</v>
      </c>
      <c r="W1271" s="17" t="s">
        <v>63</v>
      </c>
      <c r="X1271" s="17" t="s">
        <v>63</v>
      </c>
      <c r="Y1271" s="17" t="s">
        <v>63</v>
      </c>
      <c r="Z1271" s="17" t="s">
        <v>63</v>
      </c>
      <c r="AA1271" s="17" t="s">
        <v>63</v>
      </c>
      <c r="AB1271" s="17" t="s">
        <v>63</v>
      </c>
      <c r="AC1271" s="17" t="s">
        <v>63</v>
      </c>
      <c r="AD1271" s="17" t="s">
        <v>63</v>
      </c>
      <c r="AE1271" s="17" t="s">
        <v>63</v>
      </c>
      <c r="AF1271" s="17" t="s">
        <v>63</v>
      </c>
      <c r="AG1271" s="17" t="s">
        <v>63</v>
      </c>
      <c r="AH1271" s="17" t="s">
        <v>63</v>
      </c>
      <c r="AI1271" s="17" t="s">
        <v>63</v>
      </c>
      <c r="AJ1271" s="17" t="s">
        <v>63</v>
      </c>
      <c r="AK1271" s="17" t="s">
        <v>63</v>
      </c>
      <c r="AL1271" s="17" t="s">
        <v>63</v>
      </c>
      <c r="AM1271" s="17" t="s">
        <v>63</v>
      </c>
      <c r="AN1271" s="17" t="s">
        <v>63</v>
      </c>
      <c r="AO1271" s="17" t="s">
        <v>63</v>
      </c>
      <c r="AP1271" s="90"/>
      <c r="AQ1271" s="83" t="s">
        <v>64</v>
      </c>
    </row>
    <row r="1272" spans="1:43" ht="25.5">
      <c r="A1272" s="19" t="s">
        <v>2595</v>
      </c>
      <c r="B1272" s="1">
        <v>6605.64</v>
      </c>
      <c r="C1272" s="16">
        <v>120.6</v>
      </c>
      <c r="D1272" s="28" t="s">
        <v>2790</v>
      </c>
      <c r="E1272" s="15" t="s">
        <v>2791</v>
      </c>
      <c r="F1272" s="20" t="s">
        <v>57</v>
      </c>
      <c r="G1272" s="17" t="s">
        <v>57</v>
      </c>
      <c r="H1272" s="17" t="s">
        <v>2792</v>
      </c>
      <c r="I1272" s="17" t="s">
        <v>2793</v>
      </c>
      <c r="J1272" s="15"/>
      <c r="K1272" s="17" t="s">
        <v>2794</v>
      </c>
      <c r="L1272" s="19" t="s">
        <v>63</v>
      </c>
      <c r="M1272" s="19" t="s">
        <v>62</v>
      </c>
      <c r="N1272" s="19" t="s">
        <v>62</v>
      </c>
      <c r="O1272" s="19" t="s">
        <v>62</v>
      </c>
      <c r="P1272" s="19" t="s">
        <v>63</v>
      </c>
      <c r="Q1272" s="19" t="s">
        <v>62</v>
      </c>
      <c r="R1272" s="19" t="s">
        <v>63</v>
      </c>
      <c r="S1272" s="26" t="s">
        <v>62</v>
      </c>
      <c r="T1272" s="26" t="s">
        <v>62</v>
      </c>
      <c r="U1272" s="17" t="s">
        <v>62</v>
      </c>
      <c r="V1272" s="27" t="s">
        <v>63</v>
      </c>
      <c r="W1272" s="27" t="s">
        <v>63</v>
      </c>
      <c r="X1272" s="27" t="s">
        <v>63</v>
      </c>
      <c r="Y1272" s="27" t="s">
        <v>63</v>
      </c>
      <c r="Z1272" s="27" t="s">
        <v>63</v>
      </c>
      <c r="AA1272" s="27" t="s">
        <v>63</v>
      </c>
      <c r="AB1272" s="27" t="s">
        <v>63</v>
      </c>
      <c r="AC1272" s="27" t="s">
        <v>63</v>
      </c>
      <c r="AD1272" s="27" t="s">
        <v>63</v>
      </c>
      <c r="AE1272" s="27" t="s">
        <v>63</v>
      </c>
      <c r="AF1272" s="27" t="s">
        <v>63</v>
      </c>
      <c r="AG1272" s="27" t="s">
        <v>63</v>
      </c>
      <c r="AH1272" s="27" t="s">
        <v>63</v>
      </c>
      <c r="AI1272" s="27" t="s">
        <v>63</v>
      </c>
      <c r="AJ1272" s="27" t="s">
        <v>63</v>
      </c>
      <c r="AK1272" s="27" t="s">
        <v>63</v>
      </c>
      <c r="AL1272" s="27" t="s">
        <v>63</v>
      </c>
      <c r="AM1272" s="27" t="s">
        <v>63</v>
      </c>
      <c r="AN1272" s="27" t="s">
        <v>63</v>
      </c>
      <c r="AO1272" s="27" t="s">
        <v>63</v>
      </c>
      <c r="AP1272" s="90" t="s">
        <v>2614</v>
      </c>
      <c r="AQ1272" s="83" t="s">
        <v>64</v>
      </c>
    </row>
    <row r="1273" spans="1:43" ht="38.25">
      <c r="A1273" s="19" t="s">
        <v>310</v>
      </c>
      <c r="B1273" s="1">
        <v>6700.9</v>
      </c>
      <c r="C1273" s="16">
        <v>144</v>
      </c>
      <c r="D1273" s="28" t="s">
        <v>311</v>
      </c>
      <c r="E1273" s="17" t="s">
        <v>312</v>
      </c>
      <c r="F1273" s="20" t="s">
        <v>313</v>
      </c>
      <c r="G1273" s="17" t="s">
        <v>57</v>
      </c>
      <c r="H1273" s="18">
        <v>1</v>
      </c>
      <c r="I1273" s="15" t="s">
        <v>314</v>
      </c>
      <c r="J1273" s="17" t="s">
        <v>315</v>
      </c>
      <c r="K1273" s="17"/>
      <c r="L1273" s="19" t="s">
        <v>62</v>
      </c>
      <c r="M1273" s="19" t="s">
        <v>63</v>
      </c>
      <c r="N1273" s="19" t="s">
        <v>63</v>
      </c>
      <c r="O1273" s="19" t="s">
        <v>62</v>
      </c>
      <c r="P1273" s="19" t="s">
        <v>63</v>
      </c>
      <c r="Q1273" s="19" t="s">
        <v>62</v>
      </c>
      <c r="R1273" s="19" t="s">
        <v>63</v>
      </c>
      <c r="S1273" s="26" t="s">
        <v>62</v>
      </c>
      <c r="T1273" s="26" t="s">
        <v>62</v>
      </c>
      <c r="U1273" s="17" t="s">
        <v>62</v>
      </c>
      <c r="V1273" s="27" t="s">
        <v>62</v>
      </c>
      <c r="W1273" s="17" t="s">
        <v>63</v>
      </c>
      <c r="X1273" s="17" t="s">
        <v>63</v>
      </c>
      <c r="Y1273" s="17" t="s">
        <v>63</v>
      </c>
      <c r="Z1273" s="17" t="s">
        <v>63</v>
      </c>
      <c r="AA1273" s="17" t="s">
        <v>63</v>
      </c>
      <c r="AB1273" s="17" t="s">
        <v>63</v>
      </c>
      <c r="AC1273" s="17" t="s">
        <v>63</v>
      </c>
      <c r="AD1273" s="17" t="s">
        <v>63</v>
      </c>
      <c r="AE1273" s="17" t="s">
        <v>63</v>
      </c>
      <c r="AF1273" s="17" t="s">
        <v>63</v>
      </c>
      <c r="AG1273" s="17" t="s">
        <v>63</v>
      </c>
      <c r="AH1273" s="17" t="s">
        <v>63</v>
      </c>
      <c r="AI1273" s="17" t="s">
        <v>63</v>
      </c>
      <c r="AJ1273" s="17" t="s">
        <v>63</v>
      </c>
      <c r="AK1273" s="17" t="s">
        <v>63</v>
      </c>
      <c r="AL1273" s="17" t="s">
        <v>63</v>
      </c>
      <c r="AM1273" s="17" t="s">
        <v>63</v>
      </c>
      <c r="AN1273" s="17" t="s">
        <v>63</v>
      </c>
      <c r="AO1273" s="17" t="s">
        <v>63</v>
      </c>
      <c r="AP1273" s="90"/>
      <c r="AQ1273" s="83" t="s">
        <v>64</v>
      </c>
    </row>
    <row r="1274" spans="1:43" ht="51">
      <c r="A1274" s="19" t="s">
        <v>310</v>
      </c>
      <c r="B1274" s="1">
        <v>6701.9</v>
      </c>
      <c r="C1274" s="16">
        <v>72</v>
      </c>
      <c r="D1274" s="28" t="s">
        <v>2615</v>
      </c>
      <c r="E1274" s="17" t="s">
        <v>312</v>
      </c>
      <c r="F1274" s="20" t="s">
        <v>313</v>
      </c>
      <c r="G1274" s="17" t="s">
        <v>57</v>
      </c>
      <c r="H1274" s="18">
        <v>1</v>
      </c>
      <c r="I1274" s="15" t="s">
        <v>314</v>
      </c>
      <c r="J1274" s="17" t="s">
        <v>315</v>
      </c>
      <c r="K1274" s="17"/>
      <c r="L1274" s="19" t="s">
        <v>62</v>
      </c>
      <c r="M1274" s="19" t="s">
        <v>63</v>
      </c>
      <c r="N1274" s="19" t="s">
        <v>63</v>
      </c>
      <c r="O1274" s="19" t="s">
        <v>62</v>
      </c>
      <c r="P1274" s="19" t="s">
        <v>63</v>
      </c>
      <c r="Q1274" s="19" t="s">
        <v>62</v>
      </c>
      <c r="R1274" s="19" t="s">
        <v>63</v>
      </c>
      <c r="S1274" s="26" t="s">
        <v>62</v>
      </c>
      <c r="T1274" s="26" t="s">
        <v>62</v>
      </c>
      <c r="U1274" s="17" t="s">
        <v>62</v>
      </c>
      <c r="V1274" s="27" t="s">
        <v>62</v>
      </c>
      <c r="W1274" s="17" t="s">
        <v>63</v>
      </c>
      <c r="X1274" s="17" t="s">
        <v>63</v>
      </c>
      <c r="Y1274" s="17" t="s">
        <v>63</v>
      </c>
      <c r="Z1274" s="17" t="s">
        <v>63</v>
      </c>
      <c r="AA1274" s="17" t="s">
        <v>63</v>
      </c>
      <c r="AB1274" s="17" t="s">
        <v>63</v>
      </c>
      <c r="AC1274" s="17" t="s">
        <v>63</v>
      </c>
      <c r="AD1274" s="17" t="s">
        <v>63</v>
      </c>
      <c r="AE1274" s="17" t="s">
        <v>63</v>
      </c>
      <c r="AF1274" s="17" t="s">
        <v>63</v>
      </c>
      <c r="AG1274" s="17" t="s">
        <v>63</v>
      </c>
      <c r="AH1274" s="17" t="s">
        <v>63</v>
      </c>
      <c r="AI1274" s="17" t="s">
        <v>63</v>
      </c>
      <c r="AJ1274" s="17" t="s">
        <v>63</v>
      </c>
      <c r="AK1274" s="17" t="s">
        <v>63</v>
      </c>
      <c r="AL1274" s="17" t="s">
        <v>63</v>
      </c>
      <c r="AM1274" s="17" t="s">
        <v>63</v>
      </c>
      <c r="AN1274" s="17" t="s">
        <v>63</v>
      </c>
      <c r="AO1274" s="17" t="s">
        <v>63</v>
      </c>
      <c r="AP1274" s="90"/>
      <c r="AQ1274" s="83" t="s">
        <v>64</v>
      </c>
    </row>
    <row r="1275" spans="1:43" ht="103.5">
      <c r="A1275" s="19" t="s">
        <v>310</v>
      </c>
      <c r="B1275" s="1">
        <v>6702.63</v>
      </c>
      <c r="C1275" s="16">
        <v>459</v>
      </c>
      <c r="D1275" s="28" t="s">
        <v>316</v>
      </c>
      <c r="E1275" s="17" t="s">
        <v>317</v>
      </c>
      <c r="F1275" s="20" t="s">
        <v>318</v>
      </c>
      <c r="G1275" s="17" t="s">
        <v>57</v>
      </c>
      <c r="H1275" s="18">
        <v>1</v>
      </c>
      <c r="I1275" s="15" t="s">
        <v>319</v>
      </c>
      <c r="J1275" s="17" t="s">
        <v>320</v>
      </c>
      <c r="K1275" s="17" t="s">
        <v>321</v>
      </c>
      <c r="L1275" s="19" t="s">
        <v>63</v>
      </c>
      <c r="M1275" s="19" t="s">
        <v>63</v>
      </c>
      <c r="N1275" s="19" t="s">
        <v>63</v>
      </c>
      <c r="O1275" s="19" t="s">
        <v>62</v>
      </c>
      <c r="P1275" s="19" t="s">
        <v>63</v>
      </c>
      <c r="Q1275" s="19" t="s">
        <v>62</v>
      </c>
      <c r="R1275" s="19" t="s">
        <v>63</v>
      </c>
      <c r="S1275" s="26" t="s">
        <v>62</v>
      </c>
      <c r="T1275" s="26" t="s">
        <v>62</v>
      </c>
      <c r="U1275" s="17" t="s">
        <v>62</v>
      </c>
      <c r="V1275" s="27" t="s">
        <v>62</v>
      </c>
      <c r="W1275" s="17" t="s">
        <v>63</v>
      </c>
      <c r="X1275" s="17" t="s">
        <v>63</v>
      </c>
      <c r="Y1275" s="17" t="s">
        <v>63</v>
      </c>
      <c r="Z1275" s="17" t="s">
        <v>63</v>
      </c>
      <c r="AA1275" s="17" t="s">
        <v>63</v>
      </c>
      <c r="AB1275" s="17" t="s">
        <v>63</v>
      </c>
      <c r="AC1275" s="17" t="s">
        <v>63</v>
      </c>
      <c r="AD1275" s="17" t="s">
        <v>63</v>
      </c>
      <c r="AE1275" s="17" t="s">
        <v>63</v>
      </c>
      <c r="AF1275" s="17" t="s">
        <v>63</v>
      </c>
      <c r="AG1275" s="17" t="s">
        <v>63</v>
      </c>
      <c r="AH1275" s="17" t="s">
        <v>63</v>
      </c>
      <c r="AI1275" s="17" t="s">
        <v>63</v>
      </c>
      <c r="AJ1275" s="17" t="s">
        <v>63</v>
      </c>
      <c r="AK1275" s="17" t="s">
        <v>63</v>
      </c>
      <c r="AL1275" s="17" t="s">
        <v>63</v>
      </c>
      <c r="AM1275" s="17" t="s">
        <v>63</v>
      </c>
      <c r="AN1275" s="17" t="s">
        <v>63</v>
      </c>
      <c r="AO1275" s="17" t="s">
        <v>63</v>
      </c>
      <c r="AP1275" s="90"/>
      <c r="AQ1275" s="83" t="s">
        <v>64</v>
      </c>
    </row>
  </sheetData>
  <autoFilter ref="A2:AQ1275" xr:uid="{00000000-0009-0000-0000-000000000000}"/>
  <mergeCells count="6">
    <mergeCell ref="AP1:AQ1"/>
    <mergeCell ref="L1:P1"/>
    <mergeCell ref="Q1:R1"/>
    <mergeCell ref="S1:AB1"/>
    <mergeCell ref="AC1:AM1"/>
    <mergeCell ref="AN1:AO1"/>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291C1-4097-4BC3-BD5E-06E300237531}">
  <sheetPr>
    <tabColor theme="3" tint="0.39997558519241921"/>
  </sheetPr>
  <dimension ref="A1:X57"/>
  <sheetViews>
    <sheetView zoomScale="80" zoomScaleNormal="80" workbookViewId="0">
      <selection activeCell="X59" sqref="X59"/>
    </sheetView>
  </sheetViews>
  <sheetFormatPr baseColWidth="10" defaultRowHeight="14.25"/>
  <cols>
    <col min="1" max="1" width="77.5" bestFit="1" customWidth="1"/>
    <col min="24" max="24" width="20.125" bestFit="1" customWidth="1"/>
  </cols>
  <sheetData>
    <row r="1" spans="1:24" ht="15">
      <c r="A1" s="231" t="s">
        <v>2927</v>
      </c>
    </row>
    <row r="3" spans="1:24">
      <c r="A3" t="s">
        <v>2905</v>
      </c>
      <c r="B3" t="s">
        <v>2906</v>
      </c>
    </row>
    <row r="4" spans="1:24">
      <c r="A4" t="s">
        <v>2907</v>
      </c>
    </row>
    <row r="6" spans="1:24">
      <c r="A6" t="s">
        <v>2908</v>
      </c>
    </row>
    <row r="7" spans="1:24">
      <c r="A7" t="s">
        <v>2909</v>
      </c>
      <c r="B7" t="s">
        <v>2910</v>
      </c>
    </row>
    <row r="8" spans="1:24">
      <c r="A8" t="s">
        <v>2911</v>
      </c>
      <c r="B8" t="s">
        <v>2912</v>
      </c>
    </row>
    <row r="9" spans="1:24">
      <c r="B9">
        <v>1992</v>
      </c>
      <c r="C9">
        <v>2000</v>
      </c>
      <c r="D9">
        <v>2001</v>
      </c>
      <c r="E9">
        <v>2002</v>
      </c>
      <c r="F9">
        <v>2003</v>
      </c>
      <c r="G9">
        <v>2004</v>
      </c>
      <c r="H9">
        <v>2005</v>
      </c>
      <c r="I9">
        <v>2006</v>
      </c>
      <c r="J9">
        <v>2007</v>
      </c>
      <c r="K9">
        <v>2008</v>
      </c>
      <c r="L9">
        <v>2009</v>
      </c>
      <c r="M9">
        <v>2010</v>
      </c>
      <c r="N9">
        <v>2011</v>
      </c>
      <c r="O9">
        <v>2012</v>
      </c>
      <c r="P9">
        <v>2013</v>
      </c>
      <c r="Q9">
        <v>2014</v>
      </c>
      <c r="R9">
        <v>2015</v>
      </c>
      <c r="S9">
        <v>2016</v>
      </c>
      <c r="T9">
        <v>2017</v>
      </c>
      <c r="U9">
        <v>2018</v>
      </c>
      <c r="V9">
        <v>2019</v>
      </c>
      <c r="W9">
        <v>2020</v>
      </c>
      <c r="X9">
        <v>2021</v>
      </c>
    </row>
    <row r="10" spans="1:24">
      <c r="A10" s="58" t="s">
        <v>2913</v>
      </c>
      <c r="B10" s="51">
        <v>18</v>
      </c>
      <c r="C10" s="51">
        <v>25</v>
      </c>
      <c r="D10" s="51">
        <v>25</v>
      </c>
      <c r="E10" s="51">
        <v>26</v>
      </c>
      <c r="F10" s="51">
        <v>27</v>
      </c>
      <c r="G10" s="51">
        <v>24</v>
      </c>
      <c r="H10" s="51">
        <v>19</v>
      </c>
      <c r="I10" s="51">
        <v>16</v>
      </c>
      <c r="J10" s="51">
        <v>16</v>
      </c>
      <c r="K10" s="51">
        <v>15</v>
      </c>
      <c r="L10" s="51">
        <v>13</v>
      </c>
      <c r="M10" s="51">
        <v>16</v>
      </c>
      <c r="N10" s="51">
        <v>17</v>
      </c>
      <c r="O10" s="51">
        <v>17</v>
      </c>
      <c r="P10" s="51">
        <v>18</v>
      </c>
      <c r="Q10" s="51">
        <v>22</v>
      </c>
      <c r="R10" s="51">
        <v>27</v>
      </c>
      <c r="S10" s="51">
        <v>38</v>
      </c>
      <c r="T10" s="51">
        <v>28</v>
      </c>
      <c r="U10" s="51">
        <v>21</v>
      </c>
      <c r="V10" s="51">
        <v>21</v>
      </c>
      <c r="W10" s="51">
        <v>22</v>
      </c>
      <c r="X10" s="51">
        <v>20</v>
      </c>
    </row>
    <row r="11" spans="1:24">
      <c r="A11" t="s">
        <v>2914</v>
      </c>
      <c r="B11" s="51">
        <v>1.4670000000000001</v>
      </c>
      <c r="C11" s="51">
        <v>1.746</v>
      </c>
      <c r="D11" s="51">
        <v>1.8160000000000001</v>
      </c>
      <c r="E11" s="51">
        <v>1.8879999999999999</v>
      </c>
      <c r="F11" s="51">
        <v>1.907</v>
      </c>
      <c r="G11" s="51">
        <v>1.7669999999999999</v>
      </c>
      <c r="H11" s="51">
        <v>1.752</v>
      </c>
      <c r="I11" s="51">
        <v>1.796</v>
      </c>
      <c r="J11" s="51">
        <v>1.855</v>
      </c>
      <c r="K11" s="51">
        <v>1.9470000000000001</v>
      </c>
      <c r="L11" s="51">
        <v>2.109</v>
      </c>
      <c r="M11" s="51">
        <v>2.7090000000000001</v>
      </c>
      <c r="N11" s="51">
        <v>2.7770000000000001</v>
      </c>
      <c r="O11" s="51">
        <v>2.8239999999999998</v>
      </c>
      <c r="P11" s="51">
        <v>2.9780000000000002</v>
      </c>
      <c r="Q11" s="51">
        <v>3.0950000000000002</v>
      </c>
      <c r="R11" s="51">
        <v>3.2050000000000001</v>
      </c>
      <c r="S11" s="51">
        <v>3.3050000000000002</v>
      </c>
      <c r="T11" s="51">
        <v>3.3980000000000001</v>
      </c>
      <c r="U11" s="51">
        <v>3.4409999999999998</v>
      </c>
      <c r="V11" s="51">
        <v>3.504</v>
      </c>
      <c r="W11" s="51">
        <v>4.3140000000000001</v>
      </c>
      <c r="X11" s="51">
        <v>4.28</v>
      </c>
    </row>
    <row r="12" spans="1:24">
      <c r="A12" s="58" t="s">
        <v>2915</v>
      </c>
      <c r="B12" s="51">
        <v>0</v>
      </c>
      <c r="C12" s="51">
        <v>0</v>
      </c>
      <c r="D12" s="51">
        <v>0</v>
      </c>
      <c r="E12" s="51">
        <v>1</v>
      </c>
      <c r="F12" s="51">
        <v>1</v>
      </c>
      <c r="G12" s="51">
        <v>1</v>
      </c>
      <c r="H12" s="51">
        <v>1</v>
      </c>
      <c r="I12" s="51">
        <v>1</v>
      </c>
      <c r="J12" s="51">
        <v>2</v>
      </c>
      <c r="K12" s="51">
        <v>2</v>
      </c>
      <c r="L12" s="51">
        <v>2</v>
      </c>
      <c r="M12" s="51">
        <v>2</v>
      </c>
      <c r="N12" s="51">
        <v>2</v>
      </c>
      <c r="O12" s="51">
        <v>3</v>
      </c>
      <c r="P12" s="51">
        <v>3</v>
      </c>
      <c r="Q12" s="51">
        <v>3</v>
      </c>
      <c r="R12" s="51">
        <v>3</v>
      </c>
      <c r="S12" s="51">
        <v>3</v>
      </c>
      <c r="T12" s="51">
        <v>4</v>
      </c>
      <c r="U12" s="51">
        <v>4</v>
      </c>
      <c r="V12" s="51">
        <v>4</v>
      </c>
      <c r="W12" s="51">
        <v>4</v>
      </c>
      <c r="X12" s="51">
        <v>5</v>
      </c>
    </row>
    <row r="13" spans="1:24">
      <c r="A13" s="58" t="s">
        <v>2916</v>
      </c>
      <c r="B13" s="51">
        <v>35</v>
      </c>
      <c r="C13" s="51">
        <v>48</v>
      </c>
      <c r="D13" s="51">
        <v>48</v>
      </c>
      <c r="E13" s="51">
        <v>49</v>
      </c>
      <c r="F13" s="51">
        <v>47</v>
      </c>
      <c r="G13" s="51">
        <v>45</v>
      </c>
      <c r="H13" s="51">
        <v>47</v>
      </c>
      <c r="I13" s="51">
        <v>48</v>
      </c>
      <c r="J13" s="51">
        <v>50</v>
      </c>
      <c r="K13" s="51">
        <v>52</v>
      </c>
      <c r="L13" s="51">
        <v>54</v>
      </c>
      <c r="M13" s="51">
        <v>58</v>
      </c>
      <c r="N13" s="51">
        <v>60</v>
      </c>
      <c r="O13" s="51">
        <v>61</v>
      </c>
      <c r="P13" s="51">
        <v>63</v>
      </c>
      <c r="Q13" s="51">
        <v>66</v>
      </c>
      <c r="R13" s="51">
        <v>69</v>
      </c>
      <c r="S13" s="51">
        <v>72</v>
      </c>
      <c r="T13" s="51">
        <v>73</v>
      </c>
      <c r="U13" s="51">
        <v>77</v>
      </c>
      <c r="V13" s="51">
        <v>83</v>
      </c>
      <c r="W13" s="51">
        <v>81</v>
      </c>
      <c r="X13" s="51">
        <v>83</v>
      </c>
    </row>
    <row r="14" spans="1:24">
      <c r="A14" t="s">
        <v>2917</v>
      </c>
      <c r="B14" s="51">
        <v>0.26600000000000001</v>
      </c>
      <c r="C14" s="51">
        <v>0.435</v>
      </c>
      <c r="D14" s="51">
        <v>0.48599999999999999</v>
      </c>
      <c r="E14" s="51">
        <v>0.50900000000000001</v>
      </c>
      <c r="F14" s="51">
        <v>0.55200000000000005</v>
      </c>
      <c r="G14" s="51">
        <v>0.58599999999999997</v>
      </c>
      <c r="H14" s="51">
        <v>0.63</v>
      </c>
      <c r="I14" s="51">
        <v>0.67100000000000004</v>
      </c>
      <c r="J14" s="51">
        <v>0.66200000000000003</v>
      </c>
      <c r="K14" s="51">
        <v>0.80100000000000005</v>
      </c>
      <c r="L14" s="51">
        <v>0.76400000000000001</v>
      </c>
      <c r="M14" s="51">
        <v>0.745</v>
      </c>
      <c r="N14" s="51">
        <v>0.85499999999999998</v>
      </c>
      <c r="O14" s="51">
        <v>0.80800000000000005</v>
      </c>
      <c r="P14" s="51">
        <v>0.86399999999999999</v>
      </c>
      <c r="Q14" s="51">
        <v>0.84299999999999997</v>
      </c>
      <c r="R14" s="51">
        <v>1.143</v>
      </c>
      <c r="S14" s="51">
        <v>1.1919999999999999</v>
      </c>
      <c r="T14" s="51">
        <v>1.2430000000000001</v>
      </c>
      <c r="U14" s="51">
        <v>1.323</v>
      </c>
      <c r="V14" s="51">
        <v>1.369</v>
      </c>
      <c r="W14" s="51">
        <v>1.446</v>
      </c>
      <c r="X14" s="51">
        <v>1.5189999999999999</v>
      </c>
    </row>
    <row r="15" spans="1:24">
      <c r="A15" s="58" t="s">
        <v>2918</v>
      </c>
      <c r="B15" s="51">
        <v>193</v>
      </c>
      <c r="C15" s="51">
        <v>263</v>
      </c>
      <c r="D15" s="51">
        <v>297</v>
      </c>
      <c r="E15" s="51">
        <v>304</v>
      </c>
      <c r="F15" s="51">
        <v>318</v>
      </c>
      <c r="G15" s="51">
        <v>325</v>
      </c>
      <c r="H15" s="51">
        <v>349</v>
      </c>
      <c r="I15" s="51">
        <v>376</v>
      </c>
      <c r="J15" s="51">
        <v>363</v>
      </c>
      <c r="K15" s="51">
        <v>431</v>
      </c>
      <c r="L15" s="51">
        <v>410</v>
      </c>
      <c r="M15" s="51">
        <v>405</v>
      </c>
      <c r="N15" s="51">
        <v>472</v>
      </c>
      <c r="O15" s="51">
        <v>448</v>
      </c>
      <c r="P15" s="51">
        <v>486</v>
      </c>
      <c r="Q15" s="51">
        <v>482</v>
      </c>
      <c r="R15" s="51">
        <v>664</v>
      </c>
      <c r="S15" s="51">
        <v>697</v>
      </c>
      <c r="T15" s="51">
        <v>747</v>
      </c>
      <c r="U15" s="51">
        <v>796</v>
      </c>
      <c r="V15" s="51">
        <v>757</v>
      </c>
      <c r="W15" s="51">
        <v>746</v>
      </c>
      <c r="X15" s="51">
        <v>789</v>
      </c>
    </row>
    <row r="16" spans="1:24">
      <c r="A16" s="58" t="s">
        <v>2919</v>
      </c>
      <c r="B16" s="51">
        <v>32</v>
      </c>
      <c r="C16" s="51">
        <v>54</v>
      </c>
      <c r="D16" s="51">
        <v>63</v>
      </c>
      <c r="E16" s="51">
        <v>68</v>
      </c>
      <c r="F16" s="51">
        <v>80</v>
      </c>
      <c r="G16" s="51">
        <v>212</v>
      </c>
      <c r="H16" s="51">
        <v>218</v>
      </c>
      <c r="I16" s="51">
        <v>231</v>
      </c>
      <c r="J16" s="51">
        <v>240</v>
      </c>
      <c r="K16" s="51">
        <v>270</v>
      </c>
      <c r="L16" s="51">
        <v>256</v>
      </c>
      <c r="M16" s="51">
        <v>230</v>
      </c>
      <c r="N16" s="51">
        <v>259</v>
      </c>
      <c r="O16" s="51">
        <v>243</v>
      </c>
      <c r="P16" s="51">
        <v>104</v>
      </c>
      <c r="Q16" s="51">
        <v>107</v>
      </c>
      <c r="R16" s="51">
        <v>99</v>
      </c>
      <c r="S16" s="51">
        <v>107</v>
      </c>
      <c r="T16" s="51">
        <v>118</v>
      </c>
      <c r="U16" s="51">
        <v>129</v>
      </c>
      <c r="V16" s="51">
        <v>143</v>
      </c>
      <c r="W16" s="51">
        <v>159</v>
      </c>
      <c r="X16" s="51">
        <v>147</v>
      </c>
    </row>
    <row r="18" spans="1:2">
      <c r="A18" t="s">
        <v>2907</v>
      </c>
    </row>
    <row r="19" spans="1:2">
      <c r="A19" t="s">
        <v>2920</v>
      </c>
    </row>
    <row r="20" spans="1:2">
      <c r="A20" t="s">
        <v>2907</v>
      </c>
    </row>
    <row r="22" spans="1:2">
      <c r="A22">
        <v>1</v>
      </c>
      <c r="B22" t="s">
        <v>2921</v>
      </c>
    </row>
    <row r="23" spans="1:2">
      <c r="A23">
        <v>2</v>
      </c>
      <c r="B23" t="s">
        <v>2922</v>
      </c>
    </row>
    <row r="25" spans="1:2">
      <c r="A25" t="s">
        <v>2907</v>
      </c>
    </row>
    <row r="26" spans="1:2">
      <c r="A26" t="s">
        <v>2923</v>
      </c>
    </row>
    <row r="27" spans="1:2">
      <c r="A27" t="s">
        <v>2907</v>
      </c>
    </row>
    <row r="29" spans="1:2">
      <c r="A29" t="s">
        <v>2924</v>
      </c>
    </row>
    <row r="30" spans="1:2">
      <c r="A30" t="s">
        <v>2925</v>
      </c>
    </row>
    <row r="33" spans="1:24" ht="15">
      <c r="A33" s="231" t="s">
        <v>2926</v>
      </c>
    </row>
    <row r="35" spans="1:24">
      <c r="A35" s="58" t="s">
        <v>2913</v>
      </c>
      <c r="B35" s="51">
        <f t="shared" ref="B35:X35" si="0">B10</f>
        <v>18</v>
      </c>
      <c r="C35" s="51">
        <f t="shared" si="0"/>
        <v>25</v>
      </c>
      <c r="D35" s="51">
        <f t="shared" si="0"/>
        <v>25</v>
      </c>
      <c r="E35" s="51">
        <f t="shared" si="0"/>
        <v>26</v>
      </c>
      <c r="F35" s="51">
        <f t="shared" si="0"/>
        <v>27</v>
      </c>
      <c r="G35" s="51">
        <f t="shared" si="0"/>
        <v>24</v>
      </c>
      <c r="H35" s="51">
        <f t="shared" si="0"/>
        <v>19</v>
      </c>
      <c r="I35" s="51">
        <f t="shared" si="0"/>
        <v>16</v>
      </c>
      <c r="J35" s="51">
        <f t="shared" si="0"/>
        <v>16</v>
      </c>
      <c r="K35" s="51">
        <f t="shared" si="0"/>
        <v>15</v>
      </c>
      <c r="L35" s="51">
        <f t="shared" si="0"/>
        <v>13</v>
      </c>
      <c r="M35" s="51">
        <f t="shared" si="0"/>
        <v>16</v>
      </c>
      <c r="N35" s="51">
        <f t="shared" si="0"/>
        <v>17</v>
      </c>
      <c r="O35" s="51">
        <f t="shared" si="0"/>
        <v>17</v>
      </c>
      <c r="P35" s="51">
        <f t="shared" si="0"/>
        <v>18</v>
      </c>
      <c r="Q35" s="51">
        <f t="shared" si="0"/>
        <v>22</v>
      </c>
      <c r="R35" s="51">
        <f t="shared" si="0"/>
        <v>27</v>
      </c>
      <c r="S35" s="51">
        <f t="shared" si="0"/>
        <v>38</v>
      </c>
      <c r="T35" s="51">
        <f t="shared" si="0"/>
        <v>28</v>
      </c>
      <c r="U35" s="51">
        <f t="shared" si="0"/>
        <v>21</v>
      </c>
      <c r="V35" s="51">
        <f t="shared" si="0"/>
        <v>21</v>
      </c>
      <c r="W35" s="51">
        <f t="shared" si="0"/>
        <v>22</v>
      </c>
      <c r="X35" s="51">
        <f t="shared" si="0"/>
        <v>20</v>
      </c>
    </row>
    <row r="36" spans="1:24">
      <c r="A36" t="s">
        <v>2914</v>
      </c>
      <c r="B36">
        <f t="shared" ref="B36:X36" si="1">B11*1000</f>
        <v>1467</v>
      </c>
      <c r="C36">
        <f t="shared" si="1"/>
        <v>1746</v>
      </c>
      <c r="D36">
        <f t="shared" si="1"/>
        <v>1816</v>
      </c>
      <c r="E36">
        <f t="shared" si="1"/>
        <v>1888</v>
      </c>
      <c r="F36">
        <f t="shared" si="1"/>
        <v>1907</v>
      </c>
      <c r="G36">
        <f t="shared" si="1"/>
        <v>1767</v>
      </c>
      <c r="H36">
        <f t="shared" si="1"/>
        <v>1752</v>
      </c>
      <c r="I36">
        <f t="shared" si="1"/>
        <v>1796</v>
      </c>
      <c r="J36">
        <f t="shared" si="1"/>
        <v>1855</v>
      </c>
      <c r="K36">
        <f t="shared" si="1"/>
        <v>1947</v>
      </c>
      <c r="L36">
        <f t="shared" si="1"/>
        <v>2109</v>
      </c>
      <c r="M36">
        <f t="shared" si="1"/>
        <v>2709</v>
      </c>
      <c r="N36">
        <f t="shared" si="1"/>
        <v>2777</v>
      </c>
      <c r="O36">
        <f t="shared" si="1"/>
        <v>2824</v>
      </c>
      <c r="P36">
        <f t="shared" si="1"/>
        <v>2978</v>
      </c>
      <c r="Q36">
        <f t="shared" si="1"/>
        <v>3095</v>
      </c>
      <c r="R36">
        <f t="shared" si="1"/>
        <v>3205</v>
      </c>
      <c r="S36">
        <f t="shared" si="1"/>
        <v>3305</v>
      </c>
      <c r="T36">
        <f t="shared" si="1"/>
        <v>3398</v>
      </c>
      <c r="U36">
        <f t="shared" si="1"/>
        <v>3441</v>
      </c>
      <c r="V36">
        <f t="shared" si="1"/>
        <v>3504</v>
      </c>
      <c r="W36">
        <f t="shared" si="1"/>
        <v>4314</v>
      </c>
      <c r="X36">
        <f t="shared" si="1"/>
        <v>4280</v>
      </c>
    </row>
    <row r="37" spans="1:24">
      <c r="A37" s="58" t="s">
        <v>2915</v>
      </c>
      <c r="B37" s="51">
        <f t="shared" ref="B37:X37" si="2">B12</f>
        <v>0</v>
      </c>
      <c r="C37" s="51">
        <f t="shared" si="2"/>
        <v>0</v>
      </c>
      <c r="D37" s="51">
        <f t="shared" si="2"/>
        <v>0</v>
      </c>
      <c r="E37" s="51">
        <f t="shared" si="2"/>
        <v>1</v>
      </c>
      <c r="F37" s="51">
        <f t="shared" si="2"/>
        <v>1</v>
      </c>
      <c r="G37" s="51">
        <f t="shared" si="2"/>
        <v>1</v>
      </c>
      <c r="H37" s="51">
        <f t="shared" si="2"/>
        <v>1</v>
      </c>
      <c r="I37" s="51">
        <f t="shared" si="2"/>
        <v>1</v>
      </c>
      <c r="J37" s="51">
        <f t="shared" si="2"/>
        <v>2</v>
      </c>
      <c r="K37" s="51">
        <f t="shared" si="2"/>
        <v>2</v>
      </c>
      <c r="L37" s="51">
        <f t="shared" si="2"/>
        <v>2</v>
      </c>
      <c r="M37" s="51">
        <f t="shared" si="2"/>
        <v>2</v>
      </c>
      <c r="N37" s="51">
        <f t="shared" si="2"/>
        <v>2</v>
      </c>
      <c r="O37" s="51">
        <f t="shared" si="2"/>
        <v>3</v>
      </c>
      <c r="P37" s="51">
        <f t="shared" si="2"/>
        <v>3</v>
      </c>
      <c r="Q37" s="51">
        <f t="shared" si="2"/>
        <v>3</v>
      </c>
      <c r="R37" s="51">
        <f t="shared" si="2"/>
        <v>3</v>
      </c>
      <c r="S37" s="51">
        <f t="shared" si="2"/>
        <v>3</v>
      </c>
      <c r="T37" s="51">
        <f t="shared" si="2"/>
        <v>4</v>
      </c>
      <c r="U37" s="51">
        <f t="shared" si="2"/>
        <v>4</v>
      </c>
      <c r="V37" s="51">
        <f t="shared" si="2"/>
        <v>4</v>
      </c>
      <c r="W37" s="51">
        <f t="shared" si="2"/>
        <v>4</v>
      </c>
      <c r="X37" s="51">
        <f t="shared" si="2"/>
        <v>5</v>
      </c>
    </row>
    <row r="38" spans="1:24">
      <c r="A38" s="58" t="s">
        <v>2916</v>
      </c>
      <c r="B38" s="51">
        <f t="shared" ref="B38:X38" si="3">B13</f>
        <v>35</v>
      </c>
      <c r="C38" s="51">
        <f t="shared" si="3"/>
        <v>48</v>
      </c>
      <c r="D38" s="51">
        <f t="shared" si="3"/>
        <v>48</v>
      </c>
      <c r="E38" s="51">
        <f t="shared" si="3"/>
        <v>49</v>
      </c>
      <c r="F38" s="51">
        <f t="shared" si="3"/>
        <v>47</v>
      </c>
      <c r="G38" s="51">
        <f t="shared" si="3"/>
        <v>45</v>
      </c>
      <c r="H38" s="51">
        <f t="shared" si="3"/>
        <v>47</v>
      </c>
      <c r="I38" s="51">
        <f t="shared" si="3"/>
        <v>48</v>
      </c>
      <c r="J38" s="51">
        <f t="shared" si="3"/>
        <v>50</v>
      </c>
      <c r="K38" s="51">
        <f t="shared" si="3"/>
        <v>52</v>
      </c>
      <c r="L38" s="51">
        <f t="shared" si="3"/>
        <v>54</v>
      </c>
      <c r="M38" s="51">
        <f t="shared" si="3"/>
        <v>58</v>
      </c>
      <c r="N38" s="51">
        <f t="shared" si="3"/>
        <v>60</v>
      </c>
      <c r="O38" s="51">
        <f t="shared" si="3"/>
        <v>61</v>
      </c>
      <c r="P38" s="51">
        <f t="shared" si="3"/>
        <v>63</v>
      </c>
      <c r="Q38" s="51">
        <f t="shared" si="3"/>
        <v>66</v>
      </c>
      <c r="R38" s="51">
        <f t="shared" si="3"/>
        <v>69</v>
      </c>
      <c r="S38" s="51">
        <f t="shared" si="3"/>
        <v>72</v>
      </c>
      <c r="T38" s="51">
        <f t="shared" si="3"/>
        <v>73</v>
      </c>
      <c r="U38" s="51">
        <f t="shared" si="3"/>
        <v>77</v>
      </c>
      <c r="V38" s="51">
        <f t="shared" si="3"/>
        <v>83</v>
      </c>
      <c r="W38" s="51">
        <f t="shared" si="3"/>
        <v>81</v>
      </c>
      <c r="X38" s="51">
        <f t="shared" si="3"/>
        <v>83</v>
      </c>
    </row>
    <row r="39" spans="1:24">
      <c r="A39" t="s">
        <v>2917</v>
      </c>
      <c r="B39">
        <f t="shared" ref="B39:X39" si="4">B14*1000</f>
        <v>266</v>
      </c>
      <c r="C39">
        <f t="shared" si="4"/>
        <v>435</v>
      </c>
      <c r="D39">
        <f t="shared" si="4"/>
        <v>486</v>
      </c>
      <c r="E39">
        <f t="shared" si="4"/>
        <v>509</v>
      </c>
      <c r="F39">
        <f t="shared" si="4"/>
        <v>552</v>
      </c>
      <c r="G39">
        <f t="shared" si="4"/>
        <v>586</v>
      </c>
      <c r="H39">
        <f t="shared" si="4"/>
        <v>630</v>
      </c>
      <c r="I39">
        <f t="shared" si="4"/>
        <v>671</v>
      </c>
      <c r="J39">
        <f t="shared" si="4"/>
        <v>662</v>
      </c>
      <c r="K39">
        <f t="shared" si="4"/>
        <v>801</v>
      </c>
      <c r="L39">
        <f t="shared" si="4"/>
        <v>764</v>
      </c>
      <c r="M39">
        <f t="shared" si="4"/>
        <v>745</v>
      </c>
      <c r="N39">
        <f t="shared" si="4"/>
        <v>855</v>
      </c>
      <c r="O39">
        <f t="shared" si="4"/>
        <v>808</v>
      </c>
      <c r="P39">
        <f t="shared" si="4"/>
        <v>864</v>
      </c>
      <c r="Q39">
        <f t="shared" si="4"/>
        <v>843</v>
      </c>
      <c r="R39">
        <f t="shared" si="4"/>
        <v>1143</v>
      </c>
      <c r="S39">
        <f t="shared" si="4"/>
        <v>1192</v>
      </c>
      <c r="T39">
        <f t="shared" si="4"/>
        <v>1243</v>
      </c>
      <c r="U39">
        <f t="shared" si="4"/>
        <v>1323</v>
      </c>
      <c r="V39">
        <f t="shared" si="4"/>
        <v>1369</v>
      </c>
      <c r="W39">
        <f t="shared" si="4"/>
        <v>1446</v>
      </c>
      <c r="X39">
        <f t="shared" si="4"/>
        <v>1519</v>
      </c>
    </row>
    <row r="40" spans="1:24">
      <c r="A40" s="58" t="s">
        <v>2918</v>
      </c>
      <c r="B40" s="51">
        <f t="shared" ref="B40:X40" si="5">B15</f>
        <v>193</v>
      </c>
      <c r="C40" s="51">
        <f t="shared" si="5"/>
        <v>263</v>
      </c>
      <c r="D40" s="51">
        <f t="shared" si="5"/>
        <v>297</v>
      </c>
      <c r="E40" s="51">
        <f t="shared" si="5"/>
        <v>304</v>
      </c>
      <c r="F40" s="51">
        <f t="shared" si="5"/>
        <v>318</v>
      </c>
      <c r="G40" s="51">
        <f t="shared" si="5"/>
        <v>325</v>
      </c>
      <c r="H40" s="51">
        <f t="shared" si="5"/>
        <v>349</v>
      </c>
      <c r="I40" s="51">
        <f t="shared" si="5"/>
        <v>376</v>
      </c>
      <c r="J40" s="51">
        <f t="shared" si="5"/>
        <v>363</v>
      </c>
      <c r="K40" s="51">
        <f t="shared" si="5"/>
        <v>431</v>
      </c>
      <c r="L40" s="51">
        <f t="shared" si="5"/>
        <v>410</v>
      </c>
      <c r="M40" s="51">
        <f t="shared" si="5"/>
        <v>405</v>
      </c>
      <c r="N40" s="51">
        <f t="shared" si="5"/>
        <v>472</v>
      </c>
      <c r="O40" s="51">
        <f t="shared" si="5"/>
        <v>448</v>
      </c>
      <c r="P40" s="51">
        <f t="shared" si="5"/>
        <v>486</v>
      </c>
      <c r="Q40" s="51">
        <f t="shared" si="5"/>
        <v>482</v>
      </c>
      <c r="R40" s="51">
        <f t="shared" si="5"/>
        <v>664</v>
      </c>
      <c r="S40" s="51">
        <f t="shared" si="5"/>
        <v>697</v>
      </c>
      <c r="T40" s="51">
        <f t="shared" si="5"/>
        <v>747</v>
      </c>
      <c r="U40" s="51">
        <f t="shared" si="5"/>
        <v>796</v>
      </c>
      <c r="V40" s="51">
        <f t="shared" si="5"/>
        <v>757</v>
      </c>
      <c r="W40" s="51">
        <f t="shared" si="5"/>
        <v>746</v>
      </c>
      <c r="X40" s="51">
        <f t="shared" si="5"/>
        <v>789</v>
      </c>
    </row>
    <row r="41" spans="1:24">
      <c r="A41" s="58" t="s">
        <v>2919</v>
      </c>
      <c r="B41" s="51">
        <f t="shared" ref="B41:X41" si="6">B16</f>
        <v>32</v>
      </c>
      <c r="C41" s="51">
        <f t="shared" si="6"/>
        <v>54</v>
      </c>
      <c r="D41" s="51">
        <f t="shared" si="6"/>
        <v>63</v>
      </c>
      <c r="E41" s="51">
        <f t="shared" si="6"/>
        <v>68</v>
      </c>
      <c r="F41" s="51">
        <f t="shared" si="6"/>
        <v>80</v>
      </c>
      <c r="G41" s="51">
        <f t="shared" si="6"/>
        <v>212</v>
      </c>
      <c r="H41" s="51">
        <f t="shared" si="6"/>
        <v>218</v>
      </c>
      <c r="I41" s="51">
        <f t="shared" si="6"/>
        <v>231</v>
      </c>
      <c r="J41" s="51">
        <f t="shared" si="6"/>
        <v>240</v>
      </c>
      <c r="K41" s="51">
        <f t="shared" si="6"/>
        <v>270</v>
      </c>
      <c r="L41" s="51">
        <f t="shared" si="6"/>
        <v>256</v>
      </c>
      <c r="M41" s="51">
        <f t="shared" si="6"/>
        <v>230</v>
      </c>
      <c r="N41" s="51">
        <f t="shared" si="6"/>
        <v>259</v>
      </c>
      <c r="O41" s="51">
        <f t="shared" si="6"/>
        <v>243</v>
      </c>
      <c r="P41" s="51">
        <f t="shared" si="6"/>
        <v>104</v>
      </c>
      <c r="Q41" s="51">
        <f t="shared" si="6"/>
        <v>107</v>
      </c>
      <c r="R41" s="51">
        <f t="shared" si="6"/>
        <v>99</v>
      </c>
      <c r="S41" s="51">
        <f t="shared" si="6"/>
        <v>107</v>
      </c>
      <c r="T41" s="51">
        <f t="shared" si="6"/>
        <v>118</v>
      </c>
      <c r="U41" s="51">
        <f t="shared" si="6"/>
        <v>129</v>
      </c>
      <c r="V41" s="51">
        <f t="shared" si="6"/>
        <v>143</v>
      </c>
      <c r="W41" s="51">
        <f t="shared" si="6"/>
        <v>159</v>
      </c>
      <c r="X41" s="51">
        <f t="shared" si="6"/>
        <v>147</v>
      </c>
    </row>
    <row r="44" spans="1:24" ht="15">
      <c r="A44" s="231" t="s">
        <v>2928</v>
      </c>
    </row>
    <row r="46" spans="1:24">
      <c r="A46" s="58" t="s">
        <v>2913</v>
      </c>
      <c r="B46" s="59">
        <f t="shared" ref="B46:X46" si="7">B35/SUM(B$35:B$41)</f>
        <v>8.950770760815515E-3</v>
      </c>
      <c r="C46" s="59">
        <f t="shared" si="7"/>
        <v>9.723842862699339E-3</v>
      </c>
      <c r="D46" s="59">
        <f t="shared" si="7"/>
        <v>9.140767824497258E-3</v>
      </c>
      <c r="E46" s="59">
        <f t="shared" si="7"/>
        <v>9.138840070298769E-3</v>
      </c>
      <c r="F46" s="59">
        <f t="shared" si="7"/>
        <v>9.2087312414733963E-3</v>
      </c>
      <c r="G46" s="59">
        <f t="shared" si="7"/>
        <v>8.1081081081081086E-3</v>
      </c>
      <c r="H46" s="59">
        <f t="shared" si="7"/>
        <v>6.2997347480106105E-3</v>
      </c>
      <c r="I46" s="59">
        <f t="shared" si="7"/>
        <v>5.0971647021344378E-3</v>
      </c>
      <c r="J46" s="59">
        <f t="shared" si="7"/>
        <v>5.018820577164366E-3</v>
      </c>
      <c r="K46" s="59">
        <f t="shared" si="7"/>
        <v>4.2637862421830586E-3</v>
      </c>
      <c r="L46" s="59">
        <f t="shared" si="7"/>
        <v>3.6031042128603103E-3</v>
      </c>
      <c r="M46" s="59">
        <f t="shared" si="7"/>
        <v>3.8415366146458585E-3</v>
      </c>
      <c r="N46" s="59">
        <f t="shared" si="7"/>
        <v>3.8271049076992348E-3</v>
      </c>
      <c r="O46" s="59">
        <f t="shared" si="7"/>
        <v>3.8601271571298821E-3</v>
      </c>
      <c r="P46" s="59">
        <f t="shared" si="7"/>
        <v>3.9858281665190436E-3</v>
      </c>
      <c r="Q46" s="59">
        <f t="shared" si="7"/>
        <v>4.7639670853183193E-3</v>
      </c>
      <c r="R46" s="59">
        <f t="shared" si="7"/>
        <v>5.1823416506717847E-3</v>
      </c>
      <c r="S46" s="59">
        <f t="shared" si="7"/>
        <v>7.0188400443295159E-3</v>
      </c>
      <c r="T46" s="59">
        <f t="shared" si="7"/>
        <v>4.9901978256995192E-3</v>
      </c>
      <c r="U46" s="59">
        <f t="shared" si="7"/>
        <v>3.6263166983249869E-3</v>
      </c>
      <c r="V46" s="59">
        <f t="shared" si="7"/>
        <v>3.5708212888964463E-3</v>
      </c>
      <c r="W46" s="59">
        <f t="shared" si="7"/>
        <v>3.2486709982279976E-3</v>
      </c>
      <c r="X46" s="230">
        <f t="shared" si="7"/>
        <v>2.9226947245360223E-3</v>
      </c>
    </row>
    <row r="47" spans="1:24">
      <c r="A47" t="s">
        <v>2914</v>
      </c>
      <c r="B47" s="59">
        <f t="shared" ref="B47:X47" si="8">B36/SUM(B$35:B$41)</f>
        <v>0.72948781700646448</v>
      </c>
      <c r="C47" s="59">
        <f t="shared" si="8"/>
        <v>0.67911318553092181</v>
      </c>
      <c r="D47" s="59">
        <f t="shared" si="8"/>
        <v>0.66398537477148079</v>
      </c>
      <c r="E47" s="59">
        <f t="shared" si="8"/>
        <v>0.66362038664323375</v>
      </c>
      <c r="F47" s="59">
        <f t="shared" si="8"/>
        <v>0.65040927694406547</v>
      </c>
      <c r="G47" s="59">
        <f t="shared" si="8"/>
        <v>0.5969594594594595</v>
      </c>
      <c r="H47" s="59">
        <f t="shared" si="8"/>
        <v>0.58090185676392569</v>
      </c>
      <c r="I47" s="59">
        <f t="shared" si="8"/>
        <v>0.57215673781459064</v>
      </c>
      <c r="J47" s="59">
        <f t="shared" si="8"/>
        <v>0.58186951066499371</v>
      </c>
      <c r="K47" s="59">
        <f t="shared" si="8"/>
        <v>0.55343945423536101</v>
      </c>
      <c r="L47" s="59">
        <f t="shared" si="8"/>
        <v>0.58453436807095349</v>
      </c>
      <c r="M47" s="59">
        <f t="shared" si="8"/>
        <v>0.65042016806722691</v>
      </c>
      <c r="N47" s="59">
        <f t="shared" si="8"/>
        <v>0.62516884286357499</v>
      </c>
      <c r="O47" s="59">
        <f t="shared" si="8"/>
        <v>0.64123524069028159</v>
      </c>
      <c r="P47" s="59">
        <f t="shared" si="8"/>
        <v>0.6594331266607617</v>
      </c>
      <c r="Q47" s="59">
        <f t="shared" si="8"/>
        <v>0.67020355132091813</v>
      </c>
      <c r="R47" s="59">
        <f t="shared" si="8"/>
        <v>0.61516314779270631</v>
      </c>
      <c r="S47" s="59">
        <f t="shared" si="8"/>
        <v>0.61045437753971188</v>
      </c>
      <c r="T47" s="59">
        <f t="shared" si="8"/>
        <v>0.6055961504188202</v>
      </c>
      <c r="U47" s="59">
        <f t="shared" si="8"/>
        <v>0.59419789328268002</v>
      </c>
      <c r="V47" s="59">
        <f t="shared" si="8"/>
        <v>0.59581703791872132</v>
      </c>
      <c r="W47" s="59">
        <f t="shared" si="8"/>
        <v>0.63703484937979915</v>
      </c>
      <c r="X47" s="230">
        <f t="shared" si="8"/>
        <v>0.62545667105070879</v>
      </c>
    </row>
    <row r="48" spans="1:24">
      <c r="A48" s="58" t="s">
        <v>2915</v>
      </c>
      <c r="B48" s="59">
        <f t="shared" ref="B48:X48" si="9">B37/SUM(B$35:B$41)</f>
        <v>0</v>
      </c>
      <c r="C48" s="59">
        <f t="shared" si="9"/>
        <v>0</v>
      </c>
      <c r="D48" s="59">
        <f t="shared" si="9"/>
        <v>0</v>
      </c>
      <c r="E48" s="59">
        <f t="shared" si="9"/>
        <v>3.5149384885764501E-4</v>
      </c>
      <c r="F48" s="59">
        <f t="shared" si="9"/>
        <v>3.4106412005457026E-4</v>
      </c>
      <c r="G48" s="59">
        <f t="shared" si="9"/>
        <v>3.3783783783783786E-4</v>
      </c>
      <c r="H48" s="59">
        <f t="shared" si="9"/>
        <v>3.3156498673740051E-4</v>
      </c>
      <c r="I48" s="59">
        <f t="shared" si="9"/>
        <v>3.1857279388340236E-4</v>
      </c>
      <c r="J48" s="59">
        <f t="shared" si="9"/>
        <v>6.2735257214554575E-4</v>
      </c>
      <c r="K48" s="59">
        <f t="shared" si="9"/>
        <v>5.6850483229107444E-4</v>
      </c>
      <c r="L48" s="59">
        <f t="shared" si="9"/>
        <v>5.5432372505543237E-4</v>
      </c>
      <c r="M48" s="59">
        <f t="shared" si="9"/>
        <v>4.8019207683073231E-4</v>
      </c>
      <c r="N48" s="59">
        <f t="shared" si="9"/>
        <v>4.5024763619990995E-4</v>
      </c>
      <c r="O48" s="59">
        <f t="shared" si="9"/>
        <v>6.8119891008174384E-4</v>
      </c>
      <c r="P48" s="59">
        <f t="shared" si="9"/>
        <v>6.6430469441984053E-4</v>
      </c>
      <c r="Q48" s="59">
        <f t="shared" si="9"/>
        <v>6.4963187527067995E-4</v>
      </c>
      <c r="R48" s="59">
        <f t="shared" si="9"/>
        <v>5.7581573896353167E-4</v>
      </c>
      <c r="S48" s="59">
        <f t="shared" si="9"/>
        <v>5.5411895086811974E-4</v>
      </c>
      <c r="T48" s="59">
        <f t="shared" si="9"/>
        <v>7.1288540367135981E-4</v>
      </c>
      <c r="U48" s="59">
        <f t="shared" si="9"/>
        <v>6.9072699015714043E-4</v>
      </c>
      <c r="V48" s="59">
        <f t="shared" si="9"/>
        <v>6.8015643598027544E-4</v>
      </c>
      <c r="W48" s="59">
        <f t="shared" si="9"/>
        <v>5.9066745422327229E-4</v>
      </c>
      <c r="X48" s="230">
        <f t="shared" si="9"/>
        <v>7.3067368113400558E-4</v>
      </c>
    </row>
    <row r="49" spans="1:24">
      <c r="A49" s="58" t="s">
        <v>2916</v>
      </c>
      <c r="B49" s="59">
        <f t="shared" ref="B49:X49" si="10">B38/SUM(B$35:B$41)</f>
        <v>1.74042764793635E-2</v>
      </c>
      <c r="C49" s="59">
        <f t="shared" si="10"/>
        <v>1.8669778296382729E-2</v>
      </c>
      <c r="D49" s="59">
        <f t="shared" si="10"/>
        <v>1.7550274223034734E-2</v>
      </c>
      <c r="E49" s="59">
        <f t="shared" si="10"/>
        <v>1.7223198594024606E-2</v>
      </c>
      <c r="F49" s="59">
        <f t="shared" si="10"/>
        <v>1.6030013642564803E-2</v>
      </c>
      <c r="G49" s="59">
        <f t="shared" si="10"/>
        <v>1.5202702702702704E-2</v>
      </c>
      <c r="H49" s="59">
        <f t="shared" si="10"/>
        <v>1.5583554376657824E-2</v>
      </c>
      <c r="I49" s="59">
        <f t="shared" si="10"/>
        <v>1.5291494106403312E-2</v>
      </c>
      <c r="J49" s="59">
        <f t="shared" si="10"/>
        <v>1.5683814303638646E-2</v>
      </c>
      <c r="K49" s="59">
        <f t="shared" si="10"/>
        <v>1.4781125639567936E-2</v>
      </c>
      <c r="L49" s="59">
        <f t="shared" si="10"/>
        <v>1.4966740576496674E-2</v>
      </c>
      <c r="M49" s="59">
        <f t="shared" si="10"/>
        <v>1.3925570228091237E-2</v>
      </c>
      <c r="N49" s="59">
        <f t="shared" si="10"/>
        <v>1.3507429085997299E-2</v>
      </c>
      <c r="O49" s="59">
        <f t="shared" si="10"/>
        <v>1.3851044504995459E-2</v>
      </c>
      <c r="P49" s="59">
        <f t="shared" si="10"/>
        <v>1.3950398582816652E-2</v>
      </c>
      <c r="Q49" s="59">
        <f t="shared" si="10"/>
        <v>1.429190125595496E-2</v>
      </c>
      <c r="R49" s="59">
        <f t="shared" si="10"/>
        <v>1.3243761996161228E-2</v>
      </c>
      <c r="S49" s="59">
        <f t="shared" si="10"/>
        <v>1.3298854820834873E-2</v>
      </c>
      <c r="T49" s="59">
        <f t="shared" si="10"/>
        <v>1.3010158617002316E-2</v>
      </c>
      <c r="U49" s="59">
        <f t="shared" si="10"/>
        <v>1.3296494560524952E-2</v>
      </c>
      <c r="V49" s="59">
        <f t="shared" si="10"/>
        <v>1.4113246046590715E-2</v>
      </c>
      <c r="W49" s="59">
        <f t="shared" si="10"/>
        <v>1.1961015948021264E-2</v>
      </c>
      <c r="X49" s="230">
        <f t="shared" si="10"/>
        <v>1.2129183106824492E-2</v>
      </c>
    </row>
    <row r="50" spans="1:24">
      <c r="A50" t="s">
        <v>2917</v>
      </c>
      <c r="B50" s="59">
        <f t="shared" ref="B50:X50" si="11">B39/SUM(B$35:B$41)</f>
        <v>0.13227250124316262</v>
      </c>
      <c r="C50" s="59">
        <f t="shared" si="11"/>
        <v>0.16919486581096849</v>
      </c>
      <c r="D50" s="59">
        <f t="shared" si="11"/>
        <v>0.1776965265082267</v>
      </c>
      <c r="E50" s="59">
        <f t="shared" si="11"/>
        <v>0.1789103690685413</v>
      </c>
      <c r="F50" s="59">
        <f t="shared" si="11"/>
        <v>0.18826739427012279</v>
      </c>
      <c r="G50" s="59">
        <f t="shared" si="11"/>
        <v>0.19797297297297298</v>
      </c>
      <c r="H50" s="59">
        <f t="shared" si="11"/>
        <v>0.20888594164456234</v>
      </c>
      <c r="I50" s="59">
        <f t="shared" si="11"/>
        <v>0.21376234469576297</v>
      </c>
      <c r="J50" s="59">
        <f t="shared" si="11"/>
        <v>0.20765370138017566</v>
      </c>
      <c r="K50" s="59">
        <f t="shared" si="11"/>
        <v>0.22768618533257531</v>
      </c>
      <c r="L50" s="59">
        <f t="shared" si="11"/>
        <v>0.21175166297117518</v>
      </c>
      <c r="M50" s="59">
        <f t="shared" si="11"/>
        <v>0.17887154861944779</v>
      </c>
      <c r="N50" s="59">
        <f t="shared" si="11"/>
        <v>0.19248086447546151</v>
      </c>
      <c r="O50" s="59">
        <f t="shared" si="11"/>
        <v>0.18346957311534967</v>
      </c>
      <c r="P50" s="59">
        <f t="shared" si="11"/>
        <v>0.19131975199291409</v>
      </c>
      <c r="Q50" s="59">
        <f t="shared" si="11"/>
        <v>0.18254655695106106</v>
      </c>
      <c r="R50" s="59">
        <f t="shared" si="11"/>
        <v>0.21938579654510557</v>
      </c>
      <c r="S50" s="59">
        <f t="shared" si="11"/>
        <v>0.22016992981159955</v>
      </c>
      <c r="T50" s="59">
        <f t="shared" si="11"/>
        <v>0.22152913919087508</v>
      </c>
      <c r="U50" s="59">
        <f t="shared" si="11"/>
        <v>0.22845795199447419</v>
      </c>
      <c r="V50" s="59">
        <f t="shared" si="11"/>
        <v>0.23278354021424927</v>
      </c>
      <c r="W50" s="59">
        <f t="shared" si="11"/>
        <v>0.21352628470171295</v>
      </c>
      <c r="X50" s="230">
        <f t="shared" si="11"/>
        <v>0.22197866432851088</v>
      </c>
    </row>
    <row r="51" spans="1:24">
      <c r="A51" s="58" t="s">
        <v>2918</v>
      </c>
      <c r="B51" s="59">
        <f t="shared" ref="B51:X51" si="12">B40/SUM(B$35:B$41)</f>
        <v>9.5972153157633022E-2</v>
      </c>
      <c r="C51" s="59">
        <f t="shared" si="12"/>
        <v>0.10229482691559705</v>
      </c>
      <c r="D51" s="59">
        <f t="shared" si="12"/>
        <v>0.10859232175502742</v>
      </c>
      <c r="E51" s="59">
        <f t="shared" si="12"/>
        <v>0.10685413005272408</v>
      </c>
      <c r="F51" s="59">
        <f t="shared" si="12"/>
        <v>0.10845839017735334</v>
      </c>
      <c r="G51" s="59">
        <f t="shared" si="12"/>
        <v>0.1097972972972973</v>
      </c>
      <c r="H51" s="59">
        <f t="shared" si="12"/>
        <v>0.11571618037135278</v>
      </c>
      <c r="I51" s="59">
        <f t="shared" si="12"/>
        <v>0.11978337050015929</v>
      </c>
      <c r="J51" s="59">
        <f t="shared" si="12"/>
        <v>0.11386449184441656</v>
      </c>
      <c r="K51" s="59">
        <f t="shared" si="12"/>
        <v>0.12251279135872654</v>
      </c>
      <c r="L51" s="59">
        <f t="shared" si="12"/>
        <v>0.11363636363636363</v>
      </c>
      <c r="M51" s="59">
        <f t="shared" si="12"/>
        <v>9.7238895558223293E-2</v>
      </c>
      <c r="N51" s="59">
        <f t="shared" si="12"/>
        <v>0.10625844214317876</v>
      </c>
      <c r="O51" s="59">
        <f t="shared" si="12"/>
        <v>0.10172570390554042</v>
      </c>
      <c r="P51" s="59">
        <f t="shared" si="12"/>
        <v>0.10761736049601417</v>
      </c>
      <c r="Q51" s="59">
        <f t="shared" si="12"/>
        <v>0.10437418796015591</v>
      </c>
      <c r="R51" s="59">
        <f t="shared" si="12"/>
        <v>0.12744721689059502</v>
      </c>
      <c r="S51" s="59">
        <f t="shared" si="12"/>
        <v>0.12874030291835981</v>
      </c>
      <c r="T51" s="59">
        <f t="shared" si="12"/>
        <v>0.13313134913562644</v>
      </c>
      <c r="U51" s="59">
        <f t="shared" si="12"/>
        <v>0.13745467104127093</v>
      </c>
      <c r="V51" s="59">
        <f t="shared" si="12"/>
        <v>0.12871960550926714</v>
      </c>
      <c r="W51" s="59">
        <f t="shared" si="12"/>
        <v>0.11015948021264028</v>
      </c>
      <c r="X51" s="230">
        <f t="shared" si="12"/>
        <v>0.11530030688294608</v>
      </c>
    </row>
    <row r="52" spans="1:24">
      <c r="A52" s="58" t="s">
        <v>2919</v>
      </c>
      <c r="B52" s="59">
        <f t="shared" ref="B52:X52" si="13">B41/SUM(B$35:B$41)</f>
        <v>1.5912481352560914E-2</v>
      </c>
      <c r="C52" s="59">
        <f t="shared" si="13"/>
        <v>2.1003500583430573E-2</v>
      </c>
      <c r="D52" s="59">
        <f t="shared" si="13"/>
        <v>2.3034734917733089E-2</v>
      </c>
      <c r="E52" s="59">
        <f t="shared" si="13"/>
        <v>2.3901581722319858E-2</v>
      </c>
      <c r="F52" s="59">
        <f t="shared" si="13"/>
        <v>2.7285129604365622E-2</v>
      </c>
      <c r="G52" s="59">
        <f t="shared" si="13"/>
        <v>7.1621621621621626E-2</v>
      </c>
      <c r="H52" s="59">
        <f t="shared" si="13"/>
        <v>7.2281167108753319E-2</v>
      </c>
      <c r="I52" s="59">
        <f t="shared" si="13"/>
        <v>7.3590315387065938E-2</v>
      </c>
      <c r="J52" s="59">
        <f t="shared" si="13"/>
        <v>7.5282308657465491E-2</v>
      </c>
      <c r="K52" s="59">
        <f t="shared" si="13"/>
        <v>7.6748152359295052E-2</v>
      </c>
      <c r="L52" s="59">
        <f t="shared" si="13"/>
        <v>7.0953436807095344E-2</v>
      </c>
      <c r="M52" s="59">
        <f t="shared" si="13"/>
        <v>5.5222088835534214E-2</v>
      </c>
      <c r="N52" s="59">
        <f t="shared" si="13"/>
        <v>5.8307068887888336E-2</v>
      </c>
      <c r="O52" s="59">
        <f t="shared" si="13"/>
        <v>5.5177111716621256E-2</v>
      </c>
      <c r="P52" s="59">
        <f t="shared" si="13"/>
        <v>2.3029229406554472E-2</v>
      </c>
      <c r="Q52" s="59">
        <f t="shared" si="13"/>
        <v>2.317020355132092E-2</v>
      </c>
      <c r="R52" s="59">
        <f t="shared" si="13"/>
        <v>1.9001919385796547E-2</v>
      </c>
      <c r="S52" s="59">
        <f t="shared" si="13"/>
        <v>1.9763575914296269E-2</v>
      </c>
      <c r="T52" s="59">
        <f t="shared" si="13"/>
        <v>2.1030119408305115E-2</v>
      </c>
      <c r="U52" s="59">
        <f t="shared" si="13"/>
        <v>2.2275945432567779E-2</v>
      </c>
      <c r="V52" s="59">
        <f t="shared" si="13"/>
        <v>2.4315592586294846E-2</v>
      </c>
      <c r="W52" s="59">
        <f t="shared" si="13"/>
        <v>2.3479031305375073E-2</v>
      </c>
      <c r="X52" s="230">
        <f t="shared" si="13"/>
        <v>2.1481806225339763E-2</v>
      </c>
    </row>
    <row r="55" spans="1:24">
      <c r="A55" t="s">
        <v>2929</v>
      </c>
      <c r="B55" s="232">
        <f t="shared" ref="B55:W55" si="14">B47/SUM(B46:B52)</f>
        <v>0.72948781700646448</v>
      </c>
      <c r="C55" s="232">
        <f t="shared" si="14"/>
        <v>0.67911318553092181</v>
      </c>
      <c r="D55" s="232">
        <f t="shared" si="14"/>
        <v>0.6639853747714809</v>
      </c>
      <c r="E55" s="232">
        <f t="shared" si="14"/>
        <v>0.66362038664323375</v>
      </c>
      <c r="F55" s="232">
        <f t="shared" si="14"/>
        <v>0.65040927694406547</v>
      </c>
      <c r="G55" s="232">
        <f t="shared" si="14"/>
        <v>0.5969594594594595</v>
      </c>
      <c r="H55" s="232">
        <f t="shared" si="14"/>
        <v>0.58090185676392581</v>
      </c>
      <c r="I55" s="232">
        <f t="shared" si="14"/>
        <v>0.57215673781459075</v>
      </c>
      <c r="J55" s="232">
        <f t="shared" si="14"/>
        <v>0.58186951066499371</v>
      </c>
      <c r="K55" s="232">
        <f t="shared" si="14"/>
        <v>0.55343945423536101</v>
      </c>
      <c r="L55" s="232">
        <f t="shared" si="14"/>
        <v>0.58453436807095338</v>
      </c>
      <c r="M55" s="232">
        <f t="shared" si="14"/>
        <v>0.65042016806722691</v>
      </c>
      <c r="N55" s="232">
        <f t="shared" si="14"/>
        <v>0.62516884286357488</v>
      </c>
      <c r="O55" s="232">
        <f t="shared" si="14"/>
        <v>0.6412352406902817</v>
      </c>
      <c r="P55" s="232">
        <f t="shared" si="14"/>
        <v>0.65943312666076181</v>
      </c>
      <c r="Q55" s="232">
        <f t="shared" si="14"/>
        <v>0.67020355132091824</v>
      </c>
      <c r="R55" s="232">
        <f t="shared" si="14"/>
        <v>0.61516314779270642</v>
      </c>
      <c r="S55" s="232">
        <f t="shared" si="14"/>
        <v>0.61045437753971188</v>
      </c>
      <c r="T55" s="232">
        <f t="shared" si="14"/>
        <v>0.60559615041882031</v>
      </c>
      <c r="U55" s="232">
        <f t="shared" si="14"/>
        <v>0.59419789328268002</v>
      </c>
      <c r="V55" s="232">
        <f t="shared" si="14"/>
        <v>0.59581703791872132</v>
      </c>
      <c r="W55" s="232">
        <f t="shared" si="14"/>
        <v>0.63703484937979915</v>
      </c>
      <c r="X55" s="232">
        <f>X47/SUM(X46:X52)</f>
        <v>0.62545667105070879</v>
      </c>
    </row>
    <row r="56" spans="1:24">
      <c r="A56" t="s">
        <v>2930</v>
      </c>
      <c r="B56" s="232">
        <f t="shared" ref="B56:W56" si="15">B50/SUM(B46:B52)</f>
        <v>0.13227250124316262</v>
      </c>
      <c r="C56" s="232">
        <f t="shared" si="15"/>
        <v>0.16919486581096849</v>
      </c>
      <c r="D56" s="232">
        <f t="shared" si="15"/>
        <v>0.17769652650822673</v>
      </c>
      <c r="E56" s="232">
        <f t="shared" si="15"/>
        <v>0.1789103690685413</v>
      </c>
      <c r="F56" s="232">
        <f t="shared" si="15"/>
        <v>0.18826739427012279</v>
      </c>
      <c r="G56" s="232">
        <f t="shared" si="15"/>
        <v>0.19797297297297298</v>
      </c>
      <c r="H56" s="232">
        <f t="shared" si="15"/>
        <v>0.20888594164456237</v>
      </c>
      <c r="I56" s="232">
        <f t="shared" si="15"/>
        <v>0.213762344695763</v>
      </c>
      <c r="J56" s="232">
        <f t="shared" si="15"/>
        <v>0.20765370138017566</v>
      </c>
      <c r="K56" s="232">
        <f t="shared" si="15"/>
        <v>0.22768618533257531</v>
      </c>
      <c r="L56" s="232">
        <f t="shared" si="15"/>
        <v>0.21175166297117512</v>
      </c>
      <c r="M56" s="232">
        <f t="shared" si="15"/>
        <v>0.17887154861944779</v>
      </c>
      <c r="N56" s="232">
        <f t="shared" si="15"/>
        <v>0.19248086447546145</v>
      </c>
      <c r="O56" s="232">
        <f t="shared" si="15"/>
        <v>0.1834695731153497</v>
      </c>
      <c r="P56" s="232">
        <f t="shared" si="15"/>
        <v>0.19131975199291412</v>
      </c>
      <c r="Q56" s="232">
        <f t="shared" si="15"/>
        <v>0.18254655695106109</v>
      </c>
      <c r="R56" s="232">
        <f t="shared" si="15"/>
        <v>0.21938579654510559</v>
      </c>
      <c r="S56" s="232">
        <f t="shared" si="15"/>
        <v>0.22016992981159955</v>
      </c>
      <c r="T56" s="232">
        <f t="shared" si="15"/>
        <v>0.22152913919087511</v>
      </c>
      <c r="U56" s="232">
        <f t="shared" si="15"/>
        <v>0.22845795199447419</v>
      </c>
      <c r="V56" s="232">
        <f t="shared" si="15"/>
        <v>0.23278354021424927</v>
      </c>
      <c r="W56" s="232">
        <f t="shared" si="15"/>
        <v>0.21352628470171295</v>
      </c>
      <c r="X56" s="232">
        <f>X50/SUM(X46:X52)</f>
        <v>0.22197866432851088</v>
      </c>
    </row>
    <row r="57" spans="1:24">
      <c r="A57" t="s">
        <v>2931</v>
      </c>
      <c r="B57" s="232">
        <f t="shared" ref="B57:W57" si="16">1-SUM(B55:B56)</f>
        <v>0.13823968175037293</v>
      </c>
      <c r="C57" s="232">
        <f t="shared" si="16"/>
        <v>0.15169194865810964</v>
      </c>
      <c r="D57" s="232">
        <f t="shared" si="16"/>
        <v>0.15831809872029234</v>
      </c>
      <c r="E57" s="232">
        <f t="shared" si="16"/>
        <v>0.15746924428822495</v>
      </c>
      <c r="F57" s="232">
        <f t="shared" si="16"/>
        <v>0.16132332878581179</v>
      </c>
      <c r="G57" s="232">
        <f t="shared" si="16"/>
        <v>0.2050675675675675</v>
      </c>
      <c r="H57" s="232">
        <f t="shared" si="16"/>
        <v>0.21021220159151177</v>
      </c>
      <c r="I57" s="232">
        <f t="shared" si="16"/>
        <v>0.21408091748964631</v>
      </c>
      <c r="J57" s="232">
        <f t="shared" si="16"/>
        <v>0.2104767879548306</v>
      </c>
      <c r="K57" s="232">
        <f t="shared" si="16"/>
        <v>0.21887436043206365</v>
      </c>
      <c r="L57" s="232">
        <f t="shared" si="16"/>
        <v>0.20371396895787153</v>
      </c>
      <c r="M57" s="232">
        <f t="shared" si="16"/>
        <v>0.17070828331332533</v>
      </c>
      <c r="N57" s="232">
        <f t="shared" si="16"/>
        <v>0.1823502926609637</v>
      </c>
      <c r="O57" s="232">
        <f t="shared" si="16"/>
        <v>0.17529518619436857</v>
      </c>
      <c r="P57" s="232">
        <f t="shared" si="16"/>
        <v>0.14924712134632401</v>
      </c>
      <c r="Q57" s="232">
        <f t="shared" si="16"/>
        <v>0.14724989172802072</v>
      </c>
      <c r="R57" s="232">
        <f t="shared" si="16"/>
        <v>0.16545105566218798</v>
      </c>
      <c r="S57" s="232">
        <f t="shared" si="16"/>
        <v>0.16937569264868857</v>
      </c>
      <c r="T57" s="232">
        <f t="shared" si="16"/>
        <v>0.17287471039030455</v>
      </c>
      <c r="U57" s="232">
        <f t="shared" si="16"/>
        <v>0.17734415472284581</v>
      </c>
      <c r="V57" s="232">
        <f t="shared" si="16"/>
        <v>0.17139942186702939</v>
      </c>
      <c r="W57" s="232">
        <f t="shared" si="16"/>
        <v>0.14943886591848787</v>
      </c>
      <c r="X57" s="232">
        <f>1-SUM(X55:X56)</f>
        <v>0.15256466462078033</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8BB6C-D9C1-4830-8928-8E5CB95B61E8}">
  <sheetPr>
    <tabColor theme="2" tint="-0.499984740745262"/>
  </sheetPr>
  <dimension ref="A1:C13"/>
  <sheetViews>
    <sheetView workbookViewId="0">
      <selection activeCell="C3" sqref="C3"/>
    </sheetView>
  </sheetViews>
  <sheetFormatPr baseColWidth="10" defaultColWidth="11" defaultRowHeight="14.25"/>
  <cols>
    <col min="1" max="1" width="30.625" style="211" customWidth="1"/>
    <col min="2" max="2" width="12" style="225" bestFit="1" customWidth="1"/>
    <col min="3" max="3" width="49.625" style="193" customWidth="1"/>
    <col min="4" max="16384" width="11" style="193"/>
  </cols>
  <sheetData>
    <row r="1" spans="1:3">
      <c r="A1" s="211" t="s">
        <v>2806</v>
      </c>
      <c r="B1" s="225" t="s">
        <v>2807</v>
      </c>
      <c r="C1" s="193" t="s">
        <v>2808</v>
      </c>
    </row>
    <row r="2" spans="1:3">
      <c r="A2" s="211" t="s">
        <v>1059</v>
      </c>
      <c r="B2" s="225">
        <v>6.0339999999999998</v>
      </c>
      <c r="C2" s="193" t="s">
        <v>3162</v>
      </c>
    </row>
    <row r="3" spans="1:3">
      <c r="A3" s="211" t="s">
        <v>2809</v>
      </c>
      <c r="B3" s="225">
        <v>1</v>
      </c>
      <c r="C3" s="193" t="s">
        <v>3161</v>
      </c>
    </row>
    <row r="4" spans="1:3" ht="85.5">
      <c r="A4" s="211" t="s">
        <v>2810</v>
      </c>
      <c r="B4" s="226">
        <v>0.54100000000000004</v>
      </c>
      <c r="C4" s="211" t="s">
        <v>2813</v>
      </c>
    </row>
    <row r="5" spans="1:3" ht="57">
      <c r="A5" s="211" t="s">
        <v>2961</v>
      </c>
      <c r="B5" s="227">
        <f>_xlfn.BINOM.DIST.RANGE(B2,B4,1,B2)</f>
        <v>0.99064861121474879</v>
      </c>
      <c r="C5" s="193" t="s">
        <v>2998</v>
      </c>
    </row>
    <row r="6" spans="1:3" ht="57">
      <c r="A6" s="211" t="s">
        <v>2811</v>
      </c>
      <c r="B6" s="228">
        <v>3.5700000000000003E-2</v>
      </c>
      <c r="C6" s="211" t="s">
        <v>2814</v>
      </c>
    </row>
    <row r="7" spans="1:3" ht="71.25">
      <c r="A7" s="211" t="s">
        <v>2962</v>
      </c>
      <c r="B7" s="227">
        <f>_xlfn.BINOM.DIST.RANGE(B2,B6,1,B2)</f>
        <v>0.19596861684877653</v>
      </c>
      <c r="C7" s="193" t="s">
        <v>2998</v>
      </c>
    </row>
    <row r="8" spans="1:3" ht="28.5">
      <c r="A8" s="211" t="s">
        <v>2851</v>
      </c>
      <c r="B8" s="228">
        <v>0.8</v>
      </c>
      <c r="C8" s="211" t="s">
        <v>2812</v>
      </c>
    </row>
    <row r="9" spans="1:3">
      <c r="A9" s="211" t="s">
        <v>2852</v>
      </c>
      <c r="B9" s="229">
        <f>GBE_Bund!X55/SUM(GBE_Bund!X55:X56)</f>
        <v>0.73805828591136402</v>
      </c>
      <c r="C9" s="193" t="s">
        <v>2932</v>
      </c>
    </row>
    <row r="10" spans="1:3" ht="28.5">
      <c r="A10" s="211" t="s">
        <v>2884</v>
      </c>
      <c r="B10" s="229">
        <v>7.0999999999999994E-2</v>
      </c>
      <c r="C10" s="193" t="s">
        <v>2883</v>
      </c>
    </row>
    <row r="11" spans="1:3" ht="28.5">
      <c r="A11" s="211" t="s">
        <v>2997</v>
      </c>
      <c r="B11" s="249">
        <v>1.3520053208085001</v>
      </c>
      <c r="C11" s="193" t="s">
        <v>3003</v>
      </c>
    </row>
    <row r="12" spans="1:3">
      <c r="A12" s="211" t="s">
        <v>3014</v>
      </c>
      <c r="B12" s="306">
        <v>0.5</v>
      </c>
      <c r="C12" s="193" t="s">
        <v>3015</v>
      </c>
    </row>
    <row r="13" spans="1:3">
      <c r="A13" s="211" t="s">
        <v>3013</v>
      </c>
      <c r="B13" s="306">
        <v>0.5</v>
      </c>
      <c r="C13" s="193" t="s">
        <v>3015</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721E7-8ADA-4E06-89BE-06AF412AEDF8}">
  <sheetPr codeName="Tabelle1">
    <tabColor theme="7" tint="0.39997558519241921"/>
  </sheetPr>
  <dimension ref="A1:E53"/>
  <sheetViews>
    <sheetView tabSelected="1" topLeftCell="A9" workbookViewId="0">
      <selection activeCell="F15" sqref="F15"/>
    </sheetView>
  </sheetViews>
  <sheetFormatPr baseColWidth="10" defaultRowHeight="14.25"/>
  <cols>
    <col min="1" max="1" width="29.125" bestFit="1" customWidth="1"/>
    <col min="2" max="2" width="22.25" customWidth="1"/>
    <col min="3" max="3" width="12.875" customWidth="1"/>
    <col min="4" max="4" width="24.75" customWidth="1"/>
    <col min="5" max="5" width="17.25" customWidth="1"/>
    <col min="6" max="6" width="11.25" customWidth="1"/>
    <col min="8" max="8" width="30.625" customWidth="1"/>
    <col min="10" max="10" width="13.125" customWidth="1"/>
  </cols>
  <sheetData>
    <row r="1" spans="1:5">
      <c r="A1" s="58" t="s">
        <v>942</v>
      </c>
    </row>
    <row r="2" spans="1:5">
      <c r="A2" t="s">
        <v>599</v>
      </c>
      <c r="B2" t="s">
        <v>600</v>
      </c>
      <c r="C2" t="s">
        <v>601</v>
      </c>
      <c r="D2" t="s">
        <v>602</v>
      </c>
      <c r="E2" t="s">
        <v>931</v>
      </c>
    </row>
    <row r="3" spans="1:5">
      <c r="A3" t="s">
        <v>930</v>
      </c>
      <c r="B3">
        <f>COUNTIF(Konsolidiert!AK2:AK127,1)</f>
        <v>66</v>
      </c>
      <c r="C3">
        <f>COUNTIF(Konsolidiert!AK2:AK127,2)</f>
        <v>7</v>
      </c>
      <c r="D3">
        <f>COUNTIF(Konsolidiert!AK2:AK127,0)</f>
        <v>52</v>
      </c>
      <c r="E3">
        <f t="shared" ref="E3:E8" si="0">SUM(B3:D3)</f>
        <v>125</v>
      </c>
    </row>
    <row r="4" spans="1:5">
      <c r="A4" t="s">
        <v>3116</v>
      </c>
      <c r="B4">
        <f>Vergleichbarkeit!P127</f>
        <v>65</v>
      </c>
      <c r="C4">
        <f>Vergleichbarkeit!Q127</f>
        <v>14</v>
      </c>
      <c r="D4">
        <f>125-B4-C4</f>
        <v>46</v>
      </c>
      <c r="E4">
        <f t="shared" si="0"/>
        <v>125</v>
      </c>
    </row>
    <row r="5" spans="1:5">
      <c r="A5" t="s">
        <v>939</v>
      </c>
      <c r="B5">
        <f>COUNTIF(Konsolidiert!M2:M126,1)</f>
        <v>79</v>
      </c>
      <c r="C5">
        <f>COUNTIF(Konsolidiert!M2:M126,2)</f>
        <v>20</v>
      </c>
      <c r="D5">
        <f>COUNTIF(Konsolidiert!M2:M126,0)</f>
        <v>26</v>
      </c>
      <c r="E5">
        <f t="shared" si="0"/>
        <v>125</v>
      </c>
    </row>
    <row r="6" spans="1:5">
      <c r="A6" t="s">
        <v>940</v>
      </c>
      <c r="B6">
        <f>COUNTIF(Konsolidiert!V2:V126,1)</f>
        <v>70</v>
      </c>
      <c r="C6">
        <f>COUNTIF(Konsolidiert!V2:V126,2)</f>
        <v>16</v>
      </c>
      <c r="D6">
        <f>COUNTIF(Konsolidiert!V2:V126,0)</f>
        <v>39</v>
      </c>
      <c r="E6">
        <f t="shared" si="0"/>
        <v>125</v>
      </c>
    </row>
    <row r="7" spans="1:5">
      <c r="A7" t="s">
        <v>941</v>
      </c>
      <c r="B7">
        <f>COUNTIF(Konsolidiert!AR2:AR126,1)</f>
        <v>58</v>
      </c>
      <c r="C7">
        <f>COUNTIF(Konsolidiert!AR2:AR126,2)</f>
        <v>25</v>
      </c>
      <c r="D7">
        <f>COUNTIF(Konsolidiert!AR2:AR126,0)</f>
        <v>42</v>
      </c>
      <c r="E7">
        <f t="shared" si="0"/>
        <v>125</v>
      </c>
    </row>
    <row r="8" spans="1:5">
      <c r="A8" t="s">
        <v>630</v>
      </c>
      <c r="B8">
        <f>COUNTIF(Konsolidiert!AC2:AC126,1)</f>
        <v>59</v>
      </c>
      <c r="C8">
        <f>COUNTIF(Konsolidiert!AC2:AC126,2)</f>
        <v>21</v>
      </c>
      <c r="D8">
        <f>COUNTIF(Konsolidiert!AC2:AC126,0)</f>
        <v>45</v>
      </c>
      <c r="E8">
        <f t="shared" si="0"/>
        <v>125</v>
      </c>
    </row>
    <row r="10" spans="1:5">
      <c r="A10" s="58" t="s">
        <v>936</v>
      </c>
    </row>
    <row r="11" spans="1:5">
      <c r="A11" t="s">
        <v>599</v>
      </c>
      <c r="B11" t="s">
        <v>600</v>
      </c>
      <c r="C11" t="s">
        <v>601</v>
      </c>
      <c r="D11" t="s">
        <v>602</v>
      </c>
      <c r="E11" t="s">
        <v>931</v>
      </c>
    </row>
    <row r="12" spans="1:5">
      <c r="A12" t="s">
        <v>939</v>
      </c>
      <c r="B12">
        <f>COUNTIFS(Konsolidiert!$A$2:$A$126,"A",Konsolidiert!M2:M126,1)</f>
        <v>51</v>
      </c>
      <c r="C12">
        <f>COUNTIFS(Konsolidiert!$A$2:$A$126,"A",Konsolidiert!M2:M126,2)</f>
        <v>7</v>
      </c>
      <c r="D12">
        <f>COUNTIFS(Konsolidiert!$A$2:$A$126,"A",Konsolidiert!M2:M126,0)</f>
        <v>11</v>
      </c>
      <c r="E12">
        <f>SUM(B12:D12)</f>
        <v>69</v>
      </c>
    </row>
    <row r="13" spans="1:5">
      <c r="A13" t="s">
        <v>940</v>
      </c>
      <c r="B13">
        <f>COUNTIFS(Konsolidiert!$A$2:$A$126,"A",Konsolidiert!V2:V126,1)</f>
        <v>52</v>
      </c>
      <c r="C13">
        <f>COUNTIFS(Konsolidiert!$A$2:$A$126,"A",Konsolidiert!V2:V126,2)</f>
        <v>10</v>
      </c>
      <c r="D13">
        <f>COUNTIFS(Konsolidiert!$A$2:$A$126,"A",Konsolidiert!V2:V126,0)</f>
        <v>7</v>
      </c>
      <c r="E13">
        <f t="shared" ref="E13:E14" si="1">SUM(B13:D13)</f>
        <v>69</v>
      </c>
    </row>
    <row r="14" spans="1:5">
      <c r="A14" t="s">
        <v>630</v>
      </c>
      <c r="B14">
        <f>COUNTIFS(Konsolidiert!$A$2:$A$126,"A",Konsolidiert!AC2:AC126,1)</f>
        <v>49</v>
      </c>
      <c r="C14">
        <f>COUNTIFS(Konsolidiert!$A$2:$A$126,"A",Konsolidiert!AC2:AC126,2)</f>
        <v>7</v>
      </c>
      <c r="D14">
        <f>COUNTIFS(Konsolidiert!$A$2:$A$126,"A",Konsolidiert!AC2:AC126,0)</f>
        <v>13</v>
      </c>
      <c r="E14">
        <f t="shared" si="1"/>
        <v>69</v>
      </c>
    </row>
    <row r="15" spans="1:5">
      <c r="A15" t="s">
        <v>930</v>
      </c>
      <c r="B15">
        <f>COUNTIFS(Konsolidiert!$A$2:$A$126,"A",Konsolidiert!AK2:AK126,1)</f>
        <v>48</v>
      </c>
      <c r="C15">
        <f>COUNTIFS(Konsolidiert!$A$2:$A$126,"A",Konsolidiert!AK2:AK126,2)</f>
        <v>5</v>
      </c>
      <c r="D15">
        <f>COUNTIFS(Konsolidiert!$A$2:$A$126,"A",Konsolidiert!AK2:AK126,0)</f>
        <v>16</v>
      </c>
      <c r="E15">
        <f>SUM(B15:D15)</f>
        <v>69</v>
      </c>
    </row>
    <row r="16" spans="1:5">
      <c r="A16" t="s">
        <v>941</v>
      </c>
      <c r="B16">
        <f>COUNTIFS(Konsolidiert!$A$2:$A$126,"A",Konsolidiert!AR2:AR126,1)</f>
        <v>42</v>
      </c>
      <c r="C16">
        <f>COUNTIFS(Konsolidiert!$A$2:$A$126,"A",Konsolidiert!AR2:AR126,2)</f>
        <v>14</v>
      </c>
      <c r="D16">
        <f>COUNTIFS(Konsolidiert!$A$2:$A$126,"A",Konsolidiert!AR2:AR126,0)</f>
        <v>13</v>
      </c>
      <c r="E16">
        <f>SUM(B16:D16)</f>
        <v>69</v>
      </c>
    </row>
    <row r="18" spans="1:5">
      <c r="A18" s="58" t="s">
        <v>26</v>
      </c>
    </row>
    <row r="19" spans="1:5">
      <c r="A19" t="s">
        <v>599</v>
      </c>
      <c r="B19" t="s">
        <v>600</v>
      </c>
      <c r="C19" t="s">
        <v>601</v>
      </c>
      <c r="D19" t="s">
        <v>602</v>
      </c>
      <c r="E19" t="s">
        <v>931</v>
      </c>
    </row>
    <row r="20" spans="1:5">
      <c r="A20" t="s">
        <v>939</v>
      </c>
      <c r="B20">
        <f>COUNTIFS(Konsolidiert!$B$2:$B$126,"B",Konsolidiert!M2:M126,1)</f>
        <v>7</v>
      </c>
      <c r="C20">
        <f>COUNTIFS(Konsolidiert!$B$2:$B$126,"B",Konsolidiert!M2:M126,2)</f>
        <v>2</v>
      </c>
      <c r="D20">
        <f>COUNTIFS(Konsolidiert!$B$2:$B$126,"B",Konsolidiert!M2:M126,0)</f>
        <v>11</v>
      </c>
      <c r="E20">
        <f>SUM(B20:D20)</f>
        <v>20</v>
      </c>
    </row>
    <row r="21" spans="1:5">
      <c r="A21" t="s">
        <v>940</v>
      </c>
      <c r="B21">
        <f>COUNTIFS(Konsolidiert!$B$2:$B$126,"B",Konsolidiert!V2:V126,1)</f>
        <v>1</v>
      </c>
      <c r="C21">
        <f>COUNTIFS(Konsolidiert!$B$2:$B$126,"B",Konsolidiert!V2:V126,2)</f>
        <v>1</v>
      </c>
      <c r="D21">
        <f>COUNTIFS(Konsolidiert!$B$2:$B$126,"B",Konsolidiert!V2:V126,0)</f>
        <v>18</v>
      </c>
      <c r="E21">
        <f t="shared" ref="E21:E22" si="2">SUM(B21:D21)</f>
        <v>20</v>
      </c>
    </row>
    <row r="22" spans="1:5">
      <c r="A22" t="s">
        <v>630</v>
      </c>
      <c r="B22">
        <f>COUNTIFS(Konsolidiert!$B$2:$B$126,"B",Konsolidiert!AC2:AC126,1)</f>
        <v>1</v>
      </c>
      <c r="C22">
        <f>COUNTIFS(Konsolidiert!$B$2:$B$126,"B",Konsolidiert!AC2:AC126,2)</f>
        <v>1</v>
      </c>
      <c r="D22">
        <f>COUNTIFS(Konsolidiert!$B$2:$B$126,"B",Konsolidiert!AC2:AC126,0)</f>
        <v>18</v>
      </c>
      <c r="E22">
        <f t="shared" si="2"/>
        <v>20</v>
      </c>
    </row>
    <row r="23" spans="1:5">
      <c r="A23" t="s">
        <v>930</v>
      </c>
      <c r="B23">
        <f>COUNTIFS(Konsolidiert!$B$2:$B$126,"B",Konsolidiert!AK2:AK126,1)</f>
        <v>2</v>
      </c>
      <c r="C23">
        <f>COUNTIFS(Konsolidiert!$B$2:$B$126,"B",Konsolidiert!AK2:AK126,2)</f>
        <v>0</v>
      </c>
      <c r="D23">
        <f>COUNTIFS(Konsolidiert!$B$2:$B$126,"B",Konsolidiert!AK2:AK126,0)</f>
        <v>18</v>
      </c>
      <c r="E23">
        <f>SUM(B23:D23)</f>
        <v>20</v>
      </c>
    </row>
    <row r="24" spans="1:5">
      <c r="A24" t="s">
        <v>941</v>
      </c>
      <c r="B24">
        <f>COUNTIFS(Konsolidiert!$B$2:$B$126,"B",Konsolidiert!AR2:AR126,1)</f>
        <v>1</v>
      </c>
      <c r="C24">
        <f>COUNTIFS(Konsolidiert!$B$2:$B$126,"B",Konsolidiert!AR2:AR126,2)</f>
        <v>3</v>
      </c>
      <c r="D24">
        <f>COUNTIFS(Konsolidiert!$B$2:$B$126,"B",Konsolidiert!AR2:AR126,0)</f>
        <v>16</v>
      </c>
      <c r="E24">
        <f>SUM(B24:D24)</f>
        <v>20</v>
      </c>
    </row>
    <row r="26" spans="1:5">
      <c r="A26" s="58" t="s">
        <v>27</v>
      </c>
    </row>
    <row r="27" spans="1:5">
      <c r="A27" t="s">
        <v>599</v>
      </c>
      <c r="B27" t="s">
        <v>600</v>
      </c>
      <c r="C27" t="s">
        <v>601</v>
      </c>
      <c r="D27" t="s">
        <v>602</v>
      </c>
      <c r="E27" t="s">
        <v>931</v>
      </c>
    </row>
    <row r="28" spans="1:5">
      <c r="A28" t="s">
        <v>939</v>
      </c>
      <c r="B28">
        <f>COUNTIFS(Konsolidiert!$B$2:$B$126,"C",Konsolidiert!M2:M126,1)</f>
        <v>21</v>
      </c>
      <c r="C28">
        <f>COUNTIFS(Konsolidiert!$B$2:$B$126,"C",Konsolidiert!M2:M126,2)</f>
        <v>11</v>
      </c>
      <c r="D28">
        <f>COUNTIFS(Konsolidiert!$B$2:$B$126,"C",Konsolidiert!M2:M126,0)</f>
        <v>4</v>
      </c>
      <c r="E28">
        <f>SUM(B28:D28)</f>
        <v>36</v>
      </c>
    </row>
    <row r="29" spans="1:5">
      <c r="A29" t="s">
        <v>940</v>
      </c>
      <c r="B29">
        <f>COUNTIFS(Konsolidiert!$B$2:$B$126,"C",Konsolidiert!V2:V126,1)</f>
        <v>17</v>
      </c>
      <c r="C29">
        <f>COUNTIFS(Konsolidiert!$B$2:$B$126,"C",Konsolidiert!V2:V126,2)</f>
        <v>5</v>
      </c>
      <c r="D29">
        <f>COUNTIFS(Konsolidiert!$B$2:$B$126,"C",Konsolidiert!V2:V126,0)</f>
        <v>14</v>
      </c>
      <c r="E29">
        <f t="shared" ref="E29:E30" si="3">SUM(B29:D29)</f>
        <v>36</v>
      </c>
    </row>
    <row r="30" spans="1:5">
      <c r="A30" t="s">
        <v>630</v>
      </c>
      <c r="B30">
        <f>COUNTIFS(Konsolidiert!$B$2:$B$126,"C",Konsolidiert!AC2:AC126,1)</f>
        <v>9</v>
      </c>
      <c r="C30">
        <f>COUNTIFS(Konsolidiert!$B$2:$B$126,"C",Konsolidiert!AC2:AC126,2)</f>
        <v>13</v>
      </c>
      <c r="D30">
        <f>COUNTIFS(Konsolidiert!$B$2:$B$126,"C",Konsolidiert!AC2:AC126,0)</f>
        <v>14</v>
      </c>
      <c r="E30">
        <f t="shared" si="3"/>
        <v>36</v>
      </c>
    </row>
    <row r="31" spans="1:5">
      <c r="A31" t="s">
        <v>930</v>
      </c>
      <c r="B31">
        <f>COUNTIFS(Konsolidiert!$B$2:$B$126,"C",Konsolidiert!AK2:AK126,1)</f>
        <v>16</v>
      </c>
      <c r="C31">
        <f>COUNTIFS(Konsolidiert!$B$2:$B$126,"C",Konsolidiert!AK2:AK126,2)</f>
        <v>2</v>
      </c>
      <c r="D31">
        <f>COUNTIFS(Konsolidiert!$B$2:$B$126,"C",Konsolidiert!AK2:AK126,0)</f>
        <v>18</v>
      </c>
      <c r="E31">
        <f>SUM(B31:D31)</f>
        <v>36</v>
      </c>
    </row>
    <row r="32" spans="1:5">
      <c r="A32" t="s">
        <v>941</v>
      </c>
      <c r="B32">
        <f>COUNTIFS(Konsolidiert!$B$2:$B$126,"C",Konsolidiert!AR2:AR126,1)</f>
        <v>15</v>
      </c>
      <c r="C32">
        <f>COUNTIFS(Konsolidiert!$B$2:$B$126,"C",Konsolidiert!AR2:AR126,2)</f>
        <v>8</v>
      </c>
      <c r="D32">
        <f>COUNTIFS(Konsolidiert!$B$2:$B$126,"C",Konsolidiert!AR2:AR126,0)</f>
        <v>13</v>
      </c>
      <c r="E32">
        <f>SUM(B32:D32)</f>
        <v>36</v>
      </c>
    </row>
    <row r="34" spans="1:5">
      <c r="A34" s="58" t="s">
        <v>3113</v>
      </c>
    </row>
    <row r="35" spans="1:5">
      <c r="A35" t="s">
        <v>2889</v>
      </c>
      <c r="B35" t="s">
        <v>2892</v>
      </c>
    </row>
    <row r="36" spans="1:5">
      <c r="A36" t="s">
        <v>3112</v>
      </c>
      <c r="B36">
        <f>Vergleichbarkeit!J127</f>
        <v>45</v>
      </c>
    </row>
    <row r="37" spans="1:5">
      <c r="A37" t="s">
        <v>601</v>
      </c>
      <c r="B37">
        <f>Vergleichbarkeit!L127</f>
        <v>58</v>
      </c>
    </row>
    <row r="39" spans="1:5">
      <c r="A39" s="58" t="s">
        <v>3117</v>
      </c>
    </row>
    <row r="40" spans="1:5">
      <c r="A40" t="s">
        <v>599</v>
      </c>
      <c r="B40" t="s">
        <v>936</v>
      </c>
      <c r="C40" t="s">
        <v>26</v>
      </c>
      <c r="D40" t="s">
        <v>27</v>
      </c>
      <c r="E40" t="s">
        <v>942</v>
      </c>
    </row>
    <row r="41" spans="1:5">
      <c r="A41" t="s">
        <v>930</v>
      </c>
      <c r="B41" s="59">
        <f>(_xlfn.XLOOKUP(A41,Tabelle5[Land],Tabelle5[Vergleichbar])+_xlfn.XLOOKUP(A41,Tabelle5[Land],Tabelle5[Eingeschränkt vergleichbar]))/_xlfn.XLOOKUP(A41,Tabelle5[Land],Tabelle5[Insgesamt])</f>
        <v>0.76811594202898548</v>
      </c>
      <c r="C41" s="59">
        <f>(_xlfn.XLOOKUP(A41,Tabelle6[Land],Tabelle6[Vergleichbar])+_xlfn.XLOOKUP(A41,Tabelle6[Land],Tabelle6[Eingeschränkt vergleichbar]))/_xlfn.XLOOKUP(A41,Tabelle6[Land],Tabelle6[Insgesamt])</f>
        <v>0.1</v>
      </c>
      <c r="D41" s="59">
        <f>(_xlfn.XLOOKUP(A41,Tabelle8[Land],Tabelle8[Vergleichbar])+_xlfn.XLOOKUP(A41,Tabelle8[Land],Tabelle8[Eingeschränkt vergleichbar]))/_xlfn.XLOOKUP(A41,Tabelle8[Land],Tabelle8[Insgesamt])</f>
        <v>0.5</v>
      </c>
      <c r="E41" s="59">
        <f>(_xlfn.XLOOKUP(A41,Tabelle4[Land],Tabelle4[Vergleichbar])+_xlfn.XLOOKUP(A41,Tabelle4[Land],Tabelle4[Eingeschränkt vergleichbar]))/_xlfn.XLOOKUP(A41,Tabelle4[Land],Tabelle4[Insgesamt])</f>
        <v>0.58399999999999996</v>
      </c>
    </row>
    <row r="42" spans="1:5">
      <c r="A42" t="s">
        <v>939</v>
      </c>
      <c r="B42" s="59">
        <f>(_xlfn.XLOOKUP(A42,Tabelle5[Land],Tabelle5[Vergleichbar])+_xlfn.XLOOKUP(A42,Tabelle5[Land],Tabelle5[Eingeschränkt vergleichbar]))/_xlfn.XLOOKUP(A42,Tabelle5[Land],Tabelle5[Insgesamt])</f>
        <v>0.84057971014492749</v>
      </c>
      <c r="C42" s="59">
        <f>(_xlfn.XLOOKUP(A42,Tabelle6[Land],Tabelle6[Vergleichbar])+_xlfn.XLOOKUP(A42,Tabelle6[Land],Tabelle6[Eingeschränkt vergleichbar]))/_xlfn.XLOOKUP(A42,Tabelle6[Land],Tabelle6[Insgesamt])</f>
        <v>0.45</v>
      </c>
      <c r="D42" s="59">
        <f>(_xlfn.XLOOKUP(A42,Tabelle8[Land],Tabelle8[Vergleichbar])+_xlfn.XLOOKUP(A42,Tabelle8[Land],Tabelle8[Eingeschränkt vergleichbar]))/_xlfn.XLOOKUP(A42,Tabelle8[Land],Tabelle8[Insgesamt])</f>
        <v>0.88888888888888884</v>
      </c>
      <c r="E42" s="59">
        <f>(_xlfn.XLOOKUP(A42,Tabelle4[Land],Tabelle4[Vergleichbar])+_xlfn.XLOOKUP(A42,Tabelle4[Land],Tabelle4[Eingeschränkt vergleichbar]))/_xlfn.XLOOKUP(A42,Tabelle4[Land],Tabelle4[Insgesamt])</f>
        <v>0.79200000000000004</v>
      </c>
    </row>
    <row r="43" spans="1:5">
      <c r="A43" t="s">
        <v>940</v>
      </c>
      <c r="B43" s="59">
        <f>(_xlfn.XLOOKUP(A43,Tabelle5[Land],Tabelle5[Vergleichbar])+_xlfn.XLOOKUP(A43,Tabelle5[Land],Tabelle5[Eingeschränkt vergleichbar]))/_xlfn.XLOOKUP(A43,Tabelle5[Land],Tabelle5[Insgesamt])</f>
        <v>0.89855072463768115</v>
      </c>
      <c r="C43" s="59">
        <f>(_xlfn.XLOOKUP(A43,Tabelle6[Land],Tabelle6[Vergleichbar])+_xlfn.XLOOKUP(A43,Tabelle6[Land],Tabelle6[Eingeschränkt vergleichbar]))/_xlfn.XLOOKUP(A43,Tabelle6[Land],Tabelle6[Insgesamt])</f>
        <v>0.1</v>
      </c>
      <c r="D43" s="59">
        <f>(_xlfn.XLOOKUP(A43,Tabelle8[Land],Tabelle8[Vergleichbar])+_xlfn.XLOOKUP(A43,Tabelle8[Land],Tabelle8[Eingeschränkt vergleichbar]))/_xlfn.XLOOKUP(A43,Tabelle8[Land],Tabelle8[Insgesamt])</f>
        <v>0.61111111111111116</v>
      </c>
      <c r="E43" s="59">
        <f>(_xlfn.XLOOKUP(A43,Tabelle4[Land],Tabelle4[Vergleichbar])+_xlfn.XLOOKUP(A43,Tabelle4[Land],Tabelle4[Eingeschränkt vergleichbar]))/_xlfn.XLOOKUP(A43,Tabelle4[Land],Tabelle4[Insgesamt])</f>
        <v>0.68799999999999994</v>
      </c>
    </row>
    <row r="44" spans="1:5">
      <c r="A44" t="s">
        <v>941</v>
      </c>
      <c r="B44" s="59">
        <f>(_xlfn.XLOOKUP(A44,Tabelle5[Land],Tabelle5[Vergleichbar])+_xlfn.XLOOKUP(A44,Tabelle5[Land],Tabelle5[Eingeschränkt vergleichbar]))/_xlfn.XLOOKUP(A44,Tabelle5[Land],Tabelle5[Insgesamt])</f>
        <v>0.81159420289855078</v>
      </c>
      <c r="C44" s="59">
        <f>(_xlfn.XLOOKUP(A44,Tabelle6[Land],Tabelle6[Vergleichbar])+_xlfn.XLOOKUP(A44,Tabelle6[Land],Tabelle6[Eingeschränkt vergleichbar]))/_xlfn.XLOOKUP(A44,Tabelle6[Land],Tabelle6[Insgesamt])</f>
        <v>0.2</v>
      </c>
      <c r="D44" s="59">
        <f>(_xlfn.XLOOKUP(A44,Tabelle8[Land],Tabelle8[Vergleichbar])+_xlfn.XLOOKUP(A44,Tabelle8[Land],Tabelle8[Eingeschränkt vergleichbar]))/_xlfn.XLOOKUP(A44,Tabelle8[Land],Tabelle8[Insgesamt])</f>
        <v>0.63888888888888884</v>
      </c>
      <c r="E44" s="59">
        <f>(_xlfn.XLOOKUP(A44,Tabelle4[Land],Tabelle4[Vergleichbar])+_xlfn.XLOOKUP(A44,Tabelle4[Land],Tabelle4[Eingeschränkt vergleichbar]))/_xlfn.XLOOKUP(A44,Tabelle4[Land],Tabelle4[Insgesamt])</f>
        <v>0.66400000000000003</v>
      </c>
    </row>
    <row r="45" spans="1:5">
      <c r="A45" t="s">
        <v>630</v>
      </c>
      <c r="B45" s="59">
        <f>(_xlfn.XLOOKUP(A45,Tabelle5[Land],Tabelle5[Vergleichbar])+_xlfn.XLOOKUP(A45,Tabelle5[Land],Tabelle5[Eingeschränkt vergleichbar]))/_xlfn.XLOOKUP(A45,Tabelle5[Land],Tabelle5[Insgesamt])</f>
        <v>0.81159420289855078</v>
      </c>
      <c r="C45" s="59">
        <f>(_xlfn.XLOOKUP(A45,Tabelle6[Land],Tabelle6[Vergleichbar])+_xlfn.XLOOKUP(A45,Tabelle6[Land],Tabelle6[Eingeschränkt vergleichbar]))/_xlfn.XLOOKUP(A45,Tabelle6[Land],Tabelle6[Insgesamt])</f>
        <v>0.1</v>
      </c>
      <c r="D45" s="59">
        <f>(_xlfn.XLOOKUP(A45,Tabelle8[Land],Tabelle8[Vergleichbar])+_xlfn.XLOOKUP(A45,Tabelle8[Land],Tabelle8[Eingeschränkt vergleichbar]))/_xlfn.XLOOKUP(A45,Tabelle8[Land],Tabelle8[Insgesamt])</f>
        <v>0.61111111111111116</v>
      </c>
      <c r="E45" s="59">
        <f>(_xlfn.XLOOKUP(A45,Tabelle4[Land],Tabelle4[Vergleichbar])+_xlfn.XLOOKUP(A45,Tabelle4[Land],Tabelle4[Eingeschränkt vergleichbar]))/_xlfn.XLOOKUP(A45,Tabelle4[Land],Tabelle4[Insgesamt])</f>
        <v>0.64</v>
      </c>
    </row>
    <row r="46" spans="1:5">
      <c r="A46" t="s">
        <v>942</v>
      </c>
      <c r="B46" s="59">
        <f>AVERAGE(B41:B45)</f>
        <v>0.82608695652173902</v>
      </c>
      <c r="C46" s="60">
        <f>AVERAGE(C41:C45)</f>
        <v>0.19</v>
      </c>
      <c r="D46" s="60">
        <f>AVERAGE(D41:D45)</f>
        <v>0.65</v>
      </c>
      <c r="E46" s="60">
        <f>AVERAGE(E41:E45)</f>
        <v>0.67360000000000009</v>
      </c>
    </row>
    <row r="48" spans="1:5">
      <c r="A48" s="58" t="s">
        <v>3170</v>
      </c>
    </row>
    <row r="49" spans="1:5">
      <c r="A49" t="s">
        <v>599</v>
      </c>
      <c r="B49" t="s">
        <v>936</v>
      </c>
      <c r="C49" t="s">
        <v>26</v>
      </c>
      <c r="D49" t="s">
        <v>27</v>
      </c>
      <c r="E49" t="s">
        <v>942</v>
      </c>
    </row>
    <row r="50" spans="1:5">
      <c r="A50" t="s">
        <v>930</v>
      </c>
      <c r="B50" s="59">
        <f>(_xlfn.XLOOKUP(A50,Tabelle5[Land],Tabelle5[Vergleichbar])+_xlfn.XLOOKUP(A50,Tabelle5[Land],Tabelle5[Eingeschränkt vergleichbar]))/_xlfn.XLOOKUP(A50,Tabelle5[Land],Tabelle5[Insgesamt])</f>
        <v>0.76811594202898548</v>
      </c>
      <c r="C50" s="59">
        <f>(_xlfn.XLOOKUP(A50,Tabelle6[Land],Tabelle6[Vergleichbar])+_xlfn.XLOOKUP(A50,Tabelle6[Land],Tabelle6[Eingeschränkt vergleichbar]))/_xlfn.XLOOKUP(A50,Tabelle6[Land],Tabelle6[Insgesamt])</f>
        <v>0.1</v>
      </c>
      <c r="D50" s="59">
        <f>(_xlfn.XLOOKUP(A50,Tabelle8[Land],Tabelle8[Vergleichbar])+_xlfn.XLOOKUP(A50,Tabelle8[Land],Tabelle8[Eingeschränkt vergleichbar]))/_xlfn.XLOOKUP(A50,Tabelle8[Land],Tabelle8[Insgesamt])</f>
        <v>0.5</v>
      </c>
      <c r="E50" s="59">
        <f>(_xlfn.XLOOKUP(A50,Tabelle4[Land],Tabelle4[Vergleichbar])+_xlfn.XLOOKUP(A50,Tabelle4[Land],Tabelle4[Eingeschränkt vergleichbar]))/_xlfn.XLOOKUP(A50,Tabelle4[Land],Tabelle4[Insgesamt])</f>
        <v>0.58399999999999996</v>
      </c>
    </row>
    <row r="51" spans="1:5">
      <c r="A51" t="s">
        <v>941</v>
      </c>
      <c r="B51" s="59">
        <f>(_xlfn.XLOOKUP(A51,Tabelle5[Land],Tabelle5[Vergleichbar])+_xlfn.XLOOKUP(A51,Tabelle5[Land],Tabelle5[Eingeschränkt vergleichbar]))/_xlfn.XLOOKUP(A51,Tabelle5[Land],Tabelle5[Insgesamt])</f>
        <v>0.81159420289855078</v>
      </c>
      <c r="C51" s="59">
        <f>(_xlfn.XLOOKUP(A51,Tabelle6[Land],Tabelle6[Vergleichbar])+_xlfn.XLOOKUP(A51,Tabelle6[Land],Tabelle6[Eingeschränkt vergleichbar]))/_xlfn.XLOOKUP(A51,Tabelle6[Land],Tabelle6[Insgesamt])</f>
        <v>0.2</v>
      </c>
      <c r="D51" s="59">
        <f>(_xlfn.XLOOKUP(A51,Tabelle8[Land],Tabelle8[Vergleichbar])+_xlfn.XLOOKUP(A51,Tabelle8[Land],Tabelle8[Eingeschränkt vergleichbar]))/_xlfn.XLOOKUP(A51,Tabelle8[Land],Tabelle8[Insgesamt])</f>
        <v>0.63888888888888884</v>
      </c>
      <c r="E51" s="59">
        <f>(_xlfn.XLOOKUP(A51,Tabelle4[Land],Tabelle4[Vergleichbar])+_xlfn.XLOOKUP(A51,Tabelle4[Land],Tabelle4[Eingeschränkt vergleichbar]))/_xlfn.XLOOKUP(A51,Tabelle4[Land],Tabelle4[Insgesamt])</f>
        <v>0.66400000000000003</v>
      </c>
    </row>
    <row r="52" spans="1:5">
      <c r="A52" t="s">
        <v>630</v>
      </c>
      <c r="B52" s="59">
        <f>(_xlfn.XLOOKUP(A52,Tabelle5[Land],Tabelle5[Vergleichbar])+_xlfn.XLOOKUP(A52,Tabelle5[Land],Tabelle5[Eingeschränkt vergleichbar]))/_xlfn.XLOOKUP(A52,Tabelle5[Land],Tabelle5[Insgesamt])</f>
        <v>0.81159420289855078</v>
      </c>
      <c r="C52" s="59">
        <f>(_xlfn.XLOOKUP(A52,Tabelle6[Land],Tabelle6[Vergleichbar])+_xlfn.XLOOKUP(A52,Tabelle6[Land],Tabelle6[Eingeschränkt vergleichbar]))/_xlfn.XLOOKUP(A52,Tabelle6[Land],Tabelle6[Insgesamt])</f>
        <v>0.1</v>
      </c>
      <c r="D52" s="59">
        <f>(_xlfn.XLOOKUP(A52,Tabelle8[Land],Tabelle8[Vergleichbar])+_xlfn.XLOOKUP(A52,Tabelle8[Land],Tabelle8[Eingeschränkt vergleichbar]))/_xlfn.XLOOKUP(A52,Tabelle8[Land],Tabelle8[Insgesamt])</f>
        <v>0.61111111111111116</v>
      </c>
      <c r="E52" s="59">
        <f>(_xlfn.XLOOKUP(A52,Tabelle4[Land],Tabelle4[Vergleichbar])+_xlfn.XLOOKUP(A52,Tabelle4[Land],Tabelle4[Eingeschränkt vergleichbar]))/_xlfn.XLOOKUP(A52,Tabelle4[Land],Tabelle4[Insgesamt])</f>
        <v>0.64</v>
      </c>
    </row>
    <row r="53" spans="1:5">
      <c r="A53" t="s">
        <v>942</v>
      </c>
      <c r="B53" s="59">
        <f>AVERAGE(B50:B52)</f>
        <v>0.79710144927536231</v>
      </c>
      <c r="C53" s="60">
        <f>AVERAGE(C50:C52)</f>
        <v>0.13333333333333333</v>
      </c>
      <c r="D53" s="60">
        <f>AVERAGE(D50:D52)</f>
        <v>0.58333333333333337</v>
      </c>
      <c r="E53" s="60">
        <f>AVERAGE(E50:E52)</f>
        <v>0.6293333333333333</v>
      </c>
    </row>
  </sheetData>
  <pageMargins left="0.7" right="0.7" top="0.78740157499999996" bottom="0.78740157499999996" header="0.3" footer="0.3"/>
  <tableParts count="7">
    <tablePart r:id="rId1"/>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B0134-57AB-4891-B903-FFB10E0F7B0C}">
  <sheetPr codeName="Tabelle9">
    <tabColor theme="7" tint="0.39997558519241921"/>
  </sheetPr>
  <dimension ref="A1:Q127"/>
  <sheetViews>
    <sheetView zoomScaleNormal="100" workbookViewId="0">
      <pane ySplit="1" topLeftCell="A2" activePane="bottomLeft" state="frozen"/>
      <selection activeCell="B43" sqref="B43"/>
      <selection pane="bottomLeft" activeCell="J15" sqref="J15"/>
    </sheetView>
  </sheetViews>
  <sheetFormatPr baseColWidth="10" defaultRowHeight="14.25"/>
  <cols>
    <col min="2" max="2" width="27.375" style="33" bestFit="1" customWidth="1"/>
    <col min="3" max="3" width="24.375" bestFit="1" customWidth="1"/>
    <col min="4" max="4" width="23.625" bestFit="1" customWidth="1"/>
    <col min="5" max="6" width="19" bestFit="1" customWidth="1"/>
    <col min="7" max="7" width="18.625" bestFit="1" customWidth="1"/>
    <col min="9" max="9" width="27.5" bestFit="1" customWidth="1"/>
    <col min="10" max="10" width="2.875" bestFit="1" customWidth="1"/>
    <col min="11" max="11" width="24.125" bestFit="1" customWidth="1"/>
    <col min="12" max="12" width="2.875" bestFit="1" customWidth="1"/>
    <col min="13" max="13" width="15.625" bestFit="1" customWidth="1"/>
    <col min="14" max="14" width="3.875" bestFit="1" customWidth="1"/>
  </cols>
  <sheetData>
    <row r="1" spans="1:17" ht="57">
      <c r="A1" t="s">
        <v>0</v>
      </c>
      <c r="B1" s="33" t="str">
        <f>Konsolidiert!D1</f>
        <v>bezeichnung_che</v>
      </c>
      <c r="C1" t="str">
        <f>Konsolidiert!M1</f>
        <v>vergleichbarkeit_deu_ebm</v>
      </c>
      <c r="D1" t="str">
        <f>Konsolidiert!V1</f>
        <v>vergleichbarkeit_deu_goä</v>
      </c>
      <c r="E1" t="str">
        <f>Konsolidiert!AC1</f>
        <v>vergleichbarkeit_nld</v>
      </c>
      <c r="F1" t="str">
        <f>Konsolidiert!AK1</f>
        <v>vergleichbarkeit_bel</v>
      </c>
      <c r="G1" t="str">
        <f>Konsolidiert!AR1</f>
        <v>vergleichbarkeit_fra</v>
      </c>
      <c r="I1" t="s">
        <v>1082</v>
      </c>
      <c r="M1" s="62" t="s">
        <v>2617</v>
      </c>
      <c r="P1" t="s">
        <v>2881</v>
      </c>
      <c r="Q1" t="s">
        <v>2882</v>
      </c>
    </row>
    <row r="2" spans="1:17">
      <c r="A2" s="33">
        <f>Konsolidiert!C2</f>
        <v>1006</v>
      </c>
      <c r="B2" s="33" t="str">
        <f>Konsolidiert!D2</f>
        <v>Vitamin D</v>
      </c>
      <c r="C2">
        <f>Konsolidiert!M2</f>
        <v>1</v>
      </c>
      <c r="D2">
        <f>Konsolidiert!V2</f>
        <v>1</v>
      </c>
      <c r="E2">
        <f>Konsolidiert!AC2</f>
        <v>1</v>
      </c>
      <c r="F2">
        <f>Konsolidiert!AK2</f>
        <v>1</v>
      </c>
      <c r="G2">
        <f>Konsolidiert!AR2</f>
        <v>1</v>
      </c>
      <c r="I2" t="str">
        <f>IF(AND(E2=1, F2=1, G2=1,MID(A2,1,1)&lt;&gt;"6"), "Vergleichbar", "Nicht vergleichbar")</f>
        <v>Vergleichbar</v>
      </c>
      <c r="J2">
        <f>IF(I2="Vergleichbar",1,0)</f>
        <v>1</v>
      </c>
      <c r="K2" t="str">
        <f>IF(AND(E2&gt;0, F2&gt;0, G2&gt;0,MID(A2,1,1)&lt;&gt;"6"), "Sicher teilweise vergleichbar", "Nicht vergleichbar")</f>
        <v>Sicher teilweise vergleichbar</v>
      </c>
      <c r="L2">
        <f>IF(K2="Sicher teilweise vergleichbar",1,0)</f>
        <v>1</v>
      </c>
      <c r="M2" t="str">
        <f>IF(AND(OR(E2&gt;0,F2&gt;0,G2&gt;0),MID(A2,1,1)&lt;&gt;"6"),"Vergleichbar", "Nicht vergleichbar")</f>
        <v>Vergleichbar</v>
      </c>
      <c r="N2">
        <f>IF(M2="Vergleichbar",1,0)</f>
        <v>1</v>
      </c>
      <c r="P2">
        <f>IF(AND(C2=1,D2=1),1,0)</f>
        <v>1</v>
      </c>
      <c r="Q2">
        <f>IF(P2=0,IF(AND(OR(C2=1,C2=2),OR(D2=1,D2=2)),1,0),0)</f>
        <v>0</v>
      </c>
    </row>
    <row r="3" spans="1:17" ht="71.25">
      <c r="A3" s="33">
        <f>Konsolidiert!C3</f>
        <v>1013</v>
      </c>
      <c r="B3" s="33" t="str">
        <f>Konsolidiert!D3</f>
        <v>ABO-Blutgruppen und RH1 (D) - Antigen Bestimmung inkl. Ausschluss schwaches RH1 (D) - Antigen wenn RH1 (D) negativ</v>
      </c>
      <c r="C3">
        <f>Konsolidiert!M3</f>
        <v>1</v>
      </c>
      <c r="D3">
        <f>Konsolidiert!V3</f>
        <v>1</v>
      </c>
      <c r="E3">
        <f>Konsolidiert!AC3</f>
        <v>1</v>
      </c>
      <c r="F3">
        <f>Konsolidiert!AK3</f>
        <v>1</v>
      </c>
      <c r="G3">
        <f>Konsolidiert!AR3</f>
        <v>1</v>
      </c>
      <c r="I3" t="str">
        <f t="shared" ref="I3:I66" si="0">IF(AND(E3=1, F3=1, G3=1,MID(A3,1,1)&lt;&gt;"6"), "Vergleichbar", "Nicht vergleichbar")</f>
        <v>Vergleichbar</v>
      </c>
      <c r="J3">
        <f t="shared" ref="J3:J66" si="1">IF(I3="Vergleichbar",1,0)</f>
        <v>1</v>
      </c>
      <c r="K3" t="str">
        <f t="shared" ref="K3:K66" si="2">IF(AND(E3&gt;0, F3&gt;0, G3&gt;0,MID(A3,1,1)&lt;&gt;"6"), "Sicher teilweise vergleichbar", "Nicht vergleichbar")</f>
        <v>Sicher teilweise vergleichbar</v>
      </c>
      <c r="L3">
        <f t="shared" ref="L3:L66" si="3">IF(K3="Sicher teilweise vergleichbar",1,0)</f>
        <v>1</v>
      </c>
      <c r="M3" t="str">
        <f t="shared" ref="M3:M66" si="4">IF(AND(OR(E3&gt;0,F3&gt;0,G3&gt;0),MID(A3,1,1)&lt;&gt;"6"),"Vergleichbar", "Nicht vergleichbar")</f>
        <v>Vergleichbar</v>
      </c>
      <c r="N3">
        <f t="shared" ref="N3:N66" si="5">IF(M3="Vergleichbar",1,0)</f>
        <v>1</v>
      </c>
      <c r="P3">
        <f t="shared" ref="P3:P66" si="6">IF(AND(C3=1,D3=1),1,0)</f>
        <v>1</v>
      </c>
      <c r="Q3">
        <f t="shared" ref="Q3:Q66" si="7">IF(P3=0,IF(AND(OR(C3=1,C3=2),OR(D3=1,D3=2)),1,0),0)</f>
        <v>0</v>
      </c>
    </row>
    <row r="4" spans="1:17" ht="28.5">
      <c r="A4" s="33">
        <f>Konsolidiert!C4</f>
        <v>1019</v>
      </c>
      <c r="B4" s="33" t="str">
        <f>Konsolidiert!D4</f>
        <v xml:space="preserve">Aktivierte partielle Thromboplastinzeit (APTT) </v>
      </c>
      <c r="C4">
        <f>Konsolidiert!M4</f>
        <v>1</v>
      </c>
      <c r="D4">
        <f>Konsolidiert!V4</f>
        <v>1</v>
      </c>
      <c r="E4">
        <f>Konsolidiert!AC4</f>
        <v>1</v>
      </c>
      <c r="F4">
        <f>Konsolidiert!AK4</f>
        <v>1</v>
      </c>
      <c r="G4">
        <f>Konsolidiert!AR4</f>
        <v>1</v>
      </c>
      <c r="I4" t="str">
        <f t="shared" si="0"/>
        <v>Vergleichbar</v>
      </c>
      <c r="J4">
        <f t="shared" si="1"/>
        <v>1</v>
      </c>
      <c r="K4" t="str">
        <f t="shared" si="2"/>
        <v>Sicher teilweise vergleichbar</v>
      </c>
      <c r="L4">
        <f t="shared" si="3"/>
        <v>1</v>
      </c>
      <c r="M4" t="str">
        <f t="shared" si="4"/>
        <v>Vergleichbar</v>
      </c>
      <c r="N4">
        <f t="shared" si="5"/>
        <v>1</v>
      </c>
      <c r="P4">
        <f t="shared" si="6"/>
        <v>1</v>
      </c>
      <c r="Q4">
        <f t="shared" si="7"/>
        <v>0</v>
      </c>
    </row>
    <row r="5" spans="1:17">
      <c r="A5" s="33">
        <f>Konsolidiert!C5</f>
        <v>1020</v>
      </c>
      <c r="B5" s="33" t="str">
        <f>Konsolidiert!D5</f>
        <v>Alanin-Aminotransferase (ALAT)</v>
      </c>
      <c r="C5">
        <f>Konsolidiert!M5</f>
        <v>1</v>
      </c>
      <c r="D5">
        <f>Konsolidiert!V5</f>
        <v>1</v>
      </c>
      <c r="E5">
        <f>Konsolidiert!AC5</f>
        <v>1</v>
      </c>
      <c r="F5">
        <f>Konsolidiert!AK5</f>
        <v>1</v>
      </c>
      <c r="G5">
        <f>Konsolidiert!AR5</f>
        <v>1</v>
      </c>
      <c r="I5" t="str">
        <f t="shared" si="0"/>
        <v>Vergleichbar</v>
      </c>
      <c r="J5">
        <f t="shared" si="1"/>
        <v>1</v>
      </c>
      <c r="K5" t="str">
        <f t="shared" si="2"/>
        <v>Sicher teilweise vergleichbar</v>
      </c>
      <c r="L5">
        <f t="shared" si="3"/>
        <v>1</v>
      </c>
      <c r="M5" t="str">
        <f t="shared" si="4"/>
        <v>Vergleichbar</v>
      </c>
      <c r="N5">
        <f t="shared" si="5"/>
        <v>1</v>
      </c>
      <c r="P5">
        <f t="shared" si="6"/>
        <v>1</v>
      </c>
      <c r="Q5">
        <f t="shared" si="7"/>
        <v>0</v>
      </c>
    </row>
    <row r="6" spans="1:17" ht="28.5">
      <c r="A6" s="33">
        <f>Konsolidiert!C6</f>
        <v>1022</v>
      </c>
      <c r="B6" s="33" t="str">
        <f>Konsolidiert!D6</f>
        <v xml:space="preserve">Albumin
</v>
      </c>
      <c r="C6">
        <f>Konsolidiert!M6</f>
        <v>1</v>
      </c>
      <c r="D6">
        <f>Konsolidiert!V6</f>
        <v>1</v>
      </c>
      <c r="E6">
        <f>Konsolidiert!AC6</f>
        <v>1</v>
      </c>
      <c r="F6">
        <f>Konsolidiert!AK6</f>
        <v>1</v>
      </c>
      <c r="G6">
        <f>Konsolidiert!AR6</f>
        <v>1</v>
      </c>
      <c r="I6" t="str">
        <f t="shared" si="0"/>
        <v>Vergleichbar</v>
      </c>
      <c r="J6">
        <f t="shared" si="1"/>
        <v>1</v>
      </c>
      <c r="K6" t="str">
        <f t="shared" si="2"/>
        <v>Sicher teilweise vergleichbar</v>
      </c>
      <c r="L6">
        <f t="shared" si="3"/>
        <v>1</v>
      </c>
      <c r="M6" t="str">
        <f t="shared" si="4"/>
        <v>Vergleichbar</v>
      </c>
      <c r="N6">
        <f t="shared" si="5"/>
        <v>1</v>
      </c>
      <c r="P6">
        <f t="shared" si="6"/>
        <v>1</v>
      </c>
      <c r="Q6">
        <f t="shared" si="7"/>
        <v>0</v>
      </c>
    </row>
    <row r="7" spans="1:17">
      <c r="A7" s="33">
        <f>Konsolidiert!C7</f>
        <v>1027</v>
      </c>
      <c r="B7" s="33" t="str">
        <f>Konsolidiert!D7</f>
        <v>Alkalische Phosphatase</v>
      </c>
      <c r="C7">
        <f>Konsolidiert!M7</f>
        <v>1</v>
      </c>
      <c r="D7">
        <f>Konsolidiert!V7</f>
        <v>1</v>
      </c>
      <c r="E7">
        <f>Konsolidiert!AC7</f>
        <v>1</v>
      </c>
      <c r="F7">
        <f>Konsolidiert!AK7</f>
        <v>1</v>
      </c>
      <c r="G7">
        <f>Konsolidiert!AR7</f>
        <v>1</v>
      </c>
      <c r="I7" t="str">
        <f t="shared" si="0"/>
        <v>Vergleichbar</v>
      </c>
      <c r="J7">
        <f t="shared" si="1"/>
        <v>1</v>
      </c>
      <c r="K7" t="str">
        <f t="shared" si="2"/>
        <v>Sicher teilweise vergleichbar</v>
      </c>
      <c r="L7">
        <f t="shared" si="3"/>
        <v>1</v>
      </c>
      <c r="M7" t="str">
        <f t="shared" si="4"/>
        <v>Vergleichbar</v>
      </c>
      <c r="N7">
        <f t="shared" si="5"/>
        <v>1</v>
      </c>
      <c r="P7">
        <f t="shared" si="6"/>
        <v>1</v>
      </c>
      <c r="Q7">
        <f t="shared" si="7"/>
        <v>0</v>
      </c>
    </row>
    <row r="8" spans="1:17" ht="28.5">
      <c r="A8" s="33">
        <f>Konsolidiert!C8</f>
        <v>1065</v>
      </c>
      <c r="B8" s="33" t="str">
        <f>Konsolidiert!D8</f>
        <v>Antidepressiva der SL/ALT inkl. Metaboliten</v>
      </c>
      <c r="C8">
        <f>Konsolidiert!M8</f>
        <v>0</v>
      </c>
      <c r="D8">
        <f>Konsolidiert!V8</f>
        <v>0</v>
      </c>
      <c r="E8">
        <f>Konsolidiert!AC8</f>
        <v>0</v>
      </c>
      <c r="F8">
        <f>Konsolidiert!AK8</f>
        <v>0</v>
      </c>
      <c r="G8">
        <f>Konsolidiert!AR8</f>
        <v>0</v>
      </c>
      <c r="I8" t="str">
        <f t="shared" si="0"/>
        <v>Nicht vergleichbar</v>
      </c>
      <c r="J8">
        <f t="shared" si="1"/>
        <v>0</v>
      </c>
      <c r="K8" t="str">
        <f t="shared" si="2"/>
        <v>Nicht vergleichbar</v>
      </c>
      <c r="L8">
        <f t="shared" si="3"/>
        <v>0</v>
      </c>
      <c r="M8" t="str">
        <f t="shared" si="4"/>
        <v>Nicht vergleichbar</v>
      </c>
      <c r="N8">
        <f t="shared" si="5"/>
        <v>0</v>
      </c>
      <c r="P8">
        <f t="shared" si="6"/>
        <v>0</v>
      </c>
      <c r="Q8">
        <f t="shared" si="7"/>
        <v>0</v>
      </c>
    </row>
    <row r="9" spans="1:17" ht="28.5">
      <c r="A9" s="33">
        <f>Konsolidiert!C9</f>
        <v>1069</v>
      </c>
      <c r="B9" s="33" t="str">
        <f>Konsolidiert!D9</f>
        <v>Antiepileptika der SL/ALT inkl. Metaboliten</v>
      </c>
      <c r="C9">
        <f>Konsolidiert!M9</f>
        <v>0</v>
      </c>
      <c r="D9">
        <f>Konsolidiert!V9</f>
        <v>0</v>
      </c>
      <c r="E9">
        <f>Konsolidiert!AC9</f>
        <v>0</v>
      </c>
      <c r="F9">
        <f>Konsolidiert!AK9</f>
        <v>2</v>
      </c>
      <c r="G9">
        <f>Konsolidiert!AR9</f>
        <v>2</v>
      </c>
      <c r="I9" t="str">
        <f t="shared" si="0"/>
        <v>Nicht vergleichbar</v>
      </c>
      <c r="J9">
        <f t="shared" si="1"/>
        <v>0</v>
      </c>
      <c r="K9" t="str">
        <f t="shared" si="2"/>
        <v>Nicht vergleichbar</v>
      </c>
      <c r="L9">
        <f t="shared" si="3"/>
        <v>0</v>
      </c>
      <c r="M9" t="str">
        <f t="shared" si="4"/>
        <v>Vergleichbar</v>
      </c>
      <c r="N9">
        <f t="shared" si="5"/>
        <v>1</v>
      </c>
      <c r="P9">
        <f t="shared" si="6"/>
        <v>0</v>
      </c>
      <c r="Q9">
        <f t="shared" si="7"/>
        <v>0</v>
      </c>
    </row>
    <row r="10" spans="1:17" ht="28.5">
      <c r="A10" s="33">
        <f>Konsolidiert!C10</f>
        <v>1093</v>
      </c>
      <c r="B10" s="33" t="str">
        <f>Konsolidiert!D10</f>
        <v>Aspartat-Aminotransferase (ASAT)</v>
      </c>
      <c r="C10">
        <f>Konsolidiert!M10</f>
        <v>1</v>
      </c>
      <c r="D10">
        <f>Konsolidiert!V10</f>
        <v>1</v>
      </c>
      <c r="E10">
        <f>Konsolidiert!AC10</f>
        <v>1</v>
      </c>
      <c r="F10">
        <f>Konsolidiert!AK10</f>
        <v>1</v>
      </c>
      <c r="G10">
        <f>Konsolidiert!AR10</f>
        <v>1</v>
      </c>
      <c r="I10" t="str">
        <f t="shared" si="0"/>
        <v>Vergleichbar</v>
      </c>
      <c r="J10">
        <f t="shared" si="1"/>
        <v>1</v>
      </c>
      <c r="K10" t="str">
        <f t="shared" si="2"/>
        <v>Sicher teilweise vergleichbar</v>
      </c>
      <c r="L10">
        <f t="shared" si="3"/>
        <v>1</v>
      </c>
      <c r="M10" t="str">
        <f t="shared" si="4"/>
        <v>Vergleichbar</v>
      </c>
      <c r="N10">
        <f t="shared" si="5"/>
        <v>1</v>
      </c>
      <c r="P10">
        <f t="shared" si="6"/>
        <v>1</v>
      </c>
      <c r="Q10">
        <f t="shared" si="7"/>
        <v>0</v>
      </c>
    </row>
    <row r="11" spans="1:17" ht="28.5">
      <c r="A11" s="33">
        <f>Konsolidiert!C11</f>
        <v>1191.0999999999999</v>
      </c>
      <c r="B11" s="33" t="str">
        <f>Konsolidiert!D11</f>
        <v>Autoantikörper gegen Zellkerne (Antinukleäre Antikörper, ANA)</v>
      </c>
      <c r="C11">
        <f>Konsolidiert!M11</f>
        <v>1</v>
      </c>
      <c r="D11">
        <f>Konsolidiert!V11</f>
        <v>1</v>
      </c>
      <c r="E11">
        <f>Konsolidiert!AC11</f>
        <v>1</v>
      </c>
      <c r="F11">
        <f>Konsolidiert!AK11</f>
        <v>1</v>
      </c>
      <c r="G11">
        <f>Konsolidiert!AR11</f>
        <v>1</v>
      </c>
      <c r="I11" t="str">
        <f t="shared" si="0"/>
        <v>Vergleichbar</v>
      </c>
      <c r="J11">
        <f t="shared" si="1"/>
        <v>1</v>
      </c>
      <c r="K11" t="str">
        <f t="shared" si="2"/>
        <v>Sicher teilweise vergleichbar</v>
      </c>
      <c r="L11">
        <f t="shared" si="3"/>
        <v>1</v>
      </c>
      <c r="M11" t="str">
        <f t="shared" si="4"/>
        <v>Vergleichbar</v>
      </c>
      <c r="N11">
        <f t="shared" si="5"/>
        <v>1</v>
      </c>
      <c r="P11">
        <f t="shared" si="6"/>
        <v>1</v>
      </c>
      <c r="Q11">
        <f t="shared" si="7"/>
        <v>0</v>
      </c>
    </row>
    <row r="12" spans="1:17">
      <c r="A12" s="33">
        <f>Konsolidiert!C12</f>
        <v>1194</v>
      </c>
      <c r="B12" s="33" t="str">
        <f>Konsolidiert!D12</f>
        <v>Autoantikörper, seltene</v>
      </c>
      <c r="C12">
        <f>Konsolidiert!M12</f>
        <v>2</v>
      </c>
      <c r="D12">
        <f>Konsolidiert!V12</f>
        <v>2</v>
      </c>
      <c r="E12">
        <f>Konsolidiert!AC12</f>
        <v>0</v>
      </c>
      <c r="F12">
        <f>Konsolidiert!AK12</f>
        <v>0</v>
      </c>
      <c r="G12">
        <f>Konsolidiert!AR12</f>
        <v>2</v>
      </c>
      <c r="I12" t="str">
        <f t="shared" si="0"/>
        <v>Nicht vergleichbar</v>
      </c>
      <c r="J12">
        <f t="shared" si="1"/>
        <v>0</v>
      </c>
      <c r="K12" t="str">
        <f t="shared" si="2"/>
        <v>Nicht vergleichbar</v>
      </c>
      <c r="L12">
        <f t="shared" si="3"/>
        <v>0</v>
      </c>
      <c r="M12" t="str">
        <f t="shared" si="4"/>
        <v>Vergleichbar</v>
      </c>
      <c r="N12">
        <f t="shared" si="5"/>
        <v>1</v>
      </c>
      <c r="P12">
        <f t="shared" si="6"/>
        <v>0</v>
      </c>
      <c r="Q12">
        <f t="shared" si="7"/>
        <v>1</v>
      </c>
    </row>
    <row r="13" spans="1:17">
      <c r="A13" s="33">
        <f>Konsolidiert!C13</f>
        <v>1207</v>
      </c>
      <c r="B13" s="33" t="str">
        <f>Konsolidiert!D13</f>
        <v>Bilirubin, gesamt</v>
      </c>
      <c r="C13">
        <f>Konsolidiert!M13</f>
        <v>1</v>
      </c>
      <c r="D13">
        <f>Konsolidiert!V13</f>
        <v>1</v>
      </c>
      <c r="E13">
        <f>Konsolidiert!AC13</f>
        <v>1</v>
      </c>
      <c r="F13">
        <f>Konsolidiert!AK13</f>
        <v>1</v>
      </c>
      <c r="G13">
        <f>Konsolidiert!AR13</f>
        <v>2</v>
      </c>
      <c r="I13" t="str">
        <f t="shared" si="0"/>
        <v>Nicht vergleichbar</v>
      </c>
      <c r="J13">
        <f t="shared" si="1"/>
        <v>0</v>
      </c>
      <c r="K13" t="str">
        <f t="shared" si="2"/>
        <v>Sicher teilweise vergleichbar</v>
      </c>
      <c r="L13">
        <f t="shared" si="3"/>
        <v>1</v>
      </c>
      <c r="M13" t="str">
        <f t="shared" si="4"/>
        <v>Vergleichbar</v>
      </c>
      <c r="N13">
        <f t="shared" si="5"/>
        <v>1</v>
      </c>
      <c r="P13">
        <f t="shared" si="6"/>
        <v>1</v>
      </c>
      <c r="Q13">
        <f t="shared" si="7"/>
        <v>0</v>
      </c>
    </row>
    <row r="14" spans="1:17" ht="42.75">
      <c r="A14" s="33">
        <f>Konsolidiert!C14</f>
        <v>1212</v>
      </c>
      <c r="B14" s="33" t="str">
        <f>Konsolidiert!D14</f>
        <v>Blutgase: pH, pCO2, pO2, Bikarbonat inkl. abgeleitete Werte</v>
      </c>
      <c r="C14">
        <f>Konsolidiert!M14</f>
        <v>1</v>
      </c>
      <c r="D14">
        <f>Konsolidiert!V14</f>
        <v>1</v>
      </c>
      <c r="E14">
        <f>Konsolidiert!AC14</f>
        <v>1</v>
      </c>
      <c r="F14">
        <f>Konsolidiert!AK14</f>
        <v>1</v>
      </c>
      <c r="G14">
        <f>Konsolidiert!AR14</f>
        <v>1</v>
      </c>
      <c r="I14" t="str">
        <f t="shared" si="0"/>
        <v>Vergleichbar</v>
      </c>
      <c r="J14">
        <f t="shared" si="1"/>
        <v>1</v>
      </c>
      <c r="K14" t="str">
        <f t="shared" si="2"/>
        <v>Sicher teilweise vergleichbar</v>
      </c>
      <c r="L14">
        <f t="shared" si="3"/>
        <v>1</v>
      </c>
      <c r="M14" t="str">
        <f t="shared" si="4"/>
        <v>Vergleichbar</v>
      </c>
      <c r="N14">
        <f t="shared" si="5"/>
        <v>1</v>
      </c>
      <c r="P14">
        <f t="shared" si="6"/>
        <v>1</v>
      </c>
      <c r="Q14">
        <f t="shared" si="7"/>
        <v>0</v>
      </c>
    </row>
    <row r="15" spans="1:17" ht="28.5">
      <c r="A15" s="33">
        <f>Konsolidiert!C15</f>
        <v>1223</v>
      </c>
      <c r="B15" s="33" t="str">
        <f>Konsolidiert!D15</f>
        <v xml:space="preserve">Calcium, total
</v>
      </c>
      <c r="C15">
        <f>Konsolidiert!M15</f>
        <v>1</v>
      </c>
      <c r="D15">
        <f>Konsolidiert!V15</f>
        <v>1</v>
      </c>
      <c r="E15">
        <f>Konsolidiert!AC15</f>
        <v>1</v>
      </c>
      <c r="F15">
        <f>Konsolidiert!AK15</f>
        <v>1</v>
      </c>
      <c r="G15">
        <f>Konsolidiert!AR15</f>
        <v>1</v>
      </c>
      <c r="I15" t="str">
        <f t="shared" si="0"/>
        <v>Vergleichbar</v>
      </c>
      <c r="J15">
        <f t="shared" si="1"/>
        <v>1</v>
      </c>
      <c r="K15" t="str">
        <f t="shared" si="2"/>
        <v>Sicher teilweise vergleichbar</v>
      </c>
      <c r="L15">
        <f t="shared" si="3"/>
        <v>1</v>
      </c>
      <c r="M15" t="str">
        <f t="shared" si="4"/>
        <v>Vergleichbar</v>
      </c>
      <c r="N15">
        <f t="shared" si="5"/>
        <v>1</v>
      </c>
      <c r="P15">
        <f t="shared" si="6"/>
        <v>1</v>
      </c>
      <c r="Q15">
        <f t="shared" si="7"/>
        <v>0</v>
      </c>
    </row>
    <row r="16" spans="1:17">
      <c r="A16" s="33">
        <f>Konsolidiert!C16</f>
        <v>1224.0999999999999</v>
      </c>
      <c r="B16" s="33" t="str">
        <f>Konsolidiert!D16</f>
        <v>Calprotectin</v>
      </c>
      <c r="C16">
        <f>Konsolidiert!M16</f>
        <v>2</v>
      </c>
      <c r="D16">
        <f>Konsolidiert!V16</f>
        <v>1</v>
      </c>
      <c r="E16">
        <f>Konsolidiert!AC16</f>
        <v>1</v>
      </c>
      <c r="F16">
        <f>Konsolidiert!AK16</f>
        <v>1</v>
      </c>
      <c r="G16">
        <f>Konsolidiert!AR16</f>
        <v>1</v>
      </c>
      <c r="I16" t="str">
        <f t="shared" si="0"/>
        <v>Vergleichbar</v>
      </c>
      <c r="J16">
        <f t="shared" si="1"/>
        <v>1</v>
      </c>
      <c r="K16" t="str">
        <f t="shared" si="2"/>
        <v>Sicher teilweise vergleichbar</v>
      </c>
      <c r="L16">
        <f t="shared" si="3"/>
        <v>1</v>
      </c>
      <c r="M16" t="str">
        <f t="shared" si="4"/>
        <v>Vergleichbar</v>
      </c>
      <c r="N16">
        <f t="shared" si="5"/>
        <v>1</v>
      </c>
      <c r="P16">
        <f t="shared" si="6"/>
        <v>0</v>
      </c>
      <c r="Q16">
        <f t="shared" si="7"/>
        <v>1</v>
      </c>
    </row>
    <row r="17" spans="1:17">
      <c r="A17" s="33">
        <f>Konsolidiert!C17</f>
        <v>1230</v>
      </c>
      <c r="B17" s="33" t="str">
        <f>Konsolidiert!D17</f>
        <v>Cholesterin</v>
      </c>
      <c r="C17">
        <f>Konsolidiert!M17</f>
        <v>1</v>
      </c>
      <c r="D17">
        <f>Konsolidiert!V17</f>
        <v>1</v>
      </c>
      <c r="E17">
        <f>Konsolidiert!AC17</f>
        <v>1</v>
      </c>
      <c r="F17">
        <f>Konsolidiert!AK17</f>
        <v>1</v>
      </c>
      <c r="G17">
        <f>Konsolidiert!AR17</f>
        <v>1</v>
      </c>
      <c r="I17" t="str">
        <f t="shared" si="0"/>
        <v>Vergleichbar</v>
      </c>
      <c r="J17">
        <f t="shared" si="1"/>
        <v>1</v>
      </c>
      <c r="K17" t="str">
        <f t="shared" si="2"/>
        <v>Sicher teilweise vergleichbar</v>
      </c>
      <c r="L17">
        <f t="shared" si="3"/>
        <v>1</v>
      </c>
      <c r="M17" t="str">
        <f t="shared" si="4"/>
        <v>Vergleichbar</v>
      </c>
      <c r="N17">
        <f t="shared" si="5"/>
        <v>1</v>
      </c>
      <c r="P17">
        <f t="shared" si="6"/>
        <v>1</v>
      </c>
      <c r="Q17">
        <f t="shared" si="7"/>
        <v>0</v>
      </c>
    </row>
    <row r="18" spans="1:17">
      <c r="A18" s="33">
        <f>Konsolidiert!C18</f>
        <v>1245</v>
      </c>
      <c r="B18" s="33" t="str">
        <f>Konsolidiert!D18</f>
        <v>C-reaktives Protein (CRP)</v>
      </c>
      <c r="C18">
        <f>Konsolidiert!M18</f>
        <v>1</v>
      </c>
      <c r="D18">
        <f>Konsolidiert!V18</f>
        <v>1</v>
      </c>
      <c r="E18">
        <f>Konsolidiert!AC18</f>
        <v>1</v>
      </c>
      <c r="F18">
        <f>Konsolidiert!AK18</f>
        <v>1</v>
      </c>
      <c r="G18">
        <f>Konsolidiert!AR18</f>
        <v>1</v>
      </c>
      <c r="I18" t="str">
        <f t="shared" si="0"/>
        <v>Vergleichbar</v>
      </c>
      <c r="J18">
        <f t="shared" si="1"/>
        <v>1</v>
      </c>
      <c r="K18" t="str">
        <f t="shared" si="2"/>
        <v>Sicher teilweise vergleichbar</v>
      </c>
      <c r="L18">
        <f t="shared" si="3"/>
        <v>1</v>
      </c>
      <c r="M18" t="str">
        <f t="shared" si="4"/>
        <v>Vergleichbar</v>
      </c>
      <c r="N18">
        <f t="shared" si="5"/>
        <v>1</v>
      </c>
      <c r="P18">
        <f t="shared" si="6"/>
        <v>1</v>
      </c>
      <c r="Q18">
        <f t="shared" si="7"/>
        <v>0</v>
      </c>
    </row>
    <row r="19" spans="1:17">
      <c r="A19" s="33">
        <f>Konsolidiert!C19</f>
        <v>1260</v>
      </c>
      <c r="B19" s="33" t="str">
        <f>Konsolidiert!D19</f>
        <v>D-Dimere</v>
      </c>
      <c r="C19">
        <f>Konsolidiert!M19</f>
        <v>1</v>
      </c>
      <c r="D19">
        <f>Konsolidiert!V19</f>
        <v>1</v>
      </c>
      <c r="E19">
        <f>Konsolidiert!AC19</f>
        <v>1</v>
      </c>
      <c r="F19">
        <f>Konsolidiert!AK19</f>
        <v>1</v>
      </c>
      <c r="G19">
        <f>Konsolidiert!AR19</f>
        <v>1</v>
      </c>
      <c r="I19" t="str">
        <f t="shared" si="0"/>
        <v>Vergleichbar</v>
      </c>
      <c r="J19">
        <f t="shared" si="1"/>
        <v>1</v>
      </c>
      <c r="K19" t="str">
        <f t="shared" si="2"/>
        <v>Sicher teilweise vergleichbar</v>
      </c>
      <c r="L19">
        <f t="shared" si="3"/>
        <v>1</v>
      </c>
      <c r="M19" t="str">
        <f t="shared" si="4"/>
        <v>Vergleichbar</v>
      </c>
      <c r="N19">
        <f t="shared" si="5"/>
        <v>1</v>
      </c>
      <c r="P19">
        <f t="shared" si="6"/>
        <v>1</v>
      </c>
      <c r="Q19">
        <f t="shared" si="7"/>
        <v>0</v>
      </c>
    </row>
    <row r="20" spans="1:17">
      <c r="A20" s="33">
        <f>Konsolidiert!C20</f>
        <v>1266</v>
      </c>
      <c r="B20" s="33" t="str">
        <f>Konsolidiert!D20</f>
        <v xml:space="preserve">Differentialblutbild, Ausstrich </v>
      </c>
      <c r="C20">
        <f>Konsolidiert!M20</f>
        <v>1</v>
      </c>
      <c r="D20">
        <f>Konsolidiert!V20</f>
        <v>1</v>
      </c>
      <c r="E20">
        <f>Konsolidiert!AC20</f>
        <v>1</v>
      </c>
      <c r="F20">
        <f>Konsolidiert!AK20</f>
        <v>1</v>
      </c>
      <c r="G20">
        <f>Konsolidiert!AR20</f>
        <v>1</v>
      </c>
      <c r="I20" t="str">
        <f t="shared" si="0"/>
        <v>Vergleichbar</v>
      </c>
      <c r="J20">
        <f t="shared" si="1"/>
        <v>1</v>
      </c>
      <c r="K20" t="str">
        <f t="shared" si="2"/>
        <v>Sicher teilweise vergleichbar</v>
      </c>
      <c r="L20">
        <f t="shared" si="3"/>
        <v>1</v>
      </c>
      <c r="M20" t="str">
        <f t="shared" si="4"/>
        <v>Vergleichbar</v>
      </c>
      <c r="N20">
        <f t="shared" si="5"/>
        <v>1</v>
      </c>
      <c r="P20">
        <f t="shared" si="6"/>
        <v>1</v>
      </c>
      <c r="Q20">
        <f t="shared" si="7"/>
        <v>0</v>
      </c>
    </row>
    <row r="21" spans="1:17" ht="28.5">
      <c r="A21" s="33">
        <f>Konsolidiert!C21</f>
        <v>1288</v>
      </c>
      <c r="B21" s="33" t="str">
        <f>Konsolidiert!D21</f>
        <v xml:space="preserve">Erythrozyten-Alloantikörper, Suchtest </v>
      </c>
      <c r="C21">
        <f>Konsolidiert!M21</f>
        <v>2</v>
      </c>
      <c r="D21">
        <f>Konsolidiert!V21</f>
        <v>2</v>
      </c>
      <c r="E21">
        <f>Konsolidiert!AC21</f>
        <v>0</v>
      </c>
      <c r="F21">
        <f>Konsolidiert!AK21</f>
        <v>0</v>
      </c>
      <c r="G21">
        <f>Konsolidiert!AR21</f>
        <v>2</v>
      </c>
      <c r="I21" t="str">
        <f t="shared" si="0"/>
        <v>Nicht vergleichbar</v>
      </c>
      <c r="J21">
        <f t="shared" si="1"/>
        <v>0</v>
      </c>
      <c r="K21" t="str">
        <f t="shared" si="2"/>
        <v>Nicht vergleichbar</v>
      </c>
      <c r="L21">
        <f t="shared" si="3"/>
        <v>0</v>
      </c>
      <c r="M21" t="str">
        <f t="shared" si="4"/>
        <v>Vergleichbar</v>
      </c>
      <c r="N21">
        <f t="shared" si="5"/>
        <v>1</v>
      </c>
      <c r="P21">
        <f t="shared" si="6"/>
        <v>0</v>
      </c>
      <c r="Q21">
        <f t="shared" si="7"/>
        <v>1</v>
      </c>
    </row>
    <row r="22" spans="1:17">
      <c r="A22" s="33">
        <f>Konsolidiert!C22</f>
        <v>1307</v>
      </c>
      <c r="B22" s="33" t="str">
        <f>Konsolidiert!D22</f>
        <v>Estradiol</v>
      </c>
      <c r="C22">
        <f>Konsolidiert!M22</f>
        <v>1</v>
      </c>
      <c r="D22">
        <f>Konsolidiert!V22</f>
        <v>1</v>
      </c>
      <c r="E22">
        <f>Konsolidiert!AC22</f>
        <v>1</v>
      </c>
      <c r="F22">
        <f>Konsolidiert!AK22</f>
        <v>1</v>
      </c>
      <c r="G22">
        <f>Konsolidiert!AR22</f>
        <v>1</v>
      </c>
      <c r="I22" t="str">
        <f t="shared" si="0"/>
        <v>Vergleichbar</v>
      </c>
      <c r="J22">
        <f t="shared" si="1"/>
        <v>1</v>
      </c>
      <c r="K22" t="str">
        <f t="shared" si="2"/>
        <v>Sicher teilweise vergleichbar</v>
      </c>
      <c r="L22">
        <f t="shared" si="3"/>
        <v>1</v>
      </c>
      <c r="M22" t="str">
        <f t="shared" si="4"/>
        <v>Vergleichbar</v>
      </c>
      <c r="N22">
        <f t="shared" si="5"/>
        <v>1</v>
      </c>
      <c r="P22">
        <f t="shared" si="6"/>
        <v>1</v>
      </c>
      <c r="Q22">
        <f t="shared" si="7"/>
        <v>0</v>
      </c>
    </row>
    <row r="23" spans="1:17">
      <c r="A23" s="33">
        <f>Konsolidiert!C23</f>
        <v>1314</v>
      </c>
      <c r="B23" s="33" t="str">
        <f>Konsolidiert!D23</f>
        <v xml:space="preserve">Ferritin </v>
      </c>
      <c r="C23">
        <f>Konsolidiert!M23</f>
        <v>1</v>
      </c>
      <c r="D23">
        <f>Konsolidiert!V23</f>
        <v>1</v>
      </c>
      <c r="E23">
        <f>Konsolidiert!AC23</f>
        <v>1</v>
      </c>
      <c r="F23">
        <f>Konsolidiert!AK23</f>
        <v>1</v>
      </c>
      <c r="G23">
        <f>Konsolidiert!AR23</f>
        <v>1</v>
      </c>
      <c r="I23" t="str">
        <f t="shared" si="0"/>
        <v>Vergleichbar</v>
      </c>
      <c r="J23">
        <f t="shared" si="1"/>
        <v>1</v>
      </c>
      <c r="K23" t="str">
        <f t="shared" si="2"/>
        <v>Sicher teilweise vergleichbar</v>
      </c>
      <c r="L23">
        <f t="shared" si="3"/>
        <v>1</v>
      </c>
      <c r="M23" t="str">
        <f t="shared" si="4"/>
        <v>Vergleichbar</v>
      </c>
      <c r="N23">
        <f t="shared" si="5"/>
        <v>1</v>
      </c>
      <c r="P23">
        <f t="shared" si="6"/>
        <v>1</v>
      </c>
      <c r="Q23">
        <f t="shared" si="7"/>
        <v>0</v>
      </c>
    </row>
    <row r="24" spans="1:17">
      <c r="A24" s="33">
        <f>Konsolidiert!C24</f>
        <v>1329</v>
      </c>
      <c r="B24" s="33" t="str">
        <f>Konsolidiert!D24</f>
        <v>Folat, Blut</v>
      </c>
      <c r="C24">
        <f>Konsolidiert!M24</f>
        <v>1</v>
      </c>
      <c r="D24">
        <f>Konsolidiert!V24</f>
        <v>1</v>
      </c>
      <c r="E24">
        <f>Konsolidiert!AC24</f>
        <v>1</v>
      </c>
      <c r="F24">
        <f>Konsolidiert!AK24</f>
        <v>1</v>
      </c>
      <c r="G24">
        <f>Konsolidiert!AR24</f>
        <v>1</v>
      </c>
      <c r="I24" t="str">
        <f t="shared" si="0"/>
        <v>Vergleichbar</v>
      </c>
      <c r="J24">
        <f t="shared" si="1"/>
        <v>1</v>
      </c>
      <c r="K24" t="str">
        <f t="shared" si="2"/>
        <v>Sicher teilweise vergleichbar</v>
      </c>
      <c r="L24">
        <f t="shared" si="3"/>
        <v>1</v>
      </c>
      <c r="M24" t="str">
        <f t="shared" si="4"/>
        <v>Vergleichbar</v>
      </c>
      <c r="N24">
        <f t="shared" si="5"/>
        <v>1</v>
      </c>
      <c r="P24">
        <f t="shared" si="6"/>
        <v>1</v>
      </c>
      <c r="Q24">
        <f t="shared" si="7"/>
        <v>0</v>
      </c>
    </row>
    <row r="25" spans="1:17" ht="28.5">
      <c r="A25" s="33">
        <f>Konsolidiert!C25</f>
        <v>1341</v>
      </c>
      <c r="B25" s="33" t="str">
        <f>Konsolidiert!D25</f>
        <v>Gamma-Glutamyl-Transferase (GGT)</v>
      </c>
      <c r="C25">
        <f>Konsolidiert!M25</f>
        <v>1</v>
      </c>
      <c r="D25">
        <f>Konsolidiert!V25</f>
        <v>1</v>
      </c>
      <c r="E25">
        <f>Konsolidiert!AC25</f>
        <v>1</v>
      </c>
      <c r="F25">
        <f>Konsolidiert!AK25</f>
        <v>1</v>
      </c>
      <c r="G25">
        <f>Konsolidiert!AR25</f>
        <v>1</v>
      </c>
      <c r="I25" t="str">
        <f t="shared" si="0"/>
        <v>Vergleichbar</v>
      </c>
      <c r="J25">
        <f t="shared" si="1"/>
        <v>1</v>
      </c>
      <c r="K25" t="str">
        <f t="shared" si="2"/>
        <v>Sicher teilweise vergleichbar</v>
      </c>
      <c r="L25">
        <f t="shared" si="3"/>
        <v>1</v>
      </c>
      <c r="M25" t="str">
        <f t="shared" si="4"/>
        <v>Vergleichbar</v>
      </c>
      <c r="N25">
        <f t="shared" si="5"/>
        <v>1</v>
      </c>
      <c r="P25">
        <f t="shared" si="6"/>
        <v>1</v>
      </c>
      <c r="Q25">
        <f t="shared" si="7"/>
        <v>0</v>
      </c>
    </row>
    <row r="26" spans="1:17">
      <c r="A26" s="33">
        <f>Konsolidiert!C26</f>
        <v>1356</v>
      </c>
      <c r="B26" s="33" t="str">
        <f>Konsolidiert!D26</f>
        <v>Glukose</v>
      </c>
      <c r="C26">
        <f>Konsolidiert!M26</f>
        <v>1</v>
      </c>
      <c r="D26">
        <f>Konsolidiert!V26</f>
        <v>1</v>
      </c>
      <c r="E26">
        <f>Konsolidiert!AC26</f>
        <v>0</v>
      </c>
      <c r="F26">
        <f>Konsolidiert!AK26</f>
        <v>1</v>
      </c>
      <c r="G26">
        <f>Konsolidiert!AR26</f>
        <v>1</v>
      </c>
      <c r="I26" t="str">
        <f t="shared" si="0"/>
        <v>Nicht vergleichbar</v>
      </c>
      <c r="J26">
        <f t="shared" si="1"/>
        <v>0</v>
      </c>
      <c r="K26" t="str">
        <f t="shared" si="2"/>
        <v>Nicht vergleichbar</v>
      </c>
      <c r="L26">
        <f t="shared" si="3"/>
        <v>0</v>
      </c>
      <c r="M26" t="str">
        <f t="shared" si="4"/>
        <v>Vergleichbar</v>
      </c>
      <c r="N26">
        <f t="shared" si="5"/>
        <v>1</v>
      </c>
      <c r="P26">
        <f t="shared" si="6"/>
        <v>1</v>
      </c>
      <c r="Q26">
        <f t="shared" si="7"/>
        <v>0</v>
      </c>
    </row>
    <row r="27" spans="1:17">
      <c r="A27" s="33">
        <f>Konsolidiert!C27</f>
        <v>1363</v>
      </c>
      <c r="B27" s="33" t="str">
        <f>Konsolidiert!D27</f>
        <v>Hämoglobin A1c</v>
      </c>
      <c r="C27">
        <f>Konsolidiert!M27</f>
        <v>1</v>
      </c>
      <c r="D27">
        <f>Konsolidiert!V27</f>
        <v>1</v>
      </c>
      <c r="E27">
        <f>Konsolidiert!AC27</f>
        <v>1</v>
      </c>
      <c r="F27">
        <f>Konsolidiert!AK27</f>
        <v>1</v>
      </c>
      <c r="G27">
        <f>Konsolidiert!AR27</f>
        <v>1</v>
      </c>
      <c r="I27" t="str">
        <f t="shared" si="0"/>
        <v>Vergleichbar</v>
      </c>
      <c r="J27">
        <f t="shared" si="1"/>
        <v>1</v>
      </c>
      <c r="K27" t="str">
        <f t="shared" si="2"/>
        <v>Sicher teilweise vergleichbar</v>
      </c>
      <c r="L27">
        <f t="shared" si="3"/>
        <v>1</v>
      </c>
      <c r="M27" t="str">
        <f t="shared" si="4"/>
        <v>Vergleichbar</v>
      </c>
      <c r="N27">
        <f t="shared" si="5"/>
        <v>1</v>
      </c>
      <c r="P27">
        <f t="shared" si="6"/>
        <v>1</v>
      </c>
      <c r="Q27">
        <f t="shared" si="7"/>
        <v>0</v>
      </c>
    </row>
    <row r="28" spans="1:17" ht="57">
      <c r="A28" s="33">
        <f>Konsolidiert!C28</f>
        <v>1371</v>
      </c>
      <c r="B28" s="33" t="str">
        <f>Konsolidiert!D28</f>
        <v xml:space="preserve">Hämatogramm II: Erythrozyten, Hämoglobin, Hämatokrit, Indices, Leukozyten und Thrombozyten </v>
      </c>
      <c r="C28">
        <f>Konsolidiert!M28</f>
        <v>1</v>
      </c>
      <c r="D28">
        <f>Konsolidiert!V28</f>
        <v>1</v>
      </c>
      <c r="E28">
        <f>Konsolidiert!AC28</f>
        <v>1</v>
      </c>
      <c r="F28">
        <f>Konsolidiert!AK28</f>
        <v>1</v>
      </c>
      <c r="G28">
        <f>Konsolidiert!AR28</f>
        <v>1</v>
      </c>
      <c r="I28" t="str">
        <f t="shared" si="0"/>
        <v>Vergleichbar</v>
      </c>
      <c r="J28">
        <f t="shared" si="1"/>
        <v>1</v>
      </c>
      <c r="K28" t="str">
        <f t="shared" si="2"/>
        <v>Sicher teilweise vergleichbar</v>
      </c>
      <c r="L28">
        <f t="shared" si="3"/>
        <v>1</v>
      </c>
      <c r="M28" t="str">
        <f t="shared" si="4"/>
        <v>Vergleichbar</v>
      </c>
      <c r="N28">
        <f t="shared" si="5"/>
        <v>1</v>
      </c>
      <c r="P28">
        <f t="shared" si="6"/>
        <v>1</v>
      </c>
      <c r="Q28">
        <f t="shared" si="7"/>
        <v>0</v>
      </c>
    </row>
    <row r="29" spans="1:17" ht="71.25">
      <c r="A29" s="33">
        <f>Konsolidiert!C29</f>
        <v>1372</v>
      </c>
      <c r="B29" s="33" t="str">
        <f>Konsolidiert!D29</f>
        <v>Hämatogramm III: Erythrozyten, Hämoglobin, Hämatokrit, Indices, Leukozyten, 3 Leukozyten-Subpopulationen und Thrombozyten</v>
      </c>
      <c r="C29">
        <f>Konsolidiert!M29</f>
        <v>0</v>
      </c>
      <c r="D29">
        <f>Konsolidiert!V29</f>
        <v>2</v>
      </c>
      <c r="E29">
        <f>Konsolidiert!AC29</f>
        <v>0</v>
      </c>
      <c r="F29">
        <f>Konsolidiert!AK29</f>
        <v>0</v>
      </c>
      <c r="G29">
        <f>Konsolidiert!AR29</f>
        <v>2</v>
      </c>
      <c r="I29" t="str">
        <f t="shared" si="0"/>
        <v>Nicht vergleichbar</v>
      </c>
      <c r="J29">
        <f t="shared" si="1"/>
        <v>0</v>
      </c>
      <c r="K29" t="str">
        <f t="shared" si="2"/>
        <v>Nicht vergleichbar</v>
      </c>
      <c r="L29">
        <f t="shared" si="3"/>
        <v>0</v>
      </c>
      <c r="M29" t="str">
        <f t="shared" si="4"/>
        <v>Vergleichbar</v>
      </c>
      <c r="N29">
        <f t="shared" si="5"/>
        <v>1</v>
      </c>
      <c r="P29">
        <f t="shared" si="6"/>
        <v>0</v>
      </c>
      <c r="Q29">
        <f t="shared" si="7"/>
        <v>0</v>
      </c>
    </row>
    <row r="30" spans="1:17" ht="114">
      <c r="A30" s="33">
        <f>Konsolidiert!C30</f>
        <v>1374</v>
      </c>
      <c r="B30" s="33" t="str">
        <f>Konsolidiert!D30</f>
        <v xml:space="preserve">Hämatogramm V: Erythrozyten, Hämoglobin, Hämatokrit, Indices, Leukozyten, 5 oder mehr Leukozyten-Subpopulationen und flowzytometrische Differenzierung der Leukozyten und Thrombozyten </v>
      </c>
      <c r="C30">
        <f>Konsolidiert!M30</f>
        <v>1</v>
      </c>
      <c r="D30">
        <f>Konsolidiert!V30</f>
        <v>2</v>
      </c>
      <c r="E30">
        <f>Konsolidiert!AC30</f>
        <v>0</v>
      </c>
      <c r="F30">
        <f>Konsolidiert!AK30</f>
        <v>1</v>
      </c>
      <c r="G30">
        <f>Konsolidiert!AR30</f>
        <v>2</v>
      </c>
      <c r="I30" t="str">
        <f t="shared" si="0"/>
        <v>Nicht vergleichbar</v>
      </c>
      <c r="J30">
        <f t="shared" si="1"/>
        <v>0</v>
      </c>
      <c r="K30" t="str">
        <f t="shared" si="2"/>
        <v>Nicht vergleichbar</v>
      </c>
      <c r="L30">
        <f t="shared" si="3"/>
        <v>0</v>
      </c>
      <c r="M30" t="str">
        <f t="shared" si="4"/>
        <v>Vergleichbar</v>
      </c>
      <c r="N30">
        <f t="shared" si="5"/>
        <v>1</v>
      </c>
      <c r="P30">
        <f t="shared" si="6"/>
        <v>0</v>
      </c>
      <c r="Q30">
        <f t="shared" si="7"/>
        <v>1</v>
      </c>
    </row>
    <row r="31" spans="1:17">
      <c r="A31" s="33">
        <f>Konsolidiert!C31</f>
        <v>1406</v>
      </c>
      <c r="B31" s="33" t="str">
        <f>Konsolidiert!D31</f>
        <v>Harnstoff</v>
      </c>
      <c r="C31">
        <f>Konsolidiert!M31</f>
        <v>1</v>
      </c>
      <c r="D31">
        <f>Konsolidiert!V31</f>
        <v>1</v>
      </c>
      <c r="E31">
        <f>Konsolidiert!AC31</f>
        <v>1</v>
      </c>
      <c r="F31">
        <f>Konsolidiert!AK31</f>
        <v>1</v>
      </c>
      <c r="G31">
        <f>Konsolidiert!AR31</f>
        <v>1</v>
      </c>
      <c r="I31" t="str">
        <f t="shared" si="0"/>
        <v>Vergleichbar</v>
      </c>
      <c r="J31">
        <f t="shared" si="1"/>
        <v>1</v>
      </c>
      <c r="K31" t="str">
        <f t="shared" si="2"/>
        <v>Sicher teilweise vergleichbar</v>
      </c>
      <c r="L31">
        <f t="shared" si="3"/>
        <v>1</v>
      </c>
      <c r="M31" t="str">
        <f t="shared" si="4"/>
        <v>Vergleichbar</v>
      </c>
      <c r="N31">
        <f t="shared" si="5"/>
        <v>1</v>
      </c>
      <c r="P31">
        <f t="shared" si="6"/>
        <v>1</v>
      </c>
      <c r="Q31">
        <f t="shared" si="7"/>
        <v>0</v>
      </c>
    </row>
    <row r="32" spans="1:17">
      <c r="A32" s="33">
        <f>Konsolidiert!C32</f>
        <v>1410.1</v>
      </c>
      <c r="B32" s="33" t="str">
        <f>Konsolidiert!D32</f>
        <v>HDL-Cholesterin</v>
      </c>
      <c r="C32">
        <f>Konsolidiert!M32</f>
        <v>1</v>
      </c>
      <c r="D32">
        <f>Konsolidiert!V32</f>
        <v>1</v>
      </c>
      <c r="E32">
        <f>Konsolidiert!AC32</f>
        <v>1</v>
      </c>
      <c r="F32">
        <f>Konsolidiert!AK32</f>
        <v>1</v>
      </c>
      <c r="G32">
        <f>Konsolidiert!AR32</f>
        <v>2</v>
      </c>
      <c r="I32" t="str">
        <f t="shared" si="0"/>
        <v>Nicht vergleichbar</v>
      </c>
      <c r="J32">
        <f t="shared" si="1"/>
        <v>0</v>
      </c>
      <c r="K32" t="str">
        <f t="shared" si="2"/>
        <v>Sicher teilweise vergleichbar</v>
      </c>
      <c r="L32">
        <f t="shared" si="3"/>
        <v>1</v>
      </c>
      <c r="M32" t="str">
        <f t="shared" si="4"/>
        <v>Vergleichbar</v>
      </c>
      <c r="N32">
        <f t="shared" si="5"/>
        <v>1</v>
      </c>
      <c r="P32">
        <f t="shared" si="6"/>
        <v>1</v>
      </c>
      <c r="Q32">
        <f t="shared" si="7"/>
        <v>0</v>
      </c>
    </row>
    <row r="33" spans="1:17" ht="28.5">
      <c r="A33" s="33">
        <f>Konsolidiert!C33</f>
        <v>1418</v>
      </c>
      <c r="B33" s="33" t="str">
        <f>Konsolidiert!D33</f>
        <v>HLA-Antigen, einzelne Spezifitäten z. B. B27, B51(5)</v>
      </c>
      <c r="C33">
        <f>Konsolidiert!M33</f>
        <v>0</v>
      </c>
      <c r="D33">
        <f>Konsolidiert!V33</f>
        <v>2</v>
      </c>
      <c r="E33">
        <f>Konsolidiert!AC33</f>
        <v>1</v>
      </c>
      <c r="F33">
        <f>Konsolidiert!AK33</f>
        <v>0</v>
      </c>
      <c r="G33">
        <f>Konsolidiert!AR33</f>
        <v>2</v>
      </c>
      <c r="I33" t="str">
        <f t="shared" si="0"/>
        <v>Nicht vergleichbar</v>
      </c>
      <c r="J33">
        <f t="shared" si="1"/>
        <v>0</v>
      </c>
      <c r="K33" t="str">
        <f t="shared" si="2"/>
        <v>Nicht vergleichbar</v>
      </c>
      <c r="L33">
        <f t="shared" si="3"/>
        <v>0</v>
      </c>
      <c r="M33" t="str">
        <f t="shared" si="4"/>
        <v>Vergleichbar</v>
      </c>
      <c r="N33">
        <f t="shared" si="5"/>
        <v>1</v>
      </c>
      <c r="P33">
        <f t="shared" si="6"/>
        <v>0</v>
      </c>
      <c r="Q33">
        <f t="shared" si="7"/>
        <v>0</v>
      </c>
    </row>
    <row r="34" spans="1:17">
      <c r="A34" s="33">
        <f>Konsolidiert!C34</f>
        <v>1438.1</v>
      </c>
      <c r="B34" s="33" t="str">
        <f>Konsolidiert!D34</f>
        <v>Immunfixations-Elektrophorese</v>
      </c>
      <c r="C34">
        <f>Konsolidiert!M34</f>
        <v>1</v>
      </c>
      <c r="D34">
        <f>Konsolidiert!V34</f>
        <v>2</v>
      </c>
      <c r="E34">
        <f>Konsolidiert!AC34</f>
        <v>1</v>
      </c>
      <c r="F34">
        <f>Konsolidiert!AK34</f>
        <v>1</v>
      </c>
      <c r="G34">
        <f>Konsolidiert!AR34</f>
        <v>1</v>
      </c>
      <c r="I34" t="str">
        <f t="shared" si="0"/>
        <v>Vergleichbar</v>
      </c>
      <c r="J34">
        <f t="shared" si="1"/>
        <v>1</v>
      </c>
      <c r="K34" t="str">
        <f t="shared" si="2"/>
        <v>Sicher teilweise vergleichbar</v>
      </c>
      <c r="L34">
        <f t="shared" si="3"/>
        <v>1</v>
      </c>
      <c r="M34" t="str">
        <f t="shared" si="4"/>
        <v>Vergleichbar</v>
      </c>
      <c r="N34">
        <f t="shared" si="5"/>
        <v>1</v>
      </c>
      <c r="P34">
        <f t="shared" si="6"/>
        <v>0</v>
      </c>
      <c r="Q34">
        <f t="shared" si="7"/>
        <v>1</v>
      </c>
    </row>
    <row r="35" spans="1:17" ht="28.5">
      <c r="A35" s="33">
        <f>Konsolidiert!C35</f>
        <v>1444.1</v>
      </c>
      <c r="B35" s="33" t="str">
        <f>Konsolidiert!D35</f>
        <v>Spezifisches IgE oder IgG, Einzelallergene</v>
      </c>
      <c r="C35">
        <f>Konsolidiert!M35</f>
        <v>2</v>
      </c>
      <c r="D35">
        <f>Konsolidiert!V35</f>
        <v>1</v>
      </c>
      <c r="E35">
        <f>Konsolidiert!AC35</f>
        <v>1</v>
      </c>
      <c r="F35">
        <f>Konsolidiert!AK35</f>
        <v>2</v>
      </c>
      <c r="G35">
        <f>Konsolidiert!AR35</f>
        <v>0</v>
      </c>
      <c r="I35" t="str">
        <f t="shared" si="0"/>
        <v>Nicht vergleichbar</v>
      </c>
      <c r="J35">
        <f t="shared" si="1"/>
        <v>0</v>
      </c>
      <c r="K35" t="str">
        <f t="shared" si="2"/>
        <v>Nicht vergleichbar</v>
      </c>
      <c r="L35">
        <f t="shared" si="3"/>
        <v>0</v>
      </c>
      <c r="M35" t="str">
        <f t="shared" si="4"/>
        <v>Vergleichbar</v>
      </c>
      <c r="N35">
        <f t="shared" si="5"/>
        <v>1</v>
      </c>
      <c r="P35">
        <f t="shared" si="6"/>
        <v>0</v>
      </c>
      <c r="Q35">
        <f t="shared" si="7"/>
        <v>1</v>
      </c>
    </row>
    <row r="36" spans="1:17" ht="71.25">
      <c r="A36" s="33">
        <f>Konsolidiert!C36</f>
        <v>1446.1</v>
      </c>
      <c r="B36" s="33" t="str">
        <f>Konsolidiert!D36</f>
        <v>Spezifisches IgE oder IgG, Einzelallergene oder Allergenmischungen ohne Unterscheidung einzelner spezifischer IgE/IgG</v>
      </c>
      <c r="C36">
        <f>Konsolidiert!M36</f>
        <v>0</v>
      </c>
      <c r="D36">
        <f>Konsolidiert!V36</f>
        <v>2</v>
      </c>
      <c r="E36">
        <f>Konsolidiert!AC36</f>
        <v>2</v>
      </c>
      <c r="F36">
        <f>Konsolidiert!AK36</f>
        <v>2</v>
      </c>
      <c r="G36">
        <f>Konsolidiert!AR36</f>
        <v>0</v>
      </c>
      <c r="I36" t="str">
        <f t="shared" si="0"/>
        <v>Nicht vergleichbar</v>
      </c>
      <c r="J36">
        <f t="shared" si="1"/>
        <v>0</v>
      </c>
      <c r="K36" t="str">
        <f t="shared" si="2"/>
        <v>Nicht vergleichbar</v>
      </c>
      <c r="L36">
        <f t="shared" si="3"/>
        <v>0</v>
      </c>
      <c r="M36" t="str">
        <f t="shared" si="4"/>
        <v>Vergleichbar</v>
      </c>
      <c r="N36">
        <f t="shared" si="5"/>
        <v>1</v>
      </c>
      <c r="P36">
        <f t="shared" si="6"/>
        <v>0</v>
      </c>
      <c r="Q36">
        <f t="shared" si="7"/>
        <v>0</v>
      </c>
    </row>
    <row r="37" spans="1:17">
      <c r="A37" s="33">
        <f>Konsolidiert!C37</f>
        <v>1459</v>
      </c>
      <c r="B37" s="33" t="str">
        <f>Konsolidiert!D37</f>
        <v>Freie Leichtketten, Typ Kappa</v>
      </c>
      <c r="C37">
        <f>Konsolidiert!M37</f>
        <v>1</v>
      </c>
      <c r="D37">
        <f>Konsolidiert!V37</f>
        <v>1</v>
      </c>
      <c r="E37">
        <f>Konsolidiert!AC37</f>
        <v>1</v>
      </c>
      <c r="F37">
        <f>Konsolidiert!AK37</f>
        <v>1</v>
      </c>
      <c r="G37">
        <f>Konsolidiert!AR37</f>
        <v>0</v>
      </c>
      <c r="I37" t="str">
        <f t="shared" si="0"/>
        <v>Nicht vergleichbar</v>
      </c>
      <c r="J37">
        <f t="shared" si="1"/>
        <v>0</v>
      </c>
      <c r="K37" t="str">
        <f t="shared" si="2"/>
        <v>Nicht vergleichbar</v>
      </c>
      <c r="L37">
        <f t="shared" si="3"/>
        <v>0</v>
      </c>
      <c r="M37" t="str">
        <f t="shared" si="4"/>
        <v>Vergleichbar</v>
      </c>
      <c r="N37">
        <f t="shared" si="5"/>
        <v>1</v>
      </c>
      <c r="P37">
        <f t="shared" si="6"/>
        <v>1</v>
      </c>
      <c r="Q37">
        <f t="shared" si="7"/>
        <v>0</v>
      </c>
    </row>
    <row r="38" spans="1:17">
      <c r="A38" s="33">
        <f>Konsolidiert!C38</f>
        <v>1460</v>
      </c>
      <c r="B38" s="33" t="str">
        <f>Konsolidiert!D38</f>
        <v>Freie Leichtketten, Typ Lambda</v>
      </c>
      <c r="C38">
        <f>Konsolidiert!M38</f>
        <v>1</v>
      </c>
      <c r="D38">
        <f>Konsolidiert!V38</f>
        <v>1</v>
      </c>
      <c r="E38">
        <f>Konsolidiert!AC38</f>
        <v>1</v>
      </c>
      <c r="F38">
        <f>Konsolidiert!AK38</f>
        <v>1</v>
      </c>
      <c r="G38">
        <f>Konsolidiert!AR38</f>
        <v>0</v>
      </c>
      <c r="I38" t="str">
        <f t="shared" si="0"/>
        <v>Nicht vergleichbar</v>
      </c>
      <c r="J38">
        <f t="shared" si="1"/>
        <v>0</v>
      </c>
      <c r="K38" t="str">
        <f t="shared" si="2"/>
        <v>Nicht vergleichbar</v>
      </c>
      <c r="L38">
        <f t="shared" si="3"/>
        <v>0</v>
      </c>
      <c r="M38" t="str">
        <f t="shared" si="4"/>
        <v>Vergleichbar</v>
      </c>
      <c r="N38">
        <f t="shared" si="5"/>
        <v>1</v>
      </c>
      <c r="P38">
        <f t="shared" si="6"/>
        <v>1</v>
      </c>
      <c r="Q38">
        <f t="shared" si="7"/>
        <v>0</v>
      </c>
    </row>
    <row r="39" spans="1:17" ht="28.5">
      <c r="A39" s="33">
        <f>Konsolidiert!C39</f>
        <v>1469</v>
      </c>
      <c r="B39" s="33" t="str">
        <f>Konsolidiert!D39</f>
        <v>Immunsuppressiva der SL/ALT inkl. Metaboliten</v>
      </c>
      <c r="C39">
        <f>Konsolidiert!M39</f>
        <v>0</v>
      </c>
      <c r="D39">
        <f>Konsolidiert!V39</f>
        <v>0</v>
      </c>
      <c r="E39">
        <f>Konsolidiert!AC39</f>
        <v>0</v>
      </c>
      <c r="F39">
        <f>Konsolidiert!AK39</f>
        <v>1</v>
      </c>
      <c r="G39">
        <f>Konsolidiert!AR39</f>
        <v>2</v>
      </c>
      <c r="I39" t="str">
        <f t="shared" si="0"/>
        <v>Nicht vergleichbar</v>
      </c>
      <c r="J39">
        <f t="shared" si="1"/>
        <v>0</v>
      </c>
      <c r="K39" t="str">
        <f t="shared" si="2"/>
        <v>Nicht vergleichbar</v>
      </c>
      <c r="L39">
        <f t="shared" si="3"/>
        <v>0</v>
      </c>
      <c r="M39" t="str">
        <f t="shared" si="4"/>
        <v>Vergleichbar</v>
      </c>
      <c r="N39">
        <f t="shared" si="5"/>
        <v>1</v>
      </c>
      <c r="P39">
        <f t="shared" si="6"/>
        <v>0</v>
      </c>
      <c r="Q39">
        <f t="shared" si="7"/>
        <v>0</v>
      </c>
    </row>
    <row r="40" spans="1:17" ht="28.5">
      <c r="A40" s="33">
        <f>Konsolidiert!C40</f>
        <v>1474.1</v>
      </c>
      <c r="B40" s="33" t="str">
        <f>Konsolidiert!D40</f>
        <v>Zytokine/Adhäsionsmoleküle/-Rezeptoren/-Inhibitoren</v>
      </c>
      <c r="C40">
        <f>Konsolidiert!M40</f>
        <v>0</v>
      </c>
      <c r="D40">
        <f>Konsolidiert!V40</f>
        <v>0</v>
      </c>
      <c r="E40">
        <f>Konsolidiert!AC40</f>
        <v>0</v>
      </c>
      <c r="F40">
        <f>Konsolidiert!AK40</f>
        <v>2</v>
      </c>
      <c r="G40">
        <f>Konsolidiert!AR40</f>
        <v>0</v>
      </c>
      <c r="I40" t="str">
        <f t="shared" si="0"/>
        <v>Nicht vergleichbar</v>
      </c>
      <c r="J40">
        <f t="shared" si="1"/>
        <v>0</v>
      </c>
      <c r="K40" t="str">
        <f t="shared" si="2"/>
        <v>Nicht vergleichbar</v>
      </c>
      <c r="L40">
        <f t="shared" si="3"/>
        <v>0</v>
      </c>
      <c r="M40" t="str">
        <f t="shared" si="4"/>
        <v>Vergleichbar</v>
      </c>
      <c r="N40">
        <f t="shared" si="5"/>
        <v>1</v>
      </c>
      <c r="P40">
        <f t="shared" si="6"/>
        <v>0</v>
      </c>
      <c r="Q40">
        <f t="shared" si="7"/>
        <v>0</v>
      </c>
    </row>
    <row r="41" spans="1:17">
      <c r="A41" s="33">
        <f>Konsolidiert!C41</f>
        <v>1479</v>
      </c>
      <c r="B41" s="33" t="str">
        <f>Konsolidiert!D41</f>
        <v>Kalium</v>
      </c>
      <c r="C41">
        <f>Konsolidiert!M41</f>
        <v>1</v>
      </c>
      <c r="D41">
        <f>Konsolidiert!V41</f>
        <v>1</v>
      </c>
      <c r="E41">
        <f>Konsolidiert!AC41</f>
        <v>1</v>
      </c>
      <c r="F41">
        <f>Konsolidiert!AK41</f>
        <v>1</v>
      </c>
      <c r="G41">
        <f>Konsolidiert!AR41</f>
        <v>1</v>
      </c>
      <c r="I41" t="str">
        <f t="shared" si="0"/>
        <v>Vergleichbar</v>
      </c>
      <c r="J41">
        <f t="shared" si="1"/>
        <v>1</v>
      </c>
      <c r="K41" t="str">
        <f t="shared" si="2"/>
        <v>Sicher teilweise vergleichbar</v>
      </c>
      <c r="L41">
        <f t="shared" si="3"/>
        <v>1</v>
      </c>
      <c r="M41" t="str">
        <f t="shared" si="4"/>
        <v>Vergleichbar</v>
      </c>
      <c r="N41">
        <f t="shared" si="5"/>
        <v>1</v>
      </c>
      <c r="P41">
        <f t="shared" si="6"/>
        <v>1</v>
      </c>
      <c r="Q41">
        <f t="shared" si="7"/>
        <v>0</v>
      </c>
    </row>
    <row r="42" spans="1:17">
      <c r="A42" s="33">
        <f>Konsolidiert!C42</f>
        <v>1509</v>
      </c>
      <c r="B42" s="33" t="str">
        <f>Konsolidiert!D42</f>
        <v>Kreatinin</v>
      </c>
      <c r="C42">
        <f>Konsolidiert!M42</f>
        <v>1</v>
      </c>
      <c r="D42">
        <f>Konsolidiert!V42</f>
        <v>1</v>
      </c>
      <c r="E42">
        <f>Konsolidiert!AC42</f>
        <v>1</v>
      </c>
      <c r="F42">
        <f>Konsolidiert!AK42</f>
        <v>1</v>
      </c>
      <c r="G42">
        <f>Konsolidiert!AR42</f>
        <v>1</v>
      </c>
      <c r="I42" t="str">
        <f t="shared" si="0"/>
        <v>Vergleichbar</v>
      </c>
      <c r="J42">
        <f t="shared" si="1"/>
        <v>1</v>
      </c>
      <c r="K42" t="str">
        <f t="shared" si="2"/>
        <v>Sicher teilweise vergleichbar</v>
      </c>
      <c r="L42">
        <f t="shared" si="3"/>
        <v>1</v>
      </c>
      <c r="M42" t="str">
        <f t="shared" si="4"/>
        <v>Vergleichbar</v>
      </c>
      <c r="N42">
        <f t="shared" si="5"/>
        <v>1</v>
      </c>
      <c r="P42">
        <f t="shared" si="6"/>
        <v>1</v>
      </c>
      <c r="Q42">
        <f t="shared" si="7"/>
        <v>0</v>
      </c>
    </row>
    <row r="43" spans="1:17">
      <c r="A43" s="33">
        <f>Konsolidiert!C43</f>
        <v>1517</v>
      </c>
      <c r="B43" s="33" t="str">
        <f>Konsolidiert!D43</f>
        <v>Laktat</v>
      </c>
      <c r="C43">
        <f>Konsolidiert!M43</f>
        <v>1</v>
      </c>
      <c r="D43">
        <f>Konsolidiert!V43</f>
        <v>1</v>
      </c>
      <c r="E43">
        <f>Konsolidiert!AC43</f>
        <v>1</v>
      </c>
      <c r="F43">
        <f>Konsolidiert!AK43</f>
        <v>1</v>
      </c>
      <c r="G43">
        <f>Konsolidiert!AR43</f>
        <v>1</v>
      </c>
      <c r="I43" t="str">
        <f t="shared" si="0"/>
        <v>Vergleichbar</v>
      </c>
      <c r="J43">
        <f t="shared" si="1"/>
        <v>1</v>
      </c>
      <c r="K43" t="str">
        <f t="shared" si="2"/>
        <v>Sicher teilweise vergleichbar</v>
      </c>
      <c r="L43">
        <f t="shared" si="3"/>
        <v>1</v>
      </c>
      <c r="M43" t="str">
        <f t="shared" si="4"/>
        <v>Vergleichbar</v>
      </c>
      <c r="N43">
        <f t="shared" si="5"/>
        <v>1</v>
      </c>
      <c r="P43">
        <f t="shared" si="6"/>
        <v>1</v>
      </c>
      <c r="Q43">
        <f t="shared" si="7"/>
        <v>0</v>
      </c>
    </row>
    <row r="44" spans="1:17" ht="57">
      <c r="A44" s="33">
        <f>Konsolidiert!C44</f>
        <v>1524</v>
      </c>
      <c r="B44" s="33" t="str">
        <f>Konsolidiert!D44</f>
        <v xml:space="preserve">Immunphänotypisierung von Leukozyten-(Sub) Population, jeder weitere monoklonale Antikörper </v>
      </c>
      <c r="C44">
        <f>Konsolidiert!M44</f>
        <v>2</v>
      </c>
      <c r="D44">
        <f>Konsolidiert!V44</f>
        <v>2</v>
      </c>
      <c r="E44">
        <f>Konsolidiert!AC44</f>
        <v>2</v>
      </c>
      <c r="F44">
        <f>Konsolidiert!AK44</f>
        <v>0</v>
      </c>
      <c r="G44">
        <f>Konsolidiert!AR44</f>
        <v>2</v>
      </c>
      <c r="I44" t="str">
        <f t="shared" si="0"/>
        <v>Nicht vergleichbar</v>
      </c>
      <c r="J44">
        <f t="shared" si="1"/>
        <v>0</v>
      </c>
      <c r="K44" t="str">
        <f t="shared" si="2"/>
        <v>Nicht vergleichbar</v>
      </c>
      <c r="L44">
        <f t="shared" si="3"/>
        <v>0</v>
      </c>
      <c r="M44" t="str">
        <f t="shared" si="4"/>
        <v>Vergleichbar</v>
      </c>
      <c r="N44">
        <f t="shared" si="5"/>
        <v>1</v>
      </c>
      <c r="P44">
        <f t="shared" si="6"/>
        <v>0</v>
      </c>
      <c r="Q44">
        <f t="shared" si="7"/>
        <v>1</v>
      </c>
    </row>
    <row r="45" spans="1:17">
      <c r="A45" s="33">
        <f>Konsolidiert!C45</f>
        <v>1556</v>
      </c>
      <c r="B45" s="33" t="str">
        <f>Konsolidiert!D45</f>
        <v>Magnesium</v>
      </c>
      <c r="C45">
        <f>Konsolidiert!M45</f>
        <v>1</v>
      </c>
      <c r="D45">
        <f>Konsolidiert!V45</f>
        <v>1</v>
      </c>
      <c r="E45">
        <f>Konsolidiert!AC45</f>
        <v>1</v>
      </c>
      <c r="F45">
        <f>Konsolidiert!AK45</f>
        <v>1</v>
      </c>
      <c r="G45">
        <f>Konsolidiert!AR45</f>
        <v>1</v>
      </c>
      <c r="I45" t="str">
        <f t="shared" si="0"/>
        <v>Vergleichbar</v>
      </c>
      <c r="J45">
        <f t="shared" si="1"/>
        <v>1</v>
      </c>
      <c r="K45" t="str">
        <f t="shared" si="2"/>
        <v>Sicher teilweise vergleichbar</v>
      </c>
      <c r="L45">
        <f t="shared" si="3"/>
        <v>1</v>
      </c>
      <c r="M45" t="str">
        <f t="shared" si="4"/>
        <v>Vergleichbar</v>
      </c>
      <c r="N45">
        <f t="shared" si="5"/>
        <v>1</v>
      </c>
      <c r="P45">
        <f t="shared" si="6"/>
        <v>1</v>
      </c>
      <c r="Q45">
        <f t="shared" si="7"/>
        <v>0</v>
      </c>
    </row>
    <row r="46" spans="1:17">
      <c r="A46" s="33">
        <f>Konsolidiert!C46</f>
        <v>1574</v>
      </c>
      <c r="B46" s="33" t="str">
        <f>Konsolidiert!D46</f>
        <v>Natrium</v>
      </c>
      <c r="C46">
        <f>Konsolidiert!M46</f>
        <v>1</v>
      </c>
      <c r="D46">
        <f>Konsolidiert!V46</f>
        <v>1</v>
      </c>
      <c r="E46">
        <f>Konsolidiert!AC46</f>
        <v>1</v>
      </c>
      <c r="F46">
        <f>Konsolidiert!AK46</f>
        <v>1</v>
      </c>
      <c r="G46">
        <f>Konsolidiert!AR46</f>
        <v>1</v>
      </c>
      <c r="I46" t="str">
        <f t="shared" si="0"/>
        <v>Vergleichbar</v>
      </c>
      <c r="J46">
        <f t="shared" si="1"/>
        <v>1</v>
      </c>
      <c r="K46" t="str">
        <f t="shared" si="2"/>
        <v>Sicher teilweise vergleichbar</v>
      </c>
      <c r="L46">
        <f t="shared" si="3"/>
        <v>1</v>
      </c>
      <c r="M46" t="str">
        <f t="shared" si="4"/>
        <v>Vergleichbar</v>
      </c>
      <c r="N46">
        <f t="shared" si="5"/>
        <v>1</v>
      </c>
      <c r="P46">
        <f t="shared" si="6"/>
        <v>1</v>
      </c>
      <c r="Q46">
        <f t="shared" si="7"/>
        <v>0</v>
      </c>
    </row>
    <row r="47" spans="1:17" ht="28.5">
      <c r="A47" s="33">
        <f>Konsolidiert!C47</f>
        <v>1576</v>
      </c>
      <c r="B47" s="33" t="str">
        <f>Konsolidiert!D47</f>
        <v>Natriuretisches Peptid (BNP, NT-proBNP)</v>
      </c>
      <c r="C47">
        <f>Konsolidiert!M47</f>
        <v>1</v>
      </c>
      <c r="D47">
        <f>Konsolidiert!V47</f>
        <v>1</v>
      </c>
      <c r="E47">
        <f>Konsolidiert!AC47</f>
        <v>1</v>
      </c>
      <c r="F47">
        <f>Konsolidiert!AK47</f>
        <v>0</v>
      </c>
      <c r="G47">
        <f>Konsolidiert!AR47</f>
        <v>1</v>
      </c>
      <c r="I47" t="str">
        <f t="shared" si="0"/>
        <v>Nicht vergleichbar</v>
      </c>
      <c r="J47">
        <f t="shared" si="1"/>
        <v>0</v>
      </c>
      <c r="K47" t="str">
        <f t="shared" si="2"/>
        <v>Nicht vergleichbar</v>
      </c>
      <c r="L47">
        <f t="shared" si="3"/>
        <v>0</v>
      </c>
      <c r="M47" t="str">
        <f t="shared" si="4"/>
        <v>Vergleichbar</v>
      </c>
      <c r="N47">
        <f t="shared" si="5"/>
        <v>1</v>
      </c>
      <c r="P47">
        <f t="shared" si="6"/>
        <v>1</v>
      </c>
      <c r="Q47">
        <f t="shared" si="7"/>
        <v>0</v>
      </c>
    </row>
    <row r="48" spans="1:17" ht="28.5">
      <c r="A48" s="33">
        <f>Konsolidiert!C48</f>
        <v>1579</v>
      </c>
      <c r="B48" s="33" t="str">
        <f>Konsolidiert!D48</f>
        <v>Neuroleptika der SL/ALT inkl. Metaboliten</v>
      </c>
      <c r="C48">
        <f>Konsolidiert!M48</f>
        <v>0</v>
      </c>
      <c r="D48">
        <f>Konsolidiert!V48</f>
        <v>0</v>
      </c>
      <c r="E48">
        <f>Konsolidiert!AC48</f>
        <v>0</v>
      </c>
      <c r="F48">
        <f>Konsolidiert!AK48</f>
        <v>0</v>
      </c>
      <c r="G48">
        <f>Konsolidiert!AR48</f>
        <v>0</v>
      </c>
      <c r="I48" t="str">
        <f t="shared" si="0"/>
        <v>Nicht vergleichbar</v>
      </c>
      <c r="J48">
        <f t="shared" si="1"/>
        <v>0</v>
      </c>
      <c r="K48" t="str">
        <f t="shared" si="2"/>
        <v>Nicht vergleichbar</v>
      </c>
      <c r="L48">
        <f t="shared" si="3"/>
        <v>0</v>
      </c>
      <c r="M48" t="str">
        <f t="shared" si="4"/>
        <v>Nicht vergleichbar</v>
      </c>
      <c r="N48">
        <f t="shared" si="5"/>
        <v>0</v>
      </c>
      <c r="P48">
        <f t="shared" si="6"/>
        <v>0</v>
      </c>
      <c r="Q48">
        <f t="shared" si="7"/>
        <v>0</v>
      </c>
    </row>
    <row r="49" spans="1:17" ht="57">
      <c r="A49" s="33">
        <f>Konsolidiert!C49</f>
        <v>1591</v>
      </c>
      <c r="B49" s="33" t="str">
        <f>Konsolidiert!D49</f>
        <v>Oxymetrieblock: Oxyhämoglobin, Carboxyhämoglobin, Methämoglobin</v>
      </c>
      <c r="C49">
        <f>Konsolidiert!M49</f>
        <v>2</v>
      </c>
      <c r="D49">
        <f>Konsolidiert!V49</f>
        <v>1</v>
      </c>
      <c r="E49">
        <f>Konsolidiert!AC49</f>
        <v>2</v>
      </c>
      <c r="F49">
        <f>Konsolidiert!AK49</f>
        <v>2</v>
      </c>
      <c r="G49">
        <f>Konsolidiert!AR49</f>
        <v>0</v>
      </c>
      <c r="I49" t="str">
        <f t="shared" si="0"/>
        <v>Nicht vergleichbar</v>
      </c>
      <c r="J49">
        <f t="shared" si="1"/>
        <v>0</v>
      </c>
      <c r="K49" t="str">
        <f t="shared" si="2"/>
        <v>Nicht vergleichbar</v>
      </c>
      <c r="L49">
        <f t="shared" si="3"/>
        <v>0</v>
      </c>
      <c r="M49" t="str">
        <f t="shared" si="4"/>
        <v>Vergleichbar</v>
      </c>
      <c r="N49">
        <f t="shared" si="5"/>
        <v>1</v>
      </c>
      <c r="P49">
        <f t="shared" si="6"/>
        <v>0</v>
      </c>
      <c r="Q49">
        <f t="shared" si="7"/>
        <v>1</v>
      </c>
    </row>
    <row r="50" spans="1:17">
      <c r="A50" s="33">
        <f>Konsolidiert!C50</f>
        <v>1595</v>
      </c>
      <c r="B50" s="33" t="str">
        <f>Konsolidiert!D50</f>
        <v>Parathormon (PTH)</v>
      </c>
      <c r="C50">
        <f>Konsolidiert!M50</f>
        <v>1</v>
      </c>
      <c r="D50">
        <f>Konsolidiert!V50</f>
        <v>1</v>
      </c>
      <c r="E50">
        <f>Konsolidiert!AC50</f>
        <v>1</v>
      </c>
      <c r="F50">
        <f>Konsolidiert!AK50</f>
        <v>1</v>
      </c>
      <c r="G50">
        <f>Konsolidiert!AR50</f>
        <v>1</v>
      </c>
      <c r="I50" t="str">
        <f t="shared" si="0"/>
        <v>Vergleichbar</v>
      </c>
      <c r="J50">
        <f t="shared" si="1"/>
        <v>1</v>
      </c>
      <c r="K50" t="str">
        <f t="shared" si="2"/>
        <v>Sicher teilweise vergleichbar</v>
      </c>
      <c r="L50">
        <f t="shared" si="3"/>
        <v>1</v>
      </c>
      <c r="M50" t="str">
        <f t="shared" si="4"/>
        <v>Vergleichbar</v>
      </c>
      <c r="N50">
        <f t="shared" si="5"/>
        <v>1</v>
      </c>
      <c r="P50">
        <f t="shared" si="6"/>
        <v>1</v>
      </c>
      <c r="Q50">
        <f t="shared" si="7"/>
        <v>0</v>
      </c>
    </row>
    <row r="51" spans="1:17" ht="28.5">
      <c r="A51" s="33">
        <f>Konsolidiert!C51</f>
        <v>1626</v>
      </c>
      <c r="B51" s="33" t="str">
        <f>Konsolidiert!D51</f>
        <v>Prostata spezifisches Antigen (PSA)</v>
      </c>
      <c r="C51">
        <f>Konsolidiert!M51</f>
        <v>1</v>
      </c>
      <c r="D51">
        <f>Konsolidiert!V51</f>
        <v>1</v>
      </c>
      <c r="E51">
        <f>Konsolidiert!AC51</f>
        <v>1</v>
      </c>
      <c r="F51">
        <f>Konsolidiert!AK51</f>
        <v>1</v>
      </c>
      <c r="G51">
        <f>Konsolidiert!AR51</f>
        <v>1</v>
      </c>
      <c r="I51" t="str">
        <f t="shared" si="0"/>
        <v>Vergleichbar</v>
      </c>
      <c r="J51">
        <f t="shared" si="1"/>
        <v>1</v>
      </c>
      <c r="K51" t="str">
        <f t="shared" si="2"/>
        <v>Sicher teilweise vergleichbar</v>
      </c>
      <c r="L51">
        <f t="shared" si="3"/>
        <v>1</v>
      </c>
      <c r="M51" t="str">
        <f t="shared" si="4"/>
        <v>Vergleichbar</v>
      </c>
      <c r="N51">
        <f t="shared" si="5"/>
        <v>1</v>
      </c>
      <c r="P51">
        <f t="shared" si="6"/>
        <v>1</v>
      </c>
      <c r="Q51">
        <f t="shared" si="7"/>
        <v>0</v>
      </c>
    </row>
    <row r="52" spans="1:17">
      <c r="A52" s="33">
        <f>Konsolidiert!C52</f>
        <v>1636</v>
      </c>
      <c r="B52" s="33" t="str">
        <f>Konsolidiert!D52</f>
        <v>Proteinfraktionen</v>
      </c>
      <c r="C52">
        <f>Konsolidiert!M52</f>
        <v>1</v>
      </c>
      <c r="D52">
        <f>Konsolidiert!V52</f>
        <v>1</v>
      </c>
      <c r="E52">
        <f>Konsolidiert!AC52</f>
        <v>1</v>
      </c>
      <c r="F52">
        <f>Konsolidiert!AK52</f>
        <v>1</v>
      </c>
      <c r="G52">
        <f>Konsolidiert!AR52</f>
        <v>1</v>
      </c>
      <c r="I52" t="str">
        <f t="shared" si="0"/>
        <v>Vergleichbar</v>
      </c>
      <c r="J52">
        <f t="shared" si="1"/>
        <v>1</v>
      </c>
      <c r="K52" t="str">
        <f t="shared" si="2"/>
        <v>Sicher teilweise vergleichbar</v>
      </c>
      <c r="L52">
        <f t="shared" si="3"/>
        <v>1</v>
      </c>
      <c r="M52" t="str">
        <f t="shared" si="4"/>
        <v>Vergleichbar</v>
      </c>
      <c r="N52">
        <f t="shared" si="5"/>
        <v>1</v>
      </c>
      <c r="P52">
        <f t="shared" si="6"/>
        <v>1</v>
      </c>
      <c r="Q52">
        <f t="shared" si="7"/>
        <v>0</v>
      </c>
    </row>
    <row r="53" spans="1:17" ht="57">
      <c r="A53" s="33">
        <f>Konsolidiert!C53</f>
        <v>1653</v>
      </c>
      <c r="B53" s="33" t="str">
        <f>Konsolidiert!D53</f>
        <v>RH und KEL1-Phänotyp, Bestimmung der RH2 (C), Rh3 (E), Rh4 (c), RH5 (e) und KEL1 (K) Antigene</v>
      </c>
      <c r="C53">
        <f>Konsolidiert!M53</f>
        <v>1</v>
      </c>
      <c r="D53">
        <f>Konsolidiert!V53</f>
        <v>1</v>
      </c>
      <c r="E53">
        <f>Konsolidiert!AC53</f>
        <v>1</v>
      </c>
      <c r="F53">
        <f>Konsolidiert!AK53</f>
        <v>1</v>
      </c>
      <c r="G53">
        <f>Konsolidiert!AR53</f>
        <v>1</v>
      </c>
      <c r="I53" t="str">
        <f t="shared" si="0"/>
        <v>Vergleichbar</v>
      </c>
      <c r="J53">
        <f t="shared" si="1"/>
        <v>1</v>
      </c>
      <c r="K53" t="str">
        <f t="shared" si="2"/>
        <v>Sicher teilweise vergleichbar</v>
      </c>
      <c r="L53">
        <f t="shared" si="3"/>
        <v>1</v>
      </c>
      <c r="M53" t="str">
        <f t="shared" si="4"/>
        <v>Vergleichbar</v>
      </c>
      <c r="N53">
        <f t="shared" si="5"/>
        <v>1</v>
      </c>
      <c r="P53">
        <f t="shared" si="6"/>
        <v>1</v>
      </c>
      <c r="Q53">
        <f t="shared" si="7"/>
        <v>0</v>
      </c>
    </row>
    <row r="54" spans="1:17">
      <c r="A54" s="33">
        <f>Konsolidiert!C54</f>
        <v>1664</v>
      </c>
      <c r="B54" s="33" t="str">
        <f>Konsolidiert!D54</f>
        <v>Urinsediment</v>
      </c>
      <c r="C54">
        <f>Konsolidiert!M54</f>
        <v>1</v>
      </c>
      <c r="D54">
        <f>Konsolidiert!V54</f>
        <v>1</v>
      </c>
      <c r="E54">
        <f>Konsolidiert!AC54</f>
        <v>1</v>
      </c>
      <c r="F54">
        <f>Konsolidiert!AK54</f>
        <v>1</v>
      </c>
      <c r="G54">
        <f>Konsolidiert!AR54</f>
        <v>2</v>
      </c>
      <c r="I54" t="str">
        <f t="shared" si="0"/>
        <v>Nicht vergleichbar</v>
      </c>
      <c r="J54">
        <f t="shared" si="1"/>
        <v>0</v>
      </c>
      <c r="K54" t="str">
        <f t="shared" si="2"/>
        <v>Sicher teilweise vergleichbar</v>
      </c>
      <c r="L54">
        <f t="shared" si="3"/>
        <v>1</v>
      </c>
      <c r="M54" t="str">
        <f t="shared" si="4"/>
        <v>Vergleichbar</v>
      </c>
      <c r="N54">
        <f t="shared" si="5"/>
        <v>1</v>
      </c>
      <c r="P54">
        <f t="shared" si="6"/>
        <v>1</v>
      </c>
      <c r="Q54">
        <f t="shared" si="7"/>
        <v>0</v>
      </c>
    </row>
    <row r="55" spans="1:17">
      <c r="A55" s="33">
        <f>Konsolidiert!C55</f>
        <v>1665</v>
      </c>
      <c r="B55" s="33" t="str">
        <f>Konsolidiert!D55</f>
        <v>Selen</v>
      </c>
      <c r="C55">
        <f>Konsolidiert!M55</f>
        <v>1</v>
      </c>
      <c r="D55">
        <f>Konsolidiert!V55</f>
        <v>1</v>
      </c>
      <c r="E55">
        <f>Konsolidiert!AC55</f>
        <v>2</v>
      </c>
      <c r="F55">
        <f>Konsolidiert!AK55</f>
        <v>0</v>
      </c>
      <c r="G55">
        <f>Konsolidiert!AR55</f>
        <v>0</v>
      </c>
      <c r="I55" t="str">
        <f t="shared" si="0"/>
        <v>Nicht vergleichbar</v>
      </c>
      <c r="J55">
        <f t="shared" si="1"/>
        <v>0</v>
      </c>
      <c r="K55" t="str">
        <f t="shared" si="2"/>
        <v>Nicht vergleichbar</v>
      </c>
      <c r="L55">
        <f t="shared" si="3"/>
        <v>0</v>
      </c>
      <c r="M55" t="str">
        <f t="shared" si="4"/>
        <v>Vergleichbar</v>
      </c>
      <c r="N55">
        <f t="shared" si="5"/>
        <v>1</v>
      </c>
      <c r="P55">
        <f t="shared" si="6"/>
        <v>1</v>
      </c>
      <c r="Q55">
        <f t="shared" si="7"/>
        <v>0</v>
      </c>
    </row>
    <row r="56" spans="1:17">
      <c r="A56" s="33">
        <f>Konsolidiert!C56</f>
        <v>1675</v>
      </c>
      <c r="B56" s="33" t="str">
        <f>Konsolidiert!D56</f>
        <v xml:space="preserve">Spezielle Mikroskopie </v>
      </c>
      <c r="C56">
        <f>Konsolidiert!M56</f>
        <v>0</v>
      </c>
      <c r="D56">
        <f>Konsolidiert!V56</f>
        <v>2</v>
      </c>
      <c r="E56">
        <f>Konsolidiert!AC56</f>
        <v>0</v>
      </c>
      <c r="F56">
        <f>Konsolidiert!AK56</f>
        <v>0</v>
      </c>
      <c r="G56">
        <f>Konsolidiert!AR56</f>
        <v>0</v>
      </c>
      <c r="I56" t="str">
        <f t="shared" si="0"/>
        <v>Nicht vergleichbar</v>
      </c>
      <c r="J56">
        <f t="shared" si="1"/>
        <v>0</v>
      </c>
      <c r="K56" t="str">
        <f t="shared" si="2"/>
        <v>Nicht vergleichbar</v>
      </c>
      <c r="L56">
        <f t="shared" si="3"/>
        <v>0</v>
      </c>
      <c r="M56" t="str">
        <f t="shared" si="4"/>
        <v>Nicht vergleichbar</v>
      </c>
      <c r="N56">
        <f t="shared" si="5"/>
        <v>0</v>
      </c>
      <c r="P56">
        <f t="shared" si="6"/>
        <v>0</v>
      </c>
      <c r="Q56">
        <f t="shared" si="7"/>
        <v>0</v>
      </c>
    </row>
    <row r="57" spans="1:17">
      <c r="A57" s="33">
        <f>Konsolidiert!C57</f>
        <v>1700</v>
      </c>
      <c r="B57" s="33" t="str">
        <f>Konsolidiert!D57</f>
        <v xml:space="preserve">INR (Thromboplastinzeit, Quick) </v>
      </c>
      <c r="C57">
        <f>Konsolidiert!M57</f>
        <v>2</v>
      </c>
      <c r="D57">
        <f>Konsolidiert!V57</f>
        <v>1</v>
      </c>
      <c r="E57">
        <f>Konsolidiert!AC57</f>
        <v>2</v>
      </c>
      <c r="F57">
        <f>Konsolidiert!AK57</f>
        <v>0</v>
      </c>
      <c r="G57">
        <f>Konsolidiert!AR57</f>
        <v>2</v>
      </c>
      <c r="I57" t="str">
        <f t="shared" si="0"/>
        <v>Nicht vergleichbar</v>
      </c>
      <c r="J57">
        <f t="shared" si="1"/>
        <v>0</v>
      </c>
      <c r="K57" t="str">
        <f t="shared" si="2"/>
        <v>Nicht vergleichbar</v>
      </c>
      <c r="L57">
        <f t="shared" si="3"/>
        <v>0</v>
      </c>
      <c r="M57" t="str">
        <f t="shared" si="4"/>
        <v>Vergleichbar</v>
      </c>
      <c r="N57">
        <f t="shared" si="5"/>
        <v>1</v>
      </c>
      <c r="P57">
        <f t="shared" si="6"/>
        <v>0</v>
      </c>
      <c r="Q57">
        <f t="shared" si="7"/>
        <v>1</v>
      </c>
    </row>
    <row r="58" spans="1:17">
      <c r="A58" s="33">
        <f>Konsolidiert!C58</f>
        <v>1718.1</v>
      </c>
      <c r="B58" s="33" t="str">
        <f>Konsolidiert!D58</f>
        <v>Thyreotropin (TSH)</v>
      </c>
      <c r="C58">
        <f>Konsolidiert!M58</f>
        <v>1</v>
      </c>
      <c r="D58">
        <f>Konsolidiert!V58</f>
        <v>1</v>
      </c>
      <c r="E58">
        <f>Konsolidiert!AC58</f>
        <v>1</v>
      </c>
      <c r="F58">
        <f>Konsolidiert!AK58</f>
        <v>1</v>
      </c>
      <c r="G58">
        <f>Konsolidiert!AR58</f>
        <v>1</v>
      </c>
      <c r="I58" t="str">
        <f t="shared" si="0"/>
        <v>Vergleichbar</v>
      </c>
      <c r="J58">
        <f t="shared" si="1"/>
        <v>1</v>
      </c>
      <c r="K58" t="str">
        <f t="shared" si="2"/>
        <v>Sicher teilweise vergleichbar</v>
      </c>
      <c r="L58">
        <f t="shared" si="3"/>
        <v>1</v>
      </c>
      <c r="M58" t="str">
        <f t="shared" si="4"/>
        <v>Vergleichbar</v>
      </c>
      <c r="N58">
        <f t="shared" si="5"/>
        <v>1</v>
      </c>
      <c r="P58">
        <f t="shared" si="6"/>
        <v>1</v>
      </c>
      <c r="Q58">
        <f t="shared" si="7"/>
        <v>0</v>
      </c>
    </row>
    <row r="59" spans="1:17">
      <c r="A59" s="33">
        <f>Konsolidiert!C59</f>
        <v>1720</v>
      </c>
      <c r="B59" s="33" t="str">
        <f>Konsolidiert!D59</f>
        <v>Thyroxin, freies (FT4)</v>
      </c>
      <c r="C59">
        <f>Konsolidiert!M59</f>
        <v>1</v>
      </c>
      <c r="D59">
        <f>Konsolidiert!V59</f>
        <v>1</v>
      </c>
      <c r="E59">
        <f>Konsolidiert!AC59</f>
        <v>1</v>
      </c>
      <c r="F59">
        <f>Konsolidiert!AK59</f>
        <v>1</v>
      </c>
      <c r="G59">
        <f>Konsolidiert!AR59</f>
        <v>1</v>
      </c>
      <c r="I59" t="str">
        <f t="shared" si="0"/>
        <v>Vergleichbar</v>
      </c>
      <c r="J59">
        <f t="shared" si="1"/>
        <v>1</v>
      </c>
      <c r="K59" t="str">
        <f t="shared" si="2"/>
        <v>Sicher teilweise vergleichbar</v>
      </c>
      <c r="L59">
        <f t="shared" si="3"/>
        <v>1</v>
      </c>
      <c r="M59" t="str">
        <f t="shared" si="4"/>
        <v>Vergleichbar</v>
      </c>
      <c r="N59">
        <f t="shared" si="5"/>
        <v>1</v>
      </c>
      <c r="P59">
        <f t="shared" si="6"/>
        <v>1</v>
      </c>
      <c r="Q59">
        <f t="shared" si="7"/>
        <v>0</v>
      </c>
    </row>
    <row r="60" spans="1:17">
      <c r="A60" s="33">
        <f>Konsolidiert!C60</f>
        <v>1727.1</v>
      </c>
      <c r="B60" s="33" t="str">
        <f>Konsolidiert!D60</f>
        <v>Holotranscobolamin (Holo TC)</v>
      </c>
      <c r="C60">
        <f>Konsolidiert!M60</f>
        <v>0</v>
      </c>
      <c r="D60">
        <f>Konsolidiert!V60</f>
        <v>2</v>
      </c>
      <c r="E60">
        <f>Konsolidiert!AC60</f>
        <v>0</v>
      </c>
      <c r="F60">
        <f>Konsolidiert!AK60</f>
        <v>0</v>
      </c>
      <c r="G60">
        <f>Konsolidiert!AR60</f>
        <v>2</v>
      </c>
      <c r="I60" t="str">
        <f t="shared" si="0"/>
        <v>Nicht vergleichbar</v>
      </c>
      <c r="J60">
        <f t="shared" si="1"/>
        <v>0</v>
      </c>
      <c r="K60" t="str">
        <f t="shared" si="2"/>
        <v>Nicht vergleichbar</v>
      </c>
      <c r="L60">
        <f t="shared" si="3"/>
        <v>0</v>
      </c>
      <c r="M60" t="str">
        <f t="shared" si="4"/>
        <v>Vergleichbar</v>
      </c>
      <c r="N60">
        <f t="shared" si="5"/>
        <v>1</v>
      </c>
      <c r="P60">
        <f t="shared" si="6"/>
        <v>0</v>
      </c>
      <c r="Q60">
        <f t="shared" si="7"/>
        <v>0</v>
      </c>
    </row>
    <row r="61" spans="1:17">
      <c r="A61" s="33">
        <f>Konsolidiert!C61</f>
        <v>1731</v>
      </c>
      <c r="B61" s="33" t="str">
        <f>Konsolidiert!D61</f>
        <v>Triglyceride</v>
      </c>
      <c r="C61">
        <f>Konsolidiert!M61</f>
        <v>1</v>
      </c>
      <c r="D61">
        <f>Konsolidiert!V61</f>
        <v>1</v>
      </c>
      <c r="E61">
        <f>Konsolidiert!AC61</f>
        <v>1</v>
      </c>
      <c r="F61">
        <f>Konsolidiert!AK61</f>
        <v>1</v>
      </c>
      <c r="G61">
        <f>Konsolidiert!AR61</f>
        <v>1</v>
      </c>
      <c r="I61" t="str">
        <f t="shared" si="0"/>
        <v>Vergleichbar</v>
      </c>
      <c r="J61">
        <f t="shared" si="1"/>
        <v>1</v>
      </c>
      <c r="K61" t="str">
        <f t="shared" si="2"/>
        <v>Sicher teilweise vergleichbar</v>
      </c>
      <c r="L61">
        <f t="shared" si="3"/>
        <v>1</v>
      </c>
      <c r="M61" t="str">
        <f t="shared" si="4"/>
        <v>Vergleichbar</v>
      </c>
      <c r="N61">
        <f t="shared" si="5"/>
        <v>1</v>
      </c>
      <c r="P61">
        <f t="shared" si="6"/>
        <v>1</v>
      </c>
      <c r="Q61">
        <f t="shared" si="7"/>
        <v>0</v>
      </c>
    </row>
    <row r="62" spans="1:17">
      <c r="A62" s="33">
        <f>Konsolidiert!C62</f>
        <v>1732</v>
      </c>
      <c r="B62" s="33" t="str">
        <f>Konsolidiert!D62</f>
        <v>Triiodthyronin, freies (FT3)</v>
      </c>
      <c r="C62">
        <f>Konsolidiert!M62</f>
        <v>1</v>
      </c>
      <c r="D62">
        <f>Konsolidiert!V62</f>
        <v>1</v>
      </c>
      <c r="E62">
        <f>Konsolidiert!AC62</f>
        <v>1</v>
      </c>
      <c r="F62">
        <f>Konsolidiert!AK62</f>
        <v>1</v>
      </c>
      <c r="G62">
        <f>Konsolidiert!AR62</f>
        <v>1</v>
      </c>
      <c r="I62" t="str">
        <f t="shared" si="0"/>
        <v>Vergleichbar</v>
      </c>
      <c r="J62">
        <f t="shared" si="1"/>
        <v>1</v>
      </c>
      <c r="K62" t="str">
        <f t="shared" si="2"/>
        <v>Sicher teilweise vergleichbar</v>
      </c>
      <c r="L62">
        <f t="shared" si="3"/>
        <v>1</v>
      </c>
      <c r="M62" t="str">
        <f t="shared" si="4"/>
        <v>Vergleichbar</v>
      </c>
      <c r="N62">
        <f t="shared" si="5"/>
        <v>1</v>
      </c>
      <c r="P62">
        <f t="shared" si="6"/>
        <v>1</v>
      </c>
      <c r="Q62">
        <f t="shared" si="7"/>
        <v>0</v>
      </c>
    </row>
    <row r="63" spans="1:17">
      <c r="A63" s="33">
        <f>Konsolidiert!C63</f>
        <v>1734</v>
      </c>
      <c r="B63" s="33" t="str">
        <f>Konsolidiert!D63</f>
        <v xml:space="preserve">Troponin, T oder I </v>
      </c>
      <c r="C63">
        <f>Konsolidiert!M63</f>
        <v>1</v>
      </c>
      <c r="D63">
        <f>Konsolidiert!V63</f>
        <v>1</v>
      </c>
      <c r="E63">
        <f>Konsolidiert!AC63</f>
        <v>2</v>
      </c>
      <c r="F63">
        <f>Konsolidiert!AK63</f>
        <v>1</v>
      </c>
      <c r="G63">
        <f>Konsolidiert!AR63</f>
        <v>2</v>
      </c>
      <c r="I63" t="str">
        <f t="shared" si="0"/>
        <v>Nicht vergleichbar</v>
      </c>
      <c r="J63">
        <f t="shared" si="1"/>
        <v>0</v>
      </c>
      <c r="K63" t="str">
        <f t="shared" si="2"/>
        <v>Sicher teilweise vergleichbar</v>
      </c>
      <c r="L63">
        <f t="shared" si="3"/>
        <v>1</v>
      </c>
      <c r="M63" t="str">
        <f t="shared" si="4"/>
        <v>Vergleichbar</v>
      </c>
      <c r="N63">
        <f t="shared" si="5"/>
        <v>1</v>
      </c>
      <c r="P63">
        <f t="shared" si="6"/>
        <v>1</v>
      </c>
      <c r="Q63">
        <f t="shared" si="7"/>
        <v>0</v>
      </c>
    </row>
    <row r="64" spans="1:17">
      <c r="A64" s="33">
        <f>Konsolidiert!C64</f>
        <v>1738</v>
      </c>
      <c r="B64" s="33" t="str">
        <f>Konsolidiert!D64</f>
        <v>Harnsäure</v>
      </c>
      <c r="C64">
        <f>Konsolidiert!M64</f>
        <v>1</v>
      </c>
      <c r="D64">
        <f>Konsolidiert!V64</f>
        <v>1</v>
      </c>
      <c r="E64">
        <f>Konsolidiert!AC64</f>
        <v>1</v>
      </c>
      <c r="F64">
        <f>Konsolidiert!AK64</f>
        <v>1</v>
      </c>
      <c r="G64">
        <f>Konsolidiert!AR64</f>
        <v>1</v>
      </c>
      <c r="I64" t="str">
        <f t="shared" si="0"/>
        <v>Vergleichbar</v>
      </c>
      <c r="J64">
        <f t="shared" si="1"/>
        <v>1</v>
      </c>
      <c r="K64" t="str">
        <f t="shared" si="2"/>
        <v>Sicher teilweise vergleichbar</v>
      </c>
      <c r="L64">
        <f t="shared" si="3"/>
        <v>1</v>
      </c>
      <c r="M64" t="str">
        <f t="shared" si="4"/>
        <v>Vergleichbar</v>
      </c>
      <c r="N64">
        <f t="shared" si="5"/>
        <v>1</v>
      </c>
      <c r="P64">
        <f t="shared" si="6"/>
        <v>1</v>
      </c>
      <c r="Q64">
        <f t="shared" si="7"/>
        <v>0</v>
      </c>
    </row>
    <row r="65" spans="1:17" ht="42.75">
      <c r="A65" s="33">
        <f>Konsolidiert!C65</f>
        <v>1739</v>
      </c>
      <c r="B65" s="33" t="str">
        <f>Konsolidiert!D65</f>
        <v xml:space="preserve">Urin-Status, 5-10 Parameter, Bestimmung der korpuskulären Urinbestandteile </v>
      </c>
      <c r="C65">
        <f>Konsolidiert!M65</f>
        <v>0</v>
      </c>
      <c r="D65">
        <f>Konsolidiert!V65</f>
        <v>0</v>
      </c>
      <c r="E65">
        <f>Konsolidiert!AC65</f>
        <v>2</v>
      </c>
      <c r="F65">
        <f>Konsolidiert!AK65</f>
        <v>0</v>
      </c>
      <c r="G65">
        <f>Konsolidiert!AR65</f>
        <v>0</v>
      </c>
      <c r="I65" t="str">
        <f t="shared" si="0"/>
        <v>Nicht vergleichbar</v>
      </c>
      <c r="J65">
        <f t="shared" si="1"/>
        <v>0</v>
      </c>
      <c r="K65" t="str">
        <f t="shared" si="2"/>
        <v>Nicht vergleichbar</v>
      </c>
      <c r="L65">
        <f t="shared" si="3"/>
        <v>0</v>
      </c>
      <c r="M65" t="str">
        <f t="shared" si="4"/>
        <v>Vergleichbar</v>
      </c>
      <c r="N65">
        <f t="shared" si="5"/>
        <v>1</v>
      </c>
      <c r="P65">
        <f t="shared" si="6"/>
        <v>0</v>
      </c>
      <c r="Q65">
        <f t="shared" si="7"/>
        <v>0</v>
      </c>
    </row>
    <row r="66" spans="1:17">
      <c r="A66" s="33">
        <f>Konsolidiert!C66</f>
        <v>1740</v>
      </c>
      <c r="B66" s="33" t="str">
        <f>Konsolidiert!D66</f>
        <v>Urin-Teilstatus, 5-10 Parameter</v>
      </c>
      <c r="C66">
        <f>Konsolidiert!M66</f>
        <v>1</v>
      </c>
      <c r="D66">
        <f>Konsolidiert!V66</f>
        <v>0</v>
      </c>
      <c r="E66">
        <f>Konsolidiert!AC66</f>
        <v>0</v>
      </c>
      <c r="F66">
        <f>Konsolidiert!AK66</f>
        <v>0</v>
      </c>
      <c r="G66">
        <f>Konsolidiert!AR66</f>
        <v>0</v>
      </c>
      <c r="I66" t="str">
        <f t="shared" si="0"/>
        <v>Nicht vergleichbar</v>
      </c>
      <c r="J66">
        <f t="shared" si="1"/>
        <v>0</v>
      </c>
      <c r="K66" t="str">
        <f t="shared" si="2"/>
        <v>Nicht vergleichbar</v>
      </c>
      <c r="L66">
        <f t="shared" si="3"/>
        <v>0</v>
      </c>
      <c r="M66" t="str">
        <f t="shared" si="4"/>
        <v>Nicht vergleichbar</v>
      </c>
      <c r="N66">
        <f t="shared" si="5"/>
        <v>0</v>
      </c>
      <c r="P66">
        <f t="shared" si="6"/>
        <v>0</v>
      </c>
      <c r="Q66">
        <f t="shared" si="7"/>
        <v>0</v>
      </c>
    </row>
    <row r="67" spans="1:17">
      <c r="A67" s="33">
        <f>Konsolidiert!C67</f>
        <v>1748</v>
      </c>
      <c r="B67" s="33" t="str">
        <f>Konsolidiert!D67</f>
        <v>Vitamin B1 bzw. Thiamin</v>
      </c>
      <c r="C67">
        <f>Konsolidiert!M67</f>
        <v>1</v>
      </c>
      <c r="D67">
        <f>Konsolidiert!V67</f>
        <v>1</v>
      </c>
      <c r="E67">
        <f>Konsolidiert!AC67</f>
        <v>1</v>
      </c>
      <c r="F67">
        <f>Konsolidiert!AK67</f>
        <v>0</v>
      </c>
      <c r="G67">
        <f>Konsolidiert!AR67</f>
        <v>0</v>
      </c>
      <c r="I67" t="str">
        <f t="shared" ref="I67:I126" si="8">IF(AND(E67=1, F67=1, G67=1,MID(A67,1,1)&lt;&gt;"6"), "Vergleichbar", "Nicht vergleichbar")</f>
        <v>Nicht vergleichbar</v>
      </c>
      <c r="J67">
        <f t="shared" ref="J67:J126" si="9">IF(I67="Vergleichbar",1,0)</f>
        <v>0</v>
      </c>
      <c r="K67" t="str">
        <f t="shared" ref="K67:K126" si="10">IF(AND(E67&gt;0, F67&gt;0, G67&gt;0,MID(A67,1,1)&lt;&gt;"6"), "Sicher teilweise vergleichbar", "Nicht vergleichbar")</f>
        <v>Nicht vergleichbar</v>
      </c>
      <c r="L67">
        <f t="shared" ref="L67:L126" si="11">IF(K67="Sicher teilweise vergleichbar",1,0)</f>
        <v>0</v>
      </c>
      <c r="M67" t="str">
        <f t="shared" ref="M67:M126" si="12">IF(AND(OR(E67&gt;0,F67&gt;0,G67&gt;0),MID(A67,1,1)&lt;&gt;"6"),"Vergleichbar", "Nicht vergleichbar")</f>
        <v>Vergleichbar</v>
      </c>
      <c r="N67">
        <f t="shared" ref="N67:N126" si="13">IF(M67="Vergleichbar",1,0)</f>
        <v>1</v>
      </c>
      <c r="P67">
        <f t="shared" ref="P67:P126" si="14">IF(AND(C67=1,D67=1),1,0)</f>
        <v>1</v>
      </c>
      <c r="Q67">
        <f t="shared" ref="Q67:Q126" si="15">IF(P67=0,IF(AND(OR(C67=1,C67=2),OR(D67=1,D67=2)),1,0),0)</f>
        <v>0</v>
      </c>
    </row>
    <row r="68" spans="1:17">
      <c r="A68" s="33">
        <f>Konsolidiert!C68</f>
        <v>1749</v>
      </c>
      <c r="B68" s="33" t="str">
        <f>Konsolidiert!D68</f>
        <v>Vitamin B12 bzw. Cobalamin</v>
      </c>
      <c r="C68">
        <f>Konsolidiert!M68</f>
        <v>1</v>
      </c>
      <c r="D68">
        <f>Konsolidiert!V68</f>
        <v>1</v>
      </c>
      <c r="E68">
        <f>Konsolidiert!AC68</f>
        <v>1</v>
      </c>
      <c r="F68">
        <f>Konsolidiert!AK68</f>
        <v>1</v>
      </c>
      <c r="G68">
        <f>Konsolidiert!AR68</f>
        <v>1</v>
      </c>
      <c r="I68" t="str">
        <f t="shared" si="8"/>
        <v>Vergleichbar</v>
      </c>
      <c r="J68">
        <f t="shared" si="9"/>
        <v>1</v>
      </c>
      <c r="K68" t="str">
        <f t="shared" si="10"/>
        <v>Sicher teilweise vergleichbar</v>
      </c>
      <c r="L68">
        <f t="shared" si="11"/>
        <v>1</v>
      </c>
      <c r="M68" t="str">
        <f t="shared" si="12"/>
        <v>Vergleichbar</v>
      </c>
      <c r="N68">
        <f t="shared" si="13"/>
        <v>1</v>
      </c>
      <c r="P68">
        <f t="shared" si="14"/>
        <v>1</v>
      </c>
      <c r="Q68">
        <f t="shared" si="15"/>
        <v>0</v>
      </c>
    </row>
    <row r="69" spans="1:17" ht="28.5">
      <c r="A69" s="33">
        <f>Konsolidiert!C69</f>
        <v>1751</v>
      </c>
      <c r="B69" s="33" t="str">
        <f>Konsolidiert!D69</f>
        <v>Vitamin B6 bzw. Pyridoxalphosphat</v>
      </c>
      <c r="C69">
        <f>Konsolidiert!M69</f>
        <v>1</v>
      </c>
      <c r="D69">
        <f>Konsolidiert!V69</f>
        <v>1</v>
      </c>
      <c r="E69">
        <f>Konsolidiert!AC69</f>
        <v>1</v>
      </c>
      <c r="F69">
        <f>Konsolidiert!AK69</f>
        <v>0</v>
      </c>
      <c r="G69">
        <f>Konsolidiert!AR69</f>
        <v>1</v>
      </c>
      <c r="I69" t="str">
        <f t="shared" si="8"/>
        <v>Nicht vergleichbar</v>
      </c>
      <c r="J69">
        <f t="shared" si="9"/>
        <v>0</v>
      </c>
      <c r="K69" t="str">
        <f t="shared" si="10"/>
        <v>Nicht vergleichbar</v>
      </c>
      <c r="L69">
        <f t="shared" si="11"/>
        <v>0</v>
      </c>
      <c r="M69" t="str">
        <f t="shared" si="12"/>
        <v>Vergleichbar</v>
      </c>
      <c r="N69">
        <f t="shared" si="13"/>
        <v>1</v>
      </c>
      <c r="P69">
        <f t="shared" si="14"/>
        <v>1</v>
      </c>
      <c r="Q69">
        <f t="shared" si="15"/>
        <v>0</v>
      </c>
    </row>
    <row r="70" spans="1:17">
      <c r="A70" s="33">
        <f>Konsolidiert!C70</f>
        <v>1767</v>
      </c>
      <c r="B70" s="33" t="str">
        <f>Konsolidiert!D70</f>
        <v>Zink</v>
      </c>
      <c r="C70">
        <f>Konsolidiert!M70</f>
        <v>1</v>
      </c>
      <c r="D70">
        <f>Konsolidiert!V70</f>
        <v>1</v>
      </c>
      <c r="E70">
        <f>Konsolidiert!AC70</f>
        <v>1</v>
      </c>
      <c r="F70">
        <f>Konsolidiert!AK70</f>
        <v>1</v>
      </c>
      <c r="G70">
        <f>Konsolidiert!AR70</f>
        <v>1</v>
      </c>
      <c r="I70" t="str">
        <f t="shared" si="8"/>
        <v>Vergleichbar</v>
      </c>
      <c r="J70">
        <f t="shared" si="9"/>
        <v>1</v>
      </c>
      <c r="K70" t="str">
        <f t="shared" si="10"/>
        <v>Sicher teilweise vergleichbar</v>
      </c>
      <c r="L70">
        <f t="shared" si="11"/>
        <v>1</v>
      </c>
      <c r="M70" t="str">
        <f t="shared" si="12"/>
        <v>Vergleichbar</v>
      </c>
      <c r="N70">
        <f t="shared" si="13"/>
        <v>1</v>
      </c>
      <c r="P70">
        <f t="shared" si="14"/>
        <v>1</v>
      </c>
      <c r="Q70">
        <f t="shared" si="15"/>
        <v>0</v>
      </c>
    </row>
    <row r="71" spans="1:17" ht="28.5">
      <c r="A71" s="33">
        <f>Konsolidiert!C71</f>
        <v>3018</v>
      </c>
      <c r="B71" s="33" t="str">
        <f>Konsolidiert!D71</f>
        <v>Cytomegalievirus, 1 Keim oder 1. Keim</v>
      </c>
      <c r="C71">
        <f>Konsolidiert!M71</f>
        <v>1</v>
      </c>
      <c r="D71">
        <f>Konsolidiert!V71</f>
        <v>1</v>
      </c>
      <c r="E71">
        <f>Konsolidiert!AC71</f>
        <v>2</v>
      </c>
      <c r="F71">
        <f>Konsolidiert!AK71</f>
        <v>1</v>
      </c>
      <c r="G71">
        <f>Konsolidiert!AR71</f>
        <v>1</v>
      </c>
      <c r="I71" t="str">
        <f t="shared" si="8"/>
        <v>Nicht vergleichbar</v>
      </c>
      <c r="J71">
        <f t="shared" si="9"/>
        <v>0</v>
      </c>
      <c r="K71" t="str">
        <f t="shared" si="10"/>
        <v>Sicher teilweise vergleichbar</v>
      </c>
      <c r="L71">
        <f t="shared" si="11"/>
        <v>1</v>
      </c>
      <c r="M71" t="str">
        <f t="shared" si="12"/>
        <v>Vergleichbar</v>
      </c>
      <c r="N71">
        <f t="shared" si="13"/>
        <v>1</v>
      </c>
      <c r="P71">
        <f t="shared" si="14"/>
        <v>1</v>
      </c>
      <c r="Q71">
        <f t="shared" si="15"/>
        <v>0</v>
      </c>
    </row>
    <row r="72" spans="1:17" ht="28.5">
      <c r="A72" s="33">
        <f>Konsolidiert!C72</f>
        <v>3018.1</v>
      </c>
      <c r="B72" s="33" t="str">
        <f>Konsolidiert!D72</f>
        <v>Cytomegalievirus, 1 zusätzlicher Keim</v>
      </c>
      <c r="C72">
        <f>Konsolidiert!M72</f>
        <v>2</v>
      </c>
      <c r="D72">
        <f>Konsolidiert!V72</f>
        <v>0</v>
      </c>
      <c r="E72">
        <f>Konsolidiert!AC72</f>
        <v>0</v>
      </c>
      <c r="F72">
        <f>Konsolidiert!AK72</f>
        <v>0</v>
      </c>
      <c r="G72">
        <f>Konsolidiert!AR72</f>
        <v>0</v>
      </c>
      <c r="I72" t="str">
        <f t="shared" si="8"/>
        <v>Nicht vergleichbar</v>
      </c>
      <c r="J72">
        <f t="shared" si="9"/>
        <v>0</v>
      </c>
      <c r="K72" t="str">
        <f t="shared" si="10"/>
        <v>Nicht vergleichbar</v>
      </c>
      <c r="L72">
        <f t="shared" si="11"/>
        <v>0</v>
      </c>
      <c r="M72" t="str">
        <f t="shared" si="12"/>
        <v>Nicht vergleichbar</v>
      </c>
      <c r="N72">
        <f t="shared" si="13"/>
        <v>0</v>
      </c>
      <c r="P72">
        <f t="shared" si="14"/>
        <v>0</v>
      </c>
      <c r="Q72">
        <f t="shared" si="15"/>
        <v>0</v>
      </c>
    </row>
    <row r="73" spans="1:17" ht="28.5">
      <c r="A73" s="33">
        <f>Konsolidiert!C73</f>
        <v>3057</v>
      </c>
      <c r="B73" s="33" t="str">
        <f>Konsolidiert!D73</f>
        <v>Hepatitis-B-Virus, HBs Ig oder IgG</v>
      </c>
      <c r="C73">
        <f>Konsolidiert!M73</f>
        <v>1</v>
      </c>
      <c r="D73">
        <f>Konsolidiert!V73</f>
        <v>1</v>
      </c>
      <c r="E73">
        <f>Konsolidiert!AC73</f>
        <v>1</v>
      </c>
      <c r="F73">
        <f>Konsolidiert!AK73</f>
        <v>1</v>
      </c>
      <c r="G73">
        <f>Konsolidiert!AR73</f>
        <v>1</v>
      </c>
      <c r="I73" t="str">
        <f t="shared" si="8"/>
        <v>Vergleichbar</v>
      </c>
      <c r="J73">
        <f t="shared" si="9"/>
        <v>1</v>
      </c>
      <c r="K73" t="str">
        <f t="shared" si="10"/>
        <v>Sicher teilweise vergleichbar</v>
      </c>
      <c r="L73">
        <f t="shared" si="11"/>
        <v>1</v>
      </c>
      <c r="M73" t="str">
        <f t="shared" si="12"/>
        <v>Vergleichbar</v>
      </c>
      <c r="N73">
        <f t="shared" si="13"/>
        <v>1</v>
      </c>
      <c r="P73">
        <f t="shared" si="14"/>
        <v>1</v>
      </c>
      <c r="Q73">
        <f t="shared" si="15"/>
        <v>0</v>
      </c>
    </row>
    <row r="74" spans="1:17" ht="28.5">
      <c r="A74" s="33">
        <f>Konsolidiert!C74</f>
        <v>3062</v>
      </c>
      <c r="B74" s="33" t="str">
        <f>Konsolidiert!D74</f>
        <v>Hepatitis-B-Virus, 1 Keim oder 1. Keim</v>
      </c>
      <c r="C74">
        <f>Konsolidiert!M74</f>
        <v>1</v>
      </c>
      <c r="D74">
        <f>Konsolidiert!V74</f>
        <v>1</v>
      </c>
      <c r="E74">
        <f>Konsolidiert!AC74</f>
        <v>2</v>
      </c>
      <c r="F74">
        <f>Konsolidiert!AK74</f>
        <v>1</v>
      </c>
      <c r="G74">
        <f>Konsolidiert!AR74</f>
        <v>1</v>
      </c>
      <c r="I74" t="str">
        <f t="shared" si="8"/>
        <v>Nicht vergleichbar</v>
      </c>
      <c r="J74">
        <f t="shared" si="9"/>
        <v>0</v>
      </c>
      <c r="K74" t="str">
        <f t="shared" si="10"/>
        <v>Sicher teilweise vergleichbar</v>
      </c>
      <c r="L74">
        <f t="shared" si="11"/>
        <v>1</v>
      </c>
      <c r="M74" t="str">
        <f t="shared" si="12"/>
        <v>Vergleichbar</v>
      </c>
      <c r="N74">
        <f t="shared" si="13"/>
        <v>1</v>
      </c>
      <c r="P74">
        <f t="shared" si="14"/>
        <v>1</v>
      </c>
      <c r="Q74">
        <f t="shared" si="15"/>
        <v>0</v>
      </c>
    </row>
    <row r="75" spans="1:17" ht="28.5">
      <c r="A75" s="33">
        <f>Konsolidiert!C75</f>
        <v>3062.1</v>
      </c>
      <c r="B75" s="33" t="str">
        <f>Konsolidiert!D75</f>
        <v>Hepatitis-B-Virus, zusätzlicher Keim</v>
      </c>
      <c r="C75">
        <f>Konsolidiert!M75</f>
        <v>2</v>
      </c>
      <c r="D75">
        <f>Konsolidiert!V75</f>
        <v>0</v>
      </c>
      <c r="E75">
        <f>Konsolidiert!AC75</f>
        <v>0</v>
      </c>
      <c r="F75">
        <f>Konsolidiert!AK75</f>
        <v>0</v>
      </c>
      <c r="G75">
        <f>Konsolidiert!AR75</f>
        <v>2</v>
      </c>
      <c r="I75" t="str">
        <f t="shared" si="8"/>
        <v>Nicht vergleichbar</v>
      </c>
      <c r="J75">
        <f t="shared" si="9"/>
        <v>0</v>
      </c>
      <c r="K75" t="str">
        <f t="shared" si="10"/>
        <v>Nicht vergleichbar</v>
      </c>
      <c r="L75">
        <f t="shared" si="11"/>
        <v>0</v>
      </c>
      <c r="M75" t="str">
        <f t="shared" si="12"/>
        <v>Vergleichbar</v>
      </c>
      <c r="N75">
        <f t="shared" si="13"/>
        <v>1</v>
      </c>
      <c r="P75">
        <f t="shared" si="14"/>
        <v>0</v>
      </c>
      <c r="Q75">
        <f t="shared" si="15"/>
        <v>0</v>
      </c>
    </row>
    <row r="76" spans="1:17">
      <c r="A76" s="33">
        <f>Konsolidiert!C76</f>
        <v>3069</v>
      </c>
      <c r="B76" s="33" t="str">
        <f>Konsolidiert!D76</f>
        <v>Hepatitis-C-Virus, Ig oder IgG</v>
      </c>
      <c r="C76">
        <f>Konsolidiert!M76</f>
        <v>1</v>
      </c>
      <c r="D76">
        <f>Konsolidiert!V76</f>
        <v>1</v>
      </c>
      <c r="E76">
        <f>Konsolidiert!AC76</f>
        <v>1</v>
      </c>
      <c r="F76">
        <f>Konsolidiert!AK76</f>
        <v>1</v>
      </c>
      <c r="G76">
        <f>Konsolidiert!AR76</f>
        <v>1</v>
      </c>
      <c r="I76" t="str">
        <f t="shared" si="8"/>
        <v>Vergleichbar</v>
      </c>
      <c r="J76">
        <f t="shared" si="9"/>
        <v>1</v>
      </c>
      <c r="K76" t="str">
        <f t="shared" si="10"/>
        <v>Sicher teilweise vergleichbar</v>
      </c>
      <c r="L76">
        <f t="shared" si="11"/>
        <v>1</v>
      </c>
      <c r="M76" t="str">
        <f t="shared" si="12"/>
        <v>Vergleichbar</v>
      </c>
      <c r="N76">
        <f t="shared" si="13"/>
        <v>1</v>
      </c>
      <c r="P76">
        <f t="shared" si="14"/>
        <v>1</v>
      </c>
      <c r="Q76">
        <f t="shared" si="15"/>
        <v>0</v>
      </c>
    </row>
    <row r="77" spans="1:17" ht="28.5">
      <c r="A77" s="33">
        <f>Konsolidiert!C77</f>
        <v>3073</v>
      </c>
      <c r="B77" s="33" t="str">
        <f>Konsolidiert!D77</f>
        <v>Hepatitis-C-Virus, 1 Keim oder 1. Keim</v>
      </c>
      <c r="C77">
        <f>Konsolidiert!M77</f>
        <v>1</v>
      </c>
      <c r="D77">
        <f>Konsolidiert!V77</f>
        <v>1</v>
      </c>
      <c r="E77">
        <f>Konsolidiert!AC77</f>
        <v>2</v>
      </c>
      <c r="F77">
        <f>Konsolidiert!AK77</f>
        <v>1</v>
      </c>
      <c r="G77">
        <f>Konsolidiert!AR77</f>
        <v>1</v>
      </c>
      <c r="I77" t="str">
        <f t="shared" si="8"/>
        <v>Nicht vergleichbar</v>
      </c>
      <c r="J77">
        <f t="shared" si="9"/>
        <v>0</v>
      </c>
      <c r="K77" t="str">
        <f t="shared" si="10"/>
        <v>Sicher teilweise vergleichbar</v>
      </c>
      <c r="L77">
        <f t="shared" si="11"/>
        <v>1</v>
      </c>
      <c r="M77" t="str">
        <f t="shared" si="12"/>
        <v>Vergleichbar</v>
      </c>
      <c r="N77">
        <f t="shared" si="13"/>
        <v>1</v>
      </c>
      <c r="P77">
        <f t="shared" si="14"/>
        <v>1</v>
      </c>
      <c r="Q77">
        <f t="shared" si="15"/>
        <v>0</v>
      </c>
    </row>
    <row r="78" spans="1:17" ht="28.5">
      <c r="A78" s="33">
        <f>Konsolidiert!C78</f>
        <v>3073.1</v>
      </c>
      <c r="B78" s="33" t="str">
        <f>Konsolidiert!D78</f>
        <v>Hepatitis-C-Virus, zusätzlicher Keim</v>
      </c>
      <c r="C78">
        <f>Konsolidiert!M78</f>
        <v>2</v>
      </c>
      <c r="D78">
        <f>Konsolidiert!V78</f>
        <v>0</v>
      </c>
      <c r="E78">
        <f>Konsolidiert!AC78</f>
        <v>0</v>
      </c>
      <c r="F78">
        <f>Konsolidiert!AK78</f>
        <v>0</v>
      </c>
      <c r="G78">
        <f>Konsolidiert!AR78</f>
        <v>2</v>
      </c>
      <c r="I78" t="str">
        <f t="shared" si="8"/>
        <v>Nicht vergleichbar</v>
      </c>
      <c r="J78">
        <f t="shared" si="9"/>
        <v>0</v>
      </c>
      <c r="K78" t="str">
        <f t="shared" si="10"/>
        <v>Nicht vergleichbar</v>
      </c>
      <c r="L78">
        <f t="shared" si="11"/>
        <v>0</v>
      </c>
      <c r="M78" t="str">
        <f t="shared" si="12"/>
        <v>Vergleichbar</v>
      </c>
      <c r="N78">
        <f t="shared" si="13"/>
        <v>1</v>
      </c>
      <c r="P78">
        <f t="shared" si="14"/>
        <v>0</v>
      </c>
      <c r="Q78">
        <f t="shared" si="15"/>
        <v>0</v>
      </c>
    </row>
    <row r="79" spans="1:17" ht="42.75">
      <c r="A79" s="33">
        <f>Konsolidiert!C79</f>
        <v>3087</v>
      </c>
      <c r="B79" s="33" t="str">
        <f>Konsolidiert!D79</f>
        <v>Herpes-simplex-Virus Typ 1 oder 2 (HSV-1 oder HSV-2), 1 Keim oder 1. Keim</v>
      </c>
      <c r="C79">
        <f>Konsolidiert!M79</f>
        <v>1</v>
      </c>
      <c r="D79">
        <f>Konsolidiert!V79</f>
        <v>1</v>
      </c>
      <c r="E79">
        <f>Konsolidiert!AC79</f>
        <v>2</v>
      </c>
      <c r="F79">
        <f>Konsolidiert!AK79</f>
        <v>1</v>
      </c>
      <c r="G79">
        <f>Konsolidiert!AR79</f>
        <v>1</v>
      </c>
      <c r="I79" t="str">
        <f t="shared" si="8"/>
        <v>Nicht vergleichbar</v>
      </c>
      <c r="J79">
        <f t="shared" si="9"/>
        <v>0</v>
      </c>
      <c r="K79" t="str">
        <f t="shared" si="10"/>
        <v>Sicher teilweise vergleichbar</v>
      </c>
      <c r="L79">
        <f t="shared" si="11"/>
        <v>1</v>
      </c>
      <c r="M79" t="str">
        <f t="shared" si="12"/>
        <v>Vergleichbar</v>
      </c>
      <c r="N79">
        <f t="shared" si="13"/>
        <v>1</v>
      </c>
      <c r="P79">
        <f t="shared" si="14"/>
        <v>1</v>
      </c>
      <c r="Q79">
        <f t="shared" si="15"/>
        <v>0</v>
      </c>
    </row>
    <row r="80" spans="1:17" ht="42.75">
      <c r="A80" s="33">
        <f>Konsolidiert!C80</f>
        <v>3087.1</v>
      </c>
      <c r="B80" s="33" t="str">
        <f>Konsolidiert!D80</f>
        <v>Herpes-simplex-Virus Typ 1 oder 2 (HSV-1 oder HSV-2), zusätzlicher Keim</v>
      </c>
      <c r="C80">
        <f>Konsolidiert!M80</f>
        <v>2</v>
      </c>
      <c r="D80">
        <f>Konsolidiert!V80</f>
        <v>0</v>
      </c>
      <c r="E80">
        <f>Konsolidiert!AC80</f>
        <v>0</v>
      </c>
      <c r="F80">
        <f>Konsolidiert!AK80</f>
        <v>0</v>
      </c>
      <c r="G80">
        <f>Konsolidiert!AR80</f>
        <v>2</v>
      </c>
      <c r="I80" t="str">
        <f t="shared" si="8"/>
        <v>Nicht vergleichbar</v>
      </c>
      <c r="J80">
        <f t="shared" si="9"/>
        <v>0</v>
      </c>
      <c r="K80" t="str">
        <f t="shared" si="10"/>
        <v>Nicht vergleichbar</v>
      </c>
      <c r="L80">
        <f t="shared" si="11"/>
        <v>0</v>
      </c>
      <c r="M80" t="str">
        <f t="shared" si="12"/>
        <v>Vergleichbar</v>
      </c>
      <c r="N80">
        <f t="shared" si="13"/>
        <v>1</v>
      </c>
      <c r="P80">
        <f t="shared" si="14"/>
        <v>0</v>
      </c>
      <c r="Q80">
        <f t="shared" si="15"/>
        <v>0</v>
      </c>
    </row>
    <row r="81" spans="1:17" ht="28.5">
      <c r="A81" s="33">
        <f>Konsolidiert!C81</f>
        <v>3094</v>
      </c>
      <c r="B81" s="33" t="str">
        <f>Konsolidiert!D81</f>
        <v>HIV-1- und HIV-2-Antikörper und HIV-1-p24-Antigen</v>
      </c>
      <c r="C81">
        <f>Konsolidiert!M81</f>
        <v>1</v>
      </c>
      <c r="D81">
        <f>Konsolidiert!V81</f>
        <v>1</v>
      </c>
      <c r="E81">
        <f>Konsolidiert!AC81</f>
        <v>1</v>
      </c>
      <c r="F81">
        <f>Konsolidiert!AK81</f>
        <v>2</v>
      </c>
      <c r="G81">
        <f>Konsolidiert!AR81</f>
        <v>1</v>
      </c>
      <c r="I81" t="str">
        <f t="shared" si="8"/>
        <v>Nicht vergleichbar</v>
      </c>
      <c r="J81">
        <f t="shared" si="9"/>
        <v>0</v>
      </c>
      <c r="K81" t="str">
        <f t="shared" si="10"/>
        <v>Sicher teilweise vergleichbar</v>
      </c>
      <c r="L81">
        <f t="shared" si="11"/>
        <v>1</v>
      </c>
      <c r="M81" t="str">
        <f t="shared" si="12"/>
        <v>Vergleichbar</v>
      </c>
      <c r="N81">
        <f t="shared" si="13"/>
        <v>1</v>
      </c>
      <c r="P81">
        <f t="shared" si="14"/>
        <v>1</v>
      </c>
      <c r="Q81">
        <f t="shared" si="15"/>
        <v>0</v>
      </c>
    </row>
    <row r="82" spans="1:17">
      <c r="A82" s="33">
        <f>Konsolidiert!C82</f>
        <v>3101</v>
      </c>
      <c r="B82" s="33" t="str">
        <f>Konsolidiert!D82</f>
        <v>HIV-1, 1 Keim oder 1. Keim</v>
      </c>
      <c r="C82">
        <f>Konsolidiert!M82</f>
        <v>1</v>
      </c>
      <c r="D82">
        <f>Konsolidiert!V82</f>
        <v>1</v>
      </c>
      <c r="E82">
        <f>Konsolidiert!AC82</f>
        <v>2</v>
      </c>
      <c r="F82">
        <f>Konsolidiert!AK82</f>
        <v>0</v>
      </c>
      <c r="G82">
        <f>Konsolidiert!AR82</f>
        <v>1</v>
      </c>
      <c r="I82" t="str">
        <f t="shared" si="8"/>
        <v>Nicht vergleichbar</v>
      </c>
      <c r="J82">
        <f t="shared" si="9"/>
        <v>0</v>
      </c>
      <c r="K82" t="str">
        <f t="shared" si="10"/>
        <v>Nicht vergleichbar</v>
      </c>
      <c r="L82">
        <f t="shared" si="11"/>
        <v>0</v>
      </c>
      <c r="M82" t="str">
        <f t="shared" si="12"/>
        <v>Vergleichbar</v>
      </c>
      <c r="N82">
        <f t="shared" si="13"/>
        <v>1</v>
      </c>
      <c r="P82">
        <f t="shared" si="14"/>
        <v>1</v>
      </c>
      <c r="Q82">
        <f t="shared" si="15"/>
        <v>0</v>
      </c>
    </row>
    <row r="83" spans="1:17">
      <c r="A83" s="33">
        <f>Konsolidiert!C83</f>
        <v>3101.1</v>
      </c>
      <c r="B83" s="33" t="str">
        <f>Konsolidiert!D83</f>
        <v>HIV-1, zusätzlicher Keim</v>
      </c>
      <c r="C83">
        <f>Konsolidiert!M83</f>
        <v>2</v>
      </c>
      <c r="D83">
        <f>Konsolidiert!V83</f>
        <v>0</v>
      </c>
      <c r="E83">
        <f>Konsolidiert!AC83</f>
        <v>0</v>
      </c>
      <c r="F83">
        <f>Konsolidiert!AK83</f>
        <v>0</v>
      </c>
      <c r="G83">
        <f>Konsolidiert!AR83</f>
        <v>2</v>
      </c>
      <c r="I83" t="str">
        <f t="shared" si="8"/>
        <v>Nicht vergleichbar</v>
      </c>
      <c r="J83">
        <f t="shared" si="9"/>
        <v>0</v>
      </c>
      <c r="K83" t="str">
        <f t="shared" si="10"/>
        <v>Nicht vergleichbar</v>
      </c>
      <c r="L83">
        <f t="shared" si="11"/>
        <v>0</v>
      </c>
      <c r="M83" t="str">
        <f t="shared" si="12"/>
        <v>Vergleichbar</v>
      </c>
      <c r="N83">
        <f t="shared" si="13"/>
        <v>1</v>
      </c>
      <c r="P83">
        <f t="shared" si="14"/>
        <v>0</v>
      </c>
      <c r="Q83">
        <f t="shared" si="15"/>
        <v>0</v>
      </c>
    </row>
    <row r="84" spans="1:17" ht="28.5">
      <c r="A84" s="33">
        <f>Konsolidiert!C84</f>
        <v>3120</v>
      </c>
      <c r="B84" s="33" t="str">
        <f>Konsolidiert!D84</f>
        <v>Influenzavirus A oder B, 1 Keim oder 1. Keim</v>
      </c>
      <c r="C84">
        <f>Konsolidiert!M84</f>
        <v>1</v>
      </c>
      <c r="D84">
        <f>Konsolidiert!V84</f>
        <v>1</v>
      </c>
      <c r="E84">
        <f>Konsolidiert!AC84</f>
        <v>2</v>
      </c>
      <c r="F84">
        <f>Konsolidiert!AK84</f>
        <v>0</v>
      </c>
      <c r="G84">
        <f>Konsolidiert!AR84</f>
        <v>1</v>
      </c>
      <c r="I84" t="str">
        <f t="shared" si="8"/>
        <v>Nicht vergleichbar</v>
      </c>
      <c r="J84">
        <f t="shared" si="9"/>
        <v>0</v>
      </c>
      <c r="K84" t="str">
        <f t="shared" si="10"/>
        <v>Nicht vergleichbar</v>
      </c>
      <c r="L84">
        <f t="shared" si="11"/>
        <v>0</v>
      </c>
      <c r="M84" t="str">
        <f t="shared" si="12"/>
        <v>Vergleichbar</v>
      </c>
      <c r="N84">
        <f t="shared" si="13"/>
        <v>1</v>
      </c>
      <c r="P84">
        <f t="shared" si="14"/>
        <v>1</v>
      </c>
      <c r="Q84">
        <f t="shared" si="15"/>
        <v>0</v>
      </c>
    </row>
    <row r="85" spans="1:17" ht="28.5">
      <c r="A85" s="33">
        <f>Konsolidiert!C85</f>
        <v>3120.1</v>
      </c>
      <c r="B85" s="33" t="str">
        <f>Konsolidiert!D85</f>
        <v>Influenzavirus A oder B, zusätzlicher Keim</v>
      </c>
      <c r="C85">
        <f>Konsolidiert!M85</f>
        <v>1</v>
      </c>
      <c r="D85">
        <f>Konsolidiert!V85</f>
        <v>0</v>
      </c>
      <c r="E85">
        <f>Konsolidiert!AC85</f>
        <v>0</v>
      </c>
      <c r="F85">
        <f>Konsolidiert!AK85</f>
        <v>0</v>
      </c>
      <c r="G85">
        <f>Konsolidiert!AR85</f>
        <v>2</v>
      </c>
      <c r="I85" t="str">
        <f t="shared" si="8"/>
        <v>Nicht vergleichbar</v>
      </c>
      <c r="J85">
        <f t="shared" si="9"/>
        <v>0</v>
      </c>
      <c r="K85" t="str">
        <f t="shared" si="10"/>
        <v>Nicht vergleichbar</v>
      </c>
      <c r="L85">
        <f t="shared" si="11"/>
        <v>0</v>
      </c>
      <c r="M85" t="str">
        <f t="shared" si="12"/>
        <v>Vergleichbar</v>
      </c>
      <c r="N85">
        <f t="shared" si="13"/>
        <v>1</v>
      </c>
      <c r="P85">
        <f t="shared" si="14"/>
        <v>0</v>
      </c>
      <c r="Q85">
        <f t="shared" si="15"/>
        <v>0</v>
      </c>
    </row>
    <row r="86" spans="1:17" ht="28.5">
      <c r="A86" s="33">
        <f>Konsolidiert!C86</f>
        <v>3178</v>
      </c>
      <c r="B86" s="33" t="str">
        <f>Konsolidiert!D86</f>
        <v>Varizella-Zoster-Virus, Ig oder IgG</v>
      </c>
      <c r="C86">
        <f>Konsolidiert!M86</f>
        <v>1</v>
      </c>
      <c r="D86">
        <f>Konsolidiert!V86</f>
        <v>1</v>
      </c>
      <c r="E86">
        <f>Konsolidiert!AC86</f>
        <v>1</v>
      </c>
      <c r="F86">
        <f>Konsolidiert!AK86</f>
        <v>1</v>
      </c>
      <c r="G86">
        <f>Konsolidiert!AR86</f>
        <v>1</v>
      </c>
      <c r="I86" t="str">
        <f t="shared" si="8"/>
        <v>Vergleichbar</v>
      </c>
      <c r="J86">
        <f t="shared" si="9"/>
        <v>1</v>
      </c>
      <c r="K86" t="str">
        <f t="shared" si="10"/>
        <v>Sicher teilweise vergleichbar</v>
      </c>
      <c r="L86">
        <f t="shared" si="11"/>
        <v>1</v>
      </c>
      <c r="M86" t="str">
        <f t="shared" si="12"/>
        <v>Vergleichbar</v>
      </c>
      <c r="N86">
        <f t="shared" si="13"/>
        <v>1</v>
      </c>
      <c r="P86">
        <f t="shared" si="14"/>
        <v>1</v>
      </c>
      <c r="Q86">
        <f t="shared" si="15"/>
        <v>0</v>
      </c>
    </row>
    <row r="87" spans="1:17" ht="28.5">
      <c r="A87" s="33">
        <f>Konsolidiert!C87</f>
        <v>3326</v>
      </c>
      <c r="B87" s="33" t="str">
        <f>Konsolidiert!D87</f>
        <v>Stuhl, Salmonellen, Shigellen, Campylobacter</v>
      </c>
      <c r="C87">
        <f>Konsolidiert!M87</f>
        <v>2</v>
      </c>
      <c r="D87">
        <f>Konsolidiert!V87</f>
        <v>0</v>
      </c>
      <c r="E87">
        <f>Konsolidiert!AC87</f>
        <v>0</v>
      </c>
      <c r="F87">
        <f>Konsolidiert!AK87</f>
        <v>1</v>
      </c>
      <c r="G87">
        <f>Konsolidiert!AR87</f>
        <v>2</v>
      </c>
      <c r="I87" t="str">
        <f t="shared" si="8"/>
        <v>Nicht vergleichbar</v>
      </c>
      <c r="J87">
        <f t="shared" si="9"/>
        <v>0</v>
      </c>
      <c r="K87" t="str">
        <f t="shared" si="10"/>
        <v>Nicht vergleichbar</v>
      </c>
      <c r="L87">
        <f t="shared" si="11"/>
        <v>0</v>
      </c>
      <c r="M87" t="str">
        <f t="shared" si="12"/>
        <v>Vergleichbar</v>
      </c>
      <c r="N87">
        <f t="shared" si="13"/>
        <v>1</v>
      </c>
      <c r="P87">
        <f t="shared" si="14"/>
        <v>0</v>
      </c>
      <c r="Q87">
        <f t="shared" si="15"/>
        <v>0</v>
      </c>
    </row>
    <row r="88" spans="1:17">
      <c r="A88" s="33">
        <f>Konsolidiert!C88</f>
        <v>3331</v>
      </c>
      <c r="B88" s="33" t="str">
        <f>Konsolidiert!D88</f>
        <v>Urin, Eintauch-Objektträger</v>
      </c>
      <c r="C88">
        <f>Konsolidiert!M88</f>
        <v>0</v>
      </c>
      <c r="D88">
        <f>Konsolidiert!V88</f>
        <v>2</v>
      </c>
      <c r="E88">
        <f>Konsolidiert!AC88</f>
        <v>0</v>
      </c>
      <c r="F88">
        <f>Konsolidiert!AK88</f>
        <v>0</v>
      </c>
      <c r="G88">
        <f>Konsolidiert!AR88</f>
        <v>0</v>
      </c>
      <c r="I88" t="str">
        <f t="shared" si="8"/>
        <v>Nicht vergleichbar</v>
      </c>
      <c r="J88">
        <f t="shared" si="9"/>
        <v>0</v>
      </c>
      <c r="K88" t="str">
        <f t="shared" si="10"/>
        <v>Nicht vergleichbar</v>
      </c>
      <c r="L88">
        <f t="shared" si="11"/>
        <v>0</v>
      </c>
      <c r="M88" t="str">
        <f t="shared" si="12"/>
        <v>Nicht vergleichbar</v>
      </c>
      <c r="N88">
        <f t="shared" si="13"/>
        <v>0</v>
      </c>
      <c r="P88">
        <f t="shared" si="14"/>
        <v>0</v>
      </c>
      <c r="Q88">
        <f t="shared" si="15"/>
        <v>0</v>
      </c>
    </row>
    <row r="89" spans="1:17" ht="28.5">
      <c r="A89" s="33">
        <f>Konsolidiert!C89</f>
        <v>3332</v>
      </c>
      <c r="B89" s="33" t="str">
        <f>Konsolidiert!D89</f>
        <v>Urin, nativ oder konserviert inkl. Keimzählung</v>
      </c>
      <c r="C89">
        <f>Konsolidiert!M89</f>
        <v>0</v>
      </c>
      <c r="D89">
        <f>Konsolidiert!V89</f>
        <v>2</v>
      </c>
      <c r="E89">
        <f>Konsolidiert!AC89</f>
        <v>0</v>
      </c>
      <c r="F89">
        <f>Konsolidiert!AK89</f>
        <v>0</v>
      </c>
      <c r="G89">
        <f>Konsolidiert!AR89</f>
        <v>0</v>
      </c>
      <c r="I89" t="str">
        <f t="shared" si="8"/>
        <v>Nicht vergleichbar</v>
      </c>
      <c r="J89">
        <f t="shared" si="9"/>
        <v>0</v>
      </c>
      <c r="K89" t="str">
        <f t="shared" si="10"/>
        <v>Nicht vergleichbar</v>
      </c>
      <c r="L89">
        <f t="shared" si="11"/>
        <v>0</v>
      </c>
      <c r="M89" t="str">
        <f t="shared" si="12"/>
        <v>Nicht vergleichbar</v>
      </c>
      <c r="N89">
        <f t="shared" si="13"/>
        <v>0</v>
      </c>
      <c r="P89">
        <f t="shared" si="14"/>
        <v>0</v>
      </c>
      <c r="Q89">
        <f t="shared" si="15"/>
        <v>0</v>
      </c>
    </row>
    <row r="90" spans="1:17" ht="28.5">
      <c r="A90" s="33">
        <f>Konsolidiert!C90</f>
        <v>3333</v>
      </c>
      <c r="B90" s="33" t="str">
        <f>Konsolidiert!D90</f>
        <v>Urin, nativ oder konserviert inkl. Keimzählung</v>
      </c>
      <c r="C90">
        <f>Konsolidiert!M90</f>
        <v>0</v>
      </c>
      <c r="D90">
        <f>Konsolidiert!V90</f>
        <v>0</v>
      </c>
      <c r="E90">
        <f>Konsolidiert!AC90</f>
        <v>0</v>
      </c>
      <c r="F90">
        <f>Konsolidiert!AK90</f>
        <v>0</v>
      </c>
      <c r="G90">
        <f>Konsolidiert!AR90</f>
        <v>0</v>
      </c>
      <c r="I90" t="str">
        <f t="shared" si="8"/>
        <v>Nicht vergleichbar</v>
      </c>
      <c r="J90">
        <f t="shared" si="9"/>
        <v>0</v>
      </c>
      <c r="K90" t="str">
        <f t="shared" si="10"/>
        <v>Nicht vergleichbar</v>
      </c>
      <c r="L90">
        <f t="shared" si="11"/>
        <v>0</v>
      </c>
      <c r="M90" t="str">
        <f t="shared" si="12"/>
        <v>Nicht vergleichbar</v>
      </c>
      <c r="N90">
        <f t="shared" si="13"/>
        <v>0</v>
      </c>
      <c r="P90">
        <f t="shared" si="14"/>
        <v>0</v>
      </c>
      <c r="Q90">
        <f t="shared" si="15"/>
        <v>0</v>
      </c>
    </row>
    <row r="91" spans="1:17" ht="42.75">
      <c r="A91" s="33">
        <f>Konsolidiert!C91</f>
        <v>3334</v>
      </c>
      <c r="B91" s="33" t="str">
        <f>Konsolidiert!D91</f>
        <v>Vagina/Zervix/Urethra, ohne Chlamydia, Mycoplasma, Ureaplasma</v>
      </c>
      <c r="C91">
        <f>Konsolidiert!M91</f>
        <v>2</v>
      </c>
      <c r="D91">
        <f>Konsolidiert!V91</f>
        <v>0</v>
      </c>
      <c r="E91">
        <f>Konsolidiert!AC91</f>
        <v>2</v>
      </c>
      <c r="F91">
        <f>Konsolidiert!AK91</f>
        <v>0</v>
      </c>
      <c r="G91">
        <f>Konsolidiert!AR91</f>
        <v>0</v>
      </c>
      <c r="I91" t="str">
        <f t="shared" si="8"/>
        <v>Nicht vergleichbar</v>
      </c>
      <c r="J91">
        <f t="shared" si="9"/>
        <v>0</v>
      </c>
      <c r="K91" t="str">
        <f t="shared" si="10"/>
        <v>Nicht vergleichbar</v>
      </c>
      <c r="L91">
        <f t="shared" si="11"/>
        <v>0</v>
      </c>
      <c r="M91" t="str">
        <f t="shared" si="12"/>
        <v>Vergleichbar</v>
      </c>
      <c r="N91">
        <f t="shared" si="13"/>
        <v>1</v>
      </c>
      <c r="P91">
        <f t="shared" si="14"/>
        <v>0</v>
      </c>
      <c r="Q91">
        <f t="shared" si="15"/>
        <v>0</v>
      </c>
    </row>
    <row r="92" spans="1:17" ht="42.75">
      <c r="A92" s="33">
        <f>Konsolidiert!C92</f>
        <v>3335</v>
      </c>
      <c r="B92" s="33" t="str">
        <f>Konsolidiert!D92</f>
        <v>Vagina/Zervix/Urethra, ohne Chlamydia, Mycoplasma, Ureaplasma</v>
      </c>
      <c r="C92">
        <f>Konsolidiert!M92</f>
        <v>2</v>
      </c>
      <c r="D92">
        <f>Konsolidiert!V92</f>
        <v>0</v>
      </c>
      <c r="E92">
        <f>Konsolidiert!AC92</f>
        <v>2</v>
      </c>
      <c r="F92">
        <f>Konsolidiert!AK92</f>
        <v>0</v>
      </c>
      <c r="G92">
        <f>Konsolidiert!AR92</f>
        <v>0</v>
      </c>
      <c r="I92" t="str">
        <f t="shared" si="8"/>
        <v>Nicht vergleichbar</v>
      </c>
      <c r="J92">
        <f t="shared" si="9"/>
        <v>0</v>
      </c>
      <c r="K92" t="str">
        <f t="shared" si="10"/>
        <v>Nicht vergleichbar</v>
      </c>
      <c r="L92">
        <f t="shared" si="11"/>
        <v>0</v>
      </c>
      <c r="M92" t="str">
        <f t="shared" si="12"/>
        <v>Vergleichbar</v>
      </c>
      <c r="N92">
        <f t="shared" si="13"/>
        <v>1</v>
      </c>
      <c r="P92">
        <f t="shared" si="14"/>
        <v>0</v>
      </c>
      <c r="Q92">
        <f t="shared" si="15"/>
        <v>0</v>
      </c>
    </row>
    <row r="93" spans="1:17">
      <c r="A93" s="33">
        <f>Konsolidiert!C93</f>
        <v>3339</v>
      </c>
      <c r="B93" s="33" t="str">
        <f>Konsolidiert!D93</f>
        <v>Wunden, tiefe, inkl. Anaerobier</v>
      </c>
      <c r="C93">
        <f>Konsolidiert!M93</f>
        <v>2</v>
      </c>
      <c r="D93">
        <f>Konsolidiert!V93</f>
        <v>2</v>
      </c>
      <c r="E93">
        <f>Konsolidiert!AC93</f>
        <v>0</v>
      </c>
      <c r="F93">
        <f>Konsolidiert!AK93</f>
        <v>0</v>
      </c>
      <c r="G93">
        <f>Konsolidiert!AR93</f>
        <v>0</v>
      </c>
      <c r="I93" t="str">
        <f t="shared" si="8"/>
        <v>Nicht vergleichbar</v>
      </c>
      <c r="J93">
        <f t="shared" si="9"/>
        <v>0</v>
      </c>
      <c r="K93" t="str">
        <f t="shared" si="10"/>
        <v>Nicht vergleichbar</v>
      </c>
      <c r="L93">
        <f t="shared" si="11"/>
        <v>0</v>
      </c>
      <c r="M93" t="str">
        <f t="shared" si="12"/>
        <v>Nicht vergleichbar</v>
      </c>
      <c r="N93">
        <f t="shared" si="13"/>
        <v>0</v>
      </c>
      <c r="P93">
        <f t="shared" si="14"/>
        <v>0</v>
      </c>
      <c r="Q93">
        <f t="shared" si="15"/>
        <v>1</v>
      </c>
    </row>
    <row r="94" spans="1:17" ht="99.75">
      <c r="A94" s="33">
        <f>Konsolidiert!C94</f>
        <v>3349</v>
      </c>
      <c r="B94" s="33" t="str">
        <f>Konsolidiert!D94</f>
        <v>Spezielle bakterielle Resistenz- oder Pathogenitätsfaktoren (Bsp. MRSA, Rifampicin-Resistenz etc.), 1 Resistenz- oder Pathogenitätsfaktor oder 1. Resistenz- oder Pathogenitätsfaktor</v>
      </c>
      <c r="C94">
        <f>Konsolidiert!M94</f>
        <v>1</v>
      </c>
      <c r="D94">
        <f>Konsolidiert!V94</f>
        <v>1</v>
      </c>
      <c r="E94">
        <f>Konsolidiert!AC94</f>
        <v>2</v>
      </c>
      <c r="F94">
        <f>Konsolidiert!AK94</f>
        <v>2</v>
      </c>
      <c r="G94">
        <f>Konsolidiert!AR94</f>
        <v>0</v>
      </c>
      <c r="I94" t="str">
        <f t="shared" si="8"/>
        <v>Nicht vergleichbar</v>
      </c>
      <c r="J94">
        <f t="shared" si="9"/>
        <v>0</v>
      </c>
      <c r="K94" t="str">
        <f t="shared" si="10"/>
        <v>Nicht vergleichbar</v>
      </c>
      <c r="L94">
        <f t="shared" si="11"/>
        <v>0</v>
      </c>
      <c r="M94" t="str">
        <f t="shared" si="12"/>
        <v>Vergleichbar</v>
      </c>
      <c r="N94">
        <f t="shared" si="13"/>
        <v>1</v>
      </c>
      <c r="P94">
        <f t="shared" si="14"/>
        <v>1</v>
      </c>
      <c r="Q94">
        <f t="shared" si="15"/>
        <v>0</v>
      </c>
    </row>
    <row r="95" spans="1:17" ht="85.5">
      <c r="A95" s="33">
        <f>Konsolidiert!C95</f>
        <v>3349.1</v>
      </c>
      <c r="B95" s="33" t="str">
        <f>Konsolidiert!D95</f>
        <v xml:space="preserve">Spezielle bakterielle Resistenz- oder Pathogenitätsfaktoren (Bsp. MRSA, Rifampicin-Resistenz etc.), zusätzlicher Resistenz- oder Pathogenitätsfaktor </v>
      </c>
      <c r="C95">
        <f>Konsolidiert!M95</f>
        <v>2</v>
      </c>
      <c r="D95">
        <f>Konsolidiert!V95</f>
        <v>0</v>
      </c>
      <c r="E95">
        <f>Konsolidiert!AC95</f>
        <v>0</v>
      </c>
      <c r="F95">
        <f>Konsolidiert!AK95</f>
        <v>0</v>
      </c>
      <c r="G95">
        <f>Konsolidiert!AR95</f>
        <v>0</v>
      </c>
      <c r="I95" t="str">
        <f t="shared" si="8"/>
        <v>Nicht vergleichbar</v>
      </c>
      <c r="J95">
        <f t="shared" si="9"/>
        <v>0</v>
      </c>
      <c r="K95" t="str">
        <f t="shared" si="10"/>
        <v>Nicht vergleichbar</v>
      </c>
      <c r="L95">
        <f t="shared" si="11"/>
        <v>0</v>
      </c>
      <c r="M95" t="str">
        <f t="shared" si="12"/>
        <v>Nicht vergleichbar</v>
      </c>
      <c r="N95">
        <f t="shared" si="13"/>
        <v>0</v>
      </c>
      <c r="P95">
        <f t="shared" si="14"/>
        <v>0</v>
      </c>
      <c r="Q95">
        <f t="shared" si="15"/>
        <v>0</v>
      </c>
    </row>
    <row r="96" spans="1:17" ht="28.5">
      <c r="A96" s="33">
        <f>Konsolidiert!C96</f>
        <v>3375</v>
      </c>
      <c r="B96" s="33" t="str">
        <f>Konsolidiert!D96</f>
        <v>Borrelia burgdorferi sensu lato, IgM</v>
      </c>
      <c r="C96">
        <f>Konsolidiert!M96</f>
        <v>1</v>
      </c>
      <c r="D96">
        <f>Konsolidiert!V96</f>
        <v>2</v>
      </c>
      <c r="E96">
        <f>Konsolidiert!AC96</f>
        <v>1</v>
      </c>
      <c r="F96">
        <f>Konsolidiert!AK96</f>
        <v>1</v>
      </c>
      <c r="G96">
        <f>Konsolidiert!AR96</f>
        <v>2</v>
      </c>
      <c r="I96" t="str">
        <f t="shared" si="8"/>
        <v>Nicht vergleichbar</v>
      </c>
      <c r="J96">
        <f t="shared" si="9"/>
        <v>0</v>
      </c>
      <c r="K96" t="str">
        <f t="shared" si="10"/>
        <v>Sicher teilweise vergleichbar</v>
      </c>
      <c r="L96">
        <f t="shared" si="11"/>
        <v>1</v>
      </c>
      <c r="M96" t="str">
        <f t="shared" si="12"/>
        <v>Vergleichbar</v>
      </c>
      <c r="N96">
        <f t="shared" si="13"/>
        <v>1</v>
      </c>
      <c r="P96">
        <f t="shared" si="14"/>
        <v>0</v>
      </c>
      <c r="Q96">
        <f t="shared" si="15"/>
        <v>1</v>
      </c>
    </row>
    <row r="97" spans="1:17" ht="28.5">
      <c r="A97" s="33">
        <f>Konsolidiert!C97</f>
        <v>3396</v>
      </c>
      <c r="B97" s="33" t="str">
        <f>Konsolidiert!D97</f>
        <v>Chlamydia trachomatis, 1 Keim oder 1. Keim</v>
      </c>
      <c r="C97">
        <f>Konsolidiert!M97</f>
        <v>1</v>
      </c>
      <c r="D97">
        <f>Konsolidiert!V97</f>
        <v>1</v>
      </c>
      <c r="E97">
        <f>Konsolidiert!AC97</f>
        <v>2</v>
      </c>
      <c r="F97">
        <f>Konsolidiert!AK97</f>
        <v>1</v>
      </c>
      <c r="G97">
        <f>Konsolidiert!AR97</f>
        <v>2</v>
      </c>
      <c r="I97" t="str">
        <f t="shared" si="8"/>
        <v>Nicht vergleichbar</v>
      </c>
      <c r="J97">
        <f t="shared" si="9"/>
        <v>0</v>
      </c>
      <c r="K97" t="str">
        <f t="shared" si="10"/>
        <v>Sicher teilweise vergleichbar</v>
      </c>
      <c r="L97">
        <f t="shared" si="11"/>
        <v>1</v>
      </c>
      <c r="M97" t="str">
        <f t="shared" si="12"/>
        <v>Vergleichbar</v>
      </c>
      <c r="N97">
        <f t="shared" si="13"/>
        <v>1</v>
      </c>
      <c r="P97">
        <f t="shared" si="14"/>
        <v>1</v>
      </c>
      <c r="Q97">
        <f t="shared" si="15"/>
        <v>0</v>
      </c>
    </row>
    <row r="98" spans="1:17" ht="28.5">
      <c r="A98" s="33">
        <f>Konsolidiert!C98</f>
        <v>3396.1</v>
      </c>
      <c r="B98" s="33" t="str">
        <f>Konsolidiert!D98</f>
        <v>Chlamydia trachomatis, zusätzlicher  Keim</v>
      </c>
      <c r="C98">
        <f>Konsolidiert!M98</f>
        <v>1</v>
      </c>
      <c r="D98">
        <f>Konsolidiert!V98</f>
        <v>0</v>
      </c>
      <c r="E98">
        <f>Konsolidiert!AC98</f>
        <v>0</v>
      </c>
      <c r="F98">
        <f>Konsolidiert!AK98</f>
        <v>0</v>
      </c>
      <c r="G98">
        <f>Konsolidiert!AR98</f>
        <v>0</v>
      </c>
      <c r="I98" t="str">
        <f t="shared" si="8"/>
        <v>Nicht vergleichbar</v>
      </c>
      <c r="J98">
        <f t="shared" si="9"/>
        <v>0</v>
      </c>
      <c r="K98" t="str">
        <f t="shared" si="10"/>
        <v>Nicht vergleichbar</v>
      </c>
      <c r="L98">
        <f t="shared" si="11"/>
        <v>0</v>
      </c>
      <c r="M98" t="str">
        <f t="shared" si="12"/>
        <v>Nicht vergleichbar</v>
      </c>
      <c r="N98">
        <f t="shared" si="13"/>
        <v>0</v>
      </c>
      <c r="P98">
        <f t="shared" si="14"/>
        <v>0</v>
      </c>
      <c r="Q98">
        <f t="shared" si="15"/>
        <v>0</v>
      </c>
    </row>
    <row r="99" spans="1:17">
      <c r="A99" s="33">
        <f>Konsolidiert!C99</f>
        <v>3446</v>
      </c>
      <c r="B99" s="33" t="str">
        <f>Konsolidiert!D99</f>
        <v>Mykobakterien</v>
      </c>
      <c r="C99">
        <f>Konsolidiert!M99</f>
        <v>1</v>
      </c>
      <c r="D99">
        <f>Konsolidiert!V99</f>
        <v>1</v>
      </c>
      <c r="E99">
        <f>Konsolidiert!AC99</f>
        <v>1</v>
      </c>
      <c r="F99">
        <f>Konsolidiert!AK99</f>
        <v>1</v>
      </c>
      <c r="G99">
        <f>Konsolidiert!AR99</f>
        <v>1</v>
      </c>
      <c r="I99" t="str">
        <f t="shared" si="8"/>
        <v>Vergleichbar</v>
      </c>
      <c r="J99">
        <f t="shared" si="9"/>
        <v>1</v>
      </c>
      <c r="K99" t="str">
        <f t="shared" si="10"/>
        <v>Sicher teilweise vergleichbar</v>
      </c>
      <c r="L99">
        <f t="shared" si="11"/>
        <v>1</v>
      </c>
      <c r="M99" t="str">
        <f t="shared" si="12"/>
        <v>Vergleichbar</v>
      </c>
      <c r="N99">
        <f t="shared" si="13"/>
        <v>1</v>
      </c>
      <c r="P99">
        <f t="shared" si="14"/>
        <v>1</v>
      </c>
      <c r="Q99">
        <f t="shared" si="15"/>
        <v>0</v>
      </c>
    </row>
    <row r="100" spans="1:17" ht="42.75">
      <c r="A100" s="33">
        <f>Konsolidiert!C100</f>
        <v>3454</v>
      </c>
      <c r="B100" s="33" t="str">
        <f>Konsolidiert!D100</f>
        <v>Mycoplasma spp (urogenital) und Ureaplasma spp (urogenital)</v>
      </c>
      <c r="C100">
        <f>Konsolidiert!M100</f>
        <v>1</v>
      </c>
      <c r="D100">
        <f>Konsolidiert!V100</f>
        <v>1</v>
      </c>
      <c r="E100">
        <f>Konsolidiert!AC100</f>
        <v>2</v>
      </c>
      <c r="F100">
        <f>Konsolidiert!AK100</f>
        <v>1</v>
      </c>
      <c r="G100">
        <f>Konsolidiert!AR100</f>
        <v>1</v>
      </c>
      <c r="I100" t="str">
        <f t="shared" si="8"/>
        <v>Nicht vergleichbar</v>
      </c>
      <c r="J100">
        <f t="shared" si="9"/>
        <v>0</v>
      </c>
      <c r="K100" t="str">
        <f t="shared" si="10"/>
        <v>Sicher teilweise vergleichbar</v>
      </c>
      <c r="L100">
        <f t="shared" si="11"/>
        <v>1</v>
      </c>
      <c r="M100" t="str">
        <f t="shared" si="12"/>
        <v>Vergleichbar</v>
      </c>
      <c r="N100">
        <f t="shared" si="13"/>
        <v>1</v>
      </c>
      <c r="P100">
        <f t="shared" si="14"/>
        <v>1</v>
      </c>
      <c r="Q100">
        <f t="shared" si="15"/>
        <v>0</v>
      </c>
    </row>
    <row r="101" spans="1:17" ht="42.75">
      <c r="A101" s="33">
        <f>Konsolidiert!C101</f>
        <v>3455</v>
      </c>
      <c r="B101" s="33" t="str">
        <f>Konsolidiert!D101</f>
        <v>Mycoplasma spp (urogenital) und Ureaplasma spp (urogenital)</v>
      </c>
      <c r="C101">
        <f>Konsolidiert!M101</f>
        <v>0</v>
      </c>
      <c r="D101">
        <f>Konsolidiert!V101</f>
        <v>0</v>
      </c>
      <c r="E101">
        <f>Konsolidiert!AC101</f>
        <v>2</v>
      </c>
      <c r="F101">
        <f>Konsolidiert!AK101</f>
        <v>0</v>
      </c>
      <c r="G101">
        <f>Konsolidiert!AR101</f>
        <v>0</v>
      </c>
      <c r="I101" t="str">
        <f t="shared" si="8"/>
        <v>Nicht vergleichbar</v>
      </c>
      <c r="J101">
        <f t="shared" si="9"/>
        <v>0</v>
      </c>
      <c r="K101" t="str">
        <f t="shared" si="10"/>
        <v>Nicht vergleichbar</v>
      </c>
      <c r="L101">
        <f t="shared" si="11"/>
        <v>0</v>
      </c>
      <c r="M101" t="str">
        <f t="shared" si="12"/>
        <v>Vergleichbar</v>
      </c>
      <c r="N101">
        <f t="shared" si="13"/>
        <v>1</v>
      </c>
      <c r="P101">
        <f t="shared" si="14"/>
        <v>0</v>
      </c>
      <c r="Q101">
        <f t="shared" si="15"/>
        <v>0</v>
      </c>
    </row>
    <row r="102" spans="1:17" ht="28.5">
      <c r="A102" s="33">
        <f>Konsolidiert!C102</f>
        <v>3460</v>
      </c>
      <c r="B102" s="33" t="str">
        <f>Konsolidiert!D102</f>
        <v xml:space="preserve">Neisseria gonorrhoeae, 1 Keim oder 1. Keim </v>
      </c>
      <c r="C102">
        <f>Konsolidiert!M102</f>
        <v>1</v>
      </c>
      <c r="D102">
        <f>Konsolidiert!V102</f>
        <v>1</v>
      </c>
      <c r="E102">
        <f>Konsolidiert!AC102</f>
        <v>2</v>
      </c>
      <c r="F102">
        <f>Konsolidiert!AK102</f>
        <v>1</v>
      </c>
      <c r="G102">
        <f>Konsolidiert!AR102</f>
        <v>1</v>
      </c>
      <c r="I102" t="str">
        <f t="shared" si="8"/>
        <v>Nicht vergleichbar</v>
      </c>
      <c r="J102">
        <f t="shared" si="9"/>
        <v>0</v>
      </c>
      <c r="K102" t="str">
        <f t="shared" si="10"/>
        <v>Sicher teilweise vergleichbar</v>
      </c>
      <c r="L102">
        <f t="shared" si="11"/>
        <v>1</v>
      </c>
      <c r="M102" t="str">
        <f t="shared" si="12"/>
        <v>Vergleichbar</v>
      </c>
      <c r="N102">
        <f t="shared" si="13"/>
        <v>1</v>
      </c>
      <c r="P102">
        <f t="shared" si="14"/>
        <v>1</v>
      </c>
      <c r="Q102">
        <f t="shared" si="15"/>
        <v>0</v>
      </c>
    </row>
    <row r="103" spans="1:17" ht="28.5">
      <c r="A103" s="33">
        <f>Konsolidiert!C103</f>
        <v>3460.1</v>
      </c>
      <c r="B103" s="33" t="str">
        <f>Konsolidiert!D103</f>
        <v>Neisseria gonorrhoeae, zusätzlicher Keim</v>
      </c>
      <c r="C103">
        <f>Konsolidiert!M103</f>
        <v>1</v>
      </c>
      <c r="D103">
        <f>Konsolidiert!V103</f>
        <v>0</v>
      </c>
      <c r="E103">
        <f>Konsolidiert!AC103</f>
        <v>0</v>
      </c>
      <c r="F103">
        <f>Konsolidiert!AK103</f>
        <v>0</v>
      </c>
      <c r="G103">
        <f>Konsolidiert!AR103</f>
        <v>0</v>
      </c>
      <c r="I103" t="str">
        <f t="shared" si="8"/>
        <v>Nicht vergleichbar</v>
      </c>
      <c r="J103">
        <f t="shared" si="9"/>
        <v>0</v>
      </c>
      <c r="K103" t="str">
        <f t="shared" si="10"/>
        <v>Nicht vergleichbar</v>
      </c>
      <c r="L103">
        <f t="shared" si="11"/>
        <v>0</v>
      </c>
      <c r="M103" t="str">
        <f t="shared" si="12"/>
        <v>Nicht vergleichbar</v>
      </c>
      <c r="N103">
        <f t="shared" si="13"/>
        <v>0</v>
      </c>
      <c r="P103">
        <f t="shared" si="14"/>
        <v>0</v>
      </c>
      <c r="Q103">
        <f t="shared" si="15"/>
        <v>0</v>
      </c>
    </row>
    <row r="104" spans="1:17" ht="28.5">
      <c r="A104" s="33">
        <f>Konsolidiert!C104</f>
        <v>3469</v>
      </c>
      <c r="B104" s="33" t="str">
        <f>Konsolidiert!D104</f>
        <v>Streptococcus, Beta-hämolysierend, Gruppe A</v>
      </c>
      <c r="C104">
        <f>Konsolidiert!M104</f>
        <v>1</v>
      </c>
      <c r="D104">
        <f>Konsolidiert!V104</f>
        <v>2</v>
      </c>
      <c r="E104">
        <f>Konsolidiert!AC104</f>
        <v>1</v>
      </c>
      <c r="F104">
        <f>Konsolidiert!AK104</f>
        <v>1</v>
      </c>
      <c r="G104">
        <f>Konsolidiert!AR104</f>
        <v>0</v>
      </c>
      <c r="I104" t="str">
        <f t="shared" si="8"/>
        <v>Nicht vergleichbar</v>
      </c>
      <c r="J104">
        <f t="shared" si="9"/>
        <v>0</v>
      </c>
      <c r="K104" t="str">
        <f t="shared" si="10"/>
        <v>Nicht vergleichbar</v>
      </c>
      <c r="L104">
        <f t="shared" si="11"/>
        <v>0</v>
      </c>
      <c r="M104" t="str">
        <f t="shared" si="12"/>
        <v>Vergleichbar</v>
      </c>
      <c r="N104">
        <f t="shared" si="13"/>
        <v>1</v>
      </c>
      <c r="P104">
        <f t="shared" si="14"/>
        <v>0</v>
      </c>
      <c r="Q104">
        <f t="shared" si="15"/>
        <v>1</v>
      </c>
    </row>
    <row r="105" spans="1:17">
      <c r="A105" s="33">
        <f>Konsolidiert!C105</f>
        <v>3478</v>
      </c>
      <c r="B105" s="33" t="str">
        <f>Konsolidiert!D105</f>
        <v>Treponema, Ig oder IgG</v>
      </c>
      <c r="C105">
        <f>Konsolidiert!M105</f>
        <v>1</v>
      </c>
      <c r="D105">
        <f>Konsolidiert!V105</f>
        <v>1</v>
      </c>
      <c r="E105">
        <f>Konsolidiert!AC105</f>
        <v>1</v>
      </c>
      <c r="F105">
        <f>Konsolidiert!AK105</f>
        <v>1</v>
      </c>
      <c r="G105">
        <f>Konsolidiert!AR105</f>
        <v>1</v>
      </c>
      <c r="I105" t="str">
        <f t="shared" si="8"/>
        <v>Vergleichbar</v>
      </c>
      <c r="J105">
        <f t="shared" si="9"/>
        <v>1</v>
      </c>
      <c r="K105" t="str">
        <f t="shared" si="10"/>
        <v>Sicher teilweise vergleichbar</v>
      </c>
      <c r="L105">
        <f t="shared" si="11"/>
        <v>1</v>
      </c>
      <c r="M105" t="str">
        <f t="shared" si="12"/>
        <v>Vergleichbar</v>
      </c>
      <c r="N105">
        <f t="shared" si="13"/>
        <v>1</v>
      </c>
      <c r="P105">
        <f t="shared" si="14"/>
        <v>1</v>
      </c>
      <c r="Q105">
        <f t="shared" si="15"/>
        <v>0</v>
      </c>
    </row>
    <row r="106" spans="1:17">
      <c r="A106" s="33">
        <f>Konsolidiert!C106</f>
        <v>3501</v>
      </c>
      <c r="B106" s="33" t="str">
        <f>Konsolidiert!D106</f>
        <v>Parasiten, kompletter Nachweis</v>
      </c>
      <c r="C106">
        <f>Konsolidiert!M106</f>
        <v>2</v>
      </c>
      <c r="D106">
        <f>Konsolidiert!V106</f>
        <v>1</v>
      </c>
      <c r="E106">
        <f>Konsolidiert!AC106</f>
        <v>1</v>
      </c>
      <c r="F106">
        <f>Konsolidiert!AK106</f>
        <v>1</v>
      </c>
      <c r="G106">
        <f>Konsolidiert!AR106</f>
        <v>1</v>
      </c>
      <c r="I106" t="str">
        <f t="shared" si="8"/>
        <v>Vergleichbar</v>
      </c>
      <c r="J106">
        <f t="shared" si="9"/>
        <v>1</v>
      </c>
      <c r="K106" t="str">
        <f t="shared" si="10"/>
        <v>Sicher teilweise vergleichbar</v>
      </c>
      <c r="L106">
        <f t="shared" si="11"/>
        <v>1</v>
      </c>
      <c r="M106" t="str">
        <f t="shared" si="12"/>
        <v>Vergleichbar</v>
      </c>
      <c r="N106">
        <f t="shared" si="13"/>
        <v>1</v>
      </c>
      <c r="P106">
        <f t="shared" si="14"/>
        <v>0</v>
      </c>
      <c r="Q106">
        <f t="shared" si="15"/>
        <v>1</v>
      </c>
    </row>
    <row r="107" spans="1:17" ht="57">
      <c r="A107" s="33">
        <f>Konsolidiert!C107</f>
        <v>6001.03</v>
      </c>
      <c r="B107" s="33" t="str">
        <f>Konsolidiert!D107</f>
        <v>Extraktion von menschlichen Nukleinsäuren (genomische DNA oder RNA) aus Primärprobe</v>
      </c>
      <c r="C107">
        <f>Konsolidiert!M107</f>
        <v>1</v>
      </c>
      <c r="D107">
        <f>Konsolidiert!V107</f>
        <v>1</v>
      </c>
      <c r="E107">
        <f>Konsolidiert!AC107</f>
        <v>0</v>
      </c>
      <c r="F107">
        <f>Konsolidiert!AK107</f>
        <v>0</v>
      </c>
      <c r="G107">
        <f>Konsolidiert!AR107</f>
        <v>0</v>
      </c>
      <c r="I107" t="str">
        <f t="shared" si="8"/>
        <v>Nicht vergleichbar</v>
      </c>
      <c r="J107">
        <f t="shared" si="9"/>
        <v>0</v>
      </c>
      <c r="K107" t="str">
        <f t="shared" si="10"/>
        <v>Nicht vergleichbar</v>
      </c>
      <c r="L107">
        <f t="shared" si="11"/>
        <v>0</v>
      </c>
      <c r="M107" t="str">
        <f t="shared" si="12"/>
        <v>Nicht vergleichbar</v>
      </c>
      <c r="N107">
        <f t="shared" si="13"/>
        <v>0</v>
      </c>
      <c r="P107">
        <f t="shared" si="14"/>
        <v>1</v>
      </c>
      <c r="Q107">
        <f t="shared" si="15"/>
        <v>0</v>
      </c>
    </row>
    <row r="108" spans="1:17">
      <c r="A108" s="33">
        <f>Konsolidiert!C108</f>
        <v>6002.04</v>
      </c>
      <c r="B108" s="33" t="str">
        <f>Konsolidiert!D108</f>
        <v xml:space="preserve">Zell- oder Gewebekultur </v>
      </c>
      <c r="C108">
        <f>Konsolidiert!M108</f>
        <v>1</v>
      </c>
      <c r="D108">
        <f>Konsolidiert!V108</f>
        <v>0</v>
      </c>
      <c r="E108">
        <f>Konsolidiert!AC108</f>
        <v>2</v>
      </c>
      <c r="F108">
        <f>Konsolidiert!AK108</f>
        <v>0</v>
      </c>
      <c r="G108">
        <f>Konsolidiert!AR108</f>
        <v>0</v>
      </c>
      <c r="I108" t="str">
        <f t="shared" si="8"/>
        <v>Nicht vergleichbar</v>
      </c>
      <c r="J108">
        <f t="shared" si="9"/>
        <v>0</v>
      </c>
      <c r="K108" t="str">
        <f t="shared" si="10"/>
        <v>Nicht vergleichbar</v>
      </c>
      <c r="L108">
        <f t="shared" si="11"/>
        <v>0</v>
      </c>
      <c r="M108" t="str">
        <f t="shared" si="12"/>
        <v>Nicht vergleichbar</v>
      </c>
      <c r="N108">
        <f t="shared" si="13"/>
        <v>0</v>
      </c>
      <c r="P108">
        <f t="shared" si="14"/>
        <v>0</v>
      </c>
      <c r="Q108">
        <f t="shared" si="15"/>
        <v>0</v>
      </c>
    </row>
    <row r="109" spans="1:17" ht="42.75">
      <c r="A109" s="33">
        <f>Konsolidiert!C109</f>
        <v>6008.09</v>
      </c>
      <c r="B109" s="33" t="str">
        <f>Konsolidiert!D109</f>
        <v>Zuschlag für aufwendige molekulargenetische Resultaterstellung</v>
      </c>
      <c r="C109">
        <f>Konsolidiert!M109</f>
        <v>0</v>
      </c>
      <c r="D109">
        <f>Konsolidiert!V109</f>
        <v>0</v>
      </c>
      <c r="E109">
        <f>Konsolidiert!AC109</f>
        <v>0</v>
      </c>
      <c r="F109">
        <f>Konsolidiert!AK109</f>
        <v>0</v>
      </c>
      <c r="G109">
        <f>Konsolidiert!AR109</f>
        <v>0</v>
      </c>
      <c r="I109" t="str">
        <f t="shared" si="8"/>
        <v>Nicht vergleichbar</v>
      </c>
      <c r="J109">
        <f t="shared" si="9"/>
        <v>0</v>
      </c>
      <c r="K109" t="str">
        <f t="shared" si="10"/>
        <v>Nicht vergleichbar</v>
      </c>
      <c r="L109">
        <f t="shared" si="11"/>
        <v>0</v>
      </c>
      <c r="M109" t="str">
        <f t="shared" si="12"/>
        <v>Nicht vergleichbar</v>
      </c>
      <c r="N109">
        <f t="shared" si="13"/>
        <v>0</v>
      </c>
      <c r="P109">
        <f t="shared" si="14"/>
        <v>0</v>
      </c>
      <c r="Q109">
        <f t="shared" si="15"/>
        <v>0</v>
      </c>
    </row>
    <row r="110" spans="1:17" ht="42.75">
      <c r="A110" s="33">
        <f>Konsolidiert!C110</f>
        <v>6101.3</v>
      </c>
      <c r="B110" s="33" t="str">
        <f>Konsolidiert!D110</f>
        <v>Chromosomenpräparation und Chromosomenuntersuchung, konstitutioneller Karyotyp</v>
      </c>
      <c r="C110">
        <f>Konsolidiert!M110</f>
        <v>1</v>
      </c>
      <c r="D110">
        <f>Konsolidiert!V110</f>
        <v>2</v>
      </c>
      <c r="E110">
        <f>Konsolidiert!AC110</f>
        <v>0</v>
      </c>
      <c r="F110">
        <f>Konsolidiert!AK110</f>
        <v>0</v>
      </c>
      <c r="G110">
        <f>Konsolidiert!AR110</f>
        <v>2</v>
      </c>
      <c r="I110" t="str">
        <f t="shared" si="8"/>
        <v>Nicht vergleichbar</v>
      </c>
      <c r="J110">
        <f t="shared" si="9"/>
        <v>0</v>
      </c>
      <c r="K110" t="str">
        <f t="shared" si="10"/>
        <v>Nicht vergleichbar</v>
      </c>
      <c r="L110">
        <f t="shared" si="11"/>
        <v>0</v>
      </c>
      <c r="M110" t="str">
        <f t="shared" si="12"/>
        <v>Nicht vergleichbar</v>
      </c>
      <c r="N110">
        <f t="shared" si="13"/>
        <v>0</v>
      </c>
      <c r="P110">
        <f t="shared" si="14"/>
        <v>0</v>
      </c>
      <c r="Q110">
        <f t="shared" si="15"/>
        <v>1</v>
      </c>
    </row>
    <row r="111" spans="1:17" ht="71.25">
      <c r="A111" s="33">
        <f>Konsolidiert!C111</f>
        <v>6106.34</v>
      </c>
      <c r="B111" s="33" t="str">
        <f>Konsolidiert!D111</f>
        <v>Chromosomenuntersuchung, konstitutioneller Karyotyp, Zuschlag für In-situ-Hybridisierung an Metaphasen- oder Interphasekernen</v>
      </c>
      <c r="C111">
        <f>Konsolidiert!M111</f>
        <v>1</v>
      </c>
      <c r="D111">
        <f>Konsolidiert!V111</f>
        <v>0</v>
      </c>
      <c r="E111">
        <f>Konsolidiert!AC111</f>
        <v>0</v>
      </c>
      <c r="F111">
        <f>Konsolidiert!AK111</f>
        <v>0</v>
      </c>
      <c r="G111">
        <f>Konsolidiert!AR111</f>
        <v>2</v>
      </c>
      <c r="I111" t="str">
        <f t="shared" si="8"/>
        <v>Nicht vergleichbar</v>
      </c>
      <c r="J111">
        <f t="shared" si="9"/>
        <v>0</v>
      </c>
      <c r="K111" t="str">
        <f t="shared" si="10"/>
        <v>Nicht vergleichbar</v>
      </c>
      <c r="L111">
        <f t="shared" si="11"/>
        <v>0</v>
      </c>
      <c r="M111" t="str">
        <f t="shared" si="12"/>
        <v>Nicht vergleichbar</v>
      </c>
      <c r="N111">
        <f t="shared" si="13"/>
        <v>0</v>
      </c>
      <c r="P111">
        <f t="shared" si="14"/>
        <v>0</v>
      </c>
      <c r="Q111">
        <f t="shared" si="15"/>
        <v>0</v>
      </c>
    </row>
    <row r="112" spans="1:17" ht="42.75">
      <c r="A112" s="33">
        <f>Konsolidiert!C112</f>
        <v>6107.35</v>
      </c>
      <c r="B112" s="33" t="str">
        <f>Konsolidiert!D112</f>
        <v>Chromosomale Microarray-Analyse, konstitutioneller Karyotyp</v>
      </c>
      <c r="C112">
        <f>Konsolidiert!M112</f>
        <v>2</v>
      </c>
      <c r="D112">
        <f>Konsolidiert!V112</f>
        <v>0</v>
      </c>
      <c r="E112">
        <f>Konsolidiert!AC112</f>
        <v>0</v>
      </c>
      <c r="F112">
        <f>Konsolidiert!AK112</f>
        <v>0</v>
      </c>
      <c r="G112">
        <f>Konsolidiert!AR112</f>
        <v>0</v>
      </c>
      <c r="I112" t="str">
        <f t="shared" si="8"/>
        <v>Nicht vergleichbar</v>
      </c>
      <c r="J112">
        <f t="shared" si="9"/>
        <v>0</v>
      </c>
      <c r="K112" t="str">
        <f t="shared" si="10"/>
        <v>Nicht vergleichbar</v>
      </c>
      <c r="L112">
        <f t="shared" si="11"/>
        <v>0</v>
      </c>
      <c r="M112" t="str">
        <f t="shared" si="12"/>
        <v>Nicht vergleichbar</v>
      </c>
      <c r="N112">
        <f t="shared" si="13"/>
        <v>0</v>
      </c>
      <c r="P112">
        <f t="shared" si="14"/>
        <v>0</v>
      </c>
      <c r="Q112">
        <f t="shared" si="15"/>
        <v>0</v>
      </c>
    </row>
    <row r="113" spans="1:17" ht="42.75">
      <c r="A113" s="33">
        <f>Konsolidiert!C113</f>
        <v>6241.55</v>
      </c>
      <c r="B113" s="33" t="str">
        <f>Konsolidiert!D113</f>
        <v>Hereditärer Brust- und Eierstockkrebs, Gene BRCA1 und BRCA2</v>
      </c>
      <c r="C113">
        <f>Konsolidiert!M113</f>
        <v>0</v>
      </c>
      <c r="D113">
        <f>Konsolidiert!V113</f>
        <v>0</v>
      </c>
      <c r="E113">
        <f>Konsolidiert!AC113</f>
        <v>0</v>
      </c>
      <c r="F113">
        <f>Konsolidiert!AK113</f>
        <v>0</v>
      </c>
      <c r="G113">
        <f>Konsolidiert!AR113</f>
        <v>0</v>
      </c>
      <c r="I113" t="str">
        <f t="shared" si="8"/>
        <v>Nicht vergleichbar</v>
      </c>
      <c r="J113">
        <f t="shared" si="9"/>
        <v>0</v>
      </c>
      <c r="K113" t="str">
        <f t="shared" si="10"/>
        <v>Nicht vergleichbar</v>
      </c>
      <c r="L113">
        <f t="shared" si="11"/>
        <v>0</v>
      </c>
      <c r="M113" t="str">
        <f t="shared" si="12"/>
        <v>Nicht vergleichbar</v>
      </c>
      <c r="N113">
        <f t="shared" si="13"/>
        <v>0</v>
      </c>
      <c r="P113">
        <f t="shared" si="14"/>
        <v>0</v>
      </c>
      <c r="Q113">
        <f t="shared" si="15"/>
        <v>0</v>
      </c>
    </row>
    <row r="114" spans="1:17" ht="42.75">
      <c r="A114" s="33">
        <f>Konsolidiert!C114</f>
        <v>6241.6</v>
      </c>
      <c r="B114" s="33" t="str">
        <f>Konsolidiert!D114</f>
        <v>Hereditärer Brust- und Eierstockkrebs, Gene BRCA1 und BRCA2</v>
      </c>
      <c r="C114">
        <f>Konsolidiert!M114</f>
        <v>1</v>
      </c>
      <c r="D114">
        <f>Konsolidiert!V114</f>
        <v>0</v>
      </c>
      <c r="E114">
        <f>Konsolidiert!AC114</f>
        <v>0</v>
      </c>
      <c r="F114">
        <f>Konsolidiert!AK114</f>
        <v>0</v>
      </c>
      <c r="G114">
        <f>Konsolidiert!AR114</f>
        <v>0</v>
      </c>
      <c r="I114" t="str">
        <f t="shared" si="8"/>
        <v>Nicht vergleichbar</v>
      </c>
      <c r="J114">
        <f t="shared" si="9"/>
        <v>0</v>
      </c>
      <c r="K114" t="str">
        <f t="shared" si="10"/>
        <v>Nicht vergleichbar</v>
      </c>
      <c r="L114">
        <f t="shared" si="11"/>
        <v>0</v>
      </c>
      <c r="M114" t="str">
        <f t="shared" si="12"/>
        <v>Nicht vergleichbar</v>
      </c>
      <c r="N114">
        <f t="shared" si="13"/>
        <v>0</v>
      </c>
      <c r="P114">
        <f t="shared" si="14"/>
        <v>0</v>
      </c>
      <c r="Q114">
        <f t="shared" si="15"/>
        <v>0</v>
      </c>
    </row>
    <row r="115" spans="1:17" ht="399">
      <c r="A115" s="33">
        <f>Konsolidiert!C115</f>
        <v>6299.6</v>
      </c>
      <c r="B115" s="33" t="str">
        <f>Konsolidiert!D115</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C115">
        <f>Konsolidiert!M115</f>
        <v>0</v>
      </c>
      <c r="D115">
        <f>Konsolidiert!V115</f>
        <v>0</v>
      </c>
      <c r="E115">
        <f>Konsolidiert!AC115</f>
        <v>0</v>
      </c>
      <c r="F115">
        <f>Konsolidiert!AK115</f>
        <v>0</v>
      </c>
      <c r="G115">
        <f>Konsolidiert!AR115</f>
        <v>0</v>
      </c>
      <c r="I115" t="str">
        <f t="shared" si="8"/>
        <v>Nicht vergleichbar</v>
      </c>
      <c r="J115">
        <f t="shared" si="9"/>
        <v>0</v>
      </c>
      <c r="K115" t="str">
        <f t="shared" si="10"/>
        <v>Nicht vergleichbar</v>
      </c>
      <c r="L115">
        <f t="shared" si="11"/>
        <v>0</v>
      </c>
      <c r="M115" t="str">
        <f t="shared" si="12"/>
        <v>Nicht vergleichbar</v>
      </c>
      <c r="N115">
        <f t="shared" si="13"/>
        <v>0</v>
      </c>
      <c r="P115">
        <f t="shared" si="14"/>
        <v>0</v>
      </c>
      <c r="Q115">
        <f t="shared" si="15"/>
        <v>0</v>
      </c>
    </row>
    <row r="116" spans="1:17" ht="399">
      <c r="A116" s="33">
        <f>Konsolidiert!C116</f>
        <v>6299.61</v>
      </c>
      <c r="B116" s="33" t="str">
        <f>Konsolidiert!D116</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C116">
        <f>Konsolidiert!M116</f>
        <v>0</v>
      </c>
      <c r="D116">
        <f>Konsolidiert!V116</f>
        <v>0</v>
      </c>
      <c r="E116">
        <f>Konsolidiert!AC116</f>
        <v>0</v>
      </c>
      <c r="F116">
        <f>Konsolidiert!AK116</f>
        <v>0</v>
      </c>
      <c r="G116">
        <f>Konsolidiert!AR116</f>
        <v>0</v>
      </c>
      <c r="I116" t="str">
        <f t="shared" si="8"/>
        <v>Nicht vergleichbar</v>
      </c>
      <c r="J116">
        <f t="shared" si="9"/>
        <v>0</v>
      </c>
      <c r="K116" t="str">
        <f t="shared" si="10"/>
        <v>Nicht vergleichbar</v>
      </c>
      <c r="L116">
        <f t="shared" si="11"/>
        <v>0</v>
      </c>
      <c r="M116" t="str">
        <f t="shared" si="12"/>
        <v>Nicht vergleichbar</v>
      </c>
      <c r="N116">
        <f t="shared" si="13"/>
        <v>0</v>
      </c>
      <c r="P116">
        <f t="shared" si="14"/>
        <v>0</v>
      </c>
      <c r="Q116">
        <f t="shared" si="15"/>
        <v>0</v>
      </c>
    </row>
    <row r="117" spans="1:17" ht="399">
      <c r="A117" s="33">
        <f>Konsolidiert!C117</f>
        <v>6299.62</v>
      </c>
      <c r="B117" s="33" t="str">
        <f>Konsolidiert!D117</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C117">
        <f>Konsolidiert!M117</f>
        <v>0</v>
      </c>
      <c r="D117">
        <f>Konsolidiert!V117</f>
        <v>0</v>
      </c>
      <c r="E117">
        <f>Konsolidiert!AC117</f>
        <v>0</v>
      </c>
      <c r="F117">
        <f>Konsolidiert!AK117</f>
        <v>0</v>
      </c>
      <c r="G117">
        <f>Konsolidiert!AR117</f>
        <v>0</v>
      </c>
      <c r="I117" t="str">
        <f t="shared" si="8"/>
        <v>Nicht vergleichbar</v>
      </c>
      <c r="J117">
        <f t="shared" si="9"/>
        <v>0</v>
      </c>
      <c r="K117" t="str">
        <f t="shared" si="10"/>
        <v>Nicht vergleichbar</v>
      </c>
      <c r="L117">
        <f t="shared" si="11"/>
        <v>0</v>
      </c>
      <c r="M117" t="str">
        <f t="shared" si="12"/>
        <v>Nicht vergleichbar</v>
      </c>
      <c r="N117">
        <f t="shared" si="13"/>
        <v>0</v>
      </c>
      <c r="P117">
        <f t="shared" si="14"/>
        <v>0</v>
      </c>
      <c r="Q117">
        <f t="shared" si="15"/>
        <v>0</v>
      </c>
    </row>
    <row r="118" spans="1:17" ht="71.25">
      <c r="A118" s="33">
        <f>Konsolidiert!C118</f>
        <v>6305.33</v>
      </c>
      <c r="B118" s="33" t="str">
        <f>Konsolidiert!D118</f>
        <v>10 karyotypisierte Metaphasen oder 5 karyotypisierte Metaphasen und 15 analysierte Metaphasen, maligne Hämopathien</v>
      </c>
      <c r="C118">
        <f>Konsolidiert!M118</f>
        <v>0</v>
      </c>
      <c r="D118">
        <f>Konsolidiert!V118</f>
        <v>0</v>
      </c>
      <c r="E118">
        <f>Konsolidiert!AC118</f>
        <v>0</v>
      </c>
      <c r="F118">
        <f>Konsolidiert!AK118</f>
        <v>0</v>
      </c>
      <c r="G118">
        <f>Konsolidiert!AR118</f>
        <v>0</v>
      </c>
      <c r="I118" t="str">
        <f t="shared" si="8"/>
        <v>Nicht vergleichbar</v>
      </c>
      <c r="J118">
        <f t="shared" si="9"/>
        <v>0</v>
      </c>
      <c r="K118" t="str">
        <f t="shared" si="10"/>
        <v>Nicht vergleichbar</v>
      </c>
      <c r="L118">
        <f t="shared" si="11"/>
        <v>0</v>
      </c>
      <c r="M118" t="str">
        <f t="shared" si="12"/>
        <v>Nicht vergleichbar</v>
      </c>
      <c r="N118">
        <f t="shared" si="13"/>
        <v>0</v>
      </c>
      <c r="P118">
        <f t="shared" si="14"/>
        <v>0</v>
      </c>
      <c r="Q118">
        <f t="shared" si="15"/>
        <v>0</v>
      </c>
    </row>
    <row r="119" spans="1:17" ht="71.25">
      <c r="A119" s="33">
        <f>Konsolidiert!C119</f>
        <v>6306.33</v>
      </c>
      <c r="B119" s="33" t="str">
        <f>Konsolidiert!D119</f>
        <v>Zuschlag für zusätzliche analysierte Zellen, 5 karyotypisierte Metaphasen oder 10 analysierte Metaphasen, maligne Hämopathien</v>
      </c>
      <c r="C119">
        <f>Konsolidiert!M119</f>
        <v>0</v>
      </c>
      <c r="D119">
        <f>Konsolidiert!V119</f>
        <v>0</v>
      </c>
      <c r="E119">
        <f>Konsolidiert!AC119</f>
        <v>0</v>
      </c>
      <c r="F119">
        <f>Konsolidiert!AK119</f>
        <v>0</v>
      </c>
      <c r="G119">
        <f>Konsolidiert!AR119</f>
        <v>0</v>
      </c>
      <c r="I119" t="str">
        <f t="shared" si="8"/>
        <v>Nicht vergleichbar</v>
      </c>
      <c r="J119">
        <f t="shared" si="9"/>
        <v>0</v>
      </c>
      <c r="K119" t="str">
        <f t="shared" si="10"/>
        <v>Nicht vergleichbar</v>
      </c>
      <c r="L119">
        <f t="shared" si="11"/>
        <v>0</v>
      </c>
      <c r="M119" t="str">
        <f t="shared" si="12"/>
        <v>Nicht vergleichbar</v>
      </c>
      <c r="N119">
        <f t="shared" si="13"/>
        <v>0</v>
      </c>
      <c r="P119">
        <f t="shared" si="14"/>
        <v>0</v>
      </c>
      <c r="Q119">
        <f t="shared" si="15"/>
        <v>0</v>
      </c>
    </row>
    <row r="120" spans="1:17" ht="57">
      <c r="A120" s="33">
        <f>Konsolidiert!C120</f>
        <v>6310.34</v>
      </c>
      <c r="B120" s="33" t="str">
        <f>Konsolidiert!D120</f>
        <v>Maligne Hämopathien, Zuschlag für In-situ-Hybridisierung an Metaphasen- oder Interphasekernen</v>
      </c>
      <c r="C120">
        <f>Konsolidiert!M120</f>
        <v>0</v>
      </c>
      <c r="D120">
        <f>Konsolidiert!V120</f>
        <v>0</v>
      </c>
      <c r="E120">
        <f>Konsolidiert!AC120</f>
        <v>0</v>
      </c>
      <c r="F120">
        <f>Konsolidiert!AK120</f>
        <v>0</v>
      </c>
      <c r="G120">
        <f>Konsolidiert!AR120</f>
        <v>0</v>
      </c>
      <c r="I120" t="str">
        <f t="shared" si="8"/>
        <v>Nicht vergleichbar</v>
      </c>
      <c r="J120">
        <f t="shared" si="9"/>
        <v>0</v>
      </c>
      <c r="K120" t="str">
        <f t="shared" si="10"/>
        <v>Nicht vergleichbar</v>
      </c>
      <c r="L120">
        <f t="shared" si="11"/>
        <v>0</v>
      </c>
      <c r="M120" t="str">
        <f t="shared" si="12"/>
        <v>Nicht vergleichbar</v>
      </c>
      <c r="N120">
        <f t="shared" si="13"/>
        <v>0</v>
      </c>
      <c r="P120">
        <f t="shared" si="14"/>
        <v>0</v>
      </c>
      <c r="Q120">
        <f t="shared" si="15"/>
        <v>0</v>
      </c>
    </row>
    <row r="121" spans="1:17" ht="57">
      <c r="A121" s="33">
        <f>Konsolidiert!C121</f>
        <v>6311.36</v>
      </c>
      <c r="B121" s="33" t="str">
        <f>Konsolidiert!D121</f>
        <v xml:space="preserve">Maligne Hämopathien, Reihen-Hybridisierung in situ oder / und genomisch (Chromosomale Microarray-Analyse) </v>
      </c>
      <c r="C121">
        <f>Konsolidiert!M121</f>
        <v>0</v>
      </c>
      <c r="D121">
        <f>Konsolidiert!V121</f>
        <v>0</v>
      </c>
      <c r="E121">
        <f>Konsolidiert!AC121</f>
        <v>0</v>
      </c>
      <c r="F121">
        <f>Konsolidiert!AK121</f>
        <v>0</v>
      </c>
      <c r="G121">
        <f>Konsolidiert!AR121</f>
        <v>0</v>
      </c>
      <c r="I121" t="str">
        <f t="shared" si="8"/>
        <v>Nicht vergleichbar</v>
      </c>
      <c r="J121">
        <f t="shared" si="9"/>
        <v>0</v>
      </c>
      <c r="K121" t="str">
        <f t="shared" si="10"/>
        <v>Nicht vergleichbar</v>
      </c>
      <c r="L121">
        <f t="shared" si="11"/>
        <v>0</v>
      </c>
      <c r="M121" t="str">
        <f t="shared" si="12"/>
        <v>Nicht vergleichbar</v>
      </c>
      <c r="N121">
        <f t="shared" si="13"/>
        <v>0</v>
      </c>
      <c r="P121">
        <f t="shared" si="14"/>
        <v>0</v>
      </c>
      <c r="Q121">
        <f t="shared" si="15"/>
        <v>0</v>
      </c>
    </row>
    <row r="122" spans="1:17">
      <c r="A122" s="33">
        <f>Konsolidiert!C122</f>
        <v>6400.5</v>
      </c>
      <c r="B122" s="33" t="str">
        <f>Konsolidiert!D122</f>
        <v>Myeloische Neoplasien</v>
      </c>
      <c r="C122">
        <f>Konsolidiert!M122</f>
        <v>0</v>
      </c>
      <c r="D122">
        <f>Konsolidiert!V122</f>
        <v>0</v>
      </c>
      <c r="E122">
        <f>Konsolidiert!AC122</f>
        <v>0</v>
      </c>
      <c r="F122">
        <f>Konsolidiert!AK122</f>
        <v>0</v>
      </c>
      <c r="G122">
        <f>Konsolidiert!AR122</f>
        <v>0</v>
      </c>
      <c r="I122" t="str">
        <f t="shared" si="8"/>
        <v>Nicht vergleichbar</v>
      </c>
      <c r="J122">
        <f t="shared" si="9"/>
        <v>0</v>
      </c>
      <c r="K122" t="str">
        <f t="shared" si="10"/>
        <v>Nicht vergleichbar</v>
      </c>
      <c r="L122">
        <f t="shared" si="11"/>
        <v>0</v>
      </c>
      <c r="M122" t="str">
        <f t="shared" si="12"/>
        <v>Nicht vergleichbar</v>
      </c>
      <c r="N122">
        <f t="shared" si="13"/>
        <v>0</v>
      </c>
      <c r="P122">
        <f t="shared" si="14"/>
        <v>0</v>
      </c>
      <c r="Q122">
        <f t="shared" si="15"/>
        <v>0</v>
      </c>
    </row>
    <row r="123" spans="1:17">
      <c r="A123" s="33">
        <f>Konsolidiert!C123</f>
        <v>6400.58</v>
      </c>
      <c r="B123" s="33" t="str">
        <f>Konsolidiert!D123</f>
        <v>Myeloische Neoplasien</v>
      </c>
      <c r="C123">
        <f>Konsolidiert!M123</f>
        <v>0</v>
      </c>
      <c r="D123">
        <f>Konsolidiert!V123</f>
        <v>0</v>
      </c>
      <c r="E123">
        <f>Konsolidiert!AC123</f>
        <v>0</v>
      </c>
      <c r="F123">
        <f>Konsolidiert!AK123</f>
        <v>0</v>
      </c>
      <c r="G123">
        <f>Konsolidiert!AR123</f>
        <v>0</v>
      </c>
      <c r="I123" t="str">
        <f t="shared" si="8"/>
        <v>Nicht vergleichbar</v>
      </c>
      <c r="J123">
        <f t="shared" si="9"/>
        <v>0</v>
      </c>
      <c r="K123" t="str">
        <f t="shared" si="10"/>
        <v>Nicht vergleichbar</v>
      </c>
      <c r="L123">
        <f t="shared" si="11"/>
        <v>0</v>
      </c>
      <c r="M123" t="str">
        <f t="shared" si="12"/>
        <v>Nicht vergleichbar</v>
      </c>
      <c r="N123">
        <f t="shared" si="13"/>
        <v>0</v>
      </c>
      <c r="P123">
        <f t="shared" si="14"/>
        <v>0</v>
      </c>
      <c r="Q123">
        <f t="shared" si="15"/>
        <v>0</v>
      </c>
    </row>
    <row r="124" spans="1:17" ht="42.75">
      <c r="A124" s="33">
        <f>Konsolidiert!C124</f>
        <v>6402.54</v>
      </c>
      <c r="B124" s="33" t="str">
        <f>Konsolidiert!D124</f>
        <v>Polymorphismusbestimmung bei Chimärismusüberwachung nach Stammzelltransplantation</v>
      </c>
      <c r="C124">
        <f>Konsolidiert!M124</f>
        <v>1</v>
      </c>
      <c r="D124">
        <f>Konsolidiert!V124</f>
        <v>0</v>
      </c>
      <c r="E124">
        <f>Konsolidiert!AC124</f>
        <v>0</v>
      </c>
      <c r="F124">
        <f>Konsolidiert!AK124</f>
        <v>1</v>
      </c>
      <c r="G124">
        <f>Konsolidiert!AR124</f>
        <v>0</v>
      </c>
      <c r="I124" t="str">
        <f t="shared" si="8"/>
        <v>Nicht vergleichbar</v>
      </c>
      <c r="J124">
        <f t="shared" si="9"/>
        <v>0</v>
      </c>
      <c r="K124" t="str">
        <f t="shared" si="10"/>
        <v>Nicht vergleichbar</v>
      </c>
      <c r="L124">
        <f t="shared" si="11"/>
        <v>0</v>
      </c>
      <c r="M124" t="str">
        <f t="shared" si="12"/>
        <v>Nicht vergleichbar</v>
      </c>
      <c r="N124">
        <f t="shared" si="13"/>
        <v>0</v>
      </c>
      <c r="P124">
        <f t="shared" si="14"/>
        <v>0</v>
      </c>
      <c r="Q124">
        <f t="shared" si="15"/>
        <v>0</v>
      </c>
    </row>
    <row r="125" spans="1:17" ht="128.25">
      <c r="A125" s="33">
        <f>Konsolidiert!C125</f>
        <v>6700.9</v>
      </c>
      <c r="B125" s="33" t="str">
        <f>Konsolidiert!D125</f>
        <v xml:space="preserve">Ersttrimester-Test als pränatale Risikoabklärung für Trisomie 21, 18 und 13: pregnancy-associated plasma protein-A (PAPP-A) und freies β-Human Choriongonadotropin (β-HCG) mit informatischer Auswertung und Risikoberechnung
</v>
      </c>
      <c r="C125">
        <f>Konsolidiert!M125</f>
        <v>2</v>
      </c>
      <c r="D125">
        <f>Konsolidiert!V125</f>
        <v>0</v>
      </c>
      <c r="E125">
        <f>Konsolidiert!AC125</f>
        <v>1</v>
      </c>
      <c r="F125">
        <f>Konsolidiert!AK125</f>
        <v>1</v>
      </c>
      <c r="G125">
        <f>Konsolidiert!AR125</f>
        <v>1</v>
      </c>
      <c r="I125" t="str">
        <f t="shared" si="8"/>
        <v>Nicht vergleichbar</v>
      </c>
      <c r="J125">
        <f t="shared" si="9"/>
        <v>0</v>
      </c>
      <c r="K125" t="str">
        <f t="shared" si="10"/>
        <v>Nicht vergleichbar</v>
      </c>
      <c r="L125">
        <f t="shared" si="11"/>
        <v>0</v>
      </c>
      <c r="M125" t="str">
        <f t="shared" si="12"/>
        <v>Nicht vergleichbar</v>
      </c>
      <c r="N125">
        <f t="shared" si="13"/>
        <v>0</v>
      </c>
      <c r="P125">
        <f t="shared" si="14"/>
        <v>0</v>
      </c>
      <c r="Q125">
        <f t="shared" si="15"/>
        <v>0</v>
      </c>
    </row>
    <row r="126" spans="1:17" ht="85.5">
      <c r="A126" s="33">
        <f>Konsolidiert!C126</f>
        <v>6702.63</v>
      </c>
      <c r="B126" s="33" t="str">
        <f>Konsolidiert!D126</f>
        <v>Nicht invasiver pränataler Test (non invasive prenatal test NIPT) an freier DNA (cell-free DNA, cfDNA) aus mütterlichem Blut, nur für die Trisomien 21, 18 und 13, pauschal</v>
      </c>
      <c r="C126">
        <f>Konsolidiert!M126</f>
        <v>1</v>
      </c>
      <c r="D126">
        <f>Konsolidiert!V126</f>
        <v>0</v>
      </c>
      <c r="E126">
        <f>Konsolidiert!AC126</f>
        <v>0</v>
      </c>
      <c r="F126">
        <f>Konsolidiert!AK126</f>
        <v>0</v>
      </c>
      <c r="G126">
        <f>Konsolidiert!AR126</f>
        <v>2</v>
      </c>
      <c r="I126" t="str">
        <f t="shared" si="8"/>
        <v>Nicht vergleichbar</v>
      </c>
      <c r="J126">
        <f t="shared" si="9"/>
        <v>0</v>
      </c>
      <c r="K126" t="str">
        <f t="shared" si="10"/>
        <v>Nicht vergleichbar</v>
      </c>
      <c r="L126">
        <f t="shared" si="11"/>
        <v>0</v>
      </c>
      <c r="M126" t="str">
        <f t="shared" si="12"/>
        <v>Nicht vergleichbar</v>
      </c>
      <c r="N126">
        <f t="shared" si="13"/>
        <v>0</v>
      </c>
      <c r="P126">
        <f t="shared" si="14"/>
        <v>0</v>
      </c>
      <c r="Q126">
        <f t="shared" si="15"/>
        <v>0</v>
      </c>
    </row>
    <row r="127" spans="1:17">
      <c r="J127">
        <f>SUM(J2:J126)</f>
        <v>45</v>
      </c>
      <c r="L127">
        <f>SUM(L2:L126)</f>
        <v>58</v>
      </c>
      <c r="N127">
        <f>SUM(N2:N126)</f>
        <v>93</v>
      </c>
      <c r="P127">
        <f>SUM(P2:P126)</f>
        <v>65</v>
      </c>
      <c r="Q127">
        <f>SUM(Q2:Q126)</f>
        <v>14</v>
      </c>
    </row>
  </sheetData>
  <autoFilter ref="B1:N126" xr:uid="{23FB0134-57AB-4891-B903-FFB10E0F7B0C}"/>
  <conditionalFormatting sqref="C2:G126">
    <cfRule type="cellIs" dxfId="23" priority="3" operator="equal">
      <formula>2</formula>
    </cfRule>
    <cfRule type="cellIs" dxfId="22" priority="4" operator="equal">
      <formula>1</formula>
    </cfRule>
  </conditionalFormatting>
  <conditionalFormatting sqref="J2:J126">
    <cfRule type="cellIs" dxfId="21" priority="1" operator="equal">
      <formula>0</formula>
    </cfRule>
    <cfRule type="cellIs" dxfId="20" priority="2" operator="equal">
      <formula>1</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376A-0FB2-41B2-9D68-EB9E463CB11C}">
  <sheetPr codeName="Tabelle2">
    <tabColor theme="7" tint="0.39997558519241921"/>
  </sheetPr>
  <dimension ref="A1:AR126"/>
  <sheetViews>
    <sheetView zoomScale="70" zoomScaleNormal="70" workbookViewId="0">
      <pane ySplit="1" topLeftCell="A2" activePane="bottomLeft" state="frozen"/>
      <selection activeCell="B43" sqref="B43"/>
      <selection pane="bottomLeft" activeCell="B43" sqref="B43"/>
    </sheetView>
  </sheetViews>
  <sheetFormatPr baseColWidth="10" defaultRowHeight="14.25"/>
  <cols>
    <col min="1" max="1" width="22.125" bestFit="1" customWidth="1"/>
    <col min="2" max="2" width="22.125" customWidth="1"/>
    <col min="3" max="3" width="10.625" customWidth="1"/>
    <col min="4" max="4" width="30.625" style="33" customWidth="1"/>
    <col min="5" max="6" width="10.625" customWidth="1"/>
    <col min="7" max="7" width="10.625" style="32" customWidth="1"/>
    <col min="8" max="8" width="30.625" style="33" customWidth="1"/>
    <col min="9" max="9" width="10.625" style="33" customWidth="1"/>
    <col min="10" max="10" width="30.625" style="33" customWidth="1"/>
    <col min="11" max="13" width="10.625" customWidth="1"/>
    <col min="14" max="14" width="10.625" style="32" customWidth="1"/>
    <col min="15" max="15" width="30.625" style="33" customWidth="1"/>
    <col min="16" max="16" width="15.625" style="33" customWidth="1"/>
    <col min="17" max="19" width="17" style="33" customWidth="1"/>
    <col min="20" max="22" width="10.625" customWidth="1"/>
    <col min="23" max="23" width="10.625" style="32" customWidth="1"/>
    <col min="24" max="26" width="30.625" style="33" customWidth="1"/>
    <col min="27" max="28" width="10.625" customWidth="1"/>
    <col min="31" max="31" width="10.625" style="32" customWidth="1"/>
    <col min="32" max="34" width="30.625" style="33" customWidth="1"/>
    <col min="35" max="36" width="10.625" customWidth="1"/>
    <col min="38" max="38" width="11" style="32"/>
  </cols>
  <sheetData>
    <row r="1" spans="1:44" ht="28.5">
      <c r="A1" t="s">
        <v>937</v>
      </c>
      <c r="B1" t="s">
        <v>938</v>
      </c>
      <c r="C1" t="s">
        <v>0</v>
      </c>
      <c r="D1" s="33" t="s">
        <v>2</v>
      </c>
      <c r="E1" t="s">
        <v>1</v>
      </c>
      <c r="F1" t="s">
        <v>3</v>
      </c>
      <c r="G1" s="32" t="s">
        <v>595</v>
      </c>
      <c r="H1" s="33" t="s">
        <v>597</v>
      </c>
      <c r="I1" s="32" t="s">
        <v>598</v>
      </c>
      <c r="J1" s="33" t="s">
        <v>596</v>
      </c>
      <c r="K1" t="s">
        <v>4</v>
      </c>
      <c r="L1" t="s">
        <v>5</v>
      </c>
      <c r="M1" t="s">
        <v>623</v>
      </c>
      <c r="N1" s="32" t="s">
        <v>631</v>
      </c>
      <c r="O1" s="33" t="s">
        <v>632</v>
      </c>
      <c r="P1" s="33" t="s">
        <v>633</v>
      </c>
      <c r="Q1" s="33" t="s">
        <v>634</v>
      </c>
      <c r="R1" s="33" t="s">
        <v>635</v>
      </c>
      <c r="S1" s="33" t="s">
        <v>636</v>
      </c>
      <c r="T1" t="s">
        <v>323</v>
      </c>
      <c r="U1" t="s">
        <v>324</v>
      </c>
      <c r="V1" t="s">
        <v>624</v>
      </c>
      <c r="W1" s="32" t="s">
        <v>626</v>
      </c>
      <c r="X1" s="33" t="s">
        <v>627</v>
      </c>
      <c r="Y1" t="s">
        <v>628</v>
      </c>
      <c r="Z1" s="33" t="s">
        <v>629</v>
      </c>
      <c r="AA1" t="s">
        <v>325</v>
      </c>
      <c r="AB1" t="s">
        <v>326</v>
      </c>
      <c r="AC1" t="s">
        <v>625</v>
      </c>
      <c r="AE1" s="32" t="s">
        <v>731</v>
      </c>
      <c r="AF1" s="33" t="s">
        <v>732</v>
      </c>
      <c r="AG1" t="s">
        <v>733</v>
      </c>
      <c r="AH1" s="33" t="s">
        <v>734</v>
      </c>
      <c r="AI1" t="s">
        <v>735</v>
      </c>
      <c r="AJ1" t="s">
        <v>736</v>
      </c>
      <c r="AK1" t="s">
        <v>737</v>
      </c>
      <c r="AL1" s="32" t="s">
        <v>1038</v>
      </c>
      <c r="AM1" s="33" t="s">
        <v>1039</v>
      </c>
      <c r="AN1" t="s">
        <v>1040</v>
      </c>
      <c r="AO1" s="33" t="s">
        <v>1041</v>
      </c>
      <c r="AP1" t="s">
        <v>1042</v>
      </c>
      <c r="AQ1" t="s">
        <v>1043</v>
      </c>
      <c r="AR1" t="s">
        <v>1044</v>
      </c>
    </row>
    <row r="2" spans="1:44" ht="28.5">
      <c r="A2" t="str">
        <f>CHE!A3</f>
        <v>A</v>
      </c>
      <c r="B2" t="str">
        <f>LEFT(A2,1)</f>
        <v>A</v>
      </c>
      <c r="C2" s="2">
        <f>CHE!B3</f>
        <v>1006</v>
      </c>
      <c r="D2" s="34" t="str">
        <f>CHE!E3</f>
        <v>Vitamin D</v>
      </c>
      <c r="E2">
        <f>CHE!D3</f>
        <v>47.7</v>
      </c>
      <c r="F2" t="s">
        <v>322</v>
      </c>
      <c r="G2" s="32">
        <f>IF(ISBLANK(DEU_EBM!A3),"",DEU_EBM!A3)</f>
        <v>32413</v>
      </c>
      <c r="H2" s="33" t="str">
        <f>IF(ISBLANK(DEU_EBM!B3),"",DEU_EBM!B3)</f>
        <v>25-Hydroxy-Cholecalciferol (Vitamin D)</v>
      </c>
      <c r="I2" t="str">
        <f>IF(ISBLANK(DEU_EBM!D3),"",DEU_EBM!D3)</f>
        <v/>
      </c>
      <c r="J2" s="33" t="str">
        <f>IF(ISBLANK(DEU_EBM!E3),"",DEU_EBM!E3)</f>
        <v/>
      </c>
      <c r="K2">
        <f>IF(DEU_EBM!G3=0,"",DEU_EBM!G3)</f>
        <v>18.399999999999999</v>
      </c>
      <c r="L2" t="s">
        <v>495</v>
      </c>
      <c r="M2">
        <f>DEU_EBM!H3</f>
        <v>1</v>
      </c>
      <c r="N2" s="32">
        <f>IF(ISBLANK(DEU_GOÄ!A3),"",DEU_GOÄ!A3)</f>
        <v>4138</v>
      </c>
      <c r="O2" t="str">
        <f>IF(ISBLANK(DEU_GOÄ!B3),"",DEU_GOÄ!B3)</f>
        <v>25-Hydroxy-Vitamin D (25-OH-D,D(tief)2), Ligandenassay – einschließlich Doppelbestimmung und aktueller Bezugskurve –</v>
      </c>
      <c r="P2" t="str">
        <f>IF(ISBLANK(DEU_GOÄ!D3),"",DEU_GOÄ!D3)</f>
        <v/>
      </c>
      <c r="Q2" t="str">
        <f>IF(ISBLANK(DEU_GOÄ!E3),"",DEU_GOÄ!E3)</f>
        <v/>
      </c>
      <c r="R2" t="str">
        <f>IF(ISBLANK(DEU_GOÄ!G3),"",DEU_GOÄ!G3)</f>
        <v/>
      </c>
      <c r="S2" t="str">
        <f>IF(ISBLANK(DEU_GOÄ!H3),"",DEU_GOÄ!H3)</f>
        <v/>
      </c>
      <c r="T2" s="51">
        <f>IF(DEU_GOÄ!J3=0,"",DEU_GOÄ!J3)</f>
        <v>32.174575499915633</v>
      </c>
      <c r="U2" t="s">
        <v>495</v>
      </c>
      <c r="V2">
        <f>DEU_GOÄ!K3</f>
        <v>1</v>
      </c>
      <c r="W2" s="32" t="str">
        <f>IF(ISBLANK(NLD!A3),"",NLD!A3)</f>
        <v>070440</v>
      </c>
      <c r="X2" t="str">
        <f>IF(ISBLANK(NLD!C3),"",NLD!C3)</f>
        <v>Vitamin D (Dihydroxycholecalciferol).</v>
      </c>
      <c r="Y2" t="str">
        <f>IF(ISBLANK(NLD!E3),"",NLD!E3)</f>
        <v/>
      </c>
      <c r="Z2" t="str">
        <f>IF(ISBLANK(NLD!G3),"",NLD!G3)</f>
        <v/>
      </c>
      <c r="AA2">
        <f>IF(NLD!I3=0,"",NLD!I3)</f>
        <v>8.1300000000000008</v>
      </c>
      <c r="AB2" t="s">
        <v>495</v>
      </c>
      <c r="AC2">
        <f>IF(ISBLANK(NLD!J3),"",NLD!J3)</f>
        <v>1</v>
      </c>
      <c r="AE2" s="32">
        <f>IF(ISBLANK(BEL!B3),"",BEL!B3)</f>
        <v>559311</v>
      </c>
      <c r="AF2" t="str">
        <f>IF(ISBLANK(BEL!C3),"",BEL!C3)</f>
        <v xml:space="preserve">Doseren van 25-hydroxy vitamine D </v>
      </c>
      <c r="AG2" t="str">
        <f>IF(ISBLANK(BEL!E3),"",BEL!E3)</f>
        <v/>
      </c>
      <c r="AH2" t="str">
        <f>IF(ISBLANK(BEL!F3),"",BEL!F3)</f>
        <v/>
      </c>
      <c r="AI2">
        <f>IF(BEL!R3=0,"",BEL!R3)</f>
        <v>3.4636</v>
      </c>
      <c r="AJ2" t="s">
        <v>495</v>
      </c>
      <c r="AK2">
        <f>IF(ISBLANK(BEL!S3),"",BEL!S3)</f>
        <v>1</v>
      </c>
      <c r="AL2" s="32">
        <f>IF(ISBLANK(FRA!A3),"",FRA!A3)</f>
        <v>1820</v>
      </c>
      <c r="AM2" t="str">
        <f>IF(ISBLANK(FRA!B3),"",FRA!B3)</f>
        <v xml:space="preserve">Dérivés dihydroxylés de la vitamine D </v>
      </c>
      <c r="AN2" t="str">
        <f>IF(ISBLANK(FRA!D3),"",FRA!D3)</f>
        <v/>
      </c>
      <c r="AO2" t="str">
        <f>IF(ISBLANK(FRA!E3),"",FRA!E3)</f>
        <v/>
      </c>
      <c r="AP2">
        <f>IF(FRA!J3=0,"",FRA!J3)</f>
        <v>20.8</v>
      </c>
      <c r="AQ2" t="s">
        <v>495</v>
      </c>
      <c r="AR2">
        <f>IF(ISBLANK(FRA!K3),"",FRA!K3)</f>
        <v>1</v>
      </c>
    </row>
    <row r="3" spans="1:44" ht="57">
      <c r="A3" t="str">
        <f>CHE!A4</f>
        <v>A</v>
      </c>
      <c r="B3" t="str">
        <f t="shared" ref="B3:B66" si="0">LEFT(A3,1)</f>
        <v>A</v>
      </c>
      <c r="C3" s="2">
        <f>CHE!B4</f>
        <v>1013</v>
      </c>
      <c r="D3" s="34" t="str">
        <f>CHE!E4</f>
        <v>ABO-Blutgruppen und RH1 (D) - Antigen Bestimmung inkl. Ausschluss schwaches RH1 (D) - Antigen wenn RH1 (D) negativ</v>
      </c>
      <c r="E3">
        <f>CHE!D4</f>
        <v>15.4</v>
      </c>
      <c r="F3" t="s">
        <v>322</v>
      </c>
      <c r="G3" s="32">
        <f>IF(ISBLANK(DEU_EBM!A4),"",DEU_EBM!A4)</f>
        <v>32540</v>
      </c>
      <c r="H3" s="33" t="str">
        <f>IF(ISBLANK(DEU_EBM!B4),"",DEU_EBM!B4)</f>
        <v>Nachweis der Blutgruppenmerkmale A, B, 0 und Rh-Faktor D</v>
      </c>
      <c r="I3" t="str">
        <f>IF(ISBLANK(DEU_EBM!D4),"",DEU_EBM!D4)</f>
        <v/>
      </c>
      <c r="J3" s="33" t="str">
        <f>IF(ISBLANK(DEU_EBM!E4),"",DEU_EBM!E4)</f>
        <v/>
      </c>
      <c r="K3">
        <f>IF(DEU_EBM!G4=0,"",DEU_EBM!G4)</f>
        <v>9.6</v>
      </c>
      <c r="L3" t="s">
        <v>495</v>
      </c>
      <c r="M3">
        <f>DEU_EBM!H4</f>
        <v>1</v>
      </c>
      <c r="N3" s="32">
        <f>IF(ISBLANK(DEU_GOÄ!A4),"",DEU_GOÄ!A4)</f>
        <v>3982</v>
      </c>
      <c r="O3" t="str">
        <f>IF(ISBLANK(DEU_GOÄ!B4),"",DEU_GOÄ!B4)</f>
        <v>ABO-Merkmale, Isoagglutinine und Rhesusfaktor D (D und CDE)</v>
      </c>
      <c r="P3" t="str">
        <f>IF(ISBLANK(DEU_GOÄ!D4),"",DEU_GOÄ!D4)</f>
        <v/>
      </c>
      <c r="Q3" t="str">
        <f>IF(ISBLANK(DEU_GOÄ!E4),"",DEU_GOÄ!E4)</f>
        <v/>
      </c>
      <c r="R3" t="str">
        <f>IF(ISBLANK(DEU_GOÄ!G4),"",DEU_GOÄ!G4)</f>
        <v/>
      </c>
      <c r="S3" t="str">
        <f>IF(ISBLANK(DEU_GOÄ!H4),"",DEU_GOÄ!H4)</f>
        <v/>
      </c>
      <c r="T3" s="51">
        <f>IF(DEU_GOÄ!J4=0,"",DEU_GOÄ!J4)</f>
        <v>20.109109687447273</v>
      </c>
      <c r="U3" t="s">
        <v>495</v>
      </c>
      <c r="V3">
        <f>DEU_GOÄ!K4</f>
        <v>1</v>
      </c>
      <c r="W3" s="32" t="str">
        <f>IF(ISBLANK(NLD!A4),"",NLD!A4)</f>
        <v>070604</v>
      </c>
      <c r="X3" t="str">
        <f>IF(ISBLANK(NLD!C4),"",NLD!C4)</f>
        <v>Blutgruppe ABO + Rhesusfaktor Rhesusfaktor (D+ oder D-) Röhrchentest, Rhesusfaktor (D+ oder D-) Objektträger-Test oder Bromelin-Objektglasmethode.</v>
      </c>
      <c r="Y3" t="str">
        <f>IF(ISBLANK(NLD!E4),"",NLD!E4)</f>
        <v/>
      </c>
      <c r="Z3" t="str">
        <f>IF(ISBLANK(NLD!G4),"",NLD!G4)</f>
        <v/>
      </c>
      <c r="AA3">
        <f>IF(NLD!I4=0,"",NLD!I4)</f>
        <v>4.99</v>
      </c>
      <c r="AB3" t="s">
        <v>495</v>
      </c>
      <c r="AC3">
        <f>IF(ISBLANK(NLD!J4),"",NLD!J4)</f>
        <v>1</v>
      </c>
      <c r="AE3" s="32">
        <f>IF(ISBLANK(BEL!B4),"",BEL!B4)</f>
        <v>555015</v>
      </c>
      <c r="AF3" t="str">
        <f>IF(ISBLANK(BEL!C4),"",BEL!C4)</f>
        <v>Bepalen van de bloedgroepen ABO-RH1</v>
      </c>
      <c r="AG3" t="str">
        <f>IF(ISBLANK(BEL!E4),"",BEL!E4)</f>
        <v/>
      </c>
      <c r="AH3" t="str">
        <f>IF(ISBLANK(BEL!F4),"",BEL!F4)</f>
        <v/>
      </c>
      <c r="AI3">
        <f>IF(BEL!R4=0,"",BEL!R4)</f>
        <v>1.2988500000000001</v>
      </c>
      <c r="AJ3" t="s">
        <v>495</v>
      </c>
      <c r="AK3">
        <f>IF(ISBLANK(BEL!S4),"",BEL!S4)</f>
        <v>1</v>
      </c>
      <c r="AL3" s="32">
        <f>IF(ISBLANK(FRA!A4),"",FRA!A4)</f>
        <v>1140</v>
      </c>
      <c r="AM3" t="str">
        <f>IF(ISBLANK(FRA!B4),"",FRA!B4)</f>
        <v>Groupage sanguin ABO-Rh</v>
      </c>
      <c r="AN3" t="str">
        <f>IF(ISBLANK(FRA!D4),"",FRA!D4)</f>
        <v/>
      </c>
      <c r="AO3" t="str">
        <f>IF(ISBLANK(FRA!E4),"",FRA!E4)</f>
        <v/>
      </c>
      <c r="AP3">
        <f>IF(FRA!J4=0,"",FRA!J4)</f>
        <v>8.58</v>
      </c>
      <c r="AQ3" t="s">
        <v>495</v>
      </c>
      <c r="AR3">
        <f>IF(ISBLANK(FRA!K4),"",FRA!K4)</f>
        <v>1</v>
      </c>
    </row>
    <row r="4" spans="1:44" ht="28.5">
      <c r="A4" t="str">
        <f>CHE!A5</f>
        <v>A</v>
      </c>
      <c r="B4" t="str">
        <f t="shared" si="0"/>
        <v>A</v>
      </c>
      <c r="C4" s="2">
        <f>CHE!B5</f>
        <v>1019</v>
      </c>
      <c r="D4" s="34" t="str">
        <f>CHE!E5</f>
        <v xml:space="preserve">Aktivierte partielle Thromboplastinzeit (APTT) </v>
      </c>
      <c r="E4">
        <f>CHE!D5</f>
        <v>7.8</v>
      </c>
      <c r="F4" t="s">
        <v>322</v>
      </c>
      <c r="G4" s="32">
        <f>IF(ISBLANK(DEU_EBM!A5),"",DEU_EBM!A5)</f>
        <v>32112</v>
      </c>
      <c r="H4" s="33" t="str">
        <f>IF(ISBLANK(DEU_EBM!B5),"",DEU_EBM!B5)</f>
        <v>Partielle Thromboplastinzeit (PTT)</v>
      </c>
      <c r="I4" t="str">
        <f>IF(ISBLANK(DEU_EBM!D5),"",DEU_EBM!D5)</f>
        <v/>
      </c>
      <c r="J4" s="33" t="str">
        <f>IF(ISBLANK(DEU_EBM!E5),"",DEU_EBM!E5)</f>
        <v/>
      </c>
      <c r="K4">
        <f>IF(DEU_EBM!G5=0,"",DEU_EBM!G5)</f>
        <v>0.6</v>
      </c>
      <c r="L4" t="s">
        <v>495</v>
      </c>
      <c r="M4">
        <f>DEU_EBM!H5</f>
        <v>1</v>
      </c>
      <c r="N4" s="32">
        <f>IF(ISBLANK(DEU_GOÄ!A5),"",DEU_GOÄ!A5)</f>
        <v>3605</v>
      </c>
      <c r="O4" t="str">
        <f>IF(ISBLANK(DEU_GOÄ!B5),"",DEU_GOÄ!B5)</f>
        <v>Partielle Thromboplastinzeit (PTT, aPTT), Einfachbestimmung</v>
      </c>
      <c r="P4" t="str">
        <f>IF(ISBLANK(DEU_GOÄ!D5),"",DEU_GOÄ!D5)</f>
        <v/>
      </c>
      <c r="Q4" t="str">
        <f>IF(ISBLANK(DEU_GOÄ!E5),"",DEU_GOÄ!E5)</f>
        <v/>
      </c>
      <c r="R4" t="str">
        <f>IF(ISBLANK(DEU_GOÄ!G5),"",DEU_GOÄ!G5)</f>
        <v/>
      </c>
      <c r="S4" t="str">
        <f>IF(ISBLANK(DEU_GOÄ!H5),"",DEU_GOÄ!H5)</f>
        <v/>
      </c>
      <c r="T4" s="51">
        <f>IF(DEU_GOÄ!J5=0,"",DEU_GOÄ!J5)</f>
        <v>3.3515182812412121</v>
      </c>
      <c r="U4" t="s">
        <v>495</v>
      </c>
      <c r="V4">
        <f>DEU_GOÄ!K5</f>
        <v>1</v>
      </c>
      <c r="W4" s="32" t="str">
        <f>IF(ISBLANK(NLD!A5),"",NLD!A5)</f>
        <v>077371</v>
      </c>
      <c r="X4" t="str">
        <f>IF(ISBLANK(NLD!C5),"",NLD!C5)</f>
        <v>APTT, aktivierte partielle Thromboplastinzeit.</v>
      </c>
      <c r="Y4" t="str">
        <f>IF(ISBLANK(NLD!E5),"",NLD!E5)</f>
        <v/>
      </c>
      <c r="Z4" t="str">
        <f>IF(ISBLANK(NLD!G5),"",NLD!G5)</f>
        <v/>
      </c>
      <c r="AA4">
        <f>IF(NLD!I5=0,"",NLD!I5)</f>
        <v>3.8</v>
      </c>
      <c r="AB4" t="s">
        <v>495</v>
      </c>
      <c r="AC4">
        <f>IF(ISBLANK(NLD!J5),"",NLD!J5)</f>
        <v>1</v>
      </c>
      <c r="AE4" s="32">
        <f>IF(ISBLANK(BEL!B5),"",BEL!B5)</f>
        <v>554676</v>
      </c>
      <c r="AF4" t="str">
        <f>IF(ISBLANK(BEL!C5),"",BEL!C5)</f>
        <v>Geactiveerde gedeeltelijke thromboplastinetijd</v>
      </c>
      <c r="AG4" t="str">
        <f>IF(ISBLANK(BEL!E5),"",BEL!E5)</f>
        <v/>
      </c>
      <c r="AH4" t="str">
        <f>IF(ISBLANK(BEL!F5),"",BEL!F5)</f>
        <v/>
      </c>
      <c r="AI4">
        <f>IF(BEL!R5=0,"",BEL!R5)</f>
        <v>0.8659</v>
      </c>
      <c r="AJ4" t="s">
        <v>495</v>
      </c>
      <c r="AK4">
        <f>IF(ISBLANK(BEL!S5),"",BEL!S5)</f>
        <v>1</v>
      </c>
      <c r="AL4" s="32">
        <f>IF(ISBLANK(FRA!A5),"",FRA!A5)</f>
        <v>1127</v>
      </c>
      <c r="AM4" t="str">
        <f>IF(ISBLANK(FRA!B5),"",FRA!B5)</f>
        <v>Temps de céphaline + activateur (TCA) quel que soit le nombre de réactifs utilisés</v>
      </c>
      <c r="AN4" t="str">
        <f>IF(ISBLANK(FRA!D5),"",FRA!D5)</f>
        <v/>
      </c>
      <c r="AO4" t="str">
        <f>IF(ISBLANK(FRA!E5),"",FRA!E5)</f>
        <v/>
      </c>
      <c r="AP4">
        <f>IF(FRA!J5=0,"",FRA!J5)</f>
        <v>4.16</v>
      </c>
      <c r="AQ4" t="s">
        <v>495</v>
      </c>
      <c r="AR4">
        <f>IF(ISBLANK(FRA!K5),"",FRA!K5)</f>
        <v>1</v>
      </c>
    </row>
    <row r="5" spans="1:44">
      <c r="A5" t="str">
        <f>CHE!A6</f>
        <v>A</v>
      </c>
      <c r="B5" t="str">
        <f t="shared" si="0"/>
        <v>A</v>
      </c>
      <c r="C5" s="2">
        <f>CHE!B6</f>
        <v>1020</v>
      </c>
      <c r="D5" s="34" t="str">
        <f>CHE!E6</f>
        <v>Alanin-Aminotransferase (ALAT)</v>
      </c>
      <c r="E5">
        <f>CHE!D6</f>
        <v>2.2999999999999998</v>
      </c>
      <c r="F5" t="s">
        <v>322</v>
      </c>
      <c r="G5" s="32">
        <f>IF(ISBLANK(DEU_EBM!A6),"",DEU_EBM!A6)</f>
        <v>32070</v>
      </c>
      <c r="H5" s="33" t="str">
        <f>IF(ISBLANK(DEU_EBM!B6),"",DEU_EBM!B6)</f>
        <v>GPT</v>
      </c>
      <c r="I5" t="str">
        <f>IF(ISBLANK(DEU_EBM!D6),"",DEU_EBM!D6)</f>
        <v/>
      </c>
      <c r="J5" s="33" t="str">
        <f>IF(ISBLANK(DEU_EBM!E6),"",DEU_EBM!E6)</f>
        <v/>
      </c>
      <c r="K5">
        <f>IF(DEU_EBM!G6=0,"",DEU_EBM!G6)</f>
        <v>0.25</v>
      </c>
      <c r="L5" t="s">
        <v>495</v>
      </c>
      <c r="M5">
        <f>DEU_EBM!H6</f>
        <v>1</v>
      </c>
      <c r="N5" s="32">
        <f>IF(ISBLANK(DEU_GOÄ!A6),"",DEU_GOÄ!A6)</f>
        <v>3595</v>
      </c>
      <c r="O5" t="str">
        <f>IF(ISBLANK(DEU_GOÄ!B6),"",DEU_GOÄ!B6)</f>
        <v>Glutamatpyruvattransaminase (GPT, Alaninaminotransferase, ALAT, ALT)</v>
      </c>
      <c r="P5" t="str">
        <f>IF(ISBLANK(DEU_GOÄ!D6),"",DEU_GOÄ!D6)</f>
        <v/>
      </c>
      <c r="Q5" t="str">
        <f>IF(ISBLANK(DEU_GOÄ!E6),"",DEU_GOÄ!E6)</f>
        <v/>
      </c>
      <c r="R5" t="str">
        <f>IF(ISBLANK(DEU_GOÄ!G6),"",DEU_GOÄ!G6)</f>
        <v/>
      </c>
      <c r="S5" t="str">
        <f>IF(ISBLANK(DEU_GOÄ!H6),"",DEU_GOÄ!H6)</f>
        <v/>
      </c>
      <c r="T5" s="51">
        <f>IF(DEU_GOÄ!J6=0,"",DEU_GOÄ!J6)</f>
        <v>2.6812146249929691</v>
      </c>
      <c r="U5" t="s">
        <v>495</v>
      </c>
      <c r="V5">
        <f>DEU_GOÄ!K6</f>
        <v>1</v>
      </c>
      <c r="W5" s="32" t="str">
        <f>IF(ISBLANK(NLD!A6),"",NLD!A6)</f>
        <v>074891</v>
      </c>
      <c r="X5" t="str">
        <f>IF(ISBLANK(NLD!C6),"",NLD!C6)</f>
        <v>ALAT, SGPT, Transaminase.</v>
      </c>
      <c r="Y5" t="str">
        <f>IF(ISBLANK(NLD!E6),"",NLD!E6)</f>
        <v/>
      </c>
      <c r="Z5" t="str">
        <f>IF(ISBLANK(NLD!G6),"",NLD!G6)</f>
        <v/>
      </c>
      <c r="AA5">
        <f>IF(NLD!I6=0,"",NLD!I6)</f>
        <v>1.9</v>
      </c>
      <c r="AB5" t="s">
        <v>495</v>
      </c>
      <c r="AC5">
        <f>IF(ISBLANK(NLD!J6),"",NLD!J6)</f>
        <v>1</v>
      </c>
      <c r="AE5" s="32">
        <f>IF(ISBLANK(BEL!B6),"",BEL!B6)</f>
        <v>120116</v>
      </c>
      <c r="AF5" t="str">
        <f>IF(ISBLANK(BEL!C6),"",BEL!C6)</f>
        <v>Doseren van alanine aminotransferasen</v>
      </c>
      <c r="AG5" t="str">
        <f>IF(ISBLANK(BEL!E6),"",BEL!E6)</f>
        <v/>
      </c>
      <c r="AH5" t="str">
        <f>IF(ISBLANK(BEL!F6),"",BEL!F6)</f>
        <v/>
      </c>
      <c r="AI5">
        <f>IF(BEL!R6=0,"",BEL!R6)</f>
        <v>0.69272</v>
      </c>
      <c r="AJ5" t="s">
        <v>495</v>
      </c>
      <c r="AK5">
        <f>IF(ISBLANK(BEL!S6),"",BEL!S6)</f>
        <v>1</v>
      </c>
      <c r="AL5" s="32">
        <f>IF(ISBLANK(FRA!A6),"",FRA!A6)</f>
        <v>516</v>
      </c>
      <c r="AM5" t="str">
        <f>IF(ISBLANK(FRA!B6),"",FRA!B6)</f>
        <v>Alanin-Aminotransferase (ALAT, TGP)</v>
      </c>
      <c r="AN5" t="str">
        <f>IF(ISBLANK(FRA!D6),"",FRA!D6)</f>
        <v/>
      </c>
      <c r="AO5" t="str">
        <f>IF(ISBLANK(FRA!E6),"",FRA!E6)</f>
        <v/>
      </c>
      <c r="AP5">
        <f>IF(FRA!J6=0,"",FRA!J6)</f>
        <v>1.56</v>
      </c>
      <c r="AQ5" t="s">
        <v>495</v>
      </c>
      <c r="AR5">
        <f>IF(ISBLANK(FRA!K6),"",FRA!K6)</f>
        <v>1</v>
      </c>
    </row>
    <row r="6" spans="1:44" ht="28.5">
      <c r="A6" t="str">
        <f>CHE!A7</f>
        <v>A</v>
      </c>
      <c r="B6" t="str">
        <f t="shared" si="0"/>
        <v>A</v>
      </c>
      <c r="C6" s="2">
        <f>CHE!B7</f>
        <v>1022</v>
      </c>
      <c r="D6" s="34" t="str">
        <f>CHE!E7</f>
        <v xml:space="preserve">Albumin
</v>
      </c>
      <c r="E6">
        <f>CHE!D7</f>
        <v>10.1</v>
      </c>
      <c r="F6" t="s">
        <v>322</v>
      </c>
      <c r="G6" s="32">
        <f>IF(ISBLANK(DEU_EBM!A7),"",DEU_EBM!A7)</f>
        <v>32435</v>
      </c>
      <c r="H6" s="33" t="str">
        <f>IF(ISBLANK(DEU_EBM!B7),"",DEU_EBM!B7)</f>
        <v>Albumin</v>
      </c>
      <c r="I6" t="str">
        <f>IF(ISBLANK(DEU_EBM!D7),"",DEU_EBM!D7)</f>
        <v/>
      </c>
      <c r="J6" s="33" t="str">
        <f>IF(ISBLANK(DEU_EBM!E7),"",DEU_EBM!E7)</f>
        <v/>
      </c>
      <c r="K6">
        <f>IF(DEU_EBM!G7=0,"",DEU_EBM!G7)</f>
        <v>3.4</v>
      </c>
      <c r="L6" t="s">
        <v>495</v>
      </c>
      <c r="M6">
        <f>DEU_EBM!H7</f>
        <v>1</v>
      </c>
      <c r="N6" s="32">
        <f>IF(ISBLANK(DEU_GOÄ!A7),"",DEU_GOÄ!A7)</f>
        <v>3735</v>
      </c>
      <c r="O6" t="str">
        <f>IF(ISBLANK(DEU_GOÄ!B7),"",DEU_GOÄ!B7)</f>
        <v>Albumin, Ligandenassay – gegebenenfalls einschließlich Doppelbestimmung und aktueller Bezugskurve -, Immundiffusion oder ähnliche Untersuchungsmethoden</v>
      </c>
      <c r="P6" t="str">
        <f>IF(ISBLANK(DEU_GOÄ!D7),"",DEU_GOÄ!D7)</f>
        <v/>
      </c>
      <c r="Q6" t="str">
        <f>IF(ISBLANK(DEU_GOÄ!E7),"",DEU_GOÄ!E7)</f>
        <v/>
      </c>
      <c r="R6" t="str">
        <f>IF(ISBLANK(DEU_GOÄ!G7),"",DEU_GOÄ!G7)</f>
        <v/>
      </c>
      <c r="S6" t="str">
        <f>IF(ISBLANK(DEU_GOÄ!H7),"",DEU_GOÄ!H7)</f>
        <v/>
      </c>
      <c r="T6" s="51">
        <f>IF(DEU_GOÄ!J7=0,"",DEU_GOÄ!J7)</f>
        <v>10.054554843723636</v>
      </c>
      <c r="U6" t="s">
        <v>495</v>
      </c>
      <c r="V6">
        <f>DEU_GOÄ!K7</f>
        <v>1</v>
      </c>
      <c r="W6" s="32" t="str">
        <f>IF(ISBLANK(NLD!A7),"",NLD!A7)</f>
        <v>074802</v>
      </c>
      <c r="X6" t="str">
        <f>IF(ISBLANK(NLD!C7),"",NLD!C7)</f>
        <v>Albumin.</v>
      </c>
      <c r="Y6" t="str">
        <f>IF(ISBLANK(NLD!E7),"",NLD!E7)</f>
        <v/>
      </c>
      <c r="Z6" t="str">
        <f>IF(ISBLANK(NLD!G7),"",NLD!G7)</f>
        <v/>
      </c>
      <c r="AA6">
        <f>IF(NLD!I7=0,"",NLD!I7)</f>
        <v>1.51</v>
      </c>
      <c r="AB6" t="s">
        <v>495</v>
      </c>
      <c r="AC6">
        <f>IF(ISBLANK(NLD!J7),"",NLD!J7)</f>
        <v>1</v>
      </c>
      <c r="AE6" s="32">
        <f>IF(ISBLANK(BEL!B7),"",BEL!B7)</f>
        <v>540131</v>
      </c>
      <c r="AF6" t="str">
        <f>IF(ISBLANK(BEL!C7),"",BEL!C7)</f>
        <v>Doseren van albumine</v>
      </c>
      <c r="AG6" t="str">
        <f>IF(ISBLANK(BEL!E7),"",BEL!E7)</f>
        <v/>
      </c>
      <c r="AH6" t="str">
        <f>IF(ISBLANK(BEL!F7),"",BEL!F7)</f>
        <v/>
      </c>
      <c r="AI6">
        <f>IF(BEL!R7=0,"",BEL!R7)</f>
        <v>0.43295</v>
      </c>
      <c r="AJ6" t="s">
        <v>495</v>
      </c>
      <c r="AK6">
        <f>IF(ISBLANK(BEL!S7),"",BEL!S7)</f>
        <v>1</v>
      </c>
      <c r="AL6" s="32">
        <f>IF(ISBLANK(FRA!A7),"",FRA!A7)</f>
        <v>1806</v>
      </c>
      <c r="AM6" t="str">
        <f>IF(ISBLANK(FRA!B7),"",FRA!B7)</f>
        <v>Albumi ne</v>
      </c>
      <c r="AN6" t="str">
        <f>IF(ISBLANK(FRA!D7),"",FRA!D7)</f>
        <v/>
      </c>
      <c r="AO6" t="str">
        <f>IF(ISBLANK(FRA!E7),"",FRA!E7)</f>
        <v/>
      </c>
      <c r="AP6">
        <f>IF(FRA!J7=0,"",FRA!J7)</f>
        <v>1.56</v>
      </c>
      <c r="AQ6" t="s">
        <v>495</v>
      </c>
      <c r="AR6">
        <f>IF(ISBLANK(FRA!K7),"",FRA!K7)</f>
        <v>1</v>
      </c>
    </row>
    <row r="7" spans="1:44">
      <c r="A7" t="str">
        <f>CHE!A8</f>
        <v>A</v>
      </c>
      <c r="B7" t="str">
        <f t="shared" si="0"/>
        <v>A</v>
      </c>
      <c r="C7" s="2">
        <f>CHE!B8</f>
        <v>1027</v>
      </c>
      <c r="D7" s="34" t="str">
        <f>CHE!E8</f>
        <v>Alkalische Phosphatase</v>
      </c>
      <c r="E7">
        <f>CHE!D8</f>
        <v>2.2999999999999998</v>
      </c>
      <c r="F7" t="s">
        <v>322</v>
      </c>
      <c r="G7" s="32">
        <f>IF(ISBLANK(DEU_EBM!A8),"",DEU_EBM!A8)</f>
        <v>32068</v>
      </c>
      <c r="H7" s="33" t="str">
        <f>IF(ISBLANK(DEU_EBM!B8),"",DEU_EBM!B8)</f>
        <v>Alkalische Phosphatase</v>
      </c>
      <c r="I7" t="str">
        <f>IF(ISBLANK(DEU_EBM!D8),"",DEU_EBM!D8)</f>
        <v/>
      </c>
      <c r="J7" s="33" t="str">
        <f>IF(ISBLANK(DEU_EBM!E8),"",DEU_EBM!E8)</f>
        <v/>
      </c>
      <c r="K7">
        <f>IF(DEU_EBM!G8=0,"",DEU_EBM!G8)</f>
        <v>0.25</v>
      </c>
      <c r="L7" t="s">
        <v>495</v>
      </c>
      <c r="M7">
        <f>DEU_EBM!H8</f>
        <v>1</v>
      </c>
      <c r="N7" s="32">
        <f>IF(ISBLANK(DEU_GOÄ!A8),"",DEU_GOÄ!A8)</f>
        <v>3587</v>
      </c>
      <c r="O7" t="str">
        <f>IF(ISBLANK(DEU_GOÄ!B8),"",DEU_GOÄ!B8)</f>
        <v>Alkalische Phosphatase</v>
      </c>
      <c r="P7" t="str">
        <f>IF(ISBLANK(DEU_GOÄ!D8),"",DEU_GOÄ!D8)</f>
        <v/>
      </c>
      <c r="Q7" t="str">
        <f>IF(ISBLANK(DEU_GOÄ!E8),"",DEU_GOÄ!E8)</f>
        <v/>
      </c>
      <c r="R7" t="str">
        <f>IF(ISBLANK(DEU_GOÄ!G8),"",DEU_GOÄ!G8)</f>
        <v/>
      </c>
      <c r="S7" t="str">
        <f>IF(ISBLANK(DEU_GOÄ!H8),"",DEU_GOÄ!H8)</f>
        <v/>
      </c>
      <c r="T7" s="51">
        <f>IF(DEU_GOÄ!J8=0,"",DEU_GOÄ!J8)</f>
        <v>2.6812146249929691</v>
      </c>
      <c r="U7" t="s">
        <v>495</v>
      </c>
      <c r="V7">
        <f>DEU_GOÄ!K8</f>
        <v>1</v>
      </c>
      <c r="W7" s="32" t="str">
        <f>IF(ISBLANK(NLD!A8),"",NLD!A8)</f>
        <v>074896</v>
      </c>
      <c r="X7" t="str">
        <f>IF(ISBLANK(NLD!C8),"",NLD!C8)</f>
        <v>Alkalische Phosphatase.</v>
      </c>
      <c r="Y7" t="str">
        <f>IF(ISBLANK(NLD!E8),"",NLD!E8)</f>
        <v/>
      </c>
      <c r="Z7" t="str">
        <f>IF(ISBLANK(NLD!G8),"",NLD!G8)</f>
        <v/>
      </c>
      <c r="AA7">
        <f>IF(NLD!I8=0,"",NLD!I8)</f>
        <v>1.81</v>
      </c>
      <c r="AB7" t="s">
        <v>495</v>
      </c>
      <c r="AC7">
        <f>IF(ISBLANK(NLD!J8),"",NLD!J8)</f>
        <v>1</v>
      </c>
      <c r="AE7" s="32">
        <f>IF(ISBLANK(BEL!B8),"",BEL!B8)</f>
        <v>541914</v>
      </c>
      <c r="AF7" t="str">
        <f>IF(ISBLANK(BEL!C8),"",BEL!C8)</f>
        <v>Doseren van de alkalische fosfatasen</v>
      </c>
      <c r="AG7" t="str">
        <f>IF(ISBLANK(BEL!E8),"",BEL!E8)</f>
        <v/>
      </c>
      <c r="AH7" t="str">
        <f>IF(ISBLANK(BEL!F8),"",BEL!F8)</f>
        <v/>
      </c>
      <c r="AI7">
        <f>IF(BEL!R8=0,"",BEL!R8)</f>
        <v>0.69272</v>
      </c>
      <c r="AJ7" t="s">
        <v>495</v>
      </c>
      <c r="AK7">
        <f>IF(ISBLANK(BEL!S8),"",BEL!S8)</f>
        <v>1</v>
      </c>
      <c r="AL7" s="32">
        <f>IF(ISBLANK(FRA!A8),"",FRA!A8)</f>
        <v>514</v>
      </c>
      <c r="AM7" t="str">
        <f>IF(ISBLANK(FRA!B8),"",FRA!B8)</f>
        <v>Phosphatases alcalines</v>
      </c>
      <c r="AN7" t="str">
        <f>IF(ISBLANK(FRA!D8),"",FRA!D8)</f>
        <v/>
      </c>
      <c r="AO7" t="str">
        <f>IF(ISBLANK(FRA!E8),"",FRA!E8)</f>
        <v/>
      </c>
      <c r="AP7">
        <f>IF(FRA!J8=0,"",FRA!J8)</f>
        <v>1.3</v>
      </c>
      <c r="AQ7" t="s">
        <v>495</v>
      </c>
      <c r="AR7">
        <f>IF(ISBLANK(FRA!K8),"",FRA!K8)</f>
        <v>1</v>
      </c>
    </row>
    <row r="8" spans="1:44" ht="28.5">
      <c r="A8" t="str">
        <f>CHE!A9</f>
        <v>A</v>
      </c>
      <c r="B8" t="str">
        <f t="shared" si="0"/>
        <v>A</v>
      </c>
      <c r="C8" s="2">
        <f>CHE!B9</f>
        <v>1065</v>
      </c>
      <c r="D8" s="34" t="str">
        <f>CHE!E9</f>
        <v>Antidepressiva der SL/ALT inkl. Metaboliten</v>
      </c>
      <c r="E8">
        <f>CHE!D9</f>
        <v>126</v>
      </c>
      <c r="F8" t="s">
        <v>322</v>
      </c>
      <c r="G8" s="32" t="str">
        <f>IF(ISBLANK(DEU_EBM!A9),"",DEU_EBM!A9)</f>
        <v/>
      </c>
      <c r="H8" s="33" t="str">
        <f>IF(ISBLANK(DEU_EBM!B9),"",DEU_EBM!B9)</f>
        <v/>
      </c>
      <c r="I8" t="str">
        <f>IF(ISBLANK(DEU_EBM!D9),"",DEU_EBM!D9)</f>
        <v/>
      </c>
      <c r="J8" s="33" t="str">
        <f>IF(ISBLANK(DEU_EBM!E9),"",DEU_EBM!E9)</f>
        <v/>
      </c>
      <c r="K8" t="str">
        <f>IF(DEU_EBM!G9=0,"",DEU_EBM!G9)</f>
        <v/>
      </c>
      <c r="L8" t="s">
        <v>495</v>
      </c>
      <c r="M8">
        <f>DEU_EBM!H9</f>
        <v>0</v>
      </c>
      <c r="N8" s="32" t="str">
        <f>IF(ISBLANK(DEU_GOÄ!A9),"",DEU_GOÄ!A9)</f>
        <v/>
      </c>
      <c r="O8" t="str">
        <f>IF(ISBLANK(DEU_GOÄ!B9),"",DEU_GOÄ!B9)</f>
        <v/>
      </c>
      <c r="P8" t="str">
        <f>IF(ISBLANK(DEU_GOÄ!D9),"",DEU_GOÄ!D9)</f>
        <v/>
      </c>
      <c r="Q8" t="str">
        <f>IF(ISBLANK(DEU_GOÄ!E9),"",DEU_GOÄ!E9)</f>
        <v/>
      </c>
      <c r="R8" t="str">
        <f>IF(ISBLANK(DEU_GOÄ!G9),"",DEU_GOÄ!G9)</f>
        <v/>
      </c>
      <c r="S8" t="str">
        <f>IF(ISBLANK(DEU_GOÄ!H9),"",DEU_GOÄ!H9)</f>
        <v/>
      </c>
      <c r="T8" s="51" t="str">
        <f>IF(DEU_GOÄ!J9=0,"",DEU_GOÄ!J9)</f>
        <v/>
      </c>
      <c r="U8" t="s">
        <v>495</v>
      </c>
      <c r="V8">
        <f>DEU_GOÄ!K9</f>
        <v>0</v>
      </c>
      <c r="W8" s="32" t="str">
        <f>IF(ISBLANK(NLD!A9),"",NLD!A9)</f>
        <v/>
      </c>
      <c r="X8" t="str">
        <f>IF(ISBLANK(NLD!C9),"",NLD!C9)</f>
        <v/>
      </c>
      <c r="Y8" t="str">
        <f>IF(ISBLANK(NLD!E9),"",NLD!E9)</f>
        <v/>
      </c>
      <c r="Z8" t="str">
        <f>IF(ISBLANK(NLD!G9),"",NLD!G9)</f>
        <v/>
      </c>
      <c r="AA8" t="str">
        <f>IF(NLD!I9=0,"",NLD!I9)</f>
        <v/>
      </c>
      <c r="AB8" t="s">
        <v>495</v>
      </c>
      <c r="AC8">
        <f>IF(ISBLANK(NLD!J9),"",NLD!J9)</f>
        <v>0</v>
      </c>
      <c r="AE8" s="32" t="str">
        <f>IF(ISBLANK(BEL!B9),"",BEL!B9)</f>
        <v/>
      </c>
      <c r="AF8" t="str">
        <f>IF(ISBLANK(BEL!C9),"",BEL!C9)</f>
        <v/>
      </c>
      <c r="AG8" t="str">
        <f>IF(ISBLANK(BEL!E9),"",BEL!E9)</f>
        <v/>
      </c>
      <c r="AH8" t="str">
        <f>IF(ISBLANK(BEL!F9),"",BEL!F9)</f>
        <v/>
      </c>
      <c r="AI8" t="str">
        <f>IF(BEL!R9=0,"",BEL!R9)</f>
        <v/>
      </c>
      <c r="AJ8" t="s">
        <v>495</v>
      </c>
      <c r="AK8">
        <f>IF(ISBLANK(BEL!S9),"",BEL!S9)</f>
        <v>0</v>
      </c>
      <c r="AL8" s="32" t="str">
        <f>IF(ISBLANK(FRA!A9),"",FRA!A9)</f>
        <v/>
      </c>
      <c r="AM8" t="str">
        <f>IF(ISBLANK(FRA!B9),"",FRA!B9)</f>
        <v/>
      </c>
      <c r="AN8" t="str">
        <f>IF(ISBLANK(FRA!D9),"",FRA!D9)</f>
        <v/>
      </c>
      <c r="AO8" t="str">
        <f>IF(ISBLANK(FRA!E9),"",FRA!E9)</f>
        <v/>
      </c>
      <c r="AP8" t="str">
        <f>IF(FRA!J9=0,"",FRA!J9)</f>
        <v/>
      </c>
      <c r="AQ8" t="s">
        <v>495</v>
      </c>
      <c r="AR8">
        <f>IF(ISBLANK(FRA!K9),"",FRA!K9)</f>
        <v>0</v>
      </c>
    </row>
    <row r="9" spans="1:44" ht="28.5">
      <c r="A9" t="str">
        <f>CHE!A10</f>
        <v>A</v>
      </c>
      <c r="B9" t="str">
        <f t="shared" si="0"/>
        <v>A</v>
      </c>
      <c r="C9" s="2">
        <f>CHE!B10</f>
        <v>1069</v>
      </c>
      <c r="D9" s="34" t="str">
        <f>CHE!E10</f>
        <v>Antiepileptika der SL/ALT inkl. Metaboliten</v>
      </c>
      <c r="E9">
        <f>CHE!D10</f>
        <v>126</v>
      </c>
      <c r="F9" t="s">
        <v>322</v>
      </c>
      <c r="G9" s="32" t="str">
        <f>IF(ISBLANK(DEU_EBM!A10),"",DEU_EBM!A10)</f>
        <v/>
      </c>
      <c r="H9" s="33" t="str">
        <f>IF(ISBLANK(DEU_EBM!B10),"",DEU_EBM!B10)</f>
        <v/>
      </c>
      <c r="I9" t="str">
        <f>IF(ISBLANK(DEU_EBM!D10),"",DEU_EBM!D10)</f>
        <v/>
      </c>
      <c r="J9" s="33" t="str">
        <f>IF(ISBLANK(DEU_EBM!E10),"",DEU_EBM!E10)</f>
        <v/>
      </c>
      <c r="K9" t="str">
        <f>IF(DEU_EBM!G10=0,"",DEU_EBM!G10)</f>
        <v/>
      </c>
      <c r="L9" t="s">
        <v>495</v>
      </c>
      <c r="M9">
        <f>DEU_EBM!H10</f>
        <v>0</v>
      </c>
      <c r="N9" s="32" t="str">
        <f>IF(ISBLANK(DEU_GOÄ!A10),"",DEU_GOÄ!A10)</f>
        <v/>
      </c>
      <c r="O9" t="str">
        <f>IF(ISBLANK(DEU_GOÄ!B10),"",DEU_GOÄ!B10)</f>
        <v/>
      </c>
      <c r="P9" t="str">
        <f>IF(ISBLANK(DEU_GOÄ!D10),"",DEU_GOÄ!D10)</f>
        <v/>
      </c>
      <c r="Q9" t="str">
        <f>IF(ISBLANK(DEU_GOÄ!E10),"",DEU_GOÄ!E10)</f>
        <v/>
      </c>
      <c r="R9" t="str">
        <f>IF(ISBLANK(DEU_GOÄ!G10),"",DEU_GOÄ!G10)</f>
        <v/>
      </c>
      <c r="S9" t="str">
        <f>IF(ISBLANK(DEU_GOÄ!H10),"",DEU_GOÄ!H10)</f>
        <v/>
      </c>
      <c r="T9" s="51" t="str">
        <f>IF(DEU_GOÄ!J10=0,"",DEU_GOÄ!J10)</f>
        <v/>
      </c>
      <c r="U9" t="s">
        <v>495</v>
      </c>
      <c r="V9">
        <f>DEU_GOÄ!K10</f>
        <v>0</v>
      </c>
      <c r="W9" s="32" t="str">
        <f>IF(ISBLANK(NLD!A10),"",NLD!A10)</f>
        <v/>
      </c>
      <c r="X9" t="str">
        <f>IF(ISBLANK(NLD!C10),"",NLD!C10)</f>
        <v/>
      </c>
      <c r="Y9" t="str">
        <f>IF(ISBLANK(NLD!E10),"",NLD!E10)</f>
        <v/>
      </c>
      <c r="Z9" t="str">
        <f>IF(ISBLANK(NLD!G10),"",NLD!G10)</f>
        <v/>
      </c>
      <c r="AA9" t="str">
        <f>IF(NLD!I10=0,"",NLD!I10)</f>
        <v/>
      </c>
      <c r="AB9" t="s">
        <v>495</v>
      </c>
      <c r="AC9">
        <f>IF(ISBLANK(NLD!J10),"",NLD!J10)</f>
        <v>0</v>
      </c>
      <c r="AE9" s="32">
        <f>IF(ISBLANK(BEL!B10),"",BEL!B10)</f>
        <v>548295</v>
      </c>
      <c r="AF9" t="str">
        <f>IF(ISBLANK(BEL!C10),"",BEL!C10)</f>
        <v>Doseren van een anti-epilepticum, met uitzondering van 
fenobarbital, fenytoïne, carbamazepine en valpronezuur, met 
een specifieke chromatografische methode (HPLC of GC)</v>
      </c>
      <c r="AG9" t="str">
        <f>IF(ISBLANK(BEL!E10),"",BEL!E10)</f>
        <v/>
      </c>
      <c r="AH9" t="str">
        <f>IF(ISBLANK(BEL!F10),"",BEL!F10)</f>
        <v/>
      </c>
      <c r="AI9">
        <f>IF(BEL!R10=0,"",BEL!R10)</f>
        <v>13.8544</v>
      </c>
      <c r="AJ9" t="s">
        <v>495</v>
      </c>
      <c r="AK9">
        <f>IF(ISBLANK(BEL!S10),"",BEL!S10)</f>
        <v>2</v>
      </c>
      <c r="AL9" s="32">
        <f>IF(ISBLANK(FRA!A10),"",FRA!A10)</f>
        <v>1671</v>
      </c>
      <c r="AM9" t="str">
        <f>IF(ISBLANK(FRA!B10),"",FRA!B10)</f>
        <v xml:space="preserve">Dosage dans le sang d’un antiépileptique non nommément inscrit à la nomenclature / Dosage dans un autre liquide biologique que le sang d’un antiépileptique non nommément 
inscrit à la nomenclature </v>
      </c>
      <c r="AN9">
        <f>IF(ISBLANK(FRA!D10),"",FRA!D10)</f>
        <v>4002</v>
      </c>
      <c r="AO9" t="str">
        <f>IF(ISBLANK(FRA!E10),"",FRA!E10)</f>
        <v>Dosage d’un métabolite spécifique ou d’un groupe de métabolites dans les liquides 
biologiques et tissus, notamment</v>
      </c>
      <c r="AP9">
        <f>IF(FRA!J10=0,"",FRA!J10)</f>
        <v>62.400000000000006</v>
      </c>
      <c r="AQ9" t="s">
        <v>495</v>
      </c>
      <c r="AR9">
        <f>IF(ISBLANK(FRA!K10),"",FRA!K10)</f>
        <v>2</v>
      </c>
    </row>
    <row r="10" spans="1:44">
      <c r="A10" t="str">
        <f>CHE!A11</f>
        <v>A</v>
      </c>
      <c r="B10" t="str">
        <f t="shared" si="0"/>
        <v>A</v>
      </c>
      <c r="C10" s="2">
        <f>CHE!B11</f>
        <v>1093</v>
      </c>
      <c r="D10" s="34" t="str">
        <f>CHE!E11</f>
        <v>Aspartat-Aminotransferase (ASAT)</v>
      </c>
      <c r="E10">
        <f>CHE!D11</f>
        <v>2.2999999999999998</v>
      </c>
      <c r="F10" t="s">
        <v>322</v>
      </c>
      <c r="G10" s="32">
        <f>IF(ISBLANK(DEU_EBM!A11),"",DEU_EBM!A11)</f>
        <v>32069</v>
      </c>
      <c r="H10" s="33" t="str">
        <f>IF(ISBLANK(DEU_EBM!B11),"",DEU_EBM!B11)</f>
        <v>GOT</v>
      </c>
      <c r="I10" t="str">
        <f>IF(ISBLANK(DEU_EBM!D11),"",DEU_EBM!D11)</f>
        <v/>
      </c>
      <c r="J10" s="33" t="str">
        <f>IF(ISBLANK(DEU_EBM!E11),"",DEU_EBM!E11)</f>
        <v/>
      </c>
      <c r="K10">
        <f>IF(DEU_EBM!G11=0,"",DEU_EBM!G11)</f>
        <v>0.25</v>
      </c>
      <c r="L10" t="s">
        <v>495</v>
      </c>
      <c r="M10">
        <f>DEU_EBM!H11</f>
        <v>1</v>
      </c>
      <c r="N10" s="32">
        <f>IF(ISBLANK(DEU_GOÄ!A11),"",DEU_GOÄ!A11)</f>
        <v>3594</v>
      </c>
      <c r="O10" t="str">
        <f>IF(ISBLANK(DEU_GOÄ!B11),"",DEU_GOÄ!B11)</f>
        <v>Glutamatoxalazetattransaminase (GOT, Aspartataminotransferase, ASAT, AST)</v>
      </c>
      <c r="P10" t="str">
        <f>IF(ISBLANK(DEU_GOÄ!D11),"",DEU_GOÄ!D11)</f>
        <v/>
      </c>
      <c r="Q10" t="str">
        <f>IF(ISBLANK(DEU_GOÄ!E11),"",DEU_GOÄ!E11)</f>
        <v/>
      </c>
      <c r="R10" t="str">
        <f>IF(ISBLANK(DEU_GOÄ!G11),"",DEU_GOÄ!G11)</f>
        <v/>
      </c>
      <c r="S10" t="str">
        <f>IF(ISBLANK(DEU_GOÄ!H11),"",DEU_GOÄ!H11)</f>
        <v/>
      </c>
      <c r="T10" s="51">
        <f>IF(DEU_GOÄ!J11=0,"",DEU_GOÄ!J11)</f>
        <v>2.6812146249929691</v>
      </c>
      <c r="U10" t="s">
        <v>495</v>
      </c>
      <c r="V10">
        <f>DEU_GOÄ!K11</f>
        <v>1</v>
      </c>
      <c r="W10" s="32" t="str">
        <f>IF(ISBLANK(NLD!A11),"",NLD!A11)</f>
        <v>070489</v>
      </c>
      <c r="X10" t="str">
        <f>IF(ISBLANK(NLD!C11),"",NLD!C11)</f>
        <v>ASAT, SGOT, Transaminase.</v>
      </c>
      <c r="Y10" t="str">
        <f>IF(ISBLANK(NLD!E11),"",NLD!E11)</f>
        <v/>
      </c>
      <c r="Z10" t="str">
        <f>IF(ISBLANK(NLD!G11),"",NLD!G11)</f>
        <v/>
      </c>
      <c r="AA10">
        <f>IF(NLD!I11=0,"",NLD!I11)</f>
        <v>1.8</v>
      </c>
      <c r="AB10" t="s">
        <v>495</v>
      </c>
      <c r="AC10">
        <f>IF(ISBLANK(NLD!J11),"",NLD!J11)</f>
        <v>1</v>
      </c>
      <c r="AE10" s="32">
        <f>IF(ISBLANK(BEL!B11),"",BEL!B11)</f>
        <v>125090</v>
      </c>
      <c r="AF10" t="str">
        <f>IF(ISBLANK(BEL!C11),"",BEL!C11)</f>
        <v>Doseren van aspartaat aminotransferasen</v>
      </c>
      <c r="AG10" t="str">
        <f>IF(ISBLANK(BEL!E11),"",BEL!E11)</f>
        <v/>
      </c>
      <c r="AH10" t="str">
        <f>IF(ISBLANK(BEL!F11),"",BEL!F11)</f>
        <v/>
      </c>
      <c r="AI10">
        <f>IF(BEL!R11=0,"",BEL!R11)</f>
        <v>0.69272</v>
      </c>
      <c r="AJ10" t="s">
        <v>495</v>
      </c>
      <c r="AK10">
        <f>IF(ISBLANK(BEL!S11),"",BEL!S11)</f>
        <v>1</v>
      </c>
      <c r="AL10" s="32">
        <f>IF(ISBLANK(FRA!A11),"",FRA!A11)</f>
        <v>517</v>
      </c>
      <c r="AM10" t="str">
        <f>IF(ISBLANK(FRA!B11),"",FRA!B11)</f>
        <v xml:space="preserve">Aspartate aminotransférase (ASAT, TGO) </v>
      </c>
      <c r="AN10" t="str">
        <f>IF(ISBLANK(FRA!D11),"",FRA!D11)</f>
        <v/>
      </c>
      <c r="AO10" t="str">
        <f>IF(ISBLANK(FRA!E11),"",FRA!E11)</f>
        <v/>
      </c>
      <c r="AP10">
        <f>IF(FRA!J11=0,"",FRA!J11)</f>
        <v>1.56</v>
      </c>
      <c r="AQ10" t="s">
        <v>495</v>
      </c>
      <c r="AR10">
        <f>IF(ISBLANK(FRA!K11),"",FRA!K11)</f>
        <v>1</v>
      </c>
    </row>
    <row r="11" spans="1:44" ht="28.5">
      <c r="A11" t="str">
        <f>CHE!A12</f>
        <v>A</v>
      </c>
      <c r="B11" t="str">
        <f t="shared" si="0"/>
        <v>A</v>
      </c>
      <c r="C11" s="2">
        <f>CHE!B12</f>
        <v>1191.0999999999999</v>
      </c>
      <c r="D11" s="34" t="str">
        <f>CHE!E12</f>
        <v>Autoantikörper gegen Zellkerne (Antinukleäre Antikörper, ANA)</v>
      </c>
      <c r="E11">
        <f>CHE!D12</f>
        <v>45</v>
      </c>
      <c r="F11" t="s">
        <v>322</v>
      </c>
      <c r="G11" s="32">
        <f>IF(ISBLANK(DEU_EBM!A12),"",DEU_EBM!A12)</f>
        <v>32490</v>
      </c>
      <c r="H11" s="33" t="str">
        <f>IF(ISBLANK(DEU_EBM!B12),"",DEU_EBM!B12)</f>
        <v>Antinukleäre Antikörper (ANA) als Suchtest</v>
      </c>
      <c r="I11" t="str">
        <f>IF(ISBLANK(DEU_EBM!D12),"",DEU_EBM!D12)</f>
        <v/>
      </c>
      <c r="J11" s="33" t="str">
        <f>IF(ISBLANK(DEU_EBM!E12),"",DEU_EBM!E12)</f>
        <v/>
      </c>
      <c r="K11">
        <f>IF(DEU_EBM!G12=0,"",DEU_EBM!G12)</f>
        <v>7.3</v>
      </c>
      <c r="L11" t="s">
        <v>495</v>
      </c>
      <c r="M11">
        <f>DEU_EBM!H12</f>
        <v>1</v>
      </c>
      <c r="N11" s="32">
        <f>IF(ISBLANK(DEU_GOÄ!A12),"",DEU_GOÄ!A12)</f>
        <v>3840</v>
      </c>
      <c r="O11" t="str">
        <f>IF(ISBLANK(DEU_GOÄ!B12),"",DEU_GOÄ!B12)</f>
        <v>Untersuchung auf Antikörper mittels quantitativer Immunfluoreszenzuntersuchung (mehr als zwei Titerstufen) oder ähnlicher Untersuchungsmethoden: Kerne (ANA)</v>
      </c>
      <c r="P11" t="str">
        <f>IF(ISBLANK(DEU_GOÄ!D12),"",DEU_GOÄ!D12)</f>
        <v/>
      </c>
      <c r="Q11" t="str">
        <f>IF(ISBLANK(DEU_GOÄ!E12),"",DEU_GOÄ!E12)</f>
        <v/>
      </c>
      <c r="R11" t="str">
        <f>IF(ISBLANK(DEU_GOÄ!G12),"",DEU_GOÄ!G12)</f>
        <v/>
      </c>
      <c r="S11" t="str">
        <f>IF(ISBLANK(DEU_GOÄ!H12),"",DEU_GOÄ!H12)</f>
        <v/>
      </c>
      <c r="T11" s="51">
        <f>IF(DEU_GOÄ!J12=0,"",DEU_GOÄ!J12)</f>
        <v>34.185486468660358</v>
      </c>
      <c r="U11" t="s">
        <v>495</v>
      </c>
      <c r="V11">
        <f>DEU_GOÄ!K12</f>
        <v>1</v>
      </c>
      <c r="W11" s="32" t="str">
        <f>IF(ISBLANK(NLD!A12),"",NLD!A12)</f>
        <v>070693</v>
      </c>
      <c r="X11" t="str">
        <f>IF(ISBLANK(NLD!C12),"",NLD!C12)</f>
        <v>Anti-Nuklearer Faktor (ANF).</v>
      </c>
      <c r="Y11" t="str">
        <f>IF(ISBLANK(NLD!E12),"",NLD!E12)</f>
        <v/>
      </c>
      <c r="Z11" t="str">
        <f>IF(ISBLANK(NLD!G12),"",NLD!G12)</f>
        <v/>
      </c>
      <c r="AA11">
        <f>IF(NLD!I12=0,"",NLD!I12)</f>
        <v>8.7100000000000009</v>
      </c>
      <c r="AB11" t="s">
        <v>495</v>
      </c>
      <c r="AC11">
        <f>IF(ISBLANK(NLD!J12),"",NLD!J12)</f>
        <v>1</v>
      </c>
      <c r="AE11" s="32">
        <f>IF(ISBLANK(BEL!B12),"",BEL!B12)</f>
        <v>555995</v>
      </c>
      <c r="AF11" t="str">
        <f>IF(ISBLANK(BEL!C12),"",BEL!C12)</f>
        <v>Opzoeken van antinucleaire of anticytoplasmatische antilichamen door immunofluorescentie</v>
      </c>
      <c r="AG11" t="str">
        <f>IF(ISBLANK(BEL!E12),"",BEL!E12)</f>
        <v/>
      </c>
      <c r="AH11" t="str">
        <f>IF(ISBLANK(BEL!F12),"",BEL!F12)</f>
        <v/>
      </c>
      <c r="AI11">
        <f>IF(BEL!R12=0,"",BEL!R12)</f>
        <v>1.7318</v>
      </c>
      <c r="AJ11" t="s">
        <v>495</v>
      </c>
      <c r="AK11">
        <f>IF(ISBLANK(BEL!S12),"",BEL!S12)</f>
        <v>1</v>
      </c>
      <c r="AL11" s="32">
        <f>IF(ISBLANK(FRA!A12),"",FRA!A12)</f>
        <v>1453</v>
      </c>
      <c r="AM11" t="str">
        <f>IF(ISBLANK(FRA!B12),"",FRA!B12)</f>
        <v xml:space="preserve">Recherche des autoanticorps antinucléaires (AAN) par immunofluorescence sur cellules </v>
      </c>
      <c r="AN11" t="str">
        <f>IF(ISBLANK(FRA!D12),"",FRA!D12)</f>
        <v/>
      </c>
      <c r="AO11" t="str">
        <f>IF(ISBLANK(FRA!E12),"",FRA!E12)</f>
        <v/>
      </c>
      <c r="AP11">
        <f>IF(FRA!J12=0,"",FRA!J12)</f>
        <v>10.14</v>
      </c>
      <c r="AQ11" t="s">
        <v>495</v>
      </c>
      <c r="AR11">
        <f>IF(ISBLANK(FRA!K12),"",FRA!K12)</f>
        <v>1</v>
      </c>
    </row>
    <row r="12" spans="1:44" ht="28.5">
      <c r="A12" t="str">
        <f>CHE!A13</f>
        <v>A</v>
      </c>
      <c r="B12" t="str">
        <f t="shared" si="0"/>
        <v>A</v>
      </c>
      <c r="C12" s="2">
        <f>CHE!B13</f>
        <v>1194</v>
      </c>
      <c r="D12" s="34" t="str">
        <f>CHE!E13</f>
        <v>Autoantikörper, seltene</v>
      </c>
      <c r="E12">
        <f>CHE!D13</f>
        <v>78.3</v>
      </c>
      <c r="F12" t="s">
        <v>322</v>
      </c>
      <c r="G12" s="32">
        <f>IF(ISBLANK(DEU_EBM!A13),"",DEU_EBM!A13)</f>
        <v>32505</v>
      </c>
      <c r="H12" s="33" t="str">
        <f>IF(ISBLANK(DEU_EBM!B13),"",DEU_EBM!B13)</f>
        <v>Ähnliche Untersuchungen unter Angabe des Antikörpers</v>
      </c>
      <c r="I12">
        <f>IF(ISBLANK(DEU_EBM!D13),"",DEU_EBM!D13)</f>
        <v>32505</v>
      </c>
      <c r="J12" s="33" t="str">
        <f>IF(ISBLANK(DEU_EBM!E13),"",DEU_EBM!E13)</f>
        <v>Ähnliche Untersuchungen unter Angabe des Antikörpers</v>
      </c>
      <c r="K12">
        <f>IF(DEU_EBM!G13=0,"",DEU_EBM!G13)</f>
        <v>19</v>
      </c>
      <c r="L12" t="s">
        <v>495</v>
      </c>
      <c r="M12">
        <f>DEU_EBM!H13</f>
        <v>2</v>
      </c>
      <c r="N12" s="32">
        <f>IF(ISBLANK(DEU_GOÄ!A13),"",DEU_GOÄ!A13)</f>
        <v>3854</v>
      </c>
      <c r="O12" t="str">
        <f>IF(ISBLANK(DEU_GOÄ!B13),"",DEU_GOÄ!B13)</f>
        <v>Untersuchung auf Antikörper mittels quantitativer Immunfluoreszenzuntersuchung (mehr als zwei Titerstufen) oder ähnlicher Untersuchungsmethoden: Untersuchungen mit ähnlichem methodischen Aufwand</v>
      </c>
      <c r="P12" t="str">
        <f>IF(ISBLANK(DEU_GOÄ!D13),"",DEU_GOÄ!D13)</f>
        <v/>
      </c>
      <c r="Q12" t="str">
        <f>IF(ISBLANK(DEU_GOÄ!E13),"",DEU_GOÄ!E13)</f>
        <v/>
      </c>
      <c r="R12" t="str">
        <f>IF(ISBLANK(DEU_GOÄ!G13),"",DEU_GOÄ!G13)</f>
        <v/>
      </c>
      <c r="S12" t="str">
        <f>IF(ISBLANK(DEU_GOÄ!H13),"",DEU_GOÄ!H13)</f>
        <v/>
      </c>
      <c r="T12" s="51">
        <f>IF(DEU_GOÄ!J13=0,"",DEU_GOÄ!J13)</f>
        <v>34.185486468660358</v>
      </c>
      <c r="U12" t="s">
        <v>495</v>
      </c>
      <c r="V12">
        <f>DEU_GOÄ!K13</f>
        <v>2</v>
      </c>
      <c r="W12" s="32" t="str">
        <f>IF(ISBLANK(NLD!A13),"",NLD!A13)</f>
        <v/>
      </c>
      <c r="X12" t="str">
        <f>IF(ISBLANK(NLD!C13),"",NLD!C13)</f>
        <v/>
      </c>
      <c r="Y12" t="str">
        <f>IF(ISBLANK(NLD!E13),"",NLD!E13)</f>
        <v/>
      </c>
      <c r="Z12" t="str">
        <f>IF(ISBLANK(NLD!G13),"",NLD!G13)</f>
        <v/>
      </c>
      <c r="AA12" t="str">
        <f>IF(NLD!I13=0,"",NLD!I13)</f>
        <v/>
      </c>
      <c r="AB12" t="s">
        <v>495</v>
      </c>
      <c r="AC12">
        <f>IF(ISBLANK(NLD!J13),"",NLD!J13)</f>
        <v>0</v>
      </c>
      <c r="AE12" s="32" t="str">
        <f>IF(ISBLANK(BEL!B13),"",BEL!B13)</f>
        <v/>
      </c>
      <c r="AF12" t="str">
        <f>IF(ISBLANK(BEL!C13),"",BEL!C13)</f>
        <v/>
      </c>
      <c r="AG12" t="str">
        <f>IF(ISBLANK(BEL!E13),"",BEL!E13)</f>
        <v/>
      </c>
      <c r="AH12" t="str">
        <f>IF(ISBLANK(BEL!F13),"",BEL!F13)</f>
        <v/>
      </c>
      <c r="AI12" t="str">
        <f>IF(BEL!R13=0,"",BEL!R13)</f>
        <v/>
      </c>
      <c r="AJ12" t="s">
        <v>495</v>
      </c>
      <c r="AK12">
        <f>IF(ISBLANK(BEL!S13),"",BEL!S13)</f>
        <v>0</v>
      </c>
      <c r="AL12" s="32">
        <f>IF(ISBLANK(FRA!A13),"",FRA!A13)</f>
        <v>1453</v>
      </c>
      <c r="AM12" t="str">
        <f>IF(ISBLANK(FRA!B13),"",FRA!B13)</f>
        <v xml:space="preserve"> Recherche des autoanticorps antinucléaires (AAN) par immunofluorescence sur cellules HEp-2. </v>
      </c>
      <c r="AN12" t="str">
        <f>IF(ISBLANK(FRA!D13),"",FRA!D13)</f>
        <v/>
      </c>
      <c r="AO12" t="str">
        <f>IF(ISBLANK(FRA!E13),"",FRA!E13)</f>
        <v/>
      </c>
      <c r="AP12">
        <f>IF(FRA!J13=0,"",FRA!J13)</f>
        <v>10.14</v>
      </c>
      <c r="AQ12" t="s">
        <v>495</v>
      </c>
      <c r="AR12">
        <f>IF(ISBLANK(FRA!K13),"",FRA!K13)</f>
        <v>2</v>
      </c>
    </row>
    <row r="13" spans="1:44">
      <c r="A13" t="str">
        <f>CHE!A14</f>
        <v>A</v>
      </c>
      <c r="B13" t="str">
        <f t="shared" si="0"/>
        <v>A</v>
      </c>
      <c r="C13" s="2">
        <f>CHE!B14</f>
        <v>1207</v>
      </c>
      <c r="D13" s="34" t="str">
        <f>CHE!E14</f>
        <v>Bilirubin, gesamt</v>
      </c>
      <c r="E13">
        <f>CHE!D14</f>
        <v>2.9</v>
      </c>
      <c r="F13" t="s">
        <v>322</v>
      </c>
      <c r="G13" s="32">
        <f>IF(ISBLANK(DEU_EBM!A14),"",DEU_EBM!A14)</f>
        <v>32058</v>
      </c>
      <c r="H13" s="33" t="str">
        <f>IF(ISBLANK(DEU_EBM!B14),"",DEU_EBM!B14)</f>
        <v>Bilirubin gesamt</v>
      </c>
      <c r="I13" t="str">
        <f>IF(ISBLANK(DEU_EBM!D14),"",DEU_EBM!D14)</f>
        <v/>
      </c>
      <c r="J13" s="33" t="str">
        <f>IF(ISBLANK(DEU_EBM!E14),"",DEU_EBM!E14)</f>
        <v/>
      </c>
      <c r="K13">
        <f>IF(DEU_EBM!G14=0,"",DEU_EBM!G14)</f>
        <v>0.25</v>
      </c>
      <c r="L13" t="s">
        <v>495</v>
      </c>
      <c r="M13">
        <f>DEU_EBM!H14</f>
        <v>1</v>
      </c>
      <c r="N13" s="32">
        <f>IF(ISBLANK(DEU_GOÄ!A14),"",DEU_GOÄ!A14)</f>
        <v>3581</v>
      </c>
      <c r="O13" t="str">
        <f>IF(ISBLANK(DEU_GOÄ!B14),"",DEU_GOÄ!B14)</f>
        <v>Bilirubin, gesamt</v>
      </c>
      <c r="P13" t="str">
        <f>IF(ISBLANK(DEU_GOÄ!D14),"",DEU_GOÄ!D14)</f>
        <v/>
      </c>
      <c r="Q13" t="str">
        <f>IF(ISBLANK(DEU_GOÄ!E14),"",DEU_GOÄ!E14)</f>
        <v/>
      </c>
      <c r="R13" t="str">
        <f>IF(ISBLANK(DEU_GOÄ!G14),"",DEU_GOÄ!G14)</f>
        <v/>
      </c>
      <c r="S13" t="str">
        <f>IF(ISBLANK(DEU_GOÄ!H14),"",DEU_GOÄ!H14)</f>
        <v/>
      </c>
      <c r="T13" s="51">
        <f>IF(DEU_GOÄ!J14=0,"",DEU_GOÄ!J14)</f>
        <v>2.6812146249929691</v>
      </c>
      <c r="U13" t="s">
        <v>495</v>
      </c>
      <c r="V13">
        <f>DEU_GOÄ!K14</f>
        <v>1</v>
      </c>
      <c r="W13" s="32" t="str">
        <f>IF(ISBLANK(NLD!A14),"",NLD!A14)</f>
        <v>074110</v>
      </c>
      <c r="X13" t="str">
        <f>IF(ISBLANK(NLD!C14),"",NLD!C14)</f>
        <v>Bilirubin, quantitativ insgesamt oder direkt, jeweils.</v>
      </c>
      <c r="Y13" t="str">
        <f>IF(ISBLANK(NLD!E14),"",NLD!E14)</f>
        <v/>
      </c>
      <c r="Z13" t="str">
        <f>IF(ISBLANK(NLD!G14),"",NLD!G14)</f>
        <v/>
      </c>
      <c r="AA13">
        <f>IF(NLD!I14=0,"",NLD!I14)</f>
        <v>1.49</v>
      </c>
      <c r="AB13" t="s">
        <v>495</v>
      </c>
      <c r="AC13">
        <f>IF(ISBLANK(NLD!J14),"",NLD!J14)</f>
        <v>1</v>
      </c>
      <c r="AE13" s="32">
        <f>IF(ISBLANK(BEL!B14),"",BEL!B14)</f>
        <v>125031</v>
      </c>
      <c r="AF13" t="str">
        <f>IF(ISBLANK(BEL!C14),"",BEL!C14)</f>
        <v>Doseren van bilirubine</v>
      </c>
      <c r="AG13" t="str">
        <f>IF(ISBLANK(BEL!E14),"",BEL!E14)</f>
        <v/>
      </c>
      <c r="AH13" t="str">
        <f>IF(ISBLANK(BEL!F14),"",BEL!F14)</f>
        <v/>
      </c>
      <c r="AI13">
        <f>IF(BEL!R14=0,"",BEL!R14)</f>
        <v>0.60613000000000006</v>
      </c>
      <c r="AJ13" t="s">
        <v>495</v>
      </c>
      <c r="AK13">
        <f>IF(ISBLANK(BEL!S14),"",BEL!S14)</f>
        <v>1</v>
      </c>
      <c r="AL13" s="32">
        <f>IF(ISBLANK(FRA!A14),"",FRA!A14)</f>
        <v>1601</v>
      </c>
      <c r="AM13" t="str">
        <f>IF(ISBLANK(FRA!B14),"",FRA!B14)</f>
        <v>Dosage de la bilirubine</v>
      </c>
      <c r="AN13" t="str">
        <f>IF(ISBLANK(FRA!D14),"",FRA!D14)</f>
        <v/>
      </c>
      <c r="AO13" t="str">
        <f>IF(ISBLANK(FRA!E14),"",FRA!E14)</f>
        <v/>
      </c>
      <c r="AP13">
        <f>IF(FRA!J14=0,"",FRA!J14)</f>
        <v>1.56</v>
      </c>
      <c r="AQ13" t="s">
        <v>495</v>
      </c>
      <c r="AR13">
        <f>IF(ISBLANK(FRA!K14),"",FRA!K14)</f>
        <v>2</v>
      </c>
    </row>
    <row r="14" spans="1:44" ht="28.5">
      <c r="A14" t="str">
        <f>CHE!A15</f>
        <v>A</v>
      </c>
      <c r="B14" t="str">
        <f t="shared" si="0"/>
        <v>A</v>
      </c>
      <c r="C14" s="2">
        <f>CHE!B15</f>
        <v>1212</v>
      </c>
      <c r="D14" s="34" t="str">
        <f>CHE!E15</f>
        <v>Blutgase: pH, pCO2, pO2, Bikarbonat inkl. abgeleitete Werte</v>
      </c>
      <c r="E14">
        <f>CHE!D15</f>
        <v>23.4</v>
      </c>
      <c r="F14" t="s">
        <v>322</v>
      </c>
      <c r="G14" s="32">
        <f>IF(ISBLANK(DEU_EBM!A15),"",DEU_EBM!A15)</f>
        <v>32247</v>
      </c>
      <c r="H14" s="33" t="str">
        <f>IF(ISBLANK(DEU_EBM!B15),"",DEU_EBM!B15)</f>
        <v>Bestimmung der Blutgase und des Säure-Basen-Status</v>
      </c>
      <c r="I14" t="str">
        <f>IF(ISBLANK(DEU_EBM!D15),"",DEU_EBM!D15)</f>
        <v/>
      </c>
      <c r="J14" s="33" t="str">
        <f>IF(ISBLANK(DEU_EBM!E15),"",DEU_EBM!E15)</f>
        <v/>
      </c>
      <c r="K14">
        <f>IF(DEU_EBM!G15=0,"",DEU_EBM!G15)</f>
        <v>13.8</v>
      </c>
      <c r="L14" t="s">
        <v>495</v>
      </c>
      <c r="M14">
        <f>DEU_EBM!H15</f>
        <v>1</v>
      </c>
      <c r="N14" s="32">
        <f>IF(ISBLANK(DEU_GOÄ!A15),"",DEU_GOÄ!A15)</f>
        <v>3710</v>
      </c>
      <c r="O14" t="str">
        <f>IF(ISBLANK(DEU_GOÄ!B15),"",DEU_GOÄ!B15)</f>
        <v>Blutgasanalyse (pH und/oder PCO2 und/oder PO2 und/oder Hb)</v>
      </c>
      <c r="P14">
        <f>IF(ISBLANK(DEU_GOÄ!D15),"",DEU_GOÄ!D15)</f>
        <v>3715</v>
      </c>
      <c r="Q14" t="str">
        <f>IF(ISBLANK(DEU_GOÄ!E15),"",DEU_GOÄ!E15)</f>
        <v>Bikarbonat</v>
      </c>
      <c r="R14" t="str">
        <f>IF(ISBLANK(DEU_GOÄ!G15),"",DEU_GOÄ!G15)</f>
        <v/>
      </c>
      <c r="S14" t="str">
        <f>IF(ISBLANK(DEU_GOÄ!H15),"",DEU_GOÄ!H15)</f>
        <v/>
      </c>
      <c r="T14" s="51">
        <f>IF(DEU_GOÄ!J15=0,"",DEU_GOÄ!J15)</f>
        <v>10.054554843723636</v>
      </c>
      <c r="U14" t="s">
        <v>495</v>
      </c>
      <c r="V14">
        <f>DEU_GOÄ!K15</f>
        <v>1</v>
      </c>
      <c r="W14" s="32" t="str">
        <f>IF(ISBLANK(NLD!A15),"",NLD!A15)</f>
        <v>072414</v>
      </c>
      <c r="X14" t="str">
        <f>IF(ISBLANK(NLD!C15),"",NLD!C15)</f>
        <v>Blutgase: pH, pCO2, pO2 und/oder Standardbikarbonat im arteriellen Blut.</v>
      </c>
      <c r="Y14" t="str">
        <f>IF(ISBLANK(NLD!E15),"",NLD!E15)</f>
        <v/>
      </c>
      <c r="Z14" t="str">
        <f>IF(ISBLANK(NLD!G15),"",NLD!G15)</f>
        <v/>
      </c>
      <c r="AA14">
        <f>IF(NLD!I15=0,"",NLD!I15)</f>
        <v>5.22</v>
      </c>
      <c r="AB14" t="s">
        <v>495</v>
      </c>
      <c r="AC14">
        <f>IF(ISBLANK(NLD!J15),"",NLD!J15)</f>
        <v>1</v>
      </c>
      <c r="AE14" s="32">
        <f>IF(ISBLANK(BEL!B15),"",BEL!B15)</f>
        <v>540514</v>
      </c>
      <c r="AF14" t="str">
        <f>IF(ISBLANK(BEL!C15),"",BEL!C15)</f>
        <v>Détermination du pH sanguin et des pressions partielles en CO2 et O2 y compris éventuellement les calculs des autres paramètres de l'équilibre acide-base</v>
      </c>
      <c r="AG14">
        <f>IF(ISBLANK(BEL!D15),"",BEL!D15)</f>
        <v>250</v>
      </c>
      <c r="AH14" t="str">
        <f>IF(ISBLANK(BEL!F15),"",BEL!F15)</f>
        <v/>
      </c>
      <c r="AI14">
        <f>IF(BEL!R15=0,"",BEL!R15)</f>
        <v>2.1647500000000002</v>
      </c>
      <c r="AJ14" t="s">
        <v>495</v>
      </c>
      <c r="AK14">
        <f>IF(ISBLANK(BEL!S15),"",BEL!S15)</f>
        <v>1</v>
      </c>
      <c r="AL14" s="32">
        <f>IF(ISBLANK(FRA!A15),"",FRA!A15)</f>
        <v>999</v>
      </c>
      <c r="AM14" t="str">
        <f>IF(ISBLANK(FRA!B15),"",FRA!B15)</f>
        <v xml:space="preserve">Gaz du sang, Détermination des paramètres oxymétriques et acido-basiques (pO2, pCO2, pH, SaO2), y 
compris le dosage de l'hémoglobine </v>
      </c>
      <c r="AN14">
        <f>IF(ISBLANK(FRA!D15),"",FRA!D15)</f>
        <v>571</v>
      </c>
      <c r="AO14" t="str">
        <f>IF(ISBLANK(FRA!E15),"",FRA!E15)</f>
        <v>Bicarbonates ou CO2 total</v>
      </c>
      <c r="AP14">
        <f>IF(FRA!J15=0,"",FRA!J15)</f>
        <v>21.580000000000002</v>
      </c>
      <c r="AQ14" t="s">
        <v>495</v>
      </c>
      <c r="AR14">
        <f>IF(ISBLANK(FRA!K15),"",FRA!K15)</f>
        <v>1</v>
      </c>
    </row>
    <row r="15" spans="1:44" ht="28.5">
      <c r="A15" t="str">
        <f>CHE!A16</f>
        <v>A</v>
      </c>
      <c r="B15" t="str">
        <f t="shared" si="0"/>
        <v>A</v>
      </c>
      <c r="C15" s="2">
        <f>CHE!B16</f>
        <v>1223</v>
      </c>
      <c r="D15" s="34" t="str">
        <f>CHE!E16</f>
        <v xml:space="preserve">Calcium, total
</v>
      </c>
      <c r="E15">
        <f>CHE!D16</f>
        <v>2.5</v>
      </c>
      <c r="F15" t="s">
        <v>322</v>
      </c>
      <c r="G15" s="32">
        <f>IF(ISBLANK(DEU_EBM!A16),"",DEU_EBM!A16)</f>
        <v>32082</v>
      </c>
      <c r="H15" s="33" t="str">
        <f>IF(ISBLANK(DEU_EBM!B16),"",DEU_EBM!B16)</f>
        <v>Calcium</v>
      </c>
      <c r="I15" t="str">
        <f>IF(ISBLANK(DEU_EBM!D16),"",DEU_EBM!D16)</f>
        <v/>
      </c>
      <c r="J15" s="33" t="str">
        <f>IF(ISBLANK(DEU_EBM!E16),"",DEU_EBM!E16)</f>
        <v/>
      </c>
      <c r="K15">
        <f>IF(DEU_EBM!G16=0,"",DEU_EBM!G16)</f>
        <v>0.25</v>
      </c>
      <c r="L15" t="s">
        <v>495</v>
      </c>
      <c r="M15">
        <f>DEU_EBM!H16</f>
        <v>1</v>
      </c>
      <c r="N15" s="32">
        <f>IF(ISBLANK(DEU_GOÄ!A16),"",DEU_GOÄ!A16)</f>
        <v>3555</v>
      </c>
      <c r="O15" t="str">
        <f>IF(ISBLANK(DEU_GOÄ!B16),"",DEU_GOÄ!B16)</f>
        <v>Calcium</v>
      </c>
      <c r="P15" t="str">
        <f>IF(ISBLANK(DEU_GOÄ!D16),"",DEU_GOÄ!D16)</f>
        <v/>
      </c>
      <c r="Q15" t="str">
        <f>IF(ISBLANK(DEU_GOÄ!E16),"",DEU_GOÄ!E16)</f>
        <v/>
      </c>
      <c r="R15" t="str">
        <f>IF(ISBLANK(DEU_GOÄ!G16),"",DEU_GOÄ!G16)</f>
        <v/>
      </c>
      <c r="S15" t="str">
        <f>IF(ISBLANK(DEU_GOÄ!H16),"",DEU_GOÄ!H16)</f>
        <v/>
      </c>
      <c r="T15" s="51">
        <f>IF(DEU_GOÄ!J16=0,"",DEU_GOÄ!J16)</f>
        <v>2.6812146249929691</v>
      </c>
      <c r="U15" t="s">
        <v>495</v>
      </c>
      <c r="V15">
        <f>DEU_GOÄ!K16</f>
        <v>1</v>
      </c>
      <c r="W15" s="32" t="str">
        <f>IF(ISBLANK(NLD!A16),"",NLD!A16)</f>
        <v>070426</v>
      </c>
      <c r="X15" t="str">
        <f>IF(ISBLANK(NLD!C16),"",NLD!C16)</f>
        <v>Kalzium, quantitativ in anderem Material als Fäkalien.</v>
      </c>
      <c r="Y15" t="str">
        <f>IF(ISBLANK(NLD!E16),"",NLD!E16)</f>
        <v/>
      </c>
      <c r="Z15" t="str">
        <f>IF(ISBLANK(NLD!G16),"",NLD!G16)</f>
        <v/>
      </c>
      <c r="AA15">
        <f>IF(NLD!I16=0,"",NLD!I16)</f>
        <v>1.64</v>
      </c>
      <c r="AB15" t="s">
        <v>495</v>
      </c>
      <c r="AC15">
        <f>IF(ISBLANK(NLD!J16),"",NLD!J16)</f>
        <v>1</v>
      </c>
      <c r="AE15" s="32">
        <f>IF(ISBLANK(BEL!B16),"",BEL!B16)</f>
        <v>540190</v>
      </c>
      <c r="AF15" t="str">
        <f>IF(ISBLANK(BEL!C16),"",BEL!C16)</f>
        <v>Doseren van calcium</v>
      </c>
      <c r="AG15" t="str">
        <f>IF(ISBLANK(BEL!E16),"",BEL!E16)</f>
        <v/>
      </c>
      <c r="AH15" t="str">
        <f>IF(ISBLANK(BEL!F16),"",BEL!F16)</f>
        <v/>
      </c>
      <c r="AI15">
        <f>IF(BEL!R16=0,"",BEL!R16)</f>
        <v>0.51954</v>
      </c>
      <c r="AJ15" t="s">
        <v>495</v>
      </c>
      <c r="AK15">
        <f>IF(ISBLANK(BEL!S16),"",BEL!S16)</f>
        <v>1</v>
      </c>
      <c r="AL15" s="32">
        <f>IF(ISBLANK(FRA!A16),"",FRA!A16)</f>
        <v>578</v>
      </c>
      <c r="AM15" t="str">
        <f>IF(ISBLANK(FRA!B16),"",FRA!B16)</f>
        <v xml:space="preserve"> Calcium </v>
      </c>
      <c r="AN15" t="str">
        <f>IF(ISBLANK(FRA!D16),"",FRA!D16)</f>
        <v/>
      </c>
      <c r="AO15" t="str">
        <f>IF(ISBLANK(FRA!E16),"",FRA!E16)</f>
        <v/>
      </c>
      <c r="AP15">
        <f>IF(FRA!J16=0,"",FRA!J16)</f>
        <v>1.56</v>
      </c>
      <c r="AQ15" t="s">
        <v>495</v>
      </c>
      <c r="AR15">
        <f>IF(ISBLANK(FRA!K16),"",FRA!K16)</f>
        <v>1</v>
      </c>
    </row>
    <row r="16" spans="1:44" ht="28.5">
      <c r="A16" t="str">
        <f>CHE!A17</f>
        <v>A</v>
      </c>
      <c r="B16" t="str">
        <f t="shared" si="0"/>
        <v>A</v>
      </c>
      <c r="C16" s="2">
        <f>CHE!B17</f>
        <v>1224.0999999999999</v>
      </c>
      <c r="D16" s="34" t="str">
        <f>CHE!E17</f>
        <v>Calprotectin</v>
      </c>
      <c r="E16">
        <f>CHE!D17</f>
        <v>54.9</v>
      </c>
      <c r="F16" t="s">
        <v>322</v>
      </c>
      <c r="G16" s="32">
        <f>IF(ISBLANK(DEU_EBM!A17),"",DEU_EBM!A17)</f>
        <v>32381</v>
      </c>
      <c r="H16" s="33" t="str">
        <f>IF(ISBLANK(DEU_EBM!B17),"",DEU_EBM!B17)</f>
        <v>Ähnliche Untersuchungen unter Angabe der Art der Untersuchung</v>
      </c>
      <c r="I16" t="str">
        <f>IF(ISBLANK(DEU_EBM!D17),"",DEU_EBM!D17)</f>
        <v/>
      </c>
      <c r="J16" s="33" t="str">
        <f>IF(ISBLANK(DEU_EBM!E17),"",DEU_EBM!E17)</f>
        <v/>
      </c>
      <c r="K16">
        <f>IF(DEU_EBM!G17=0,"",DEU_EBM!G17)</f>
        <v>15.9</v>
      </c>
      <c r="L16" t="s">
        <v>495</v>
      </c>
      <c r="M16">
        <f>DEU_EBM!H17</f>
        <v>2</v>
      </c>
      <c r="N16" s="32">
        <f>IF(ISBLANK(DEU_GOÄ!A17),"",DEU_GOÄ!A17)</f>
        <v>3767</v>
      </c>
      <c r="O16" t="str">
        <f>IF(ISBLANK(DEU_GOÄ!B17),"",DEU_GOÄ!B17)</f>
        <v>Tumornekrosefaktor (TNF), Ligandenassay - einschliesslich Doppelbestimmung und aktueller Bezugskurve -</v>
      </c>
      <c r="P16" t="str">
        <f>IF(ISBLANK(DEU_GOÄ!D17),"",DEU_GOÄ!D17)</f>
        <v/>
      </c>
      <c r="Q16" t="str">
        <f>IF(ISBLANK(DEU_GOÄ!E17),"",DEU_GOÄ!E17)</f>
        <v/>
      </c>
      <c r="R16" t="str">
        <f>IF(ISBLANK(DEU_GOÄ!G17),"",DEU_GOÄ!G17)</f>
        <v/>
      </c>
      <c r="S16" t="str">
        <f>IF(ISBLANK(DEU_GOÄ!H17),"",DEU_GOÄ!H17)</f>
        <v/>
      </c>
      <c r="T16" s="51">
        <f>IF(DEU_GOÄ!J17=0,"",DEU_GOÄ!J17)</f>
        <v>30.163664531170905</v>
      </c>
      <c r="U16" t="s">
        <v>495</v>
      </c>
      <c r="V16">
        <f>DEU_GOÄ!K17</f>
        <v>1</v>
      </c>
      <c r="W16" s="32" t="str">
        <f>IF(ISBLANK(NLD!A17),"",NLD!A17)</f>
        <v>070216</v>
      </c>
      <c r="X16" t="str">
        <f>IF(ISBLANK(NLD!C17),"",NLD!C17)</f>
        <v>Untersuchung von Calprotectin in Fäkalien.</v>
      </c>
      <c r="Y16" t="str">
        <f>IF(ISBLANK(NLD!E17),"",NLD!E17)</f>
        <v/>
      </c>
      <c r="Z16" t="str">
        <f>IF(ISBLANK(NLD!G17),"",NLD!G17)</f>
        <v/>
      </c>
      <c r="AA16">
        <f>IF(NLD!I17=0,"",NLD!I17)</f>
        <v>50.46</v>
      </c>
      <c r="AB16" t="s">
        <v>495</v>
      </c>
      <c r="AC16">
        <f>IF(ISBLANK(NLD!J17),"",NLD!J17)</f>
        <v>1</v>
      </c>
      <c r="AE16" s="32">
        <f>IF(ISBLANK(BEL!B17),"",BEL!B17)</f>
        <v>544751</v>
      </c>
      <c r="AF16" t="str">
        <f>IF(ISBLANK(BEL!C17),"",BEL!C17)</f>
        <v>Doseren van calprotectine</v>
      </c>
      <c r="AG16" t="str">
        <f>IF(ISBLANK(BEL!E17),"",BEL!E17)</f>
        <v/>
      </c>
      <c r="AH16" t="str">
        <f>IF(ISBLANK(BEL!F17),"",BEL!F17)</f>
        <v/>
      </c>
      <c r="AI16">
        <f>IF(BEL!R17=0,"",BEL!R17)</f>
        <v>13.8544</v>
      </c>
      <c r="AJ16" t="s">
        <v>495</v>
      </c>
      <c r="AK16">
        <f>IF(ISBLANK(BEL!S17),"",BEL!S17)</f>
        <v>1</v>
      </c>
      <c r="AL16" s="32">
        <f>IF(ISBLANK(FRA!A17),"",FRA!A17)</f>
        <v>1684</v>
      </c>
      <c r="AM16" t="str">
        <f>IF(ISBLANK(FRA!B17),"",FRA!B17)</f>
        <v>Calprotectine fécale</v>
      </c>
      <c r="AN16" t="str">
        <f>IF(ISBLANK(FRA!D17),"",FRA!D17)</f>
        <v/>
      </c>
      <c r="AO16" t="str">
        <f>IF(ISBLANK(FRA!E17),"",FRA!E17)</f>
        <v/>
      </c>
      <c r="AP16">
        <f>IF(FRA!J17=0,"",FRA!J17)</f>
        <v>33.800000000000004</v>
      </c>
      <c r="AQ16" t="s">
        <v>495</v>
      </c>
      <c r="AR16">
        <f>IF(ISBLANK(FRA!K17),"",FRA!K17)</f>
        <v>1</v>
      </c>
    </row>
    <row r="17" spans="1:44">
      <c r="A17" t="str">
        <f>CHE!A18</f>
        <v>A</v>
      </c>
      <c r="B17" t="str">
        <f t="shared" si="0"/>
        <v>A</v>
      </c>
      <c r="C17" s="2">
        <f>CHE!B18</f>
        <v>1230</v>
      </c>
      <c r="D17" s="34" t="str">
        <f>CHE!E18</f>
        <v>Cholesterin</v>
      </c>
      <c r="E17">
        <f>CHE!D18</f>
        <v>2.2999999999999998</v>
      </c>
      <c r="F17" t="s">
        <v>322</v>
      </c>
      <c r="G17" s="32">
        <f>IF(ISBLANK(DEU_EBM!A18),"",DEU_EBM!A18)</f>
        <v>32060</v>
      </c>
      <c r="H17" s="33" t="str">
        <f>IF(ISBLANK(DEU_EBM!B18),"",DEU_EBM!B18)</f>
        <v>Cholesterin gesamt</v>
      </c>
      <c r="I17" t="str">
        <f>IF(ISBLANK(DEU_EBM!D18),"",DEU_EBM!D18)</f>
        <v/>
      </c>
      <c r="J17" s="33" t="str">
        <f>IF(ISBLANK(DEU_EBM!E18),"",DEU_EBM!E18)</f>
        <v/>
      </c>
      <c r="K17">
        <f>IF(DEU_EBM!G18=0,"",DEU_EBM!G18)</f>
        <v>0.25</v>
      </c>
      <c r="L17" t="s">
        <v>495</v>
      </c>
      <c r="M17">
        <f>DEU_EBM!H18</f>
        <v>1</v>
      </c>
      <c r="N17" s="32">
        <f>IF(ISBLANK(DEU_GOÄ!A18),"",DEU_GOÄ!A18)</f>
        <v>3562</v>
      </c>
      <c r="O17" t="str">
        <f>IF(ISBLANK(DEU_GOÄ!B18),"",DEU_GOÄ!B18)</f>
        <v>Cholesterin</v>
      </c>
      <c r="P17" t="str">
        <f>IF(ISBLANK(DEU_GOÄ!D18),"",DEU_GOÄ!D18)</f>
        <v/>
      </c>
      <c r="Q17" t="str">
        <f>IF(ISBLANK(DEU_GOÄ!E18),"",DEU_GOÄ!E18)</f>
        <v/>
      </c>
      <c r="R17" t="str">
        <f>IF(ISBLANK(DEU_GOÄ!G18),"",DEU_GOÄ!G18)</f>
        <v/>
      </c>
      <c r="S17" t="str">
        <f>IF(ISBLANK(DEU_GOÄ!H18),"",DEU_GOÄ!H18)</f>
        <v/>
      </c>
      <c r="T17" s="51">
        <f>IF(DEU_GOÄ!J18=0,"",DEU_GOÄ!J18)</f>
        <v>2.6812146249929691</v>
      </c>
      <c r="U17" t="s">
        <v>495</v>
      </c>
      <c r="V17">
        <f>DEU_GOÄ!K18</f>
        <v>1</v>
      </c>
      <c r="W17" s="32" t="str">
        <f>IF(ISBLANK(NLD!A18),"",NLD!A18)</f>
        <v>070425</v>
      </c>
      <c r="X17" t="str">
        <f>IF(ISBLANK(NLD!C18),"",NLD!C18)</f>
        <v>Cholesterin, gesamt.</v>
      </c>
      <c r="Y17" t="str">
        <f>IF(ISBLANK(NLD!E18),"",NLD!E18)</f>
        <v/>
      </c>
      <c r="Z17" t="str">
        <f>IF(ISBLANK(NLD!G18),"",NLD!G18)</f>
        <v/>
      </c>
      <c r="AA17">
        <f>IF(NLD!I18=0,"",NLD!I18)</f>
        <v>1.72</v>
      </c>
      <c r="AB17" t="s">
        <v>495</v>
      </c>
      <c r="AC17">
        <f>IF(ISBLANK(NLD!J18),"",NLD!J18)</f>
        <v>1</v>
      </c>
      <c r="AE17" s="32">
        <f>IF(ISBLANK(BEL!B18),"",BEL!B18)</f>
        <v>540271</v>
      </c>
      <c r="AF17" t="str">
        <f>IF(ISBLANK(BEL!C18),"",BEL!C18)</f>
        <v>Doseren van totale cholesterol</v>
      </c>
      <c r="AG17" t="str">
        <f>IF(ISBLANK(BEL!E18),"",BEL!E18)</f>
        <v/>
      </c>
      <c r="AH17" t="str">
        <f>IF(ISBLANK(BEL!F18),"",BEL!F18)</f>
        <v/>
      </c>
      <c r="AI17">
        <f>IF(BEL!R18=0,"",BEL!R18)</f>
        <v>0.60613000000000006</v>
      </c>
      <c r="AJ17" t="s">
        <v>495</v>
      </c>
      <c r="AK17">
        <f>IF(ISBLANK(BEL!S18),"",BEL!S18)</f>
        <v>1</v>
      </c>
      <c r="AL17" s="32">
        <f>IF(ISBLANK(FRA!A18),"",FRA!A18)</f>
        <v>580</v>
      </c>
      <c r="AM17" t="str">
        <f>IF(ISBLANK(FRA!B18),"",FRA!B18)</f>
        <v xml:space="preserve">Cholestérol total </v>
      </c>
      <c r="AN17" t="str">
        <f>IF(ISBLANK(FRA!D18),"",FRA!D18)</f>
        <v/>
      </c>
      <c r="AO17" t="str">
        <f>IF(ISBLANK(FRA!E18),"",FRA!E18)</f>
        <v/>
      </c>
      <c r="AP17">
        <f>IF(FRA!J18=0,"",FRA!J18)</f>
        <v>1.3</v>
      </c>
      <c r="AQ17" t="s">
        <v>495</v>
      </c>
      <c r="AR17">
        <f>IF(ISBLANK(FRA!K18),"",FRA!K18)</f>
        <v>1</v>
      </c>
    </row>
    <row r="18" spans="1:44">
      <c r="A18" t="str">
        <f>CHE!A19</f>
        <v>A</v>
      </c>
      <c r="B18" t="str">
        <f t="shared" si="0"/>
        <v>A</v>
      </c>
      <c r="C18" s="2">
        <f>CHE!B19</f>
        <v>1245</v>
      </c>
      <c r="D18" s="34" t="str">
        <f>CHE!E19</f>
        <v>C-reaktives Protein (CRP)</v>
      </c>
      <c r="E18">
        <f>CHE!D19</f>
        <v>9</v>
      </c>
      <c r="F18" t="s">
        <v>322</v>
      </c>
      <c r="G18" s="32">
        <f>IF(ISBLANK(DEU_EBM!A19),"",DEU_EBM!A19)</f>
        <v>32460</v>
      </c>
      <c r="H18" s="33" t="str">
        <f>IF(ISBLANK(DEU_EBM!B19),"",DEU_EBM!B19)</f>
        <v>C-reaktives Protein</v>
      </c>
      <c r="I18" t="str">
        <f>IF(ISBLANK(DEU_EBM!D19),"",DEU_EBM!D19)</f>
        <v/>
      </c>
      <c r="J18" s="33" t="str">
        <f>IF(ISBLANK(DEU_EBM!E19),"",DEU_EBM!E19)</f>
        <v/>
      </c>
      <c r="K18">
        <f>IF(DEU_EBM!G19=0,"",DEU_EBM!G19)</f>
        <v>4.9000000000000004</v>
      </c>
      <c r="L18" t="s">
        <v>495</v>
      </c>
      <c r="M18">
        <f>DEU_EBM!H19</f>
        <v>1</v>
      </c>
      <c r="N18" s="32">
        <f>IF(ISBLANK(DEU_GOÄ!A19),"",DEU_GOÄ!A19)</f>
        <v>3524</v>
      </c>
      <c r="O18" t="str">
        <f>IF(ISBLANK(DEU_GOÄ!B19),"",DEU_GOÄ!B19)</f>
        <v>Untersuchung folgender Messgrößen unabhängig vom Messverfahren, je Messgröße: C-reaktives Protein (CRP)</v>
      </c>
      <c r="P18" t="str">
        <f>IF(ISBLANK(DEU_GOÄ!D19),"",DEU_GOÄ!D19)</f>
        <v/>
      </c>
      <c r="Q18" t="str">
        <f>IF(ISBLANK(DEU_GOÄ!E19),"",DEU_GOÄ!E19)</f>
        <v/>
      </c>
      <c r="R18" t="str">
        <f>IF(ISBLANK(DEU_GOÄ!G19),"",DEU_GOÄ!G19)</f>
        <v/>
      </c>
      <c r="S18" t="str">
        <f>IF(ISBLANK(DEU_GOÄ!H19),"",DEU_GOÄ!H19)</f>
        <v/>
      </c>
      <c r="T18" s="51">
        <f>IF(DEU_GOÄ!J19=0,"",DEU_GOÄ!J19)</f>
        <v>6.7030365624824242</v>
      </c>
      <c r="U18" t="s">
        <v>495</v>
      </c>
      <c r="V18">
        <f>DEU_GOÄ!K19</f>
        <v>1</v>
      </c>
      <c r="W18" s="32" t="str">
        <f>IF(ISBLANK(NLD!A19),"",NLD!A19)</f>
        <v>070689</v>
      </c>
      <c r="X18" t="str">
        <f>IF(ISBLANK(NLD!C19),"",NLD!C19)</f>
        <v>C-reaktive Proteine (CRP).</v>
      </c>
      <c r="Y18" t="str">
        <f>IF(ISBLANK(NLD!E19),"",NLD!E19)</f>
        <v/>
      </c>
      <c r="Z18" t="str">
        <f>IF(ISBLANK(NLD!G19),"",NLD!G19)</f>
        <v/>
      </c>
      <c r="AA18">
        <f>IF(NLD!I19=0,"",NLD!I19)</f>
        <v>4.0599999999999996</v>
      </c>
      <c r="AB18" t="s">
        <v>495</v>
      </c>
      <c r="AC18">
        <f>IF(ISBLANK(NLD!J19),"",NLD!J19)</f>
        <v>1</v>
      </c>
      <c r="AE18" s="32">
        <f>IF(ISBLANK(BEL!B19),"",BEL!B19)</f>
        <v>541052</v>
      </c>
      <c r="AF18" t="str">
        <f>IF(ISBLANK(BEL!C19),"",BEL!C19)</f>
        <v>Doseren van CRP met een immunologische methode</v>
      </c>
      <c r="AG18" t="str">
        <f>IF(ISBLANK(BEL!E19),"",BEL!E19)</f>
        <v/>
      </c>
      <c r="AH18" t="str">
        <f>IF(ISBLANK(BEL!F19),"",BEL!F19)</f>
        <v/>
      </c>
      <c r="AI18">
        <f>IF(BEL!R19=0,"",BEL!R19)</f>
        <v>0.8659</v>
      </c>
      <c r="AJ18" t="s">
        <v>495</v>
      </c>
      <c r="AK18">
        <f>IF(ISBLANK(BEL!S19),"",BEL!S19)</f>
        <v>1</v>
      </c>
      <c r="AL18" s="32">
        <f>IF(ISBLANK(FRA!A19),"",FRA!A19)</f>
        <v>1804</v>
      </c>
      <c r="AM18" t="str">
        <f>IF(ISBLANK(FRA!B19),"",FRA!B19)</f>
        <v xml:space="preserve">Protéine C réactive (CRP) </v>
      </c>
      <c r="AN18" t="str">
        <f>IF(ISBLANK(FRA!D19),"",FRA!D19)</f>
        <v/>
      </c>
      <c r="AO18" t="str">
        <f>IF(ISBLANK(FRA!E19),"",FRA!E19)</f>
        <v/>
      </c>
      <c r="AP18">
        <f>IF(FRA!J19=0,"",FRA!J19)</f>
        <v>2.08</v>
      </c>
      <c r="AQ18" t="s">
        <v>495</v>
      </c>
      <c r="AR18">
        <f>IF(ISBLANK(FRA!K19),"",FRA!K19)</f>
        <v>1</v>
      </c>
    </row>
    <row r="19" spans="1:44" ht="28.5">
      <c r="A19" t="str">
        <f>CHE!A20</f>
        <v>A</v>
      </c>
      <c r="B19" t="str">
        <f t="shared" si="0"/>
        <v>A</v>
      </c>
      <c r="C19" s="2">
        <f>CHE!B20</f>
        <v>1260</v>
      </c>
      <c r="D19" s="34" t="str">
        <f>CHE!E20</f>
        <v>D-Dimere</v>
      </c>
      <c r="E19">
        <f>CHE!D20</f>
        <v>28.8</v>
      </c>
      <c r="F19" t="s">
        <v>322</v>
      </c>
      <c r="G19" s="32">
        <f>IF(ISBLANK(DEU_EBM!A20),"",DEU_EBM!A20)</f>
        <v>32027</v>
      </c>
      <c r="H19" s="33" t="str">
        <f>IF(ISBLANK(DEU_EBM!B20),"",DEU_EBM!B20)</f>
        <v>D-Dimer (nicht mittels trägergebundener Reagenzien)</v>
      </c>
      <c r="I19" t="str">
        <f>IF(ISBLANK(DEU_EBM!D20),"",DEU_EBM!D20)</f>
        <v/>
      </c>
      <c r="J19" s="33" t="str">
        <f>IF(ISBLANK(DEU_EBM!E20),"",DEU_EBM!E20)</f>
        <v/>
      </c>
      <c r="K19">
        <f>IF(DEU_EBM!G20=0,"",DEU_EBM!G20)</f>
        <v>15.3</v>
      </c>
      <c r="L19" t="s">
        <v>495</v>
      </c>
      <c r="M19">
        <f>DEU_EBM!H20</f>
        <v>1</v>
      </c>
      <c r="N19" s="32">
        <f>IF(ISBLANK(DEU_GOÄ!A20),"",DEU_GOÄ!A20)</f>
        <v>3938</v>
      </c>
      <c r="O19" t="str">
        <f>IF(ISBLANK(DEU_GOÄ!B20),"",DEU_GOÄ!B20)</f>
        <v>Fibrinspaltprodukte, quervernetzt (Dimertest), quantitativ</v>
      </c>
      <c r="P19" t="str">
        <f>IF(ISBLANK(DEU_GOÄ!D20),"",DEU_GOÄ!D20)</f>
        <v/>
      </c>
      <c r="Q19" t="str">
        <f>IF(ISBLANK(DEU_GOÄ!E20),"",DEU_GOÄ!E20)</f>
        <v/>
      </c>
      <c r="R19" t="str">
        <f>IF(ISBLANK(DEU_GOÄ!G20),"",DEU_GOÄ!G20)</f>
        <v/>
      </c>
      <c r="S19" t="str">
        <f>IF(ISBLANK(DEU_GOÄ!H20),"",DEU_GOÄ!H20)</f>
        <v/>
      </c>
      <c r="T19" s="51">
        <f>IF(DEU_GOÄ!J20=0,"",DEU_GOÄ!J20)</f>
        <v>24.130931624936728</v>
      </c>
      <c r="U19" t="s">
        <v>495</v>
      </c>
      <c r="V19">
        <f>DEU_GOÄ!K20</f>
        <v>1</v>
      </c>
      <c r="W19" s="32" t="str">
        <f>IF(ISBLANK(NLD!A20),"",NLD!A20)</f>
        <v>077433</v>
      </c>
      <c r="X19" t="str">
        <f>IF(ISBLANK(NLD!C20),"",NLD!C20)</f>
        <v>Fibrin/Fibrinogen-Abbauprodukte (FDP) D-Dimer-Test, semiquantitativ.</v>
      </c>
      <c r="Y19" t="str">
        <f>IF(ISBLANK(NLD!E20),"",NLD!E20)</f>
        <v/>
      </c>
      <c r="Z19" t="str">
        <f>IF(ISBLANK(NLD!G20),"",NLD!G20)</f>
        <v/>
      </c>
      <c r="AA19">
        <f>IF(NLD!I20=0,"",NLD!I20)</f>
        <v>5.61</v>
      </c>
      <c r="AB19" t="s">
        <v>495</v>
      </c>
      <c r="AC19">
        <f>IF(ISBLANK(NLD!J20),"",NLD!J20)</f>
        <v>1</v>
      </c>
      <c r="AE19" s="32">
        <f>IF(ISBLANK(BEL!B20),"",BEL!B20)</f>
        <v>554455</v>
      </c>
      <c r="AF19" t="str">
        <f>IF(ISBLANK(BEL!C20),"",BEL!C20)</f>
        <v>Doseren van D-Dimeren</v>
      </c>
      <c r="AG19" t="str">
        <f>IF(ISBLANK(BEL!E20),"",BEL!E20)</f>
        <v/>
      </c>
      <c r="AH19" t="str">
        <f>IF(ISBLANK(BEL!F20),"",BEL!F20)</f>
        <v/>
      </c>
      <c r="AI19">
        <f>IF(BEL!R20=0,"",BEL!R20)</f>
        <v>3.4636</v>
      </c>
      <c r="AJ19" t="s">
        <v>495</v>
      </c>
      <c r="AK19">
        <f>IF(ISBLANK(BEL!S20),"",BEL!S20)</f>
        <v>1</v>
      </c>
      <c r="AL19" s="32">
        <f>IF(ISBLANK(FRA!A20),"",FRA!A20)</f>
        <v>1022</v>
      </c>
      <c r="AM19" t="str">
        <f>IF(ISBLANK(FRA!B20),"",FRA!B20)</f>
        <v xml:space="preserve">Dosage quantitatif des D-Dimères </v>
      </c>
      <c r="AN19" t="str">
        <f>IF(ISBLANK(FRA!D20),"",FRA!D20)</f>
        <v/>
      </c>
      <c r="AO19" t="str">
        <f>IF(ISBLANK(FRA!E20),"",FRA!E20)</f>
        <v/>
      </c>
      <c r="AP19">
        <f>IF(FRA!J20=0,"",FRA!J20)</f>
        <v>14.56</v>
      </c>
      <c r="AQ19" t="s">
        <v>495</v>
      </c>
      <c r="AR19">
        <f>IF(ISBLANK(FRA!K20),"",FRA!K20)</f>
        <v>1</v>
      </c>
    </row>
    <row r="20" spans="1:44" ht="57">
      <c r="A20" t="str">
        <f>CHE!A21</f>
        <v>A</v>
      </c>
      <c r="B20" t="str">
        <f t="shared" si="0"/>
        <v>A</v>
      </c>
      <c r="C20" s="2">
        <f>CHE!B21</f>
        <v>1266</v>
      </c>
      <c r="D20" s="34" t="str">
        <f>CHE!E21</f>
        <v xml:space="preserve">Differentialblutbild, Ausstrich </v>
      </c>
      <c r="E20">
        <f>CHE!D21</f>
        <v>23.4</v>
      </c>
      <c r="F20" t="s">
        <v>322</v>
      </c>
      <c r="G20" s="32">
        <f>IF(ISBLANK(DEU_EBM!A21),"",DEU_EBM!A21)</f>
        <v>32051</v>
      </c>
      <c r="H20" s="33" t="str">
        <f>IF(ISBLANK(DEU_EBM!B21),"",DEU_EBM!B21)</f>
        <v>Mikroskopische Differenzierung und Beurteilung aller korpuskulären Bestandteile des gefärbten Blutausstriches</v>
      </c>
      <c r="I20" t="str">
        <f>IF(ISBLANK(DEU_EBM!D21),"",DEU_EBM!D21)</f>
        <v/>
      </c>
      <c r="J20" s="33" t="str">
        <f>IF(ISBLANK(DEU_EBM!E21),"",DEU_EBM!E21)</f>
        <v/>
      </c>
      <c r="K20">
        <f>IF(DEU_EBM!G21=0,"",DEU_EBM!G21)</f>
        <v>0.4</v>
      </c>
      <c r="L20" t="s">
        <v>495</v>
      </c>
      <c r="M20">
        <f>DEU_EBM!H21</f>
        <v>1</v>
      </c>
      <c r="N20" s="32">
        <f>IF(ISBLANK(DEU_GOÄ!A21),"",DEU_GOÄ!A21)</f>
        <v>3502</v>
      </c>
      <c r="O20" t="str">
        <f>IF(ISBLANK(DEU_GOÄ!B21),"",DEU_GOÄ!B21)</f>
        <v>Differenzierung des Blutausstrichs, mikroskopisch</v>
      </c>
      <c r="P20" t="str">
        <f>IF(ISBLANK(DEU_GOÄ!D21),"",DEU_GOÄ!D21)</f>
        <v/>
      </c>
      <c r="Q20" t="str">
        <f>IF(ISBLANK(DEU_GOÄ!E21),"",DEU_GOÄ!E21)</f>
        <v/>
      </c>
      <c r="R20" t="str">
        <f>IF(ISBLANK(DEU_GOÄ!G21),"",DEU_GOÄ!G21)</f>
        <v/>
      </c>
      <c r="S20" t="str">
        <f>IF(ISBLANK(DEU_GOÄ!H21),"",DEU_GOÄ!H21)</f>
        <v/>
      </c>
      <c r="T20" s="51">
        <f>IF(DEU_GOÄ!J21=0,"",DEU_GOÄ!J21)</f>
        <v>8.0436438749789083</v>
      </c>
      <c r="U20" t="s">
        <v>495</v>
      </c>
      <c r="V20">
        <f>DEU_GOÄ!K21</f>
        <v>1</v>
      </c>
      <c r="W20" s="32" t="str">
        <f>IF(ISBLANK(NLD!A21),"",NLD!A21)</f>
        <v>070717</v>
      </c>
      <c r="X20" t="str">
        <f>IF(ISBLANK(NLD!C21),"",NLD!C21)</f>
        <v>Differenzialzählung (Hand).</v>
      </c>
      <c r="Y20" t="str">
        <f>IF(ISBLANK(NLD!E21),"",NLD!E21)</f>
        <v/>
      </c>
      <c r="Z20" t="str">
        <f>IF(ISBLANK(NLD!G21),"",NLD!G21)</f>
        <v/>
      </c>
      <c r="AA20">
        <f>IF(NLD!I21=0,"",NLD!I21)</f>
        <v>3.62</v>
      </c>
      <c r="AB20" t="s">
        <v>495</v>
      </c>
      <c r="AC20">
        <f>IF(ISBLANK(NLD!J21),"",NLD!J21)</f>
        <v>1</v>
      </c>
      <c r="AE20" s="32">
        <f>IF(ISBLANK(BEL!B21),"",BEL!B21)</f>
        <v>127072</v>
      </c>
      <c r="AF20" t="str">
        <f>IF(ISBLANK(BEL!C21),"",BEL!C21)</f>
        <v>Formule leucocytaire établie au microscope sur un minimum de 100 cellules</v>
      </c>
      <c r="AG20" t="str">
        <f>IF(ISBLANK(BEL!E21),"",BEL!E21)</f>
        <v/>
      </c>
      <c r="AH20" t="str">
        <f>IF(ISBLANK(BEL!F21),"",BEL!F21)</f>
        <v/>
      </c>
      <c r="AI20">
        <f>IF(BEL!R21=0,"",BEL!R21)</f>
        <v>0.69272</v>
      </c>
      <c r="AJ20" t="s">
        <v>495</v>
      </c>
      <c r="AK20">
        <f>IF(ISBLANK(BEL!S21),"",BEL!S21)</f>
        <v>1</v>
      </c>
      <c r="AL20" s="32">
        <f>IF(ISBLANK(FRA!A21),"",FRA!A21)</f>
        <v>1105</v>
      </c>
      <c r="AM20" t="str">
        <f>IF(ISBLANK(FRA!B21),"",FRA!B21)</f>
        <v>Examen d'un frottis sanguin ou médullaire, en vue de l'établissement du diagnostic d'une hémopathie maligne, à la suite de la découverte de cellules anormales au cours de l'examen 1101 ou de l'examen 1104</v>
      </c>
      <c r="AN20" t="str">
        <f>IF(ISBLANK(FRA!D21),"",FRA!D21)</f>
        <v/>
      </c>
      <c r="AO20" t="str">
        <f>IF(ISBLANK(FRA!E21),"",FRA!E21)</f>
        <v/>
      </c>
      <c r="AP20">
        <f>IF(FRA!J21=0,"",FRA!J21)</f>
        <v>26</v>
      </c>
      <c r="AQ20" t="s">
        <v>495</v>
      </c>
      <c r="AR20">
        <f>IF(ISBLANK(FRA!K21),"",FRA!K21)</f>
        <v>1</v>
      </c>
    </row>
    <row r="21" spans="1:44" ht="71.25">
      <c r="A21" t="str">
        <f>CHE!A22</f>
        <v>A</v>
      </c>
      <c r="B21" t="str">
        <f t="shared" si="0"/>
        <v>A</v>
      </c>
      <c r="C21" s="2">
        <f>CHE!B22</f>
        <v>1288</v>
      </c>
      <c r="D21" s="34" t="str">
        <f>CHE!E22</f>
        <v xml:space="preserve">Erythrozyten-Alloantikörper, Suchtest </v>
      </c>
      <c r="E21">
        <f>CHE!D22</f>
        <v>29.7</v>
      </c>
      <c r="F21" t="s">
        <v>322</v>
      </c>
      <c r="G21" s="32">
        <f>IF(ISBLANK(DEU_EBM!A22),"",DEU_EBM!A22)</f>
        <v>32545</v>
      </c>
      <c r="H21" s="33" t="str">
        <f>IF(ISBLANK(DEU_EBM!B22),"",DEU_EBM!B22)</f>
        <v>Antikörpersuchtest in mehreren Techniken einschl. indirekter Antiglobulintests mit mindestens zwei Testerythrozyten-Präparationen</v>
      </c>
      <c r="I21" t="str">
        <f>IF(ISBLANK(DEU_EBM!D22),"",DEU_EBM!D22)</f>
        <v/>
      </c>
      <c r="J21" s="33" t="str">
        <f>IF(ISBLANK(DEU_EBM!E22),"",DEU_EBM!E22)</f>
        <v/>
      </c>
      <c r="K21">
        <f>IF(DEU_EBM!G22=0,"",DEU_EBM!G22)</f>
        <v>7.3</v>
      </c>
      <c r="L21" t="s">
        <v>495</v>
      </c>
      <c r="M21">
        <f>DEU_EBM!H22</f>
        <v>2</v>
      </c>
      <c r="N21" s="32">
        <f>IF(ISBLANK(DEU_GOÄ!A22),"",DEU_GOÄ!A22)</f>
        <v>3988</v>
      </c>
      <c r="O21" t="str">
        <f>IF(ISBLANK(DEU_GOÄ!B22),"",DEU_GOÄ!B22)</f>
        <v>Antikörpersuchtest (Antikörper gegen Erythrozytenantigene) mit drei und mehr verschiedenen Test-Erythrozyten-Präparationen im indirekten Anti-Humanglobulin-Test (indirekter Coombstest)</v>
      </c>
      <c r="P21" t="str">
        <f>IF(ISBLANK(DEU_GOÄ!D22),"",DEU_GOÄ!D22)</f>
        <v/>
      </c>
      <c r="Q21" t="str">
        <f>IF(ISBLANK(DEU_GOÄ!E22),"",DEU_GOÄ!E22)</f>
        <v/>
      </c>
      <c r="R21" t="str">
        <f>IF(ISBLANK(DEU_GOÄ!G22),"",DEU_GOÄ!G22)</f>
        <v/>
      </c>
      <c r="S21" t="str">
        <f>IF(ISBLANK(DEU_GOÄ!H22),"",DEU_GOÄ!H22)</f>
        <v/>
      </c>
      <c r="T21" s="51">
        <f>IF(DEU_GOÄ!J22=0,"",DEU_GOÄ!J22)</f>
        <v>13.406073124964848</v>
      </c>
      <c r="U21" t="s">
        <v>495</v>
      </c>
      <c r="V21">
        <f>DEU_GOÄ!K22</f>
        <v>2</v>
      </c>
      <c r="W21" s="32" t="str">
        <f>IF(ISBLANK(NLD!A22),"",NLD!A22)</f>
        <v/>
      </c>
      <c r="X21" t="str">
        <f>IF(ISBLANK(NLD!C22),"",NLD!C22)</f>
        <v/>
      </c>
      <c r="Y21" t="str">
        <f>IF(ISBLANK(NLD!E22),"",NLD!E22)</f>
        <v/>
      </c>
      <c r="Z21" t="str">
        <f>IF(ISBLANK(NLD!G22),"",NLD!G22)</f>
        <v/>
      </c>
      <c r="AA21" t="str">
        <f>IF(NLD!I22=0,"",NLD!I22)</f>
        <v/>
      </c>
      <c r="AB21" t="s">
        <v>495</v>
      </c>
      <c r="AC21">
        <f>IF(ISBLANK(NLD!J22),"",NLD!J22)</f>
        <v>0</v>
      </c>
      <c r="AE21" s="32" t="str">
        <f>IF(ISBLANK(BEL!B22),"",BEL!B22)</f>
        <v/>
      </c>
      <c r="AF21" t="str">
        <f>IF(ISBLANK(BEL!C22),"",BEL!C22)</f>
        <v/>
      </c>
      <c r="AG21" t="str">
        <f>IF(ISBLANK(BEL!E22),"",BEL!E22)</f>
        <v/>
      </c>
      <c r="AH21" t="str">
        <f>IF(ISBLANK(BEL!F22),"",BEL!F22)</f>
        <v/>
      </c>
      <c r="AI21" t="str">
        <f>IF(BEL!R22=0,"",BEL!R22)</f>
        <v/>
      </c>
      <c r="AJ21" t="s">
        <v>495</v>
      </c>
      <c r="AK21">
        <f>IF(ISBLANK(BEL!S22),"",BEL!S22)</f>
        <v>0</v>
      </c>
      <c r="AL21" s="32">
        <f>IF(ISBLANK(FRA!A22),"",FRA!A22)</f>
        <v>1155</v>
      </c>
      <c r="AM21" t="str">
        <f>IF(ISBLANK(FRA!B22),"",FRA!B22)</f>
        <v xml:space="preserve"> Epreuve d'élution d'anticorps à partir de globules rouges</v>
      </c>
      <c r="AN21" t="str">
        <f>IF(ISBLANK(FRA!D22),"",FRA!D22)</f>
        <v/>
      </c>
      <c r="AO21" t="str">
        <f>IF(ISBLANK(FRA!E22),"",FRA!E22)</f>
        <v/>
      </c>
      <c r="AP21">
        <f>IF(FRA!J22=0,"",FRA!J22)</f>
        <v>5.2</v>
      </c>
      <c r="AQ21" t="s">
        <v>495</v>
      </c>
      <c r="AR21">
        <f>IF(ISBLANK(FRA!K22),"",FRA!K22)</f>
        <v>2</v>
      </c>
    </row>
    <row r="22" spans="1:44">
      <c r="A22" t="str">
        <f>CHE!A23</f>
        <v>A</v>
      </c>
      <c r="B22" t="str">
        <f t="shared" si="0"/>
        <v>A</v>
      </c>
      <c r="C22" s="2">
        <f>CHE!B23</f>
        <v>1307</v>
      </c>
      <c r="D22" s="34" t="str">
        <f>CHE!E23</f>
        <v>Estradiol</v>
      </c>
      <c r="E22">
        <f>CHE!D23</f>
        <v>17.399999999999999</v>
      </c>
      <c r="F22" t="s">
        <v>322</v>
      </c>
      <c r="G22" s="32">
        <f>IF(ISBLANK(DEU_EBM!A23),"",DEU_EBM!A23)</f>
        <v>32356</v>
      </c>
      <c r="H22" s="33" t="str">
        <f>IF(ISBLANK(DEU_EBM!B23),"",DEU_EBM!B23)</f>
        <v>Östradiol</v>
      </c>
      <c r="I22" t="str">
        <f>IF(ISBLANK(DEU_EBM!D23),"",DEU_EBM!D23)</f>
        <v/>
      </c>
      <c r="J22" s="33" t="str">
        <f>IF(ISBLANK(DEU_EBM!E23),"",DEU_EBM!E23)</f>
        <v/>
      </c>
      <c r="K22">
        <f>IF(DEU_EBM!G23=0,"",DEU_EBM!G23)</f>
        <v>4.5999999999999996</v>
      </c>
      <c r="L22" t="s">
        <v>495</v>
      </c>
      <c r="M22">
        <f>DEU_EBM!H23</f>
        <v>1</v>
      </c>
      <c r="N22" s="32">
        <f>IF(ISBLANK(DEU_GOÄ!A23),"",DEU_GOÄ!A23)</f>
        <v>4039</v>
      </c>
      <c r="O22" t="str">
        <f>IF(ISBLANK(DEU_GOÄ!B23),"",DEU_GOÄ!B23)</f>
        <v>Hormonbestimmung mittels Ligandenassay – einschließlich Doppelbestimmung und aktueller Bezugskurve – Östradiol</v>
      </c>
      <c r="P22" t="str">
        <f>IF(ISBLANK(DEU_GOÄ!D23),"",DEU_GOÄ!D23)</f>
        <v/>
      </c>
      <c r="Q22" t="str">
        <f>IF(ISBLANK(DEU_GOÄ!E23),"",DEU_GOÄ!E23)</f>
        <v/>
      </c>
      <c r="R22" t="str">
        <f>IF(ISBLANK(DEU_GOÄ!G23),"",DEU_GOÄ!G23)</f>
        <v/>
      </c>
      <c r="S22" t="str">
        <f>IF(ISBLANK(DEU_GOÄ!H23),"",DEU_GOÄ!H23)</f>
        <v/>
      </c>
      <c r="T22" s="51">
        <f>IF(DEU_GOÄ!J23=0,"",DEU_GOÄ!J23)</f>
        <v>23.460627968688485</v>
      </c>
      <c r="U22" t="s">
        <v>495</v>
      </c>
      <c r="V22">
        <f>DEU_GOÄ!K23</f>
        <v>1</v>
      </c>
      <c r="W22" s="32" t="str">
        <f>IF(ISBLANK(NLD!A23),"",NLD!A23)</f>
        <v>072531</v>
      </c>
      <c r="X22" t="str">
        <f>IF(ISBLANK(NLD!C23),"",NLD!C23)</f>
        <v>Oestron, Östradiol, je.</v>
      </c>
      <c r="Y22" t="str">
        <f>IF(ISBLANK(NLD!E23),"",NLD!E23)</f>
        <v/>
      </c>
      <c r="Z22" t="str">
        <f>IF(ISBLANK(NLD!G23),"",NLD!G23)</f>
        <v/>
      </c>
      <c r="AA22">
        <f>IF(NLD!I23=0,"",NLD!I23)</f>
        <v>7.61</v>
      </c>
      <c r="AB22" t="s">
        <v>495</v>
      </c>
      <c r="AC22">
        <f>IF(ISBLANK(NLD!J23),"",NLD!J23)</f>
        <v>1</v>
      </c>
      <c r="AE22" s="32">
        <f>IF(ISBLANK(BEL!B23),"",BEL!B23)</f>
        <v>434652</v>
      </c>
      <c r="AF22" t="str">
        <f>IF(ISBLANK(BEL!C23),"",BEL!C23)</f>
        <v>Oestradiol</v>
      </c>
      <c r="AG22" t="str">
        <f>IF(ISBLANK(BEL!E23),"",BEL!E23)</f>
        <v/>
      </c>
      <c r="AH22" t="str">
        <f>IF(ISBLANK(BEL!F23),"",BEL!F23)</f>
        <v/>
      </c>
      <c r="AI22">
        <f>IF(BEL!R23=0,"",BEL!R23)</f>
        <v>4.3295000000000003</v>
      </c>
      <c r="AJ22" t="s">
        <v>495</v>
      </c>
      <c r="AK22">
        <f>IF(ISBLANK(BEL!S23),"",BEL!S23)</f>
        <v>1</v>
      </c>
      <c r="AL22" s="32">
        <f>IF(ISBLANK(FRA!A23),"",FRA!A23)</f>
        <v>330</v>
      </c>
      <c r="AM22" t="str">
        <f>IF(ISBLANK(FRA!B23),"",FRA!B23)</f>
        <v>Estradiol dans le sang (chez la femme)</v>
      </c>
      <c r="AN22">
        <f>IF(ISBLANK(FRA!D23),"",FRA!D23)</f>
        <v>727</v>
      </c>
      <c r="AO22" t="str">
        <f>IF(ISBLANK(FRA!E23),"",FRA!E23)</f>
        <v>Estradiol dans le sang (homme et enfant)</v>
      </c>
      <c r="AP22">
        <f>IF(FRA!J23=0,"",FRA!J23)</f>
        <v>11.999000000000001</v>
      </c>
      <c r="AQ22" t="s">
        <v>495</v>
      </c>
      <c r="AR22">
        <f>IF(ISBLANK(FRA!K23),"",FRA!K23)</f>
        <v>1</v>
      </c>
    </row>
    <row r="23" spans="1:44">
      <c r="A23" t="str">
        <f>CHE!A24</f>
        <v>A</v>
      </c>
      <c r="B23" t="str">
        <f t="shared" si="0"/>
        <v>A</v>
      </c>
      <c r="C23" s="2">
        <f>CHE!B24</f>
        <v>1314</v>
      </c>
      <c r="D23" s="34" t="str">
        <f>CHE!E24</f>
        <v xml:space="preserve">Ferritin </v>
      </c>
      <c r="E23">
        <f>CHE!D24</f>
        <v>7.1</v>
      </c>
      <c r="F23" t="s">
        <v>322</v>
      </c>
      <c r="G23" s="32">
        <f>IF(ISBLANK(DEU_EBM!A24),"",DEU_EBM!A24)</f>
        <v>32325</v>
      </c>
      <c r="H23" s="33" t="str">
        <f>IF(ISBLANK(DEU_EBM!B24),"",DEU_EBM!B24)</f>
        <v>Ferritin</v>
      </c>
      <c r="I23" t="str">
        <f>IF(ISBLANK(DEU_EBM!D24),"",DEU_EBM!D24)</f>
        <v/>
      </c>
      <c r="J23" s="33" t="str">
        <f>IF(ISBLANK(DEU_EBM!E24),"",DEU_EBM!E24)</f>
        <v/>
      </c>
      <c r="K23">
        <f>IF(DEU_EBM!G24=0,"",DEU_EBM!G24)</f>
        <v>4.2</v>
      </c>
      <c r="L23" t="s">
        <v>495</v>
      </c>
      <c r="M23">
        <f>DEU_EBM!H24</f>
        <v>1</v>
      </c>
      <c r="N23" s="32">
        <f>IF(ISBLANK(DEU_GOÄ!A24),"",DEU_GOÄ!A24)</f>
        <v>3742</v>
      </c>
      <c r="O23" t="str">
        <f>IF(ISBLANK(DEU_GOÄ!B24),"",DEU_GOÄ!B24)</f>
        <v>Ferritin, Ligandenassay – gegebenenfalls einschließlich Doppelbestimmung und aktueller Bezugskurve –</v>
      </c>
      <c r="P23" t="str">
        <f>IF(ISBLANK(DEU_GOÄ!D24),"",DEU_GOÄ!D24)</f>
        <v/>
      </c>
      <c r="Q23" t="str">
        <f>IF(ISBLANK(DEU_GOÄ!E24),"",DEU_GOÄ!E24)</f>
        <v/>
      </c>
      <c r="R23" t="str">
        <f>IF(ISBLANK(DEU_GOÄ!G24),"",DEU_GOÄ!G24)</f>
        <v/>
      </c>
      <c r="S23" t="str">
        <f>IF(ISBLANK(DEU_GOÄ!H24),"",DEU_GOÄ!H24)</f>
        <v/>
      </c>
      <c r="T23" s="51">
        <f>IF(DEU_GOÄ!J24=0,"",DEU_GOÄ!J24)</f>
        <v>16.75759140620606</v>
      </c>
      <c r="U23" t="s">
        <v>495</v>
      </c>
      <c r="V23">
        <f>DEU_GOÄ!K24</f>
        <v>1</v>
      </c>
      <c r="W23" s="32" t="str">
        <f>IF(ISBLANK(NLD!A24),"",NLD!A24)</f>
        <v>072649</v>
      </c>
      <c r="X23" t="str">
        <f>IF(ISBLANK(NLD!C24),"",NLD!C24)</f>
        <v>Ferritin.</v>
      </c>
      <c r="Y23" t="str">
        <f>IF(ISBLANK(NLD!E24),"",NLD!E24)</f>
        <v/>
      </c>
      <c r="Z23" t="str">
        <f>IF(ISBLANK(NLD!G24),"",NLD!G24)</f>
        <v/>
      </c>
      <c r="AA23">
        <f>IF(NLD!I24=0,"",NLD!I24)</f>
        <v>6.23</v>
      </c>
      <c r="AB23" t="s">
        <v>495</v>
      </c>
      <c r="AC23">
        <f>IF(ISBLANK(NLD!J24),"",NLD!J24)</f>
        <v>1</v>
      </c>
      <c r="AE23" s="32">
        <f>IF(ISBLANK(BEL!B24),"",BEL!B24)</f>
        <v>433090</v>
      </c>
      <c r="AF23" t="str">
        <f>IF(ISBLANK(BEL!C24),"",BEL!C24)</f>
        <v>Doseren van ferritine</v>
      </c>
      <c r="AG23" t="str">
        <f>IF(ISBLANK(BEL!E24),"",BEL!E24)</f>
        <v/>
      </c>
      <c r="AH23" t="str">
        <f>IF(ISBLANK(BEL!F24),"",BEL!F24)</f>
        <v/>
      </c>
      <c r="AI23">
        <f>IF(BEL!R24=0,"",BEL!R24)</f>
        <v>2.1647500000000002</v>
      </c>
      <c r="AJ23" t="s">
        <v>495</v>
      </c>
      <c r="AK23">
        <f>IF(ISBLANK(BEL!S24),"",BEL!S24)</f>
        <v>1</v>
      </c>
      <c r="AL23" s="32">
        <f>IF(ISBLANK(FRA!A24),"",FRA!A24)</f>
        <v>1213</v>
      </c>
      <c r="AM23" t="str">
        <f>IF(ISBLANK(FRA!B24),"",FRA!B24)</f>
        <v xml:space="preserve"> Ferritine</v>
      </c>
      <c r="AN23" t="str">
        <f>IF(ISBLANK(FRA!D24),"",FRA!D24)</f>
        <v/>
      </c>
      <c r="AO23" t="str">
        <f>IF(ISBLANK(FRA!E24),"",FRA!E24)</f>
        <v/>
      </c>
      <c r="AP23">
        <f>IF(FRA!J24=0,"",FRA!J24)</f>
        <v>4.9400000000000004</v>
      </c>
      <c r="AQ23" t="s">
        <v>495</v>
      </c>
      <c r="AR23">
        <f>IF(ISBLANK(FRA!K24),"",FRA!K24)</f>
        <v>1</v>
      </c>
    </row>
    <row r="24" spans="1:44">
      <c r="A24" t="str">
        <f>CHE!A25</f>
        <v>A</v>
      </c>
      <c r="B24" t="str">
        <f t="shared" si="0"/>
        <v>A</v>
      </c>
      <c r="C24" s="2">
        <f>CHE!B25</f>
        <v>1329</v>
      </c>
      <c r="D24" s="34" t="str">
        <f>CHE!E25</f>
        <v>Folat, Blut</v>
      </c>
      <c r="E24">
        <f>CHE!D25</f>
        <v>11.8</v>
      </c>
      <c r="F24" t="s">
        <v>322</v>
      </c>
      <c r="G24" s="32">
        <f>IF(ISBLANK(DEU_EBM!A25),"",DEU_EBM!A25)</f>
        <v>32372</v>
      </c>
      <c r="H24" s="33" t="str">
        <f>IF(ISBLANK(DEU_EBM!B25),"",DEU_EBM!B25)</f>
        <v>Folsäure</v>
      </c>
      <c r="I24" t="str">
        <f>IF(ISBLANK(DEU_EBM!D25),"",DEU_EBM!D25)</f>
        <v/>
      </c>
      <c r="J24" s="33" t="str">
        <f>IF(ISBLANK(DEU_EBM!E25),"",DEU_EBM!E25)</f>
        <v/>
      </c>
      <c r="K24">
        <f>IF(DEU_EBM!G25=0,"",DEU_EBM!G25)</f>
        <v>5.4</v>
      </c>
      <c r="L24" t="s">
        <v>495</v>
      </c>
      <c r="M24">
        <f>DEU_EBM!H25</f>
        <v>1</v>
      </c>
      <c r="N24" s="32">
        <f>IF(ISBLANK(DEU_GOÄ!A25),"",DEU_GOÄ!A25)</f>
        <v>4140</v>
      </c>
      <c r="O24" t="str">
        <f>IF(ISBLANK(DEU_GOÄ!B25),"",DEU_GOÄ!B25)</f>
        <v>Folsäure und/oder Vitamin B12, Ligandenassay – gegebenenfalls einschließlich Doppelbestimmung und aktueller Bezugskurve –</v>
      </c>
      <c r="P24" t="str">
        <f>IF(ISBLANK(DEU_GOÄ!D25),"",DEU_GOÄ!D25)</f>
        <v/>
      </c>
      <c r="Q24" t="str">
        <f>IF(ISBLANK(DEU_GOÄ!E25),"",DEU_GOÄ!E25)</f>
        <v/>
      </c>
      <c r="R24" t="str">
        <f>IF(ISBLANK(DEU_GOÄ!G25),"",DEU_GOÄ!G25)</f>
        <v/>
      </c>
      <c r="S24" t="str">
        <f>IF(ISBLANK(DEU_GOÄ!H25),"",DEU_GOÄ!H25)</f>
        <v/>
      </c>
      <c r="T24" s="51">
        <f>IF(DEU_GOÄ!J25=0,"",DEU_GOÄ!J25)</f>
        <v>16.75759140620606</v>
      </c>
      <c r="U24" t="s">
        <v>495</v>
      </c>
      <c r="V24">
        <f>DEU_GOÄ!K25</f>
        <v>1</v>
      </c>
      <c r="W24" s="32" t="str">
        <f>IF(ISBLANK(NLD!A25),"",NLD!A25)</f>
        <v>072582</v>
      </c>
      <c r="X24" t="str">
        <f>IF(ISBLANK(NLD!C25),"",NLD!C25)</f>
        <v>Folsäure.</v>
      </c>
      <c r="Y24" t="str">
        <f>IF(ISBLANK(NLD!E25),"",NLD!E25)</f>
        <v/>
      </c>
      <c r="Z24" t="str">
        <f>IF(ISBLANK(NLD!G25),"",NLD!G25)</f>
        <v/>
      </c>
      <c r="AA24">
        <f>IF(NLD!I25=0,"",NLD!I25)</f>
        <v>5.64</v>
      </c>
      <c r="AB24" t="s">
        <v>495</v>
      </c>
      <c r="AC24">
        <f>IF(ISBLANK(NLD!J25),"",NLD!J25)</f>
        <v>1</v>
      </c>
      <c r="AE24" s="32">
        <f>IF(ISBLANK(BEL!B25),"",BEL!B25)</f>
        <v>433053</v>
      </c>
      <c r="AF24" t="str">
        <f>IF(ISBLANK(BEL!C25),"",BEL!C25)</f>
        <v>Doseren van foliumzuur in het serum</v>
      </c>
      <c r="AG24" t="str">
        <f>IF(ISBLANK(BEL!E25),"",BEL!E25)</f>
        <v/>
      </c>
      <c r="AH24" t="str">
        <f>IF(ISBLANK(BEL!F25),"",BEL!F25)</f>
        <v/>
      </c>
      <c r="AI24">
        <f>IF(BEL!R25=0,"",BEL!R25)</f>
        <v>2.1647500000000002</v>
      </c>
      <c r="AJ24" t="s">
        <v>495</v>
      </c>
      <c r="AK24">
        <f>IF(ISBLANK(BEL!S25),"",BEL!S25)</f>
        <v>1</v>
      </c>
      <c r="AL24" s="32">
        <f>IF(ISBLANK(FRA!A25),"",FRA!A25)</f>
        <v>1387</v>
      </c>
      <c r="AM24" t="str">
        <f>IF(ISBLANK(FRA!B25),"",FRA!B25)</f>
        <v xml:space="preserve">Folates sériques ou érythrocytaires </v>
      </c>
      <c r="AN24" t="str">
        <f>IF(ISBLANK(FRA!D25),"",FRA!D25)</f>
        <v/>
      </c>
      <c r="AO24" t="str">
        <f>IF(ISBLANK(FRA!E25),"",FRA!E25)</f>
        <v/>
      </c>
      <c r="AP24">
        <f>IF(FRA!J25=0,"",FRA!J25)</f>
        <v>8.32</v>
      </c>
      <c r="AQ24" t="s">
        <v>495</v>
      </c>
      <c r="AR24">
        <f>IF(ISBLANK(FRA!K25),"",FRA!K25)</f>
        <v>1</v>
      </c>
    </row>
    <row r="25" spans="1:44" ht="28.5">
      <c r="A25" t="str">
        <f>CHE!A26</f>
        <v>A</v>
      </c>
      <c r="B25" t="str">
        <f t="shared" si="0"/>
        <v>A</v>
      </c>
      <c r="C25" s="2">
        <f>CHE!B26</f>
        <v>1341</v>
      </c>
      <c r="D25" s="34" t="str">
        <f>CHE!E26</f>
        <v>Gamma-Glutamyl-Transferase (GGT)</v>
      </c>
      <c r="E25">
        <f>CHE!D26</f>
        <v>2.2999999999999998</v>
      </c>
      <c r="F25" t="s">
        <v>322</v>
      </c>
      <c r="G25" s="32">
        <f>IF(ISBLANK(DEU_EBM!A26),"",DEU_EBM!A26)</f>
        <v>32071</v>
      </c>
      <c r="H25" s="33" t="str">
        <f>IF(ISBLANK(DEU_EBM!B26),"",DEU_EBM!B26)</f>
        <v>Gamma-GT</v>
      </c>
      <c r="I25" t="str">
        <f>IF(ISBLANK(DEU_EBM!D26),"",DEU_EBM!D26)</f>
        <v/>
      </c>
      <c r="J25" s="33" t="str">
        <f>IF(ISBLANK(DEU_EBM!E26),"",DEU_EBM!E26)</f>
        <v/>
      </c>
      <c r="K25">
        <f>IF(DEU_EBM!G26=0,"",DEU_EBM!G26)</f>
        <v>0.25</v>
      </c>
      <c r="L25" t="s">
        <v>495</v>
      </c>
      <c r="M25">
        <f>DEU_EBM!H26</f>
        <v>1</v>
      </c>
      <c r="N25" s="32">
        <f>IF(ISBLANK(DEU_GOÄ!A26),"",DEU_GOÄ!A26)</f>
        <v>3592</v>
      </c>
      <c r="O25" t="str">
        <f>IF(ISBLANK(DEU_GOÄ!B26),"",DEU_GOÄ!B26)</f>
        <v>Gamma-Glutamyltranspeptidase (GammaGlutamyltransferase, Gamma-GT)</v>
      </c>
      <c r="P25" t="str">
        <f>IF(ISBLANK(DEU_GOÄ!D26),"",DEU_GOÄ!D26)</f>
        <v/>
      </c>
      <c r="Q25" t="str">
        <f>IF(ISBLANK(DEU_GOÄ!E26),"",DEU_GOÄ!E26)</f>
        <v/>
      </c>
      <c r="R25" t="str">
        <f>IF(ISBLANK(DEU_GOÄ!G26),"",DEU_GOÄ!G26)</f>
        <v/>
      </c>
      <c r="S25" t="str">
        <f>IF(ISBLANK(DEU_GOÄ!H26),"",DEU_GOÄ!H26)</f>
        <v/>
      </c>
      <c r="T25" s="51">
        <f>IF(DEU_GOÄ!J26=0,"",DEU_GOÄ!J26)</f>
        <v>2.6812146249929691</v>
      </c>
      <c r="U25" t="s">
        <v>495</v>
      </c>
      <c r="V25">
        <f>DEU_GOÄ!K26</f>
        <v>1</v>
      </c>
      <c r="W25" s="32" t="str">
        <f>IF(ISBLANK(NLD!A26),"",NLD!A26)</f>
        <v>072417</v>
      </c>
      <c r="X25" t="str">
        <f>IF(ISBLANK(NLD!C26),"",NLD!C26)</f>
        <v>Gamma-Glutamyl-Transpeptidase.</v>
      </c>
      <c r="Y25" t="str">
        <f>IF(ISBLANK(NLD!E26),"",NLD!E26)</f>
        <v/>
      </c>
      <c r="Z25" t="str">
        <f>IF(ISBLANK(NLD!G26),"",NLD!G26)</f>
        <v/>
      </c>
      <c r="AA25">
        <f>IF(NLD!I26=0,"",NLD!I26)</f>
        <v>1.78</v>
      </c>
      <c r="AB25" t="s">
        <v>495</v>
      </c>
      <c r="AC25">
        <f>IF(ISBLANK(NLD!J26),"",NLD!J26)</f>
        <v>1</v>
      </c>
      <c r="AE25" s="32">
        <f>IF(ISBLANK(BEL!B26),"",BEL!B26)</f>
        <v>541892</v>
      </c>
      <c r="AF25" t="str">
        <f>IF(ISBLANK(BEL!C26),"",BEL!C26)</f>
        <v>Doseren van de gammaglutamyltransferasen</v>
      </c>
      <c r="AG25" t="str">
        <f>IF(ISBLANK(BEL!E26),"",BEL!E26)</f>
        <v/>
      </c>
      <c r="AH25" t="str">
        <f>IF(ISBLANK(BEL!F26),"",BEL!F26)</f>
        <v/>
      </c>
      <c r="AI25">
        <f>IF(BEL!R26=0,"",BEL!R26)</f>
        <v>0.69272</v>
      </c>
      <c r="AJ25" t="s">
        <v>495</v>
      </c>
      <c r="AK25">
        <f>IF(ISBLANK(BEL!S26),"",BEL!S26)</f>
        <v>1</v>
      </c>
      <c r="AL25" s="32">
        <f>IF(ISBLANK(FRA!A26),"",FRA!A26)</f>
        <v>519</v>
      </c>
      <c r="AM25" t="str">
        <f>IF(ISBLANK(FRA!B26),"",FRA!B26)</f>
        <v>Gamma-GT</v>
      </c>
      <c r="AN25" t="str">
        <f>IF(ISBLANK(FRA!D26),"",FRA!D26)</f>
        <v/>
      </c>
      <c r="AO25" t="str">
        <f>IF(ISBLANK(FRA!E26),"",FRA!E26)</f>
        <v/>
      </c>
      <c r="AP25">
        <f>IF(FRA!J26=0,"",FRA!J26)</f>
        <v>1.3</v>
      </c>
      <c r="AQ25" t="s">
        <v>495</v>
      </c>
      <c r="AR25">
        <f>IF(ISBLANK(FRA!K26),"",FRA!K26)</f>
        <v>1</v>
      </c>
    </row>
    <row r="26" spans="1:44">
      <c r="A26" t="str">
        <f>CHE!A27</f>
        <v>A</v>
      </c>
      <c r="B26" t="str">
        <f t="shared" si="0"/>
        <v>A</v>
      </c>
      <c r="C26" s="2">
        <f>CHE!B27</f>
        <v>1356</v>
      </c>
      <c r="D26" s="34" t="str">
        <f>CHE!E27</f>
        <v>Glukose</v>
      </c>
      <c r="E26">
        <f>CHE!D27</f>
        <v>2.2999999999999998</v>
      </c>
      <c r="F26" t="s">
        <v>322</v>
      </c>
      <c r="G26" s="32">
        <f>IF(ISBLANK(DEU_EBM!A27),"",DEU_EBM!A27)</f>
        <v>32025</v>
      </c>
      <c r="H26" s="33" t="str">
        <f>IF(ISBLANK(DEU_EBM!B27),"",DEU_EBM!B27)</f>
        <v>Glucose</v>
      </c>
      <c r="I26" t="str">
        <f>IF(ISBLANK(DEU_EBM!D27),"",DEU_EBM!D27)</f>
        <v/>
      </c>
      <c r="J26" s="33" t="str">
        <f>IF(ISBLANK(DEU_EBM!E27),"",DEU_EBM!E27)</f>
        <v/>
      </c>
      <c r="K26">
        <f>IF(DEU_EBM!G27=0,"",DEU_EBM!G27)</f>
        <v>1.6</v>
      </c>
      <c r="L26" t="s">
        <v>495</v>
      </c>
      <c r="M26">
        <f>DEU_EBM!H27</f>
        <v>1</v>
      </c>
      <c r="N26" s="32">
        <f>IF(ISBLANK(DEU_GOÄ!A27),"",DEU_GOÄ!A27)</f>
        <v>3514</v>
      </c>
      <c r="O26" t="str">
        <f>IF(ISBLANK(DEU_GOÄ!B27),"",DEU_GOÄ!B27)</f>
        <v>Untersuchung folgender Messgrößen unabhängig vom Messverfahren, je Messgröße: Glukose</v>
      </c>
      <c r="P26" t="str">
        <f>IF(ISBLANK(DEU_GOÄ!D27),"",DEU_GOÄ!D27)</f>
        <v/>
      </c>
      <c r="Q26" t="str">
        <f>IF(ISBLANK(DEU_GOÄ!E27),"",DEU_GOÄ!E27)</f>
        <v/>
      </c>
      <c r="R26" t="str">
        <f>IF(ISBLANK(DEU_GOÄ!G27),"",DEU_GOÄ!G27)</f>
        <v/>
      </c>
      <c r="S26" t="str">
        <f>IF(ISBLANK(DEU_GOÄ!H27),"",DEU_GOÄ!H27)</f>
        <v/>
      </c>
      <c r="T26" s="51">
        <f>IF(DEU_GOÄ!J27=0,"",DEU_GOÄ!J27)</f>
        <v>4.6921255937376971</v>
      </c>
      <c r="U26" t="s">
        <v>495</v>
      </c>
      <c r="V26">
        <f>DEU_GOÄ!K27</f>
        <v>1</v>
      </c>
      <c r="W26" s="32" t="str">
        <f>IF(ISBLANK(NLD!A27),"",NLD!A27)</f>
        <v/>
      </c>
      <c r="X26" t="str">
        <f>IF(ISBLANK(NLD!C27),"",NLD!C27)</f>
        <v/>
      </c>
      <c r="Y26" t="str">
        <f>IF(ISBLANK(NLD!E27),"",NLD!E27)</f>
        <v/>
      </c>
      <c r="Z26" t="str">
        <f>IF(ISBLANK(NLD!G27),"",NLD!G27)</f>
        <v/>
      </c>
      <c r="AA26" t="str">
        <f>IF(NLD!I27=0,"",NLD!I27)</f>
        <v/>
      </c>
      <c r="AB26" t="s">
        <v>495</v>
      </c>
      <c r="AC26">
        <f>IF(ISBLANK(NLD!J27),"",NLD!J27)</f>
        <v>0</v>
      </c>
      <c r="AE26" s="32">
        <f>IF(ISBLANK(BEL!B27),"",BEL!B27)</f>
        <v>544073</v>
      </c>
      <c r="AF26" t="str">
        <f>IF(ISBLANK(BEL!C27),"",BEL!C27)</f>
        <v>Doseren van glucose</v>
      </c>
      <c r="AG26" t="str">
        <f>IF(ISBLANK(BEL!E27),"",BEL!E27)</f>
        <v/>
      </c>
      <c r="AH26" t="str">
        <f>IF(ISBLANK(BEL!F27),"",BEL!F27)</f>
        <v/>
      </c>
      <c r="AI26">
        <f>IF(BEL!R27=0,"",BEL!R27)</f>
        <v>0.69272</v>
      </c>
      <c r="AJ26" t="s">
        <v>495</v>
      </c>
      <c r="AK26">
        <f>IF(ISBLANK(BEL!S27),"",BEL!S27)</f>
        <v>1</v>
      </c>
      <c r="AL26" s="32">
        <f>IF(ISBLANK(FRA!A27),"",FRA!A27)</f>
        <v>603</v>
      </c>
      <c r="AM26" t="str">
        <f>IF(ISBLANK(FRA!B27),"",FRA!B27)</f>
        <v>Glucose</v>
      </c>
      <c r="AN26" t="str">
        <f>IF(ISBLANK(FRA!D27),"",FRA!D27)</f>
        <v/>
      </c>
      <c r="AO26" t="str">
        <f>IF(ISBLANK(FRA!E27),"",FRA!E27)</f>
        <v/>
      </c>
      <c r="AP26">
        <f>IF(FRA!J27=0,"",FRA!J27)</f>
        <v>2.6</v>
      </c>
      <c r="AQ26" t="s">
        <v>495</v>
      </c>
      <c r="AR26">
        <f>IF(ISBLANK(FRA!K27),"",FRA!K27)</f>
        <v>1</v>
      </c>
    </row>
    <row r="27" spans="1:44" ht="28.5">
      <c r="A27" t="str">
        <f>CHE!A28</f>
        <v>A</v>
      </c>
      <c r="B27" t="str">
        <f t="shared" si="0"/>
        <v>A</v>
      </c>
      <c r="C27" s="2">
        <f>CHE!B28</f>
        <v>1363</v>
      </c>
      <c r="D27" s="34" t="str">
        <f>CHE!E28</f>
        <v>Hämoglobin A1c</v>
      </c>
      <c r="E27">
        <f>CHE!D28</f>
        <v>16</v>
      </c>
      <c r="F27" t="s">
        <v>322</v>
      </c>
      <c r="G27" s="32">
        <f>IF(ISBLANK(DEU_EBM!A28),"",DEU_EBM!A28)</f>
        <v>32094</v>
      </c>
      <c r="H27" s="33" t="str">
        <f>IF(ISBLANK(DEU_EBM!B28),"",DEU_EBM!B28)</f>
        <v>Glykierte Hämoglobine (z. B. HbA1 und/oder HbA1c)</v>
      </c>
      <c r="I27" t="str">
        <f>IF(ISBLANK(DEU_EBM!D28),"",DEU_EBM!D28)</f>
        <v/>
      </c>
      <c r="J27" s="33" t="str">
        <f>IF(ISBLANK(DEU_EBM!E28),"",DEU_EBM!E28)</f>
        <v/>
      </c>
      <c r="K27">
        <f>IF(DEU_EBM!G28=0,"",DEU_EBM!G28)</f>
        <v>4</v>
      </c>
      <c r="L27" t="s">
        <v>495</v>
      </c>
      <c r="M27">
        <f>DEU_EBM!H28</f>
        <v>1</v>
      </c>
      <c r="N27" s="32">
        <f>IF(ISBLANK(DEU_GOÄ!A28),"",DEU_GOÄ!A28)</f>
        <v>3561</v>
      </c>
      <c r="O27" t="str">
        <f>IF(ISBLANK(DEU_GOÄ!B28),"",DEU_GOÄ!B28)</f>
        <v>Glykierte Hämoglobine (HbA1, HbA1c)</v>
      </c>
      <c r="P27" t="str">
        <f>IF(ISBLANK(DEU_GOÄ!D28),"",DEU_GOÄ!D28)</f>
        <v/>
      </c>
      <c r="Q27" t="str">
        <f>IF(ISBLANK(DEU_GOÄ!E28),"",DEU_GOÄ!E28)</f>
        <v/>
      </c>
      <c r="R27" t="str">
        <f>IF(ISBLANK(DEU_GOÄ!G28),"",DEU_GOÄ!G28)</f>
        <v/>
      </c>
      <c r="S27" t="str">
        <f>IF(ISBLANK(DEU_GOÄ!H28),"",DEU_GOÄ!H28)</f>
        <v/>
      </c>
      <c r="T27" s="51">
        <f>IF(DEU_GOÄ!J28=0,"",DEU_GOÄ!J28)</f>
        <v>13.406073124964848</v>
      </c>
      <c r="U27" t="s">
        <v>495</v>
      </c>
      <c r="V27">
        <f>DEU_GOÄ!K28</f>
        <v>1</v>
      </c>
      <c r="W27" s="32" t="str">
        <f>IF(ISBLANK(NLD!A28),"",NLD!A28)</f>
        <v>074065</v>
      </c>
      <c r="X27" t="str">
        <f>IF(ISBLANK(NLD!C28),"",NLD!C28)</f>
        <v>HbAlc.</v>
      </c>
      <c r="Y27" t="str">
        <f>IF(ISBLANK(NLD!E28),"",NLD!E28)</f>
        <v/>
      </c>
      <c r="Z27" t="str">
        <f>IF(ISBLANK(NLD!G28),"",NLD!G28)</f>
        <v/>
      </c>
      <c r="AA27">
        <f>IF(NLD!I28=0,"",NLD!I28)</f>
        <v>6.1</v>
      </c>
      <c r="AB27" t="s">
        <v>495</v>
      </c>
      <c r="AC27">
        <f>IF(ISBLANK(NLD!J28),"",NLD!J28)</f>
        <v>1</v>
      </c>
      <c r="AE27" s="32">
        <f>IF(ISBLANK(BEL!B28),"",BEL!B28)</f>
        <v>540750</v>
      </c>
      <c r="AF27" t="str">
        <f>IF(ISBLANK(BEL!C28),"",BEL!C28)</f>
        <v>Doseren van glycohemoglobine in hemolysaat</v>
      </c>
      <c r="AG27" t="str">
        <f>IF(ISBLANK(BEL!E28),"",BEL!E28)</f>
        <v/>
      </c>
      <c r="AH27" t="str">
        <f>IF(ISBLANK(BEL!F28),"",BEL!F28)</f>
        <v/>
      </c>
      <c r="AI27">
        <f>IF(BEL!R28=0,"",BEL!R28)</f>
        <v>2.1647500000000002</v>
      </c>
      <c r="AJ27" t="s">
        <v>495</v>
      </c>
      <c r="AK27">
        <f>IF(ISBLANK(BEL!S28),"",BEL!S28)</f>
        <v>1</v>
      </c>
      <c r="AL27" s="32">
        <f>IF(ISBLANK(FRA!A28),"",FRA!A28)</f>
        <v>1577</v>
      </c>
      <c r="AM27" t="str">
        <f>IF(ISBLANK(FRA!B28),"",FRA!B28)</f>
        <v>HbA1c</v>
      </c>
      <c r="AN27" t="str">
        <f>IF(ISBLANK(FRA!D28),"",FRA!D28)</f>
        <v/>
      </c>
      <c r="AO27" t="str">
        <f>IF(ISBLANK(FRA!E28),"",FRA!E28)</f>
        <v/>
      </c>
      <c r="AP27">
        <f>IF(FRA!J28=0,"",FRA!J28)</f>
        <v>4.9400000000000004</v>
      </c>
      <c r="AQ27" t="s">
        <v>495</v>
      </c>
      <c r="AR27">
        <f>IF(ISBLANK(FRA!K28),"",FRA!K28)</f>
        <v>1</v>
      </c>
    </row>
    <row r="28" spans="1:44" ht="114">
      <c r="A28" t="str">
        <f>CHE!A29</f>
        <v>A</v>
      </c>
      <c r="B28" t="str">
        <f t="shared" si="0"/>
        <v>A</v>
      </c>
      <c r="C28" s="2">
        <f>CHE!B29</f>
        <v>1371</v>
      </c>
      <c r="D28" s="34" t="str">
        <f>CHE!E29</f>
        <v xml:space="preserve">Hämatogramm II: Erythrozyten, Hämoglobin, Hämatokrit, Indices, Leukozyten und Thrombozyten </v>
      </c>
      <c r="E28">
        <f>CHE!D29</f>
        <v>8.1</v>
      </c>
      <c r="F28" t="s">
        <v>322</v>
      </c>
      <c r="G28" s="32">
        <f>IF(ISBLANK(DEU_EBM!A29),"",DEU_EBM!A29)</f>
        <v>32120</v>
      </c>
      <c r="H28" s="33" t="str">
        <f>IF(ISBLANK(DEU_EBM!B29),"",DEU_EBM!B29)</f>
        <v>Bestimmung von mindestens zwei der folgenden Parameter: Erythrozytenzahl, Leukozytenzahl (ggf. einschl. orientierender Differenzierung), Thrombozytenzahl, Hämoglobin, Hämatokrit, mechanisierte Retikulozytenzählung, insgesamt</v>
      </c>
      <c r="I28" t="str">
        <f>IF(ISBLANK(DEU_EBM!D29),"",DEU_EBM!D29)</f>
        <v/>
      </c>
      <c r="J28" s="33" t="str">
        <f>IF(ISBLANK(DEU_EBM!E29),"",DEU_EBM!E29)</f>
        <v/>
      </c>
      <c r="K28">
        <f>IF(DEU_EBM!G29=0,"",DEU_EBM!G29)</f>
        <v>0.5</v>
      </c>
      <c r="L28" t="s">
        <v>495</v>
      </c>
      <c r="M28">
        <f>DEU_EBM!H29</f>
        <v>1</v>
      </c>
      <c r="N28" s="32">
        <f>IF(ISBLANK(DEU_GOÄ!A29),"",DEU_GOÄ!A29)</f>
        <v>3550</v>
      </c>
      <c r="O28" t="str">
        <f>IF(ISBLANK(DEU_GOÄ!B29),"",DEU_GOÄ!B29)</f>
        <v>Blutbild und Blutbildbestandteile</v>
      </c>
      <c r="P28" t="str">
        <f>IF(ISBLANK(DEU_GOÄ!D29),"",DEU_GOÄ!D29)</f>
        <v/>
      </c>
      <c r="Q28" t="str">
        <f>IF(ISBLANK(DEU_GOÄ!E29),"",DEU_GOÄ!E29)</f>
        <v/>
      </c>
      <c r="R28" t="str">
        <f>IF(ISBLANK(DEU_GOÄ!G29),"",DEU_GOÄ!G29)</f>
        <v/>
      </c>
      <c r="S28" t="str">
        <f>IF(ISBLANK(DEU_GOÄ!H29),"",DEU_GOÄ!H29)</f>
        <v/>
      </c>
      <c r="T28" s="51">
        <f>IF(DEU_GOÄ!J29=0,"",DEU_GOÄ!J29)</f>
        <v>4.0218219374894542</v>
      </c>
      <c r="U28" t="s">
        <v>495</v>
      </c>
      <c r="V28">
        <f>DEU_GOÄ!K29</f>
        <v>1</v>
      </c>
      <c r="W28" s="32" t="str">
        <f>IF(ISBLANK(NLD!A29),"",NLD!A29)</f>
        <v>070702</v>
      </c>
      <c r="X28" t="str">
        <f>IF(ISBLANK(NLD!C29),"",NLD!C29)</f>
        <v>Hämoglobin (einschließlich (falls zutreffend) Hämatokrit und Zellindizes (MCV, MCH und MCHC sowie Erythrozyten)).</v>
      </c>
      <c r="Y28" t="str">
        <f>IF(ISBLANK(NLD!E29),"",NLD!E29)</f>
        <v/>
      </c>
      <c r="Z28" t="str">
        <f>IF(ISBLANK(NLD!G29),"",NLD!G29)</f>
        <v/>
      </c>
      <c r="AA28">
        <f>IF(NLD!I29=0,"",NLD!I29)</f>
        <v>1.73</v>
      </c>
      <c r="AB28" t="s">
        <v>495</v>
      </c>
      <c r="AC28">
        <f>IF(ISBLANK(NLD!J29),"",NLD!J29)</f>
        <v>1</v>
      </c>
      <c r="AE28" s="32">
        <f>IF(ISBLANK(BEL!B29),"",BEL!B29)</f>
        <v>127013</v>
      </c>
      <c r="AF28" t="str">
        <f>IF(ISBLANK(BEL!C29),"",BEL!C29)</f>
        <v>Dosage de l'hémoglobine par méthode électrophotométrique</v>
      </c>
      <c r="AG28">
        <f>IF(ISBLANK(BEL!E29),"",BEL!E29)</f>
        <v>127035</v>
      </c>
      <c r="AH28" t="str">
        <f>IF(ISBLANK(BEL!F29),"",BEL!F29)</f>
        <v>Numération des globules rouges et/ou hématocrite</v>
      </c>
      <c r="AI28">
        <f>IF(BEL!R29=0,"",BEL!R29)</f>
        <v>0.69272</v>
      </c>
      <c r="AJ28" t="s">
        <v>495</v>
      </c>
      <c r="AK28">
        <f>IF(ISBLANK(BEL!S29),"",BEL!S29)</f>
        <v>1</v>
      </c>
      <c r="AL28" s="32">
        <f>IF(ISBLANK(FRA!A29),"",FRA!A29)</f>
        <v>1104</v>
      </c>
      <c r="AM28" t="str">
        <f>IF(ISBLANK(FRA!B29),"",FRA!B29)</f>
        <v>Examen cytologique du sang (hémogramme)</v>
      </c>
      <c r="AN28" t="str">
        <f>IF(ISBLANK(FRA!D29),"",FRA!D29)</f>
        <v/>
      </c>
      <c r="AO28" t="str">
        <f>IF(ISBLANK(FRA!E29),"",FRA!E29)</f>
        <v/>
      </c>
      <c r="AP28">
        <f>IF(FRA!J29=0,"",FRA!J29)</f>
        <v>5.2</v>
      </c>
      <c r="AQ28" t="s">
        <v>495</v>
      </c>
      <c r="AR28">
        <f>IF(ISBLANK(FRA!K29),"",FRA!K29)</f>
        <v>1</v>
      </c>
    </row>
    <row r="29" spans="1:44" ht="57">
      <c r="A29" t="str">
        <f>CHE!A30</f>
        <v>A</v>
      </c>
      <c r="B29" t="str">
        <f t="shared" si="0"/>
        <v>A</v>
      </c>
      <c r="C29" s="2">
        <f>CHE!B30</f>
        <v>1372</v>
      </c>
      <c r="D29" s="34" t="str">
        <f>CHE!E30</f>
        <v>Hämatogramm III: Erythrozyten, Hämoglobin, Hämatokrit, Indices, Leukozyten, 3 Leukozyten-Subpopulationen und Thrombozyten</v>
      </c>
      <c r="E29">
        <f>CHE!D30</f>
        <v>9</v>
      </c>
      <c r="F29" t="s">
        <v>322</v>
      </c>
      <c r="G29" s="32" t="str">
        <f>IF(ISBLANK(DEU_EBM!A30),"",DEU_EBM!A30)</f>
        <v/>
      </c>
      <c r="H29" s="33" t="str">
        <f>IF(ISBLANK(DEU_EBM!B30),"",DEU_EBM!B30)</f>
        <v/>
      </c>
      <c r="I29" t="str">
        <f>IF(ISBLANK(DEU_EBM!D30),"",DEU_EBM!D30)</f>
        <v/>
      </c>
      <c r="J29" s="33" t="str">
        <f>IF(ISBLANK(DEU_EBM!E30),"",DEU_EBM!E30)</f>
        <v/>
      </c>
      <c r="K29" t="str">
        <f>IF(DEU_EBM!G30=0,"",DEU_EBM!G30)</f>
        <v/>
      </c>
      <c r="L29" t="s">
        <v>495</v>
      </c>
      <c r="M29">
        <f>DEU_EBM!H30</f>
        <v>0</v>
      </c>
      <c r="N29" s="32">
        <f>IF(ISBLANK(DEU_GOÄ!A30),"",DEU_GOÄ!A30)</f>
        <v>3550</v>
      </c>
      <c r="O29" t="str">
        <f>IF(ISBLANK(DEU_GOÄ!B30),"",DEU_GOÄ!B30)</f>
        <v>Blutbild und Blutbildbestandteile</v>
      </c>
      <c r="P29">
        <f>IF(ISBLANK(DEU_GOÄ!D30),"",DEU_GOÄ!D30)</f>
        <v>3551</v>
      </c>
      <c r="Q29" t="str">
        <f>IF(ISBLANK(DEU_GOÄ!E30),"",DEU_GOÄ!E30)</f>
        <v>Differenzierung der Leukozyten, elektronischzytometrisch, zytochemisch-zytometrisch oder mittels mechanisierter Mustererkennung (Bildanalyse), zusätzlich zu der Leistung nach Nummer 3550</v>
      </c>
      <c r="R29" t="str">
        <f>IF(ISBLANK(DEU_GOÄ!G30),"",DEU_GOÄ!G30)</f>
        <v/>
      </c>
      <c r="S29" t="str">
        <f>IF(ISBLANK(DEU_GOÄ!H30),"",DEU_GOÄ!H30)</f>
        <v/>
      </c>
      <c r="T29" s="51">
        <f>IF(DEU_GOÄ!J30=0,"",DEU_GOÄ!J30)</f>
        <v>5.3624292499859383</v>
      </c>
      <c r="U29" t="s">
        <v>495</v>
      </c>
      <c r="V29">
        <f>DEU_GOÄ!K30</f>
        <v>2</v>
      </c>
      <c r="W29" s="32" t="str">
        <f>IF(ISBLANK(NLD!A30),"",NLD!A30)</f>
        <v/>
      </c>
      <c r="X29" t="str">
        <f>IF(ISBLANK(NLD!C30),"",NLD!C30)</f>
        <v/>
      </c>
      <c r="Y29" t="str">
        <f>IF(ISBLANK(NLD!E30),"",NLD!E30)</f>
        <v/>
      </c>
      <c r="Z29" t="str">
        <f>IF(ISBLANK(NLD!G30),"",NLD!G30)</f>
        <v/>
      </c>
      <c r="AA29" t="str">
        <f>IF(NLD!I30=0,"",NLD!I30)</f>
        <v/>
      </c>
      <c r="AB29" t="s">
        <v>495</v>
      </c>
      <c r="AC29">
        <f>IF(ISBLANK(NLD!J30),"",NLD!J30)</f>
        <v>0</v>
      </c>
      <c r="AE29" s="32" t="str">
        <f>IF(ISBLANK(BEL!B30),"",BEL!B30)</f>
        <v/>
      </c>
      <c r="AF29" t="str">
        <f>IF(ISBLANK(BEL!C30),"",BEL!C30)</f>
        <v/>
      </c>
      <c r="AG29" t="str">
        <f>IF(ISBLANK(BEL!E30),"",BEL!E30)</f>
        <v/>
      </c>
      <c r="AH29" t="str">
        <f>IF(ISBLANK(BEL!F30),"",BEL!F30)</f>
        <v/>
      </c>
      <c r="AI29" t="str">
        <f>IF(BEL!R30=0,"",BEL!R30)</f>
        <v/>
      </c>
      <c r="AJ29" t="s">
        <v>495</v>
      </c>
      <c r="AK29">
        <f>IF(ISBLANK(BEL!S30),"",BEL!S30)</f>
        <v>0</v>
      </c>
      <c r="AL29" s="32">
        <f>IF(ISBLANK(FRA!A30),"",FRA!A30)</f>
        <v>1104</v>
      </c>
      <c r="AM29" t="str">
        <f>IF(ISBLANK(FRA!B30),"",FRA!B30)</f>
        <v>Examen cytologique du sang (hémogramme)</v>
      </c>
      <c r="AN29" t="str">
        <f>IF(ISBLANK(FRA!D30),"",FRA!D30)</f>
        <v/>
      </c>
      <c r="AO29" t="str">
        <f>IF(ISBLANK(FRA!E30),"",FRA!E30)</f>
        <v/>
      </c>
      <c r="AP29">
        <f>IF(FRA!J30=0,"",FRA!J30)</f>
        <v>5.2</v>
      </c>
      <c r="AQ29" t="s">
        <v>495</v>
      </c>
      <c r="AR29">
        <f>IF(ISBLANK(FRA!K30),"",FRA!K30)</f>
        <v>2</v>
      </c>
    </row>
    <row r="30" spans="1:44" ht="85.5">
      <c r="A30" t="str">
        <f>CHE!A31</f>
        <v>A</v>
      </c>
      <c r="B30" t="str">
        <f t="shared" si="0"/>
        <v>A</v>
      </c>
      <c r="C30" s="2">
        <f>CHE!B31</f>
        <v>1374</v>
      </c>
      <c r="D30" s="34" t="str">
        <f>CHE!E31</f>
        <v xml:space="preserve">Hämatogramm V: Erythrozyten, Hämoglobin, Hämatokrit, Indices, Leukozyten, 5 oder mehr Leukozyten-Subpopulationen und flowzytometrische Differenzierung der Leukozyten und Thrombozyten </v>
      </c>
      <c r="E30">
        <f>CHE!D31</f>
        <v>13.1</v>
      </c>
      <c r="F30" t="s">
        <v>322</v>
      </c>
      <c r="G30" s="32">
        <f>IF(ISBLANK(DEU_EBM!A31),"",DEU_EBM!A31)</f>
        <v>32122</v>
      </c>
      <c r="H30" s="33" t="str">
        <f>IF(ISBLANK(DEU_EBM!B31),"",DEU_EBM!B31)</f>
        <v>Vollständiger Blutstatus mittels automatisierter Verfahren</v>
      </c>
      <c r="I30" t="str">
        <f>IF(ISBLANK(DEU_EBM!D31),"",DEU_EBM!D31)</f>
        <v/>
      </c>
      <c r="J30" s="33" t="str">
        <f>IF(ISBLANK(DEU_EBM!E31),"",DEU_EBM!E31)</f>
        <v/>
      </c>
      <c r="K30">
        <f>IF(DEU_EBM!G31=0,"",DEU_EBM!G31)</f>
        <v>1.1000000000000001</v>
      </c>
      <c r="L30" t="s">
        <v>495</v>
      </c>
      <c r="M30">
        <f>DEU_EBM!H31</f>
        <v>1</v>
      </c>
      <c r="N30" s="32">
        <f>IF(ISBLANK(DEU_GOÄ!A31),"",DEU_GOÄ!A31)</f>
        <v>3550</v>
      </c>
      <c r="O30" t="str">
        <f>IF(ISBLANK(DEU_GOÄ!B31),"",DEU_GOÄ!B31)</f>
        <v>Blutbild und Blutbildbestandteile</v>
      </c>
      <c r="P30">
        <f>IF(ISBLANK(DEU_GOÄ!D31),"",DEU_GOÄ!D31)</f>
        <v>3551</v>
      </c>
      <c r="Q30" t="str">
        <f>IF(ISBLANK(DEU_GOÄ!E31),"",DEU_GOÄ!E31)</f>
        <v>Differenzierung der Leukozyten, elektronischzytometrisch, zytochemisch-zytometrisch oder mittels mechanisierter Mustererkennung (Bildanalyse), zusätzlich zu der Leistung nach Nummer 3550</v>
      </c>
      <c r="R30">
        <f>IF(ISBLANK(DEU_GOÄ!G31),"",DEU_GOÄ!G31)</f>
        <v>3552</v>
      </c>
      <c r="S30" t="str">
        <f>IF(ISBLANK(DEU_GOÄ!H31),"",DEU_GOÄ!H31)</f>
        <v>Retikulozytenzahl</v>
      </c>
      <c r="T30" s="51">
        <f>IF(DEU_GOÄ!J31=0,"",DEU_GOÄ!J31)</f>
        <v>10.054554843723636</v>
      </c>
      <c r="U30" t="s">
        <v>495</v>
      </c>
      <c r="V30">
        <f>DEU_GOÄ!K31</f>
        <v>2</v>
      </c>
      <c r="W30" s="32" t="str">
        <f>IF(ISBLANK(NLD!A31),"",NLD!A31)</f>
        <v/>
      </c>
      <c r="X30" t="str">
        <f>IF(ISBLANK(NLD!C31),"",NLD!C31)</f>
        <v/>
      </c>
      <c r="Y30" t="str">
        <f>IF(ISBLANK(NLD!E31),"",NLD!E31)</f>
        <v/>
      </c>
      <c r="Z30" t="str">
        <f>IF(ISBLANK(NLD!G31),"",NLD!G31)</f>
        <v/>
      </c>
      <c r="AA30" t="str">
        <f>IF(NLD!I31=0,"",NLD!I31)</f>
        <v/>
      </c>
      <c r="AB30" t="s">
        <v>495</v>
      </c>
      <c r="AC30">
        <f>IF(ISBLANK(NLD!J31),"",NLD!J31)</f>
        <v>0</v>
      </c>
      <c r="AE30" s="32">
        <f>IF(ISBLANK(BEL!B31),"",BEL!B31)</f>
        <v>127013</v>
      </c>
      <c r="AF30" t="str">
        <f>IF(ISBLANK(BEL!C31),"",BEL!C31)</f>
        <v>Dosage de l'hémoglobine par méthode électrophotométrique</v>
      </c>
      <c r="AG30">
        <f>IF(ISBLANK(BEL!E31),"",BEL!E31)</f>
        <v>127035</v>
      </c>
      <c r="AH30" t="str">
        <f>IF(ISBLANK(BEL!F31),"",BEL!F31)</f>
        <v>Numération des globules rouges et/ou hématocrite</v>
      </c>
      <c r="AI30">
        <f>IF(BEL!R31=0,"",BEL!R31)</f>
        <v>0.69272</v>
      </c>
      <c r="AJ30" t="s">
        <v>495</v>
      </c>
      <c r="AK30">
        <f>IF(ISBLANK(BEL!S31),"",BEL!S31)</f>
        <v>1</v>
      </c>
      <c r="AL30" s="32">
        <f>IF(ISBLANK(FRA!A31),"",FRA!A31)</f>
        <v>1104</v>
      </c>
      <c r="AM30" t="str">
        <f>IF(ISBLANK(FRA!B31),"",FRA!B31)</f>
        <v>Vollständiger Blutstatus mittels automatisierter Verfahren</v>
      </c>
      <c r="AN30" t="str">
        <f>IF(ISBLANK(FRA!D31),"",FRA!D31)</f>
        <v/>
      </c>
      <c r="AO30" t="str">
        <f>IF(ISBLANK(FRA!E31),"",FRA!E31)</f>
        <v/>
      </c>
      <c r="AP30">
        <f>IF(FRA!J31=0,"",FRA!J31)</f>
        <v>5.2</v>
      </c>
      <c r="AQ30" t="s">
        <v>495</v>
      </c>
      <c r="AR30">
        <f>IF(ISBLANK(FRA!K31),"",FRA!K31)</f>
        <v>2</v>
      </c>
    </row>
    <row r="31" spans="1:44">
      <c r="A31" t="str">
        <f>CHE!A32</f>
        <v>A</v>
      </c>
      <c r="B31" t="str">
        <f t="shared" si="0"/>
        <v>A</v>
      </c>
      <c r="C31" s="2">
        <f>CHE!B32</f>
        <v>1406</v>
      </c>
      <c r="D31" s="34" t="str">
        <f>CHE!E32</f>
        <v>Harnstoff</v>
      </c>
      <c r="E31">
        <f>CHE!D32</f>
        <v>2.2999999999999998</v>
      </c>
      <c r="F31" t="s">
        <v>322</v>
      </c>
      <c r="G31" s="32">
        <f>IF(ISBLANK(DEU_EBM!A32),"",DEU_EBM!A32)</f>
        <v>32065</v>
      </c>
      <c r="H31" s="33" t="str">
        <f>IF(ISBLANK(DEU_EBM!B32),"",DEU_EBM!B32)</f>
        <v>Harnstoff</v>
      </c>
      <c r="I31" t="str">
        <f>IF(ISBLANK(DEU_EBM!D32),"",DEU_EBM!D32)</f>
        <v/>
      </c>
      <c r="J31" s="33" t="str">
        <f>IF(ISBLANK(DEU_EBM!E32),"",DEU_EBM!E32)</f>
        <v/>
      </c>
      <c r="K31">
        <f>IF(DEU_EBM!G32=0,"",DEU_EBM!G32)</f>
        <v>0.25</v>
      </c>
      <c r="L31" t="s">
        <v>495</v>
      </c>
      <c r="M31">
        <f>DEU_EBM!H32</f>
        <v>1</v>
      </c>
      <c r="N31" s="32">
        <f>IF(ISBLANK(DEU_GOÄ!A32),"",DEU_GOÄ!A32)</f>
        <v>3584</v>
      </c>
      <c r="O31" t="str">
        <f>IF(ISBLANK(DEU_GOÄ!B32),"",DEU_GOÄ!B32)</f>
        <v>Harnstoff (Harnstoff-N, BUN)</v>
      </c>
      <c r="P31" t="str">
        <f>IF(ISBLANK(DEU_GOÄ!D32),"",DEU_GOÄ!D32)</f>
        <v/>
      </c>
      <c r="Q31" t="str">
        <f>IF(ISBLANK(DEU_GOÄ!E32),"",DEU_GOÄ!E32)</f>
        <v/>
      </c>
      <c r="R31" t="str">
        <f>IF(ISBLANK(DEU_GOÄ!G32),"",DEU_GOÄ!G32)</f>
        <v/>
      </c>
      <c r="S31" t="str">
        <f>IF(ISBLANK(DEU_GOÄ!H32),"",DEU_GOÄ!H32)</f>
        <v/>
      </c>
      <c r="T31" s="51">
        <f>IF(DEU_GOÄ!J32=0,"",DEU_GOÄ!J32)</f>
        <v>2.6812146249929691</v>
      </c>
      <c r="U31" t="s">
        <v>495</v>
      </c>
      <c r="V31">
        <f>DEU_GOÄ!K32</f>
        <v>1</v>
      </c>
      <c r="W31" s="32" t="str">
        <f>IF(ISBLANK(NLD!A32),"",NLD!A32)</f>
        <v>070116</v>
      </c>
      <c r="X31" t="str">
        <f>IF(ISBLANK(NLD!C32),"",NLD!C32)</f>
        <v>Harnstoff.</v>
      </c>
      <c r="Y31" t="str">
        <f>IF(ISBLANK(NLD!E32),"",NLD!E32)</f>
        <v/>
      </c>
      <c r="Z31" t="str">
        <f>IF(ISBLANK(NLD!G32),"",NLD!G32)</f>
        <v/>
      </c>
      <c r="AA31">
        <f>IF(NLD!I32=0,"",NLD!I32)</f>
        <v>1.53</v>
      </c>
      <c r="AB31" t="s">
        <v>495</v>
      </c>
      <c r="AC31">
        <f>IF(ISBLANK(NLD!J32),"",NLD!J32)</f>
        <v>1</v>
      </c>
      <c r="AE31" s="32">
        <f>IF(ISBLANK(BEL!B32),"",BEL!B32)</f>
        <v>543771</v>
      </c>
      <c r="AF31" t="str">
        <f>IF(ISBLANK(BEL!C32),"",BEL!C32)</f>
        <v>Doseren van ureum</v>
      </c>
      <c r="AG31" t="str">
        <f>IF(ISBLANK(BEL!E32),"",BEL!E32)</f>
        <v/>
      </c>
      <c r="AH31" t="str">
        <f>IF(ISBLANK(BEL!F32),"",BEL!F32)</f>
        <v/>
      </c>
      <c r="AI31">
        <f>IF(BEL!R32=0,"",BEL!R32)</f>
        <v>0.43295</v>
      </c>
      <c r="AJ31" t="s">
        <v>495</v>
      </c>
      <c r="AK31">
        <f>IF(ISBLANK(BEL!S32),"",BEL!S32)</f>
        <v>1</v>
      </c>
      <c r="AL31" s="32">
        <f>IF(ISBLANK(FRA!A32),"",FRA!A32)</f>
        <v>591</v>
      </c>
      <c r="AM31" t="str">
        <f>IF(ISBLANK(FRA!B32),"",FRA!B32)</f>
        <v xml:space="preserve">Urée </v>
      </c>
      <c r="AN31" t="str">
        <f>IF(ISBLANK(FRA!D32),"",FRA!D32)</f>
        <v/>
      </c>
      <c r="AO31" t="str">
        <f>IF(ISBLANK(FRA!E32),"",FRA!E32)</f>
        <v/>
      </c>
      <c r="AP31">
        <f>IF(FRA!J32=0,"",FRA!J32)</f>
        <v>1.3</v>
      </c>
      <c r="AQ31" t="s">
        <v>495</v>
      </c>
      <c r="AR31">
        <f>IF(ISBLANK(FRA!K32),"",FRA!K32)</f>
        <v>1</v>
      </c>
    </row>
    <row r="32" spans="1:44">
      <c r="A32" t="str">
        <f>CHE!A33</f>
        <v>A</v>
      </c>
      <c r="B32" t="str">
        <f t="shared" si="0"/>
        <v>A</v>
      </c>
      <c r="C32" s="2">
        <f>CHE!B33</f>
        <v>1410.1</v>
      </c>
      <c r="D32" s="34" t="str">
        <f>CHE!E33</f>
        <v>HDL-Cholesterin</v>
      </c>
      <c r="E32">
        <f>CHE!D33</f>
        <v>2.9</v>
      </c>
      <c r="F32" t="s">
        <v>322</v>
      </c>
      <c r="G32" s="32">
        <f>IF(ISBLANK(DEU_EBM!A33),"",DEU_EBM!A33)</f>
        <v>32061</v>
      </c>
      <c r="H32" s="33" t="str">
        <f>IF(ISBLANK(DEU_EBM!B33),"",DEU_EBM!B33)</f>
        <v>HDL-Cholesterin</v>
      </c>
      <c r="I32" t="str">
        <f>IF(ISBLANK(DEU_EBM!D33),"",DEU_EBM!D33)</f>
        <v/>
      </c>
      <c r="J32" s="33" t="str">
        <f>IF(ISBLANK(DEU_EBM!E33),"",DEU_EBM!E33)</f>
        <v/>
      </c>
      <c r="K32">
        <f>IF(DEU_EBM!G33=0,"",DEU_EBM!G33)</f>
        <v>0.25</v>
      </c>
      <c r="L32" t="s">
        <v>495</v>
      </c>
      <c r="M32">
        <f>DEU_EBM!H33</f>
        <v>1</v>
      </c>
      <c r="N32" s="32">
        <f>IF(ISBLANK(DEU_GOÄ!A33),"",DEU_GOÄ!A33)</f>
        <v>3563</v>
      </c>
      <c r="O32" t="str">
        <f>IF(ISBLANK(DEU_GOÄ!B33),"",DEU_GOÄ!B33)</f>
        <v>HDL-Cholesterin</v>
      </c>
      <c r="P32" t="str">
        <f>IF(ISBLANK(DEU_GOÄ!D33),"",DEU_GOÄ!D33)</f>
        <v/>
      </c>
      <c r="Q32" t="str">
        <f>IF(ISBLANK(DEU_GOÄ!E33),"",DEU_GOÄ!E33)</f>
        <v/>
      </c>
      <c r="R32" t="str">
        <f>IF(ISBLANK(DEU_GOÄ!G33),"",DEU_GOÄ!G33)</f>
        <v/>
      </c>
      <c r="S32" t="str">
        <f>IF(ISBLANK(DEU_GOÄ!H33),"",DEU_GOÄ!H33)</f>
        <v/>
      </c>
      <c r="T32" s="51">
        <f>IF(DEU_GOÄ!J33=0,"",DEU_GOÄ!J33)</f>
        <v>2.6812146249929691</v>
      </c>
      <c r="U32" t="s">
        <v>495</v>
      </c>
      <c r="V32">
        <f>DEU_GOÄ!K33</f>
        <v>1</v>
      </c>
      <c r="W32" s="32" t="str">
        <f>IF(ISBLANK(NLD!A33),"",NLD!A33)</f>
        <v>074251</v>
      </c>
      <c r="X32" t="str">
        <f>IF(ISBLANK(NLD!C33),"",NLD!C33)</f>
        <v>Cholesterin, HDL.</v>
      </c>
      <c r="Y32" t="str">
        <f>IF(ISBLANK(NLD!E33),"",NLD!E33)</f>
        <v/>
      </c>
      <c r="Z32" t="str">
        <f>IF(ISBLANK(NLD!G33),"",NLD!G33)</f>
        <v/>
      </c>
      <c r="AA32">
        <f>IF(NLD!I33=0,"",NLD!I33)</f>
        <v>2.2999999999999998</v>
      </c>
      <c r="AB32" t="s">
        <v>495</v>
      </c>
      <c r="AC32">
        <f>IF(ISBLANK(NLD!J33),"",NLD!J33)</f>
        <v>1</v>
      </c>
      <c r="AE32" s="32">
        <f>IF(ISBLANK(BEL!B33),"",BEL!B33)</f>
        <v>540293</v>
      </c>
      <c r="AF32" t="str">
        <f>IF(ISBLANK(BEL!C33),"",BEL!C33)</f>
        <v>Doseren van HDL-cholesterol</v>
      </c>
      <c r="AG32" t="str">
        <f>IF(ISBLANK(BEL!E33),"",BEL!E33)</f>
        <v/>
      </c>
      <c r="AH32" t="str">
        <f>IF(ISBLANK(BEL!F33),"",BEL!F33)</f>
        <v/>
      </c>
      <c r="AI32">
        <f>IF(BEL!R33=0,"",BEL!R33)</f>
        <v>0.8659</v>
      </c>
      <c r="AJ32" t="s">
        <v>495</v>
      </c>
      <c r="AK32">
        <f>IF(ISBLANK(BEL!S33),"",BEL!S33)</f>
        <v>1</v>
      </c>
      <c r="AL32" s="32">
        <f>IF(ISBLANK(FRA!A33),"",FRA!A33)</f>
        <v>996</v>
      </c>
      <c r="AM32" t="str">
        <f>IF(ISBLANK(FRA!B33),"",FRA!B33)</f>
        <v>Exploration d'une anomalie lipidique (EAL)</v>
      </c>
      <c r="AN32" t="str">
        <f>IF(ISBLANK(FRA!D33),"",FRA!D33)</f>
        <v/>
      </c>
      <c r="AO32" t="str">
        <f>IF(ISBLANK(FRA!E33),"",FRA!E33)</f>
        <v/>
      </c>
      <c r="AP32">
        <f>IF(FRA!J33=0,"",FRA!J33)</f>
        <v>4.16</v>
      </c>
      <c r="AQ32" t="s">
        <v>495</v>
      </c>
      <c r="AR32">
        <f>IF(ISBLANK(FRA!K33),"",FRA!K33)</f>
        <v>2</v>
      </c>
    </row>
    <row r="33" spans="1:44" ht="28.5">
      <c r="A33" t="str">
        <f>CHE!A34</f>
        <v>A</v>
      </c>
      <c r="B33" t="str">
        <f t="shared" si="0"/>
        <v>A</v>
      </c>
      <c r="C33" s="2">
        <f>CHE!B34</f>
        <v>1418</v>
      </c>
      <c r="D33" s="34" t="str">
        <f>CHE!E34</f>
        <v>HLA-Antigen, einzelne Spezifitäten z. B. B27, B51(5)</v>
      </c>
      <c r="E33">
        <f>CHE!D34</f>
        <v>121.5</v>
      </c>
      <c r="F33" t="s">
        <v>322</v>
      </c>
      <c r="G33" s="32" t="str">
        <f>IF(ISBLANK(DEU_EBM!A34),"",DEU_EBM!A34)</f>
        <v/>
      </c>
      <c r="H33" s="33" t="str">
        <f>IF(ISBLANK(DEU_EBM!B34),"",DEU_EBM!B34)</f>
        <v/>
      </c>
      <c r="I33" t="str">
        <f>IF(ISBLANK(DEU_EBM!D34),"",DEU_EBM!D34)</f>
        <v/>
      </c>
      <c r="J33" s="33" t="str">
        <f>IF(ISBLANK(DEU_EBM!E34),"",DEU_EBM!E34)</f>
        <v/>
      </c>
      <c r="K33" t="str">
        <f>IF(DEU_EBM!G34=0,"",DEU_EBM!G34)</f>
        <v/>
      </c>
      <c r="L33" t="s">
        <v>495</v>
      </c>
      <c r="M33">
        <f>DEU_EBM!H34</f>
        <v>0</v>
      </c>
      <c r="N33" s="32">
        <f>IF(ISBLANK(DEU_GOÄ!A34),"",DEU_GOÄ!A34)</f>
        <v>4004</v>
      </c>
      <c r="O33" t="str">
        <f>IF(ISBLANK(DEU_GOÄ!B34),"",DEU_GOÄ!B34)</f>
        <v>Nachweis eines HLA-Antigens der Klasse I mittels Lymphozytotoxizitätstest nach Isolierung der Zellen</v>
      </c>
      <c r="P33" t="str">
        <f>IF(ISBLANK(DEU_GOÄ!D34),"",DEU_GOÄ!D34)</f>
        <v/>
      </c>
      <c r="Q33" t="str">
        <f>IF(ISBLANK(DEU_GOÄ!E34),"",DEU_GOÄ!E34)</f>
        <v/>
      </c>
      <c r="R33" t="str">
        <f>IF(ISBLANK(DEU_GOÄ!G34),"",DEU_GOÄ!G34)</f>
        <v/>
      </c>
      <c r="S33" t="str">
        <f>IF(ISBLANK(DEU_GOÄ!H34),"",DEU_GOÄ!H34)</f>
        <v/>
      </c>
      <c r="T33" s="51">
        <f>IF(DEU_GOÄ!J34=0,"",DEU_GOÄ!J34)</f>
        <v>50.272774218618174</v>
      </c>
      <c r="U33" t="s">
        <v>495</v>
      </c>
      <c r="V33">
        <f>DEU_GOÄ!K34</f>
        <v>2</v>
      </c>
      <c r="W33" s="32" t="str">
        <f>IF(ISBLANK(NLD!A34),"",NLD!A34)</f>
        <v>077094</v>
      </c>
      <c r="X33" t="str">
        <f>IF(ISBLANK(NLD!C34),"",NLD!C34)</f>
        <v>HLA-B27.</v>
      </c>
      <c r="Y33" t="str">
        <f>IF(ISBLANK(NLD!E34),"",NLD!E34)</f>
        <v/>
      </c>
      <c r="Z33" t="str">
        <f>IF(ISBLANK(NLD!G34),"",NLD!G34)</f>
        <v/>
      </c>
      <c r="AA33">
        <f>IF(NLD!I34=0,"",NLD!I34)</f>
        <v>48.21</v>
      </c>
      <c r="AB33" t="s">
        <v>495</v>
      </c>
      <c r="AC33">
        <f>IF(ISBLANK(NLD!J34),"",NLD!J34)</f>
        <v>1</v>
      </c>
      <c r="AE33" s="32" t="str">
        <f>IF(ISBLANK(BEL!B34),"",BEL!B34)</f>
        <v/>
      </c>
      <c r="AF33" t="str">
        <f>IF(ISBLANK(BEL!C34),"",BEL!C34)</f>
        <v/>
      </c>
      <c r="AG33" t="str">
        <f>IF(ISBLANK(BEL!E34),"",BEL!E34)</f>
        <v/>
      </c>
      <c r="AH33" t="str">
        <f>IF(ISBLANK(BEL!F34),"",BEL!F34)</f>
        <v/>
      </c>
      <c r="AI33" t="str">
        <f>IF(BEL!R34=0,"",BEL!R34)</f>
        <v/>
      </c>
      <c r="AJ33" t="s">
        <v>495</v>
      </c>
      <c r="AK33">
        <f>IF(ISBLANK(BEL!S34),"",BEL!S34)</f>
        <v>0</v>
      </c>
      <c r="AL33" s="32">
        <f>IF(ISBLANK(FRA!A34),"",FRA!A34)</f>
        <v>1691</v>
      </c>
      <c r="AM33" t="str">
        <f>IF(ISBLANK(FRA!B34),"",FRA!B34)</f>
        <v>Recherche de l’allèle HLA-B*5701 par une technique de biologie moléculaire</v>
      </c>
      <c r="AN33" t="str">
        <f>IF(ISBLANK(FRA!D34),"",FRA!D34)</f>
        <v/>
      </c>
      <c r="AO33" t="str">
        <f>IF(ISBLANK(FRA!E34),"",FRA!E34)</f>
        <v/>
      </c>
      <c r="AP33">
        <f>IF(FRA!J34=0,"",FRA!J34)</f>
        <v>52</v>
      </c>
      <c r="AQ33" t="s">
        <v>495</v>
      </c>
      <c r="AR33">
        <f>IF(ISBLANK(FRA!K34),"",FRA!K34)</f>
        <v>2</v>
      </c>
    </row>
    <row r="34" spans="1:44">
      <c r="A34" t="str">
        <f>CHE!A35</f>
        <v>A</v>
      </c>
      <c r="B34" t="str">
        <f t="shared" si="0"/>
        <v>A</v>
      </c>
      <c r="C34" s="2">
        <f>CHE!B35</f>
        <v>1438.1</v>
      </c>
      <c r="D34" s="34" t="str">
        <f>CHE!E35</f>
        <v>Immunfixations-Elektrophorese</v>
      </c>
      <c r="E34">
        <f>CHE!D35</f>
        <v>47.7</v>
      </c>
      <c r="F34" t="s">
        <v>322</v>
      </c>
      <c r="G34" s="32">
        <f>IF(ISBLANK(DEU_EBM!A35),"",DEU_EBM!A35)</f>
        <v>32478</v>
      </c>
      <c r="H34" s="33" t="str">
        <f>IF(ISBLANK(DEU_EBM!B35),"",DEU_EBM!B35)</f>
        <v>Immunfixationselektrophorese</v>
      </c>
      <c r="I34" t="str">
        <f>IF(ISBLANK(DEU_EBM!D35),"",DEU_EBM!D35)</f>
        <v/>
      </c>
      <c r="J34" s="33" t="str">
        <f>IF(ISBLANK(DEU_EBM!E35),"",DEU_EBM!E35)</f>
        <v/>
      </c>
      <c r="K34">
        <f>IF(DEU_EBM!G35=0,"",DEU_EBM!G35)</f>
        <v>20</v>
      </c>
      <c r="L34" t="s">
        <v>495</v>
      </c>
      <c r="M34">
        <f>DEU_EBM!H35</f>
        <v>1</v>
      </c>
      <c r="N34" s="32">
        <f>IF(ISBLANK(DEU_GOÄ!A35),"",DEU_GOÄ!A35)</f>
        <v>3749</v>
      </c>
      <c r="O34" t="str">
        <f>IF(ISBLANK(DEU_GOÄ!B35),"",DEU_GOÄ!B35)</f>
        <v>Immunfixation, bis zu fünf Antiseren, je Antiserum</v>
      </c>
      <c r="P34" t="str">
        <f>IF(ISBLANK(DEU_GOÄ!D35),"",DEU_GOÄ!D35)</f>
        <v/>
      </c>
      <c r="Q34" t="str">
        <f>IF(ISBLANK(DEU_GOÄ!E35),"",DEU_GOÄ!E35)</f>
        <v/>
      </c>
      <c r="R34" t="str">
        <f>IF(ISBLANK(DEU_GOÄ!G35),"",DEU_GOÄ!G35)</f>
        <v/>
      </c>
      <c r="S34" t="str">
        <f>IF(ISBLANK(DEU_GOÄ!H35),"",DEU_GOÄ!H35)</f>
        <v/>
      </c>
      <c r="T34" s="51">
        <f>IF(DEU_GOÄ!J35=0,"",DEU_GOÄ!J35)</f>
        <v>13.406073124964848</v>
      </c>
      <c r="U34" t="s">
        <v>495</v>
      </c>
      <c r="V34">
        <f>DEU_GOÄ!K35</f>
        <v>2</v>
      </c>
      <c r="W34" s="32" t="str">
        <f>IF(ISBLANK(NLD!A35),"",NLD!A35)</f>
        <v>074336</v>
      </c>
      <c r="X34" t="str">
        <f>IF(ISBLANK(NLD!C35),"",NLD!C35)</f>
        <v>Immuno-Elektrophorese mit Antiserum, einschließlich einer möglichen Bestimmung.</v>
      </c>
      <c r="Y34" t="str">
        <f>IF(ISBLANK(NLD!E35),"",NLD!E35)</f>
        <v/>
      </c>
      <c r="Z34" t="str">
        <f>IF(ISBLANK(NLD!G35),"",NLD!G35)</f>
        <v/>
      </c>
      <c r="AA34">
        <f>IF(NLD!I35=0,"",NLD!I35)</f>
        <v>17.8</v>
      </c>
      <c r="AB34" t="s">
        <v>495</v>
      </c>
      <c r="AC34">
        <f>IF(ISBLANK(NLD!J35),"",NLD!J35)</f>
        <v>1</v>
      </c>
      <c r="AE34" s="32">
        <f>IF(ISBLANK(BEL!B35),"",BEL!B35)</f>
        <v>543815</v>
      </c>
      <c r="AF34" t="str">
        <f>IF(ISBLANK(BEL!C35),"",BEL!C35)</f>
        <v>Immunofixation comportant l'utilisation d'un minimum de deux 
immunsérums antihumains</v>
      </c>
      <c r="AG34" t="str">
        <f>IF(ISBLANK(BEL!E35),"",BEL!E35)</f>
        <v/>
      </c>
      <c r="AH34" t="str">
        <f>IF(ISBLANK(BEL!F35),"",BEL!F35)</f>
        <v/>
      </c>
      <c r="AI34">
        <f>IF(BEL!R35=0,"",BEL!R35)</f>
        <v>6.0613000000000001</v>
      </c>
      <c r="AJ34" t="s">
        <v>495</v>
      </c>
      <c r="AK34">
        <f>IF(ISBLANK(BEL!S35),"",BEL!S35)</f>
        <v>1</v>
      </c>
      <c r="AL34" s="32">
        <f>IF(ISBLANK(FRA!A35),"",FRA!A35)</f>
        <v>1571</v>
      </c>
      <c r="AM34" t="str">
        <f>IF(ISBLANK(FRA!B35),"",FRA!B35)</f>
        <v>Recherche ou typage d'une dysglobulinémie monoclonale par immuno-électrophorèse ou immunofixation à l'aide d'un minimum de cinq antisérums et avec commentaires</v>
      </c>
      <c r="AN34" t="str">
        <f>IF(ISBLANK(FRA!D35),"",FRA!D35)</f>
        <v/>
      </c>
      <c r="AO34" t="str">
        <f>IF(ISBLANK(FRA!E35),"",FRA!E35)</f>
        <v/>
      </c>
      <c r="AP34">
        <f>IF(FRA!J35=0,"",FRA!J35)</f>
        <v>41.6</v>
      </c>
      <c r="AQ34" t="s">
        <v>495</v>
      </c>
      <c r="AR34">
        <f>IF(ISBLANK(FRA!K35),"",FRA!K35)</f>
        <v>1</v>
      </c>
    </row>
    <row r="35" spans="1:44" ht="57">
      <c r="A35" t="str">
        <f>CHE!A36</f>
        <v>A</v>
      </c>
      <c r="B35" t="str">
        <f t="shared" si="0"/>
        <v>A</v>
      </c>
      <c r="C35" s="2">
        <f>CHE!B36</f>
        <v>1444.1</v>
      </c>
      <c r="D35" s="34" t="str">
        <f>CHE!E36</f>
        <v>Spezifisches IgE oder IgG, Einzelallergene</v>
      </c>
      <c r="E35">
        <f>CHE!D36</f>
        <v>18.899999999999999</v>
      </c>
      <c r="F35" t="s">
        <v>322</v>
      </c>
      <c r="G35" s="32">
        <f>IF(ISBLANK(DEU_EBM!A36),"",DEU_EBM!A36)</f>
        <v>32427</v>
      </c>
      <c r="H35" s="33" t="str">
        <f>IF(ISBLANK(DEU_EBM!B36),"",DEU_EBM!B36)</f>
        <v>Untersuchung auf allergenspezifische Immunglobuline in Einzelansätzen (Allergene oder Allergengemische), je Ansatz</v>
      </c>
      <c r="I35" t="str">
        <f>IF(ISBLANK(DEU_EBM!D36),"",DEU_EBM!D36)</f>
        <v/>
      </c>
      <c r="J35" s="33" t="str">
        <f>IF(ISBLANK(DEU_EBM!E36),"",DEU_EBM!E36)</f>
        <v/>
      </c>
      <c r="K35">
        <f>IF(DEU_EBM!G36=0,"",DEU_EBM!G36)</f>
        <v>7.1</v>
      </c>
      <c r="L35" t="s">
        <v>495</v>
      </c>
      <c r="M35">
        <f>DEU_EBM!H36</f>
        <v>2</v>
      </c>
      <c r="N35" s="32">
        <f>IF(ISBLANK(DEU_GOÄ!A36),"",DEU_GOÄ!A36)</f>
        <v>3891</v>
      </c>
      <c r="O35" t="str">
        <f>IF(ISBLANK(DEU_GOÄ!B36),"",DEU_GOÄ!B36)</f>
        <v>Allergenspezifisches Immunglobulin (z.B. IgE), Einzelallergentest (z.B. RAST), im Einzelansatz, Ligandenassay – gegebenenfalls einschließlich Doppelbestimmung und aktueller Bezugskurve -, bis zu zehn Einzelallergenen, je Allergen</v>
      </c>
      <c r="P35" t="str">
        <f>IF(ISBLANK(DEU_GOÄ!D36),"",DEU_GOÄ!D36)</f>
        <v/>
      </c>
      <c r="Q35" t="str">
        <f>IF(ISBLANK(DEU_GOÄ!E36),"",DEU_GOÄ!E36)</f>
        <v/>
      </c>
      <c r="R35" t="str">
        <f>IF(ISBLANK(DEU_GOÄ!G36),"",DEU_GOÄ!G36)</f>
        <v/>
      </c>
      <c r="S35" t="str">
        <f>IF(ISBLANK(DEU_GOÄ!H36),"",DEU_GOÄ!H36)</f>
        <v/>
      </c>
      <c r="T35" s="51">
        <f>IF(DEU_GOÄ!J36=0,"",DEU_GOÄ!J36)</f>
        <v>16.75759140620606</v>
      </c>
      <c r="U35" t="s">
        <v>495</v>
      </c>
      <c r="V35">
        <f>DEU_GOÄ!K36</f>
        <v>1</v>
      </c>
      <c r="W35" s="32" t="str">
        <f>IF(ISBLANK(NLD!A36),"",NLD!A36)</f>
        <v>072602</v>
      </c>
      <c r="X35" t="str">
        <f>IF(ISBLANK(NLD!C36),"",NLD!C36)</f>
        <v>Allergene, (spezifische IgE-Antikörper, RAST).</v>
      </c>
      <c r="Y35" t="str">
        <f>IF(ISBLANK(NLD!E36),"",NLD!E36)</f>
        <v/>
      </c>
      <c r="Z35" t="str">
        <f>IF(ISBLANK(NLD!G36),"",NLD!G36)</f>
        <v/>
      </c>
      <c r="AA35">
        <f>IF(NLD!I36=0,"",NLD!I36)</f>
        <v>12.37</v>
      </c>
      <c r="AB35" t="s">
        <v>495</v>
      </c>
      <c r="AC35">
        <f>IF(ISBLANK(NLD!J36),"",NLD!J36)</f>
        <v>1</v>
      </c>
      <c r="AE35" s="32">
        <f>IF(ISBLANK(BEL!B36),"",BEL!B36)</f>
        <v>556275</v>
      </c>
      <c r="AF35" t="str">
        <f>IF(ISBLANK(BEL!C36),"",BEL!C36)</f>
        <v>Bepalen van specifieke IgE per antigeen</v>
      </c>
      <c r="AG35" t="str">
        <f>IF(ISBLANK(BEL!E36),"",BEL!E36)</f>
        <v/>
      </c>
      <c r="AH35" t="str">
        <f>IF(ISBLANK(BEL!F36),"",BEL!F36)</f>
        <v/>
      </c>
      <c r="AI35">
        <f>IF(BEL!R36=0,"",BEL!R36)</f>
        <v>2.1647500000000002</v>
      </c>
      <c r="AJ35" t="s">
        <v>495</v>
      </c>
      <c r="AK35">
        <f>IF(ISBLANK(BEL!S36),"",BEL!S36)</f>
        <v>2</v>
      </c>
      <c r="AL35" s="32">
        <f>IF(ISBLANK(FRA!A36),"",FRA!A36)</f>
        <v>1201</v>
      </c>
      <c r="AM35" t="str">
        <f>IF(ISBLANK(FRA!B36),"",FRA!B36)</f>
        <v>IgE spécifiques concernant les pneumallergènes et les trophallergènes: Tests de dépistage de l'allergie alimentaire et/ou respiratoire : recherche d'IgE 
spécifiques sans identification individuelle</v>
      </c>
      <c r="AN35" t="str">
        <f>IF(ISBLANK(FRA!D36),"",FRA!D36)</f>
        <v/>
      </c>
      <c r="AO35" t="str">
        <f>IF(ISBLANK(FRA!E36),"",FRA!E36)</f>
        <v/>
      </c>
      <c r="AP35">
        <f>IF(FRA!J36=0,"",FRA!J36)</f>
        <v>13</v>
      </c>
      <c r="AQ35" t="s">
        <v>495</v>
      </c>
      <c r="AR35">
        <f>IF(ISBLANK(FRA!K36),"",FRA!K36)</f>
        <v>0</v>
      </c>
    </row>
    <row r="36" spans="1:44" ht="71.25">
      <c r="A36" t="str">
        <f>CHE!A37</f>
        <v>A</v>
      </c>
      <c r="B36" t="str">
        <f t="shared" si="0"/>
        <v>A</v>
      </c>
      <c r="C36" s="2">
        <f>CHE!B37</f>
        <v>1446.1</v>
      </c>
      <c r="D36" s="34" t="str">
        <f>CHE!E37</f>
        <v>Spezifisches IgE oder IgG, Einzelallergene oder Allergenmischungen ohne Unterscheidung einzelner spezifischer IgE/IgG</v>
      </c>
      <c r="E36">
        <f>CHE!D37</f>
        <v>32.4</v>
      </c>
      <c r="F36" t="s">
        <v>322</v>
      </c>
      <c r="G36" s="32" t="str">
        <f>IF(ISBLANK(DEU_EBM!A37),"",DEU_EBM!A37)</f>
        <v/>
      </c>
      <c r="H36" s="33" t="str">
        <f>IF(ISBLANK(DEU_EBM!B37),"",DEU_EBM!B37)</f>
        <v/>
      </c>
      <c r="I36" t="str">
        <f>IF(ISBLANK(DEU_EBM!D37),"",DEU_EBM!D37)</f>
        <v/>
      </c>
      <c r="J36" s="33" t="str">
        <f>IF(ISBLANK(DEU_EBM!E37),"",DEU_EBM!E37)</f>
        <v/>
      </c>
      <c r="K36" t="str">
        <f>IF(DEU_EBM!G37=0,"",DEU_EBM!G37)</f>
        <v/>
      </c>
      <c r="L36" t="s">
        <v>495</v>
      </c>
      <c r="M36">
        <f>DEU_EBM!H37</f>
        <v>0</v>
      </c>
      <c r="N36" s="32">
        <f>IF(ISBLANK(DEU_GOÄ!A37),"",DEU_GOÄ!A37)</f>
        <v>3892</v>
      </c>
      <c r="O36" t="str">
        <f>IF(ISBLANK(DEU_GOÄ!B37),"",DEU_GOÄ!B37)</f>
        <v>Bestimmung von allergenspezifischem Immunglobulin (z.B. IgE), Einzel- oder Mischallergentest mit mindestens vier deklarierten Allergenen oder Mischallergenen auf einem Träger, je Träger</v>
      </c>
      <c r="P36" t="str">
        <f>IF(ISBLANK(DEU_GOÄ!D37),"",DEU_GOÄ!D37)</f>
        <v/>
      </c>
      <c r="Q36" t="str">
        <f>IF(ISBLANK(DEU_GOÄ!E37),"",DEU_GOÄ!E37)</f>
        <v/>
      </c>
      <c r="R36" t="str">
        <f>IF(ISBLANK(DEU_GOÄ!G37),"",DEU_GOÄ!G37)</f>
        <v/>
      </c>
      <c r="S36" t="str">
        <f>IF(ISBLANK(DEU_GOÄ!H37),"",DEU_GOÄ!H37)</f>
        <v/>
      </c>
      <c r="T36" s="51">
        <f>IF(DEU_GOÄ!J37=0,"",DEU_GOÄ!J37)</f>
        <v>13.406073124964848</v>
      </c>
      <c r="U36" t="s">
        <v>495</v>
      </c>
      <c r="V36">
        <f>DEU_GOÄ!K37</f>
        <v>2</v>
      </c>
      <c r="W36" s="32" t="str">
        <f>IF(ISBLANK(NLD!A37),"",NLD!A37)</f>
        <v>072603</v>
      </c>
      <c r="X36" t="str">
        <f>IF(ISBLANK(NLD!C37),"",NLD!C37)</f>
        <v>Allergene, Screening auf Inhalationsallergien.</v>
      </c>
      <c r="Y36" t="str">
        <f>IF(ISBLANK(NLD!E37),"",NLD!E37)</f>
        <v/>
      </c>
      <c r="Z36" t="str">
        <f>IF(ISBLANK(NLD!G37),"",NLD!G37)</f>
        <v/>
      </c>
      <c r="AA36">
        <f>IF(NLD!I37=0,"",NLD!I37)</f>
        <v>16.57</v>
      </c>
      <c r="AB36" t="s">
        <v>495</v>
      </c>
      <c r="AC36">
        <f>IF(ISBLANK(NLD!J37),"",NLD!J37)</f>
        <v>2</v>
      </c>
      <c r="AE36" s="32">
        <f>IF(ISBLANK(BEL!B37),"",BEL!B37)</f>
        <v>556275</v>
      </c>
      <c r="AF36" t="str">
        <f>IF(ISBLANK(BEL!C37),"",BEL!C37)</f>
        <v>Bepalen van specifieke IgE per antigeen</v>
      </c>
      <c r="AG36" t="str">
        <f>IF(ISBLANK(BEL!E37),"",BEL!E37)</f>
        <v/>
      </c>
      <c r="AH36" t="str">
        <f>IF(ISBLANK(BEL!F37),"",BEL!F37)</f>
        <v/>
      </c>
      <c r="AI36">
        <f>IF(BEL!R37=0,"",BEL!R37)</f>
        <v>2.1647500000000002</v>
      </c>
      <c r="AJ36" t="s">
        <v>495</v>
      </c>
      <c r="AK36">
        <f>IF(ISBLANK(BEL!S37),"",BEL!S37)</f>
        <v>2</v>
      </c>
      <c r="AL36" s="32">
        <f>IF(ISBLANK(FRA!A37),"",FRA!A37)</f>
        <v>1203</v>
      </c>
      <c r="AM36" t="str">
        <f>IF(ISBLANK(FRA!B37),"",FRA!B37)</f>
        <v xml:space="preserve">gE spécifiques : identification non quantitative </v>
      </c>
      <c r="AN36" t="str">
        <f>IF(ISBLANK(FRA!D37),"",FRA!D37)</f>
        <v/>
      </c>
      <c r="AO36" t="str">
        <f>IF(ISBLANK(FRA!E37),"",FRA!E37)</f>
        <v/>
      </c>
      <c r="AP36">
        <f>IF(FRA!J37=0,"",FRA!J37)</f>
        <v>19.5</v>
      </c>
      <c r="AQ36" t="s">
        <v>495</v>
      </c>
      <c r="AR36">
        <f>IF(ISBLANK(FRA!K37),"",FRA!K37)</f>
        <v>0</v>
      </c>
    </row>
    <row r="37" spans="1:44">
      <c r="A37" t="str">
        <f>CHE!A38</f>
        <v>A</v>
      </c>
      <c r="B37" t="str">
        <f t="shared" si="0"/>
        <v>A</v>
      </c>
      <c r="C37" s="2">
        <f>CHE!B38</f>
        <v>1459</v>
      </c>
      <c r="D37" s="34" t="str">
        <f>CHE!E38</f>
        <v>Freie Leichtketten, Typ Kappa</v>
      </c>
      <c r="E37">
        <f>CHE!D38</f>
        <v>33.299999999999997</v>
      </c>
      <c r="F37" t="s">
        <v>322</v>
      </c>
      <c r="G37" s="32">
        <f>IF(ISBLANK(DEU_EBM!A38),"",DEU_EBM!A38)</f>
        <v>32446</v>
      </c>
      <c r="H37" s="33" t="str">
        <f>IF(ISBLANK(DEU_EBM!B38),"",DEU_EBM!B38)</f>
        <v>Freie Kappa-Ketten</v>
      </c>
      <c r="I37" t="str">
        <f>IF(ISBLANK(DEU_EBM!D38),"",DEU_EBM!D38)</f>
        <v/>
      </c>
      <c r="J37" s="33" t="str">
        <f>IF(ISBLANK(DEU_EBM!E38),"",DEU_EBM!E38)</f>
        <v/>
      </c>
      <c r="K37">
        <f>IF(DEU_EBM!G38=0,"",DEU_EBM!G38)</f>
        <v>12.6</v>
      </c>
      <c r="L37" t="s">
        <v>495</v>
      </c>
      <c r="M37">
        <f>DEU_EBM!H38</f>
        <v>1</v>
      </c>
      <c r="N37" s="32">
        <f>IF(ISBLANK(DEU_GOÄ!A38),"",DEU_GOÄ!A38)</f>
        <v>3741</v>
      </c>
      <c r="O37" t="str">
        <f>IF(ISBLANK(DEU_GOÄ!B38),"",DEU_GOÄ!B38)</f>
        <v>C-reaktives Protein (CRP), Ligandenassay - gegebenenfalls einschließlich Doppelbestimmung und aktueller Bezugskurve -, Immundiffusion oder ähnliche Untersuchungsmethoden</v>
      </c>
      <c r="P37" t="str">
        <f>IF(ISBLANK(DEU_GOÄ!D38),"",DEU_GOÄ!D38)</f>
        <v/>
      </c>
      <c r="Q37" t="str">
        <f>IF(ISBLANK(DEU_GOÄ!E38),"",DEU_GOÄ!E38)</f>
        <v/>
      </c>
      <c r="R37" t="str">
        <f>IF(ISBLANK(DEU_GOÄ!G38),"",DEU_GOÄ!G38)</f>
        <v/>
      </c>
      <c r="S37" t="str">
        <f>IF(ISBLANK(DEU_GOÄ!H38),"",DEU_GOÄ!H38)</f>
        <v/>
      </c>
      <c r="T37" s="51">
        <f>IF(DEU_GOÄ!J38=0,"",DEU_GOÄ!J38)</f>
        <v>13.406073124964848</v>
      </c>
      <c r="U37" t="s">
        <v>495</v>
      </c>
      <c r="V37">
        <f>DEU_GOÄ!K38</f>
        <v>1</v>
      </c>
      <c r="W37" s="32" t="str">
        <f>IF(ISBLANK(NLD!A38),"",NLD!A38)</f>
        <v>074767</v>
      </c>
      <c r="X37" t="str">
        <f>IF(ISBLANK(NLD!C38),"",NLD!C38)</f>
        <v>Kappa-Ketten, frei oder gebunden, je.</v>
      </c>
      <c r="Y37" t="str">
        <f>IF(ISBLANK(NLD!E38),"",NLD!E38)</f>
        <v/>
      </c>
      <c r="Z37" t="str">
        <f>IF(ISBLANK(NLD!G38),"",NLD!G38)</f>
        <v/>
      </c>
      <c r="AA37">
        <f>IF(NLD!I38=0,"",NLD!I38)</f>
        <v>29.78</v>
      </c>
      <c r="AB37" t="s">
        <v>495</v>
      </c>
      <c r="AC37">
        <f>IF(ISBLANK(NLD!J38),"",NLD!J38)</f>
        <v>1</v>
      </c>
      <c r="AE37" s="32">
        <f>IF(ISBLANK(BEL!B38),"",BEL!B38)</f>
        <v>542791</v>
      </c>
      <c r="AF37" t="str">
        <f>IF(ISBLANK(BEL!C38),"",BEL!C38)</f>
        <v>Doseren van kappa en lambda vrij lichte ketens in het serum</v>
      </c>
      <c r="AG37" t="str">
        <f>IF(ISBLANK(BEL!E38),"",BEL!E38)</f>
        <v/>
      </c>
      <c r="AH37" t="str">
        <f>IF(ISBLANK(BEL!F38),"",BEL!F38)</f>
        <v/>
      </c>
      <c r="AI37">
        <f>IF(BEL!R38=0,"",BEL!R38)</f>
        <v>17.318000000000001</v>
      </c>
      <c r="AJ37" t="s">
        <v>495</v>
      </c>
      <c r="AK37">
        <f>IF(ISBLANK(BEL!S38),"",BEL!S38)</f>
        <v>1</v>
      </c>
      <c r="AL37" s="32">
        <f>IF(ISBLANK(FRA!A38),"",FRA!A38)</f>
        <v>1619</v>
      </c>
      <c r="AM37" t="str">
        <f>IF(ISBLANK(FRA!B38),"",FRA!B38)</f>
        <v xml:space="preserve">Bence-Jones-Proteinurie </v>
      </c>
      <c r="AN37" t="str">
        <f>IF(ISBLANK(FRA!D38),"",FRA!D38)</f>
        <v/>
      </c>
      <c r="AO37" t="str">
        <f>IF(ISBLANK(FRA!E38),"",FRA!E38)</f>
        <v/>
      </c>
      <c r="AP37" t="str">
        <f>IF(FRA!J38=0,"",FRA!J38)</f>
        <v/>
      </c>
      <c r="AQ37" t="s">
        <v>495</v>
      </c>
      <c r="AR37">
        <f>IF(ISBLANK(FRA!K38),"",FRA!K38)</f>
        <v>0</v>
      </c>
    </row>
    <row r="38" spans="1:44">
      <c r="A38" t="str">
        <f>CHE!A39</f>
        <v>A</v>
      </c>
      <c r="B38" t="str">
        <f t="shared" si="0"/>
        <v>A</v>
      </c>
      <c r="C38" s="2">
        <f>CHE!B39</f>
        <v>1460</v>
      </c>
      <c r="D38" s="34" t="str">
        <f>CHE!E39</f>
        <v>Freie Leichtketten, Typ Lambda</v>
      </c>
      <c r="E38">
        <f>CHE!D39</f>
        <v>33.299999999999997</v>
      </c>
      <c r="F38" t="s">
        <v>322</v>
      </c>
      <c r="G38" s="32">
        <f>IF(ISBLANK(DEU_EBM!A39),"",DEU_EBM!A39)</f>
        <v>32447</v>
      </c>
      <c r="H38" s="33" t="str">
        <f>IF(ISBLANK(DEU_EBM!B39),"",DEU_EBM!B39)</f>
        <v>Freie Lambda-Ketten</v>
      </c>
      <c r="I38" t="str">
        <f>IF(ISBLANK(DEU_EBM!D39),"",DEU_EBM!D39)</f>
        <v/>
      </c>
      <c r="J38" s="33" t="str">
        <f>IF(ISBLANK(DEU_EBM!E39),"",DEU_EBM!E39)</f>
        <v/>
      </c>
      <c r="K38">
        <f>IF(DEU_EBM!G39=0,"",DEU_EBM!G39)</f>
        <v>12.5</v>
      </c>
      <c r="L38" t="s">
        <v>495</v>
      </c>
      <c r="M38">
        <f>DEU_EBM!H39</f>
        <v>1</v>
      </c>
      <c r="N38" s="32">
        <f>IF(ISBLANK(DEU_GOÄ!A39),"",DEU_GOÄ!A39)</f>
        <v>3741</v>
      </c>
      <c r="O38" t="str">
        <f>IF(ISBLANK(DEU_GOÄ!B39),"",DEU_GOÄ!B39)</f>
        <v>C-reaktives Protein (CRP), Ligandenassay - gegebenenfalls einschließlich Doppelbestimmung und aktueller Bezugskurve -, Immundiffusion oder ähnliche Untersuchungsmethoden</v>
      </c>
      <c r="P38" t="str">
        <f>IF(ISBLANK(DEU_GOÄ!D39),"",DEU_GOÄ!D39)</f>
        <v/>
      </c>
      <c r="Q38" t="str">
        <f>IF(ISBLANK(DEU_GOÄ!E39),"",DEU_GOÄ!E39)</f>
        <v/>
      </c>
      <c r="R38" t="str">
        <f>IF(ISBLANK(DEU_GOÄ!G39),"",DEU_GOÄ!G39)</f>
        <v/>
      </c>
      <c r="S38" t="str">
        <f>IF(ISBLANK(DEU_GOÄ!H39),"",DEU_GOÄ!H39)</f>
        <v/>
      </c>
      <c r="T38" s="51">
        <f>IF(DEU_GOÄ!J39=0,"",DEU_GOÄ!J39)</f>
        <v>13.406073124964848</v>
      </c>
      <c r="U38" t="s">
        <v>495</v>
      </c>
      <c r="V38">
        <f>DEU_GOÄ!K39</f>
        <v>1</v>
      </c>
      <c r="W38" s="32" t="str">
        <f>IF(ISBLANK(NLD!A39),"",NLD!A39)</f>
        <v>074769</v>
      </c>
      <c r="X38" t="str">
        <f>IF(ISBLANK(NLD!C39),"",NLD!C39)</f>
        <v>Lambda-Ketten, frei oder gebunden, jeweils.</v>
      </c>
      <c r="Y38" t="str">
        <f>IF(ISBLANK(NLD!E39),"",NLD!E39)</f>
        <v/>
      </c>
      <c r="Z38" t="str">
        <f>IF(ISBLANK(NLD!G39),"",NLD!G39)</f>
        <v/>
      </c>
      <c r="AA38">
        <f>IF(NLD!I39=0,"",NLD!I39)</f>
        <v>24.22</v>
      </c>
      <c r="AB38" t="s">
        <v>495</v>
      </c>
      <c r="AC38">
        <f>IF(ISBLANK(NLD!J39),"",NLD!J39)</f>
        <v>1</v>
      </c>
      <c r="AE38" s="32">
        <f>IF(ISBLANK(BEL!B39),"",BEL!B39)</f>
        <v>542791</v>
      </c>
      <c r="AF38" t="str">
        <f>IF(ISBLANK(BEL!C39),"",BEL!C39)</f>
        <v>Doseren van kappa en lambda vrij lichte ketens in het serum</v>
      </c>
      <c r="AG38" t="str">
        <f>IF(ISBLANK(BEL!E39),"",BEL!E39)</f>
        <v/>
      </c>
      <c r="AH38" t="str">
        <f>IF(ISBLANK(BEL!F39),"",BEL!F39)</f>
        <v/>
      </c>
      <c r="AI38">
        <f>IF(BEL!R39=0,"",BEL!R39)</f>
        <v>17.318000000000001</v>
      </c>
      <c r="AJ38" t="s">
        <v>495</v>
      </c>
      <c r="AK38">
        <f>IF(ISBLANK(BEL!S39),"",BEL!S39)</f>
        <v>1</v>
      </c>
      <c r="AL38" s="32">
        <f>IF(ISBLANK(FRA!A39),"",FRA!A39)</f>
        <v>1619</v>
      </c>
      <c r="AM38" t="str">
        <f>IF(ISBLANK(FRA!B39),"",FRA!B39)</f>
        <v xml:space="preserve">Bence-Jones-Proteinurie </v>
      </c>
      <c r="AN38" t="str">
        <f>IF(ISBLANK(FRA!D39),"",FRA!D39)</f>
        <v/>
      </c>
      <c r="AO38" t="str">
        <f>IF(ISBLANK(FRA!E39),"",FRA!E39)</f>
        <v/>
      </c>
      <c r="AP38" t="str">
        <f>IF(FRA!J39=0,"",FRA!J39)</f>
        <v/>
      </c>
      <c r="AQ38" t="s">
        <v>495</v>
      </c>
      <c r="AR38">
        <f>IF(ISBLANK(FRA!K39),"",FRA!K39)</f>
        <v>0</v>
      </c>
    </row>
    <row r="39" spans="1:44" ht="28.5">
      <c r="A39" t="str">
        <f>CHE!A40</f>
        <v>A</v>
      </c>
      <c r="B39" t="str">
        <f t="shared" si="0"/>
        <v>A</v>
      </c>
      <c r="C39" s="2">
        <f>CHE!B40</f>
        <v>1469</v>
      </c>
      <c r="D39" s="34" t="str">
        <f>CHE!E40</f>
        <v>Immunsuppressiva der SL/ALT inkl. Metaboliten</v>
      </c>
      <c r="E39">
        <f>CHE!D40</f>
        <v>135</v>
      </c>
      <c r="F39" t="s">
        <v>322</v>
      </c>
      <c r="G39" s="32" t="str">
        <f>IF(ISBLANK(DEU_EBM!A40),"",DEU_EBM!A40)</f>
        <v/>
      </c>
      <c r="H39" s="33" t="str">
        <f>IF(ISBLANK(DEU_EBM!B40),"",DEU_EBM!B40)</f>
        <v/>
      </c>
      <c r="I39" t="str">
        <f>IF(ISBLANK(DEU_EBM!D40),"",DEU_EBM!D40)</f>
        <v/>
      </c>
      <c r="J39" s="33" t="str">
        <f>IF(ISBLANK(DEU_EBM!E40),"",DEU_EBM!E40)</f>
        <v/>
      </c>
      <c r="K39" t="str">
        <f>IF(DEU_EBM!G40=0,"",DEU_EBM!G40)</f>
        <v/>
      </c>
      <c r="L39" t="s">
        <v>495</v>
      </c>
      <c r="M39">
        <f>DEU_EBM!H40</f>
        <v>0</v>
      </c>
      <c r="N39" s="32" t="str">
        <f>IF(ISBLANK(DEU_GOÄ!A40),"",DEU_GOÄ!A40)</f>
        <v/>
      </c>
      <c r="O39" t="str">
        <f>IF(ISBLANK(DEU_GOÄ!B40),"",DEU_GOÄ!B40)</f>
        <v/>
      </c>
      <c r="P39" t="str">
        <f>IF(ISBLANK(DEU_GOÄ!D40),"",DEU_GOÄ!D40)</f>
        <v/>
      </c>
      <c r="Q39" t="str">
        <f>IF(ISBLANK(DEU_GOÄ!E40),"",DEU_GOÄ!E40)</f>
        <v/>
      </c>
      <c r="R39" t="str">
        <f>IF(ISBLANK(DEU_GOÄ!G40),"",DEU_GOÄ!G40)</f>
        <v/>
      </c>
      <c r="S39" t="str">
        <f>IF(ISBLANK(DEU_GOÄ!H40),"",DEU_GOÄ!H40)</f>
        <v/>
      </c>
      <c r="T39" s="51" t="str">
        <f>IF(DEU_GOÄ!J40=0,"",DEU_GOÄ!J40)</f>
        <v/>
      </c>
      <c r="U39" t="s">
        <v>495</v>
      </c>
      <c r="V39">
        <f>DEU_GOÄ!K40</f>
        <v>0</v>
      </c>
      <c r="W39" s="32" t="str">
        <f>IF(ISBLANK(NLD!A40),"",NLD!A40)</f>
        <v/>
      </c>
      <c r="X39" t="str">
        <f>IF(ISBLANK(NLD!C40),"",NLD!C40)</f>
        <v/>
      </c>
      <c r="Y39" t="str">
        <f>IF(ISBLANK(NLD!E40),"",NLD!E40)</f>
        <v/>
      </c>
      <c r="Z39" t="str">
        <f>IF(ISBLANK(NLD!G40),"",NLD!G40)</f>
        <v/>
      </c>
      <c r="AA39" t="str">
        <f>IF(NLD!I40=0,"",NLD!I40)</f>
        <v/>
      </c>
      <c r="AB39" t="s">
        <v>495</v>
      </c>
      <c r="AC39">
        <f>IF(ISBLANK(NLD!J40),"",NLD!J40)</f>
        <v>0</v>
      </c>
      <c r="AE39" s="32">
        <f>IF(ISBLANK(BEL!B40),"",BEL!B40)</f>
        <v>548413</v>
      </c>
      <c r="AF39" t="str">
        <f>IF(ISBLANK(BEL!C40),"",BEL!C40)</f>
        <v>Doseren van immunosuppressiva, per immunosuppressivum</v>
      </c>
      <c r="AG39" t="str">
        <f>IF(ISBLANK(BEL!E40),"",BEL!E40)</f>
        <v/>
      </c>
      <c r="AH39" t="str">
        <f>IF(ISBLANK(BEL!F40),"",BEL!F40)</f>
        <v/>
      </c>
      <c r="AI39">
        <f>IF(BEL!R40=0,"",BEL!R40)</f>
        <v>5.1954000000000002</v>
      </c>
      <c r="AJ39" t="s">
        <v>495</v>
      </c>
      <c r="AK39">
        <f>IF(ISBLANK(BEL!S40),"",BEL!S40)</f>
        <v>1</v>
      </c>
      <c r="AL39" s="32">
        <f>IF(ISBLANK(FRA!A40),"",FRA!A40)</f>
        <v>1377</v>
      </c>
      <c r="AM39" t="str">
        <f>IF(ISBLANK(FRA!B40),"",FRA!B40)</f>
        <v xml:space="preserve">Dosage d’un autre médicament immunosuppresseur (tacrolimus, sirolimus, évérolimus,…) </v>
      </c>
      <c r="AN39" t="str">
        <f>IF(ISBLANK(FRA!D40),"",FRA!D40)</f>
        <v/>
      </c>
      <c r="AO39" t="str">
        <f>IF(ISBLANK(FRA!E40),"",FRA!E40)</f>
        <v/>
      </c>
      <c r="AP39">
        <f>IF(FRA!J40=0,"",FRA!J40)</f>
        <v>16.900000000000002</v>
      </c>
      <c r="AQ39" t="s">
        <v>495</v>
      </c>
      <c r="AR39">
        <f>IF(ISBLANK(FRA!K40),"",FRA!K40)</f>
        <v>2</v>
      </c>
    </row>
    <row r="40" spans="1:44" ht="28.5">
      <c r="A40" t="str">
        <f>CHE!A41</f>
        <v>A</v>
      </c>
      <c r="B40" t="str">
        <f t="shared" si="0"/>
        <v>A</v>
      </c>
      <c r="C40" s="2">
        <f>CHE!B41</f>
        <v>1474.1</v>
      </c>
      <c r="D40" s="34" t="str">
        <f>CHE!E41</f>
        <v>Zytokine/Adhäsionsmoleküle/-Rezeptoren/-Inhibitoren</v>
      </c>
      <c r="E40">
        <f>CHE!D41</f>
        <v>78.3</v>
      </c>
      <c r="F40" t="s">
        <v>322</v>
      </c>
      <c r="G40" s="32" t="str">
        <f>IF(ISBLANK(DEU_EBM!A41),"",DEU_EBM!A41)</f>
        <v/>
      </c>
      <c r="H40" s="33" t="str">
        <f>IF(ISBLANK(DEU_EBM!B41),"",DEU_EBM!B41)</f>
        <v/>
      </c>
      <c r="I40" t="str">
        <f>IF(ISBLANK(DEU_EBM!D41),"",DEU_EBM!D41)</f>
        <v/>
      </c>
      <c r="J40" s="33" t="str">
        <f>IF(ISBLANK(DEU_EBM!E41),"",DEU_EBM!E41)</f>
        <v/>
      </c>
      <c r="K40" t="str">
        <f>IF(DEU_EBM!G41=0,"",DEU_EBM!G41)</f>
        <v/>
      </c>
      <c r="L40" t="s">
        <v>495</v>
      </c>
      <c r="M40">
        <f>DEU_EBM!H41</f>
        <v>0</v>
      </c>
      <c r="N40" s="32" t="str">
        <f>IF(ISBLANK(DEU_GOÄ!A41),"",DEU_GOÄ!A41)</f>
        <v/>
      </c>
      <c r="O40" t="str">
        <f>IF(ISBLANK(DEU_GOÄ!B41),"",DEU_GOÄ!B41)</f>
        <v/>
      </c>
      <c r="P40" t="str">
        <f>IF(ISBLANK(DEU_GOÄ!D41),"",DEU_GOÄ!D41)</f>
        <v/>
      </c>
      <c r="Q40" t="str">
        <f>IF(ISBLANK(DEU_GOÄ!E41),"",DEU_GOÄ!E41)</f>
        <v/>
      </c>
      <c r="R40" t="str">
        <f>IF(ISBLANK(DEU_GOÄ!G41),"",DEU_GOÄ!G41)</f>
        <v/>
      </c>
      <c r="S40" t="str">
        <f>IF(ISBLANK(DEU_GOÄ!H41),"",DEU_GOÄ!H41)</f>
        <v/>
      </c>
      <c r="T40" s="51" t="str">
        <f>IF(DEU_GOÄ!J41=0,"",DEU_GOÄ!J41)</f>
        <v/>
      </c>
      <c r="U40" t="s">
        <v>495</v>
      </c>
      <c r="V40">
        <f>DEU_GOÄ!K41</f>
        <v>0</v>
      </c>
      <c r="W40" s="32" t="str">
        <f>IF(ISBLANK(NLD!A41),"",NLD!A41)</f>
        <v/>
      </c>
      <c r="X40" t="str">
        <f>IF(ISBLANK(NLD!C41),"",NLD!C41)</f>
        <v/>
      </c>
      <c r="Y40" t="str">
        <f>IF(ISBLANK(NLD!E41),"",NLD!E41)</f>
        <v/>
      </c>
      <c r="Z40" t="str">
        <f>IF(ISBLANK(NLD!G41),"",NLD!G41)</f>
        <v/>
      </c>
      <c r="AA40" t="str">
        <f>IF(NLD!I41=0,"",NLD!I41)</f>
        <v/>
      </c>
      <c r="AB40" t="s">
        <v>495</v>
      </c>
      <c r="AC40">
        <f>IF(ISBLANK(NLD!J41),"",NLD!J41)</f>
        <v>0</v>
      </c>
      <c r="AE40" s="32">
        <f>IF(ISBLANK(BEL!B41),"",BEL!B41)</f>
        <v>553512</v>
      </c>
      <c r="AF40" t="str">
        <f>IF(ISBLANK(BEL!C41),"",BEL!C41)</f>
        <v xml:space="preserve">Doseren van cytokines na stimulatie van hemopoïetische cellen door een antigeen, mitogeen of ligand, de eerste stimulatie Doseren van cytokines na stimulatie van hemopoïetische 
cellen door een antigeen, mitogeen of ligand, de eerste stimulatie </v>
      </c>
      <c r="AG40" t="str">
        <f>IF(ISBLANK(BEL!E41),"",BEL!E41)</f>
        <v/>
      </c>
      <c r="AH40" t="str">
        <f>IF(ISBLANK(BEL!F41),"",BEL!F41)</f>
        <v/>
      </c>
      <c r="AI40">
        <f>IF(BEL!R41=0,"",BEL!R41)</f>
        <v>17.318000000000001</v>
      </c>
      <c r="AJ40" t="s">
        <v>495</v>
      </c>
      <c r="AK40">
        <f>IF(ISBLANK(BEL!S41),"",BEL!S41)</f>
        <v>2</v>
      </c>
      <c r="AL40" s="32" t="str">
        <f>IF(ISBLANK(FRA!A41),"",FRA!A41)</f>
        <v/>
      </c>
      <c r="AM40" t="str">
        <f>IF(ISBLANK(FRA!B41),"",FRA!B41)</f>
        <v/>
      </c>
      <c r="AN40" t="str">
        <f>IF(ISBLANK(FRA!D41),"",FRA!D41)</f>
        <v/>
      </c>
      <c r="AO40" t="str">
        <f>IF(ISBLANK(FRA!E41),"",FRA!E41)</f>
        <v/>
      </c>
      <c r="AP40" t="str">
        <f>IF(FRA!J41=0,"",FRA!J41)</f>
        <v/>
      </c>
      <c r="AQ40" t="s">
        <v>495</v>
      </c>
      <c r="AR40">
        <f>IF(ISBLANK(FRA!K41),"",FRA!K41)</f>
        <v>0</v>
      </c>
    </row>
    <row r="41" spans="1:44">
      <c r="A41" t="str">
        <f>CHE!A42</f>
        <v>A</v>
      </c>
      <c r="B41" t="str">
        <f t="shared" si="0"/>
        <v>A</v>
      </c>
      <c r="C41" s="2">
        <f>CHE!B42</f>
        <v>1479</v>
      </c>
      <c r="D41" s="34" t="str">
        <f>CHE!E42</f>
        <v>Kalium</v>
      </c>
      <c r="E41">
        <f>CHE!D42</f>
        <v>2.5</v>
      </c>
      <c r="F41" t="s">
        <v>322</v>
      </c>
      <c r="G41" s="32">
        <f>IF(ISBLANK(DEU_EBM!A42),"",DEU_EBM!A42)</f>
        <v>32081</v>
      </c>
      <c r="H41" s="33" t="str">
        <f>IF(ISBLANK(DEU_EBM!B42),"",DEU_EBM!B42)</f>
        <v>Kalium</v>
      </c>
      <c r="I41" t="str">
        <f>IF(ISBLANK(DEU_EBM!D42),"",DEU_EBM!D42)</f>
        <v/>
      </c>
      <c r="J41" s="33" t="str">
        <f>IF(ISBLANK(DEU_EBM!E42),"",DEU_EBM!E42)</f>
        <v/>
      </c>
      <c r="K41">
        <f>IF(DEU_EBM!G42=0,"",DEU_EBM!G42)</f>
        <v>0.25</v>
      </c>
      <c r="L41" t="s">
        <v>495</v>
      </c>
      <c r="M41">
        <f>DEU_EBM!H42</f>
        <v>1</v>
      </c>
      <c r="N41" s="32">
        <f>IF(ISBLANK(DEU_GOÄ!A42),"",DEU_GOÄ!A42)</f>
        <v>3557</v>
      </c>
      <c r="O41" t="str">
        <f>IF(ISBLANK(DEU_GOÄ!B42),"",DEU_GOÄ!B42)</f>
        <v>Kalium</v>
      </c>
      <c r="P41" t="str">
        <f>IF(ISBLANK(DEU_GOÄ!D42),"",DEU_GOÄ!D42)</f>
        <v/>
      </c>
      <c r="Q41" t="str">
        <f>IF(ISBLANK(DEU_GOÄ!E42),"",DEU_GOÄ!E42)</f>
        <v/>
      </c>
      <c r="R41" t="str">
        <f>IF(ISBLANK(DEU_GOÄ!G42),"",DEU_GOÄ!G42)</f>
        <v/>
      </c>
      <c r="S41" t="str">
        <f>IF(ISBLANK(DEU_GOÄ!H42),"",DEU_GOÄ!H42)</f>
        <v/>
      </c>
      <c r="T41" s="51">
        <f>IF(DEU_GOÄ!J42=0,"",DEU_GOÄ!J42)</f>
        <v>2.0109109687447271</v>
      </c>
      <c r="U41" t="s">
        <v>495</v>
      </c>
      <c r="V41">
        <f>DEU_GOÄ!K42</f>
        <v>1</v>
      </c>
      <c r="W41" s="32" t="str">
        <f>IF(ISBLANK(NLD!A42),"",NLD!A42)</f>
        <v>070443</v>
      </c>
      <c r="X41" t="str">
        <f>IF(ISBLANK(NLD!C42),"",NLD!C42)</f>
        <v>Kalium.</v>
      </c>
      <c r="Y41" t="str">
        <f>IF(ISBLANK(NLD!E42),"",NLD!E42)</f>
        <v/>
      </c>
      <c r="Z41" t="str">
        <f>IF(ISBLANK(NLD!G42),"",NLD!G42)</f>
        <v/>
      </c>
      <c r="AA41">
        <f>IF(NLD!I42=0,"",NLD!I42)</f>
        <v>1.63</v>
      </c>
      <c r="AB41" t="s">
        <v>495</v>
      </c>
      <c r="AC41">
        <f>IF(ISBLANK(NLD!J42),"",NLD!J42)</f>
        <v>1</v>
      </c>
      <c r="AE41" s="32">
        <f>IF(ISBLANK(BEL!B42),"",BEL!B42)</f>
        <v>540934</v>
      </c>
      <c r="AF41" t="str">
        <f>IF(ISBLANK(BEL!C42),"",BEL!C42)</f>
        <v>Doseren van kalium</v>
      </c>
      <c r="AG41" t="str">
        <f>IF(ISBLANK(BEL!E42),"",BEL!E42)</f>
        <v/>
      </c>
      <c r="AH41" t="str">
        <f>IF(ISBLANK(BEL!F42),"",BEL!F42)</f>
        <v/>
      </c>
      <c r="AI41">
        <f>IF(BEL!R42=0,"",BEL!R42)</f>
        <v>0.51954</v>
      </c>
      <c r="AJ41" t="s">
        <v>495</v>
      </c>
      <c r="AK41">
        <f>IF(ISBLANK(BEL!S42),"",BEL!S42)</f>
        <v>1</v>
      </c>
      <c r="AL41" s="32">
        <f>IF(ISBLANK(FRA!A42),"",FRA!A42)</f>
        <v>1608</v>
      </c>
      <c r="AM41" t="str">
        <f>IF(ISBLANK(FRA!B42),"",FRA!B42)</f>
        <v>Potassium</v>
      </c>
      <c r="AN41" t="str">
        <f>IF(ISBLANK(FRA!D42),"",FRA!D42)</f>
        <v/>
      </c>
      <c r="AO41" t="str">
        <f>IF(ISBLANK(FRA!E42),"",FRA!E42)</f>
        <v/>
      </c>
      <c r="AP41">
        <f>IF(FRA!J42=0,"",FRA!J42)</f>
        <v>1.3</v>
      </c>
      <c r="AQ41" t="s">
        <v>495</v>
      </c>
      <c r="AR41">
        <f>IF(ISBLANK(FRA!K42),"",FRA!K42)</f>
        <v>1</v>
      </c>
    </row>
    <row r="42" spans="1:44">
      <c r="A42" t="str">
        <f>CHE!A43</f>
        <v>A</v>
      </c>
      <c r="B42" t="str">
        <f t="shared" si="0"/>
        <v>A</v>
      </c>
      <c r="C42" s="2">
        <f>CHE!B43</f>
        <v>1509</v>
      </c>
      <c r="D42" s="34" t="str">
        <f>CHE!E43</f>
        <v>Kreatinin</v>
      </c>
      <c r="E42">
        <f>CHE!D43</f>
        <v>2.2999999999999998</v>
      </c>
      <c r="F42" t="s">
        <v>322</v>
      </c>
      <c r="G42" s="32">
        <f>IF(ISBLANK(DEU_EBM!A43),"",DEU_EBM!A43)</f>
        <v>32067</v>
      </c>
      <c r="H42" s="33" t="str">
        <f>IF(ISBLANK(DEU_EBM!B43),"",DEU_EBM!B43)</f>
        <v>Kreatinin, enzymatisch</v>
      </c>
      <c r="I42" t="str">
        <f>IF(ISBLANK(DEU_EBM!D43),"",DEU_EBM!D43)</f>
        <v/>
      </c>
      <c r="J42" s="33" t="str">
        <f>IF(ISBLANK(DEU_EBM!E43),"",DEU_EBM!E43)</f>
        <v/>
      </c>
      <c r="K42">
        <f>IF(DEU_EBM!G43=0,"",DEU_EBM!G43)</f>
        <v>0.4</v>
      </c>
      <c r="L42" t="s">
        <v>495</v>
      </c>
      <c r="M42">
        <f>DEU_EBM!H43</f>
        <v>1</v>
      </c>
      <c r="N42" s="32">
        <f>IF(ISBLANK(DEU_GOÄ!A43),"",DEU_GOÄ!A43)</f>
        <v>3585</v>
      </c>
      <c r="O42" t="str">
        <f>IF(ISBLANK(DEU_GOÄ!B43),"",DEU_GOÄ!B43)</f>
        <v>Kreatinin</v>
      </c>
      <c r="P42" t="str">
        <f>IF(ISBLANK(DEU_GOÄ!D43),"",DEU_GOÄ!D43)</f>
        <v/>
      </c>
      <c r="Q42" t="str">
        <f>IF(ISBLANK(DEU_GOÄ!E43),"",DEU_GOÄ!E43)</f>
        <v/>
      </c>
      <c r="R42" t="str">
        <f>IF(ISBLANK(DEU_GOÄ!G43),"",DEU_GOÄ!G43)</f>
        <v/>
      </c>
      <c r="S42" t="str">
        <f>IF(ISBLANK(DEU_GOÄ!H43),"",DEU_GOÄ!H43)</f>
        <v/>
      </c>
      <c r="T42" s="51">
        <f>IF(DEU_GOÄ!J43=0,"",DEU_GOÄ!J43)</f>
        <v>2.6812146249929691</v>
      </c>
      <c r="U42" t="s">
        <v>495</v>
      </c>
      <c r="V42">
        <f>DEU_GOÄ!K43</f>
        <v>1</v>
      </c>
      <c r="W42" s="32" t="str">
        <f>IF(ISBLANK(NLD!A43),"",NLD!A43)</f>
        <v>070419</v>
      </c>
      <c r="X42" t="str">
        <f>IF(ISBLANK(NLD!C43),"",NLD!C43)</f>
        <v>Kreatinin.</v>
      </c>
      <c r="Y42" t="str">
        <f>IF(ISBLANK(NLD!E43),"",NLD!E43)</f>
        <v/>
      </c>
      <c r="Z42" t="str">
        <f>IF(ISBLANK(NLD!G43),"",NLD!G43)</f>
        <v/>
      </c>
      <c r="AA42">
        <f>IF(NLD!I43=0,"",NLD!I43)</f>
        <v>1.64</v>
      </c>
      <c r="AB42" t="s">
        <v>495</v>
      </c>
      <c r="AC42">
        <f>IF(ISBLANK(NLD!J43),"",NLD!J43)</f>
        <v>1</v>
      </c>
      <c r="AE42" s="32">
        <f>IF(ISBLANK(BEL!B43),"",BEL!B43)</f>
        <v>543255</v>
      </c>
      <c r="AF42" t="str">
        <f>IF(ISBLANK(BEL!C43),"",BEL!C43)</f>
        <v>Doseren van creatinine</v>
      </c>
      <c r="AG42" t="str">
        <f>IF(ISBLANK(BEL!E43),"",BEL!E43)</f>
        <v/>
      </c>
      <c r="AH42" t="str">
        <f>IF(ISBLANK(BEL!F43),"",BEL!F43)</f>
        <v/>
      </c>
      <c r="AI42">
        <f>IF(BEL!R43=0,"",BEL!R43)</f>
        <v>0.69272</v>
      </c>
      <c r="AJ42" t="s">
        <v>495</v>
      </c>
      <c r="AK42">
        <f>IF(ISBLANK(BEL!S43),"",BEL!S43)</f>
        <v>1</v>
      </c>
      <c r="AL42" s="32">
        <f>IF(ISBLANK(FRA!A43),"",FRA!A43)</f>
        <v>627</v>
      </c>
      <c r="AM42" t="str">
        <f>IF(ISBLANK(FRA!B43),"",FRA!B43)</f>
        <v xml:space="preserve">Créatinine </v>
      </c>
      <c r="AN42" t="str">
        <f>IF(ISBLANK(FRA!D43),"",FRA!D43)</f>
        <v/>
      </c>
      <c r="AO42" t="str">
        <f>IF(ISBLANK(FRA!E43),"",FRA!E43)</f>
        <v/>
      </c>
      <c r="AP42">
        <f>IF(FRA!J43=0,"",FRA!J43)</f>
        <v>1.56</v>
      </c>
      <c r="AQ42" t="s">
        <v>495</v>
      </c>
      <c r="AR42">
        <f>IF(ISBLANK(FRA!K43),"",FRA!K43)</f>
        <v>1</v>
      </c>
    </row>
    <row r="43" spans="1:44">
      <c r="A43" t="str">
        <f>CHE!A44</f>
        <v>A</v>
      </c>
      <c r="B43" t="str">
        <f t="shared" si="0"/>
        <v>A</v>
      </c>
      <c r="C43" s="2">
        <f>CHE!B44</f>
        <v>1517</v>
      </c>
      <c r="D43" s="34" t="str">
        <f>CHE!E44</f>
        <v>Laktat</v>
      </c>
      <c r="E43">
        <f>CHE!D44</f>
        <v>20.7</v>
      </c>
      <c r="F43" t="s">
        <v>322</v>
      </c>
      <c r="G43" s="32">
        <f>IF(ISBLANK(DEU_EBM!A44),"",DEU_EBM!A44)</f>
        <v>32232</v>
      </c>
      <c r="H43" s="33" t="str">
        <f>IF(ISBLANK(DEU_EBM!B44),"",DEU_EBM!B44)</f>
        <v>Lactat</v>
      </c>
      <c r="I43" t="str">
        <f>IF(ISBLANK(DEU_EBM!D44),"",DEU_EBM!D44)</f>
        <v/>
      </c>
      <c r="J43" s="33" t="str">
        <f>IF(ISBLANK(DEU_EBM!E44),"",DEU_EBM!E44)</f>
        <v/>
      </c>
      <c r="K43">
        <f>IF(DEU_EBM!G44=0,"",DEU_EBM!G44)</f>
        <v>6.9</v>
      </c>
      <c r="L43" t="s">
        <v>495</v>
      </c>
      <c r="M43">
        <f>DEU_EBM!H44</f>
        <v>1</v>
      </c>
      <c r="N43" s="32">
        <f>IF(ISBLANK(DEU_GOÄ!A44),"",DEU_GOÄ!A44)</f>
        <v>3781</v>
      </c>
      <c r="O43" t="str">
        <f>IF(ISBLANK(DEU_GOÄ!B44),"",DEU_GOÄ!B44)</f>
        <v>Laktat, photometrisch</v>
      </c>
      <c r="P43" t="str">
        <f>IF(ISBLANK(DEU_GOÄ!D44),"",DEU_GOÄ!D44)</f>
        <v/>
      </c>
      <c r="Q43" t="str">
        <f>IF(ISBLANK(DEU_GOÄ!E44),"",DEU_GOÄ!E44)</f>
        <v/>
      </c>
      <c r="R43" t="str">
        <f>IF(ISBLANK(DEU_GOÄ!G44),"",DEU_GOÄ!G44)</f>
        <v/>
      </c>
      <c r="S43" t="str">
        <f>IF(ISBLANK(DEU_GOÄ!H44),"",DEU_GOÄ!H44)</f>
        <v/>
      </c>
      <c r="T43" s="51">
        <f>IF(DEU_GOÄ!J44=0,"",DEU_GOÄ!J44)</f>
        <v>14.746680437461331</v>
      </c>
      <c r="U43" t="s">
        <v>495</v>
      </c>
      <c r="V43">
        <f>DEU_GOÄ!K44</f>
        <v>1</v>
      </c>
      <c r="W43" s="32" t="str">
        <f>IF(ISBLANK(NLD!A44),"",NLD!A44)</f>
        <v>070215</v>
      </c>
      <c r="X43" t="str">
        <f>IF(ISBLANK(NLD!C44),"",NLD!C44)</f>
        <v>Milchsäure, quantitativ.</v>
      </c>
      <c r="Y43" t="str">
        <f>IF(ISBLANK(NLD!E44),"",NLD!E44)</f>
        <v/>
      </c>
      <c r="Z43" t="str">
        <f>IF(ISBLANK(NLD!G44),"",NLD!G44)</f>
        <v/>
      </c>
      <c r="AA43">
        <f>IF(NLD!I44=0,"",NLD!I44)</f>
        <v>12.45</v>
      </c>
      <c r="AB43" t="s">
        <v>495</v>
      </c>
      <c r="AC43">
        <f>IF(ISBLANK(NLD!J44),"",NLD!J44)</f>
        <v>1</v>
      </c>
      <c r="AE43" s="32">
        <f>IF(ISBLANK(BEL!B44),"",BEL!B44)</f>
        <v>544014</v>
      </c>
      <c r="AF43" t="str">
        <f>IF(ISBLANK(BEL!C44),"",BEL!C44)</f>
        <v>Doseren van melkzuur</v>
      </c>
      <c r="AG43" t="str">
        <f>IF(ISBLANK(BEL!E44),"",BEL!E44)</f>
        <v/>
      </c>
      <c r="AH43" t="str">
        <f>IF(ISBLANK(BEL!F44),"",BEL!F44)</f>
        <v/>
      </c>
      <c r="AI43">
        <f>IF(BEL!R44=0,"",BEL!R44)</f>
        <v>1.2988500000000001</v>
      </c>
      <c r="AJ43" t="s">
        <v>495</v>
      </c>
      <c r="AK43">
        <f>IF(ISBLANK(BEL!S44),"",BEL!S44)</f>
        <v>1</v>
      </c>
      <c r="AL43" s="32">
        <f>IF(ISBLANK(FRA!A44),"",FRA!A44)</f>
        <v>1521</v>
      </c>
      <c r="AM43" t="str">
        <f>IF(ISBLANK(FRA!B44),"",FRA!B44)</f>
        <v>Lactat (autre liquide biologique)</v>
      </c>
      <c r="AN43" t="str">
        <f>IF(ISBLANK(FRA!D44),"",FRA!D44)</f>
        <v/>
      </c>
      <c r="AO43" t="str">
        <f>IF(ISBLANK(FRA!E44),"",FRA!E44)</f>
        <v/>
      </c>
      <c r="AP43">
        <f>IF(FRA!J44=0,"",FRA!J44)</f>
        <v>1.82</v>
      </c>
      <c r="AQ43" t="s">
        <v>495</v>
      </c>
      <c r="AR43">
        <f>IF(ISBLANK(FRA!K44),"",FRA!K44)</f>
        <v>1</v>
      </c>
    </row>
    <row r="44" spans="1:44" ht="57">
      <c r="A44" t="str">
        <f>CHE!A45</f>
        <v>A</v>
      </c>
      <c r="B44" t="str">
        <f t="shared" si="0"/>
        <v>A</v>
      </c>
      <c r="C44" s="2">
        <f>CHE!B45</f>
        <v>1524</v>
      </c>
      <c r="D44" s="34" t="str">
        <f>CHE!E45</f>
        <v xml:space="preserve">Immunphänotypisierung von Leukozyten-(Sub) Population, jeder weitere monoklonale Antikörper </v>
      </c>
      <c r="E44">
        <f>CHE!D45</f>
        <v>16.2</v>
      </c>
      <c r="F44" t="s">
        <v>322</v>
      </c>
      <c r="G44" s="32">
        <f>IF(ISBLANK(DEU_EBM!A45),"",DEU_EBM!A45)</f>
        <v>32520</v>
      </c>
      <c r="H44" s="33" t="str">
        <f>IF(ISBLANK(DEU_EBM!B45),"",DEU_EBM!B45)</f>
        <v>Differenzierung und Quantifizierung von Zellen (Immunphänotypisierung), B-Lymphozyten</v>
      </c>
      <c r="I44" t="str">
        <f>IF(ISBLANK(DEU_EBM!D45),"",DEU_EBM!D45)</f>
        <v/>
      </c>
      <c r="J44" s="33" t="str">
        <f>IF(ISBLANK(DEU_EBM!E45),"",DEU_EBM!E45)</f>
        <v/>
      </c>
      <c r="K44">
        <f>IF(DEU_EBM!G45=0,"",DEU_EBM!G45)</f>
        <v>8.9</v>
      </c>
      <c r="L44" t="s">
        <v>495</v>
      </c>
      <c r="M44">
        <f>DEU_EBM!H45</f>
        <v>2</v>
      </c>
      <c r="N44" s="32">
        <f>IF(ISBLANK(DEU_GOÄ!A45),"",DEU_GOÄ!A45)</f>
        <v>3696</v>
      </c>
      <c r="O44" t="str">
        <f>IF(ISBLANK(DEU_GOÄ!B45),"",DEU_GOÄ!B45)</f>
        <v>Phänotypisierung von Zellen oder Rezeptornachweis auf Zellen mit weiteren Antiseren (Einfach- oder Mehrfachmarkierung), Durchflußzytometrie, je Antiserum</v>
      </c>
      <c r="P44" t="str">
        <f>IF(ISBLANK(DEU_GOÄ!D45),"",DEU_GOÄ!D45)</f>
        <v/>
      </c>
      <c r="Q44" t="str">
        <f>IF(ISBLANK(DEU_GOÄ!E45),"",DEU_GOÄ!E45)</f>
        <v/>
      </c>
      <c r="R44" t="str">
        <f>IF(ISBLANK(DEU_GOÄ!G45),"",DEU_GOÄ!G45)</f>
        <v/>
      </c>
      <c r="S44" t="str">
        <f>IF(ISBLANK(DEU_GOÄ!H45),"",DEU_GOÄ!H45)</f>
        <v/>
      </c>
      <c r="T44" s="51">
        <f>IF(DEU_GOÄ!J45=0,"",DEU_GOÄ!J45)</f>
        <v>38.207308406149821</v>
      </c>
      <c r="U44" t="s">
        <v>495</v>
      </c>
      <c r="V44">
        <f>DEU_GOÄ!K45</f>
        <v>2</v>
      </c>
      <c r="W44" s="32" t="str">
        <f>IF(ISBLANK(NLD!A45),"",NLD!A45)</f>
        <v>070614</v>
      </c>
      <c r="X44" t="str">
        <f>IF(ISBLANK(NLD!C45),"",NLD!C45)</f>
        <v>CDE-Phänotypisierung (Rhesusfaktor, Subtypisierung).</v>
      </c>
      <c r="Y44" t="str">
        <f>IF(ISBLANK(NLD!E45),"",NLD!E45)</f>
        <v/>
      </c>
      <c r="Z44" t="str">
        <f>IF(ISBLANK(NLD!G45),"",NLD!G45)</f>
        <v/>
      </c>
      <c r="AA44">
        <f>IF(NLD!I45=0,"",NLD!I45)</f>
        <v>10.78</v>
      </c>
      <c r="AB44" t="s">
        <v>495</v>
      </c>
      <c r="AC44">
        <f>IF(ISBLANK(NLD!J45),"",NLD!J45)</f>
        <v>2</v>
      </c>
      <c r="AE44" s="32" t="str">
        <f>IF(ISBLANK(BEL!B45),"",BEL!B45)</f>
        <v/>
      </c>
      <c r="AF44" t="str">
        <f>IF(ISBLANK(BEL!C45),"",BEL!C45)</f>
        <v/>
      </c>
      <c r="AG44" t="str">
        <f>IF(ISBLANK(BEL!E45),"",BEL!E45)</f>
        <v/>
      </c>
      <c r="AH44" t="str">
        <f>IF(ISBLANK(BEL!F45),"",BEL!F45)</f>
        <v/>
      </c>
      <c r="AI44" t="str">
        <f>IF(BEL!R45=0,"",BEL!R45)</f>
        <v/>
      </c>
      <c r="AJ44" t="s">
        <v>495</v>
      </c>
      <c r="AK44">
        <f>IF(ISBLANK(BEL!S45),"",BEL!S45)</f>
        <v>0</v>
      </c>
      <c r="AL44" s="32">
        <f>IF(ISBLANK(FRA!A45),"",FRA!A45)</f>
        <v>1103</v>
      </c>
      <c r="AM44" t="str">
        <f>IF(ISBLANK(FRA!B45),"",FRA!B45)</f>
        <v>Phénotypage des cellules anormales (moelle ou sang)</v>
      </c>
      <c r="AN44" t="str">
        <f>IF(ISBLANK(FRA!D45),"",FRA!D45)</f>
        <v/>
      </c>
      <c r="AO44" t="str">
        <f>IF(ISBLANK(FRA!E45),"",FRA!E45)</f>
        <v/>
      </c>
      <c r="AP44">
        <f>IF(FRA!J45=0,"",FRA!J45)</f>
        <v>13</v>
      </c>
      <c r="AQ44" t="s">
        <v>495</v>
      </c>
      <c r="AR44">
        <f>IF(ISBLANK(FRA!K45),"",FRA!K45)</f>
        <v>2</v>
      </c>
    </row>
    <row r="45" spans="1:44">
      <c r="A45" t="str">
        <f>CHE!A46</f>
        <v>A</v>
      </c>
      <c r="B45" t="str">
        <f t="shared" si="0"/>
        <v>A</v>
      </c>
      <c r="C45" s="2">
        <f>CHE!B46</f>
        <v>1556</v>
      </c>
      <c r="D45" s="34" t="str">
        <f>CHE!E46</f>
        <v>Magnesium</v>
      </c>
      <c r="E45">
        <f>CHE!D46</f>
        <v>7.8</v>
      </c>
      <c r="F45" t="s">
        <v>322</v>
      </c>
      <c r="G45" s="32">
        <f>IF(ISBLANK(DEU_EBM!A46),"",DEU_EBM!A46)</f>
        <v>32248</v>
      </c>
      <c r="H45" s="33" t="str">
        <f>IF(ISBLANK(DEU_EBM!B46),"",DEU_EBM!B46)</f>
        <v>Magnesium</v>
      </c>
      <c r="I45" t="str">
        <f>IF(ISBLANK(DEU_EBM!D46),"",DEU_EBM!D46)</f>
        <v/>
      </c>
      <c r="J45" s="33" t="str">
        <f>IF(ISBLANK(DEU_EBM!E46),"",DEU_EBM!E46)</f>
        <v/>
      </c>
      <c r="K45">
        <f>IF(DEU_EBM!G46=0,"",DEU_EBM!G46)</f>
        <v>1.4</v>
      </c>
      <c r="L45" t="s">
        <v>495</v>
      </c>
      <c r="M45">
        <f>DEU_EBM!H46</f>
        <v>1</v>
      </c>
      <c r="N45" s="32">
        <f>IF(ISBLANK(DEU_GOÄ!A46),"",DEU_GOÄ!A46)</f>
        <v>3621</v>
      </c>
      <c r="O45" t="str">
        <f>IF(ISBLANK(DEU_GOÄ!B46),"",DEU_GOÄ!B46)</f>
        <v>Magnesium</v>
      </c>
      <c r="P45" t="str">
        <f>IF(ISBLANK(DEU_GOÄ!D46),"",DEU_GOÄ!D46)</f>
        <v/>
      </c>
      <c r="Q45" t="str">
        <f>IF(ISBLANK(DEU_GOÄ!E46),"",DEU_GOÄ!E46)</f>
        <v/>
      </c>
      <c r="R45" t="str">
        <f>IF(ISBLANK(DEU_GOÄ!G46),"",DEU_GOÄ!G46)</f>
        <v/>
      </c>
      <c r="S45" t="str">
        <f>IF(ISBLANK(DEU_GOÄ!H46),"",DEU_GOÄ!H46)</f>
        <v/>
      </c>
      <c r="T45" s="51">
        <f>IF(DEU_GOÄ!J46=0,"",DEU_GOÄ!J46)</f>
        <v>2.6812146249929691</v>
      </c>
      <c r="U45" t="s">
        <v>495</v>
      </c>
      <c r="V45">
        <f>DEU_GOÄ!K46</f>
        <v>1</v>
      </c>
      <c r="W45" s="32" t="str">
        <f>IF(ISBLANK(NLD!A46),"",NLD!A46)</f>
        <v>070469</v>
      </c>
      <c r="X45" t="str">
        <f>IF(ISBLANK(NLD!C46),"",NLD!C46)</f>
        <v>Magnesium.</v>
      </c>
      <c r="Y45" t="str">
        <f>IF(ISBLANK(NLD!E46),"",NLD!E46)</f>
        <v/>
      </c>
      <c r="Z45" t="str">
        <f>IF(ISBLANK(NLD!G46),"",NLD!G46)</f>
        <v/>
      </c>
      <c r="AA45">
        <f>IF(NLD!I46=0,"",NLD!I46)</f>
        <v>2.66</v>
      </c>
      <c r="AB45" t="s">
        <v>495</v>
      </c>
      <c r="AC45">
        <f>IF(ISBLANK(NLD!J46),"",NLD!J46)</f>
        <v>1</v>
      </c>
      <c r="AE45" s="32">
        <f>IF(ISBLANK(BEL!B46),"",BEL!B46)</f>
        <v>540794</v>
      </c>
      <c r="AF45" t="str">
        <f>IF(ISBLANK(BEL!C46),"",BEL!C46)</f>
        <v>Doseren van magnesium</v>
      </c>
      <c r="AG45" t="str">
        <f>IF(ISBLANK(BEL!E46),"",BEL!E46)</f>
        <v/>
      </c>
      <c r="AH45" t="str">
        <f>IF(ISBLANK(BEL!F46),"",BEL!F46)</f>
        <v/>
      </c>
      <c r="AI45">
        <f>IF(BEL!R46=0,"",BEL!R46)</f>
        <v>0.51954</v>
      </c>
      <c r="AJ45" t="s">
        <v>495</v>
      </c>
      <c r="AK45">
        <f>IF(ISBLANK(BEL!S46),"",BEL!S46)</f>
        <v>1</v>
      </c>
      <c r="AL45" s="32">
        <f>IF(ISBLANK(FRA!A46),"",FRA!A46)</f>
        <v>584</v>
      </c>
      <c r="AM45" t="str">
        <f>IF(ISBLANK(FRA!B46),"",FRA!B46)</f>
        <v xml:space="preserve">Magnésium plasmatique ou globulaire </v>
      </c>
      <c r="AN45" t="str">
        <f>IF(ISBLANK(FRA!D46),"",FRA!D46)</f>
        <v/>
      </c>
      <c r="AO45" t="str">
        <f>IF(ISBLANK(FRA!E46),"",FRA!E46)</f>
        <v/>
      </c>
      <c r="AP45">
        <f>IF(FRA!J46=0,"",FRA!J46)</f>
        <v>1.56</v>
      </c>
      <c r="AQ45" t="s">
        <v>495</v>
      </c>
      <c r="AR45">
        <f>IF(ISBLANK(FRA!K46),"",FRA!K46)</f>
        <v>1</v>
      </c>
    </row>
    <row r="46" spans="1:44">
      <c r="A46" t="str">
        <f>CHE!A47</f>
        <v>A</v>
      </c>
      <c r="B46" t="str">
        <f t="shared" si="0"/>
        <v>A</v>
      </c>
      <c r="C46" s="2">
        <f>CHE!B47</f>
        <v>1574</v>
      </c>
      <c r="D46" s="34" t="str">
        <f>CHE!E47</f>
        <v>Natrium</v>
      </c>
      <c r="E46">
        <f>CHE!D47</f>
        <v>2.2999999999999998</v>
      </c>
      <c r="F46" t="s">
        <v>322</v>
      </c>
      <c r="G46" s="32">
        <f>IF(ISBLANK(DEU_EBM!A47),"",DEU_EBM!A47)</f>
        <v>32083</v>
      </c>
      <c r="H46" s="33" t="str">
        <f>IF(ISBLANK(DEU_EBM!B47),"",DEU_EBM!B47)</f>
        <v>Natrium</v>
      </c>
      <c r="I46" t="str">
        <f>IF(ISBLANK(DEU_EBM!D47),"",DEU_EBM!D47)</f>
        <v/>
      </c>
      <c r="J46" s="33" t="str">
        <f>IF(ISBLANK(DEU_EBM!E47),"",DEU_EBM!E47)</f>
        <v/>
      </c>
      <c r="K46">
        <f>IF(DEU_EBM!G47=0,"",DEU_EBM!G47)</f>
        <v>0.25</v>
      </c>
      <c r="L46" t="s">
        <v>495</v>
      </c>
      <c r="M46">
        <f>DEU_EBM!H47</f>
        <v>1</v>
      </c>
      <c r="N46" s="32">
        <f>IF(ISBLANK(DEU_GOÄ!A47),"",DEU_GOÄ!A47)</f>
        <v>3558</v>
      </c>
      <c r="O46" t="str">
        <f>IF(ISBLANK(DEU_GOÄ!B47),"",DEU_GOÄ!B47)</f>
        <v>Natrium</v>
      </c>
      <c r="P46" t="str">
        <f>IF(ISBLANK(DEU_GOÄ!D47),"",DEU_GOÄ!D47)</f>
        <v/>
      </c>
      <c r="Q46" t="str">
        <f>IF(ISBLANK(DEU_GOÄ!E47),"",DEU_GOÄ!E47)</f>
        <v/>
      </c>
      <c r="R46" t="str">
        <f>IF(ISBLANK(DEU_GOÄ!G47),"",DEU_GOÄ!G47)</f>
        <v/>
      </c>
      <c r="S46" t="str">
        <f>IF(ISBLANK(DEU_GOÄ!H47),"",DEU_GOÄ!H47)</f>
        <v/>
      </c>
      <c r="T46" s="51">
        <f>IF(DEU_GOÄ!J47=0,"",DEU_GOÄ!J47)</f>
        <v>2.0109109687447271</v>
      </c>
      <c r="U46" t="s">
        <v>495</v>
      </c>
      <c r="V46">
        <f>DEU_GOÄ!K47</f>
        <v>1</v>
      </c>
      <c r="W46" s="32" t="str">
        <f>IF(ISBLANK(NLD!A47),"",NLD!A47)</f>
        <v>070442</v>
      </c>
      <c r="X46" t="str">
        <f>IF(ISBLANK(NLD!C47),"",NLD!C47)</f>
        <v>Natrium.</v>
      </c>
      <c r="Y46" t="str">
        <f>IF(ISBLANK(NLD!E47),"",NLD!E47)</f>
        <v/>
      </c>
      <c r="Z46" t="str">
        <f>IF(ISBLANK(NLD!G47),"",NLD!G47)</f>
        <v/>
      </c>
      <c r="AA46">
        <f>IF(NLD!I47=0,"",NLD!I47)</f>
        <v>1.65</v>
      </c>
      <c r="AB46" t="s">
        <v>495</v>
      </c>
      <c r="AC46">
        <f>IF(ISBLANK(NLD!J47),"",NLD!J47)</f>
        <v>1</v>
      </c>
      <c r="AE46" s="32">
        <f>IF(ISBLANK(BEL!B47),"",BEL!B47)</f>
        <v>541354</v>
      </c>
      <c r="AF46" t="str">
        <f>IF(ISBLANK(BEL!C47),"",BEL!C47)</f>
        <v xml:space="preserve"> Doseren van natrium</v>
      </c>
      <c r="AG46" t="str">
        <f>IF(ISBLANK(BEL!E47),"",BEL!E47)</f>
        <v/>
      </c>
      <c r="AH46" t="str">
        <f>IF(ISBLANK(BEL!F47),"",BEL!F47)</f>
        <v/>
      </c>
      <c r="AI46">
        <f>IF(BEL!R47=0,"",BEL!R47)</f>
        <v>0.51954</v>
      </c>
      <c r="AJ46" t="s">
        <v>495</v>
      </c>
      <c r="AK46">
        <f>IF(ISBLANK(BEL!S47),"",BEL!S47)</f>
        <v>1</v>
      </c>
      <c r="AL46" s="32">
        <f>IF(ISBLANK(FRA!A47),"",FRA!A47)</f>
        <v>2005</v>
      </c>
      <c r="AM46" t="str">
        <f>IF(ISBLANK(FRA!B47),"",FRA!B47)</f>
        <v xml:space="preserve"> Sodium </v>
      </c>
      <c r="AN46" t="str">
        <f>IF(ISBLANK(FRA!D47),"",FRA!D47)</f>
        <v/>
      </c>
      <c r="AO46" t="str">
        <f>IF(ISBLANK(FRA!E47),"",FRA!E47)</f>
        <v/>
      </c>
      <c r="AP46">
        <f>IF(FRA!J47=0,"",FRA!J47)</f>
        <v>1.56</v>
      </c>
      <c r="AQ46" t="s">
        <v>495</v>
      </c>
      <c r="AR46">
        <f>IF(ISBLANK(FRA!K47),"",FRA!K47)</f>
        <v>1</v>
      </c>
    </row>
    <row r="47" spans="1:44" ht="57">
      <c r="A47" t="str">
        <f>CHE!A48</f>
        <v>A</v>
      </c>
      <c r="B47" t="str">
        <f t="shared" si="0"/>
        <v>A</v>
      </c>
      <c r="C47" s="2">
        <f>CHE!B48</f>
        <v>1576</v>
      </c>
      <c r="D47" s="34" t="str">
        <f>CHE!E48</f>
        <v>Natriuretisches Peptid (BNP, NT-proBNP)</v>
      </c>
      <c r="E47">
        <f>CHE!D48</f>
        <v>63</v>
      </c>
      <c r="F47" t="s">
        <v>322</v>
      </c>
      <c r="G47" s="32">
        <f>IF(ISBLANK(DEU_EBM!A48),"",DEU_EBM!A48)</f>
        <v>32097</v>
      </c>
      <c r="H47" s="33" t="str">
        <f>IF(ISBLANK(DEU_EBM!B48),"",DEU_EBM!B48)</f>
        <v xml:space="preserve">Untersuchung des/der natriuretischen Peptides/Peptide BNP und/oder NT-Pro-BNP und/oder MR-Pro-ANP </v>
      </c>
      <c r="I47" t="str">
        <f>IF(ISBLANK(DEU_EBM!D48),"",DEU_EBM!D48)</f>
        <v/>
      </c>
      <c r="J47" s="33" t="str">
        <f>IF(ISBLANK(DEU_EBM!E48),"",DEU_EBM!E48)</f>
        <v/>
      </c>
      <c r="K47">
        <f>IF(DEU_EBM!G48=0,"",DEU_EBM!G48)</f>
        <v>19.399999999999999</v>
      </c>
      <c r="L47" t="s">
        <v>495</v>
      </c>
      <c r="M47">
        <f>DEU_EBM!H48</f>
        <v>1</v>
      </c>
      <c r="N47" s="32">
        <f>IF(ISBLANK(DEU_GOÄ!A48),"",DEU_GOÄ!A48)</f>
        <v>4062</v>
      </c>
      <c r="O47" t="str">
        <f>IF(ISBLANK(DEU_GOÄ!B48),"",DEU_GOÄ!B48)</f>
        <v>Hormonbestimmung mittels Ligandenassay - einschließlich Doppelbestimmung und aktueller Bezugskurve - Untersuchungen mit ähnlichem methodischem Aufwand Die
untersuchten Parameter sind in der Rechnung anzugeben.</v>
      </c>
      <c r="P47" t="str">
        <f>IF(ISBLANK(DEU_GOÄ!D48),"",DEU_GOÄ!D48)</f>
        <v/>
      </c>
      <c r="Q47" t="str">
        <f>IF(ISBLANK(DEU_GOÄ!E48),"",DEU_GOÄ!E48)</f>
        <v/>
      </c>
      <c r="R47" t="str">
        <f>IF(ISBLANK(DEU_GOÄ!G48),"",DEU_GOÄ!G48)</f>
        <v/>
      </c>
      <c r="S47" t="str">
        <f>IF(ISBLANK(DEU_GOÄ!H48),"",DEU_GOÄ!H48)</f>
        <v/>
      </c>
      <c r="T47" s="51">
        <f>IF(DEU_GOÄ!J48=0,"",DEU_GOÄ!J48)</f>
        <v>32.174575499915633</v>
      </c>
      <c r="U47" t="s">
        <v>495</v>
      </c>
      <c r="V47">
        <f>DEU_GOÄ!K48</f>
        <v>1</v>
      </c>
      <c r="W47" s="32" t="str">
        <f>IF(ISBLANK(NLD!A48),"",NLD!A48)</f>
        <v>070820</v>
      </c>
      <c r="X47" t="str">
        <f>IF(ISBLANK(NLD!C48),"",NLD!C48)</f>
        <v>BNP/NT-proBNP.</v>
      </c>
      <c r="Y47" t="str">
        <f>IF(ISBLANK(NLD!E48),"",NLD!E48)</f>
        <v/>
      </c>
      <c r="Z47" t="str">
        <f>IF(ISBLANK(NLD!G48),"",NLD!G48)</f>
        <v/>
      </c>
      <c r="AA47">
        <f>IF(NLD!I48=0,"",NLD!I48)</f>
        <v>15.67</v>
      </c>
      <c r="AB47" t="s">
        <v>495</v>
      </c>
      <c r="AC47">
        <f>IF(ISBLANK(NLD!J48),"",NLD!J48)</f>
        <v>1</v>
      </c>
      <c r="AE47" s="32" t="str">
        <f>IF(ISBLANK(BEL!B48),"",BEL!B48)</f>
        <v/>
      </c>
      <c r="AF47" t="str">
        <f>IF(ISBLANK(BEL!C48),"",BEL!C48)</f>
        <v/>
      </c>
      <c r="AG47" t="str">
        <f>IF(ISBLANK(BEL!E48),"",BEL!E48)</f>
        <v/>
      </c>
      <c r="AH47" t="str">
        <f>IF(ISBLANK(BEL!F48),"",BEL!F48)</f>
        <v/>
      </c>
      <c r="AI47" t="str">
        <f>IF(BEL!R48=0,"",BEL!R48)</f>
        <v/>
      </c>
      <c r="AJ47" t="s">
        <v>495</v>
      </c>
      <c r="AK47">
        <f>IF(ISBLANK(BEL!S48),"",BEL!S48)</f>
        <v>0</v>
      </c>
      <c r="AL47" s="32">
        <f>IF(ISBLANK(FRA!A48),"",FRA!A48)</f>
        <v>1821</v>
      </c>
      <c r="AM47" t="str">
        <f>IF(ISBLANK(FRA!B48),"",FRA!B48)</f>
        <v xml:space="preserve">Peptides natriurétiques (ANP, BNP, NT-ProBNP) </v>
      </c>
      <c r="AN47" t="str">
        <f>IF(ISBLANK(FRA!D48),"",FRA!D48)</f>
        <v/>
      </c>
      <c r="AO47" t="str">
        <f>IF(ISBLANK(FRA!E48),"",FRA!E48)</f>
        <v/>
      </c>
      <c r="AP47">
        <f>IF(FRA!J48=0,"",FRA!J48)</f>
        <v>14.56</v>
      </c>
      <c r="AQ47" t="s">
        <v>495</v>
      </c>
      <c r="AR47">
        <f>IF(ISBLANK(FRA!K48),"",FRA!K48)</f>
        <v>1</v>
      </c>
    </row>
    <row r="48" spans="1:44" ht="28.5">
      <c r="A48" t="str">
        <f>CHE!A49</f>
        <v>A</v>
      </c>
      <c r="B48" t="str">
        <f t="shared" si="0"/>
        <v>A</v>
      </c>
      <c r="C48" s="2">
        <f>CHE!B49</f>
        <v>1579</v>
      </c>
      <c r="D48" s="34" t="str">
        <f>CHE!E49</f>
        <v>Neuroleptika der SL/ALT inkl. Metaboliten</v>
      </c>
      <c r="E48">
        <f>CHE!D49</f>
        <v>126</v>
      </c>
      <c r="F48" t="s">
        <v>322</v>
      </c>
      <c r="G48" s="32" t="str">
        <f>IF(ISBLANK(DEU_EBM!A49),"",DEU_EBM!A49)</f>
        <v/>
      </c>
      <c r="H48" s="33" t="str">
        <f>IF(ISBLANK(DEU_EBM!B49),"",DEU_EBM!B49)</f>
        <v/>
      </c>
      <c r="I48" t="str">
        <f>IF(ISBLANK(DEU_EBM!D49),"",DEU_EBM!D49)</f>
        <v/>
      </c>
      <c r="J48" s="33" t="str">
        <f>IF(ISBLANK(DEU_EBM!E49),"",DEU_EBM!E49)</f>
        <v/>
      </c>
      <c r="K48" t="str">
        <f>IF(DEU_EBM!G49=0,"",DEU_EBM!G49)</f>
        <v/>
      </c>
      <c r="L48" t="s">
        <v>495</v>
      </c>
      <c r="M48">
        <f>DEU_EBM!H49</f>
        <v>0</v>
      </c>
      <c r="N48" s="32" t="str">
        <f>IF(ISBLANK(DEU_GOÄ!A49),"",DEU_GOÄ!A49)</f>
        <v/>
      </c>
      <c r="O48" t="str">
        <f>IF(ISBLANK(DEU_GOÄ!B49),"",DEU_GOÄ!B49)</f>
        <v/>
      </c>
      <c r="P48" t="str">
        <f>IF(ISBLANK(DEU_GOÄ!D49),"",DEU_GOÄ!D49)</f>
        <v/>
      </c>
      <c r="Q48" t="str">
        <f>IF(ISBLANK(DEU_GOÄ!E49),"",DEU_GOÄ!E49)</f>
        <v/>
      </c>
      <c r="R48" t="str">
        <f>IF(ISBLANK(DEU_GOÄ!G49),"",DEU_GOÄ!G49)</f>
        <v/>
      </c>
      <c r="S48" t="str">
        <f>IF(ISBLANK(DEU_GOÄ!H49),"",DEU_GOÄ!H49)</f>
        <v/>
      </c>
      <c r="T48" s="51" t="str">
        <f>IF(DEU_GOÄ!J49=0,"",DEU_GOÄ!J49)</f>
        <v/>
      </c>
      <c r="U48" t="s">
        <v>495</v>
      </c>
      <c r="V48">
        <f>DEU_GOÄ!K49</f>
        <v>0</v>
      </c>
      <c r="W48" s="32" t="str">
        <f>IF(ISBLANK(NLD!A49),"",NLD!A49)</f>
        <v/>
      </c>
      <c r="X48" t="str">
        <f>IF(ISBLANK(NLD!C49),"",NLD!C49)</f>
        <v/>
      </c>
      <c r="Y48" t="str">
        <f>IF(ISBLANK(NLD!E49),"",NLD!E49)</f>
        <v/>
      </c>
      <c r="Z48" t="str">
        <f>IF(ISBLANK(NLD!G49),"",NLD!G49)</f>
        <v/>
      </c>
      <c r="AA48" t="str">
        <f>IF(NLD!I49=0,"",NLD!I49)</f>
        <v/>
      </c>
      <c r="AB48" t="s">
        <v>495</v>
      </c>
      <c r="AC48">
        <f>IF(ISBLANK(NLD!J49),"",NLD!J49)</f>
        <v>0</v>
      </c>
      <c r="AE48" s="32" t="str">
        <f>IF(ISBLANK(BEL!B49),"",BEL!B49)</f>
        <v/>
      </c>
      <c r="AF48" t="str">
        <f>IF(ISBLANK(BEL!C49),"",BEL!C49)</f>
        <v/>
      </c>
      <c r="AG48" t="str">
        <f>IF(ISBLANK(BEL!E49),"",BEL!E49)</f>
        <v/>
      </c>
      <c r="AH48" t="str">
        <f>IF(ISBLANK(BEL!F49),"",BEL!F49)</f>
        <v/>
      </c>
      <c r="AI48" t="str">
        <f>IF(BEL!R49=0,"",BEL!R49)</f>
        <v/>
      </c>
      <c r="AJ48" t="s">
        <v>495</v>
      </c>
      <c r="AK48">
        <f>IF(ISBLANK(BEL!S49),"",BEL!S49)</f>
        <v>0</v>
      </c>
      <c r="AL48" s="32" t="str">
        <f>IF(ISBLANK(FRA!A49),"",FRA!A49)</f>
        <v/>
      </c>
      <c r="AM48" t="str">
        <f>IF(ISBLANK(FRA!B49),"",FRA!B49)</f>
        <v/>
      </c>
      <c r="AN48" t="str">
        <f>IF(ISBLANK(FRA!D49),"",FRA!D49)</f>
        <v/>
      </c>
      <c r="AO48" t="str">
        <f>IF(ISBLANK(FRA!E49),"",FRA!E49)</f>
        <v/>
      </c>
      <c r="AP48" t="str">
        <f>IF(FRA!J49=0,"",FRA!J49)</f>
        <v/>
      </c>
      <c r="AQ48" t="s">
        <v>495</v>
      </c>
      <c r="AR48">
        <f>IF(ISBLANK(FRA!K49),"",FRA!K49)</f>
        <v>0</v>
      </c>
    </row>
    <row r="49" spans="1:44" ht="28.5">
      <c r="A49" t="str">
        <f>CHE!A50</f>
        <v>A</v>
      </c>
      <c r="B49" t="str">
        <f t="shared" si="0"/>
        <v>A</v>
      </c>
      <c r="C49" s="2">
        <f>CHE!B50</f>
        <v>1591</v>
      </c>
      <c r="D49" s="34" t="str">
        <f>CHE!E50</f>
        <v>Oxymetrieblock: Oxyhämoglobin, Carboxyhämoglobin, Methämoglobin</v>
      </c>
      <c r="E49">
        <f>CHE!D50</f>
        <v>37.799999999999997</v>
      </c>
      <c r="F49" t="s">
        <v>322</v>
      </c>
      <c r="G49" s="32">
        <f>IF(ISBLANK(DEU_EBM!A50),"",DEU_EBM!A50)</f>
        <v>32251</v>
      </c>
      <c r="H49" s="33" t="str">
        <f>IF(ISBLANK(DEU_EBM!B50),"",DEU_EBM!B50)</f>
        <v>Carboxyhämoglobin</v>
      </c>
      <c r="I49">
        <f>IF(ISBLANK(DEU_EBM!D50),"",DEU_EBM!D50)</f>
        <v>32230</v>
      </c>
      <c r="J49" s="33" t="str">
        <f>IF(ISBLANK(DEU_EBM!E50),"",DEU_EBM!E50)</f>
        <v>Methämoglobin</v>
      </c>
      <c r="K49">
        <f>IF(DEU_EBM!G50=0,"",DEU_EBM!G50)</f>
        <v>36.5</v>
      </c>
      <c r="L49" t="s">
        <v>495</v>
      </c>
      <c r="M49">
        <f>DEU_EBM!H50</f>
        <v>2</v>
      </c>
      <c r="N49" s="32">
        <f>IF(ISBLANK(DEU_GOÄ!A50),"",DEU_GOÄ!A50)</f>
        <v>3692</v>
      </c>
      <c r="O49" t="str">
        <f>IF(ISBLANK(DEU_GOÄ!B50),"",DEU_GOÄ!B50)</f>
        <v>Methämoglobin und/oder Carboxyhämoglobin und/ oder Sauerstoffsättigung, cooxymetrisch</v>
      </c>
      <c r="P49" t="str">
        <f>IF(ISBLANK(DEU_GOÄ!D50),"",DEU_GOÄ!D50)</f>
        <v/>
      </c>
      <c r="Q49" t="str">
        <f>IF(ISBLANK(DEU_GOÄ!E50),"",DEU_GOÄ!E50)</f>
        <v/>
      </c>
      <c r="R49" t="str">
        <f>IF(ISBLANK(DEU_GOÄ!G50),"",DEU_GOÄ!G50)</f>
        <v/>
      </c>
      <c r="S49" t="str">
        <f>IF(ISBLANK(DEU_GOÄ!H50),"",DEU_GOÄ!H50)</f>
        <v/>
      </c>
      <c r="T49" s="51">
        <f>IF(DEU_GOÄ!J50=0,"",DEU_GOÄ!J50)</f>
        <v>4.0218219374894542</v>
      </c>
      <c r="U49" t="s">
        <v>495</v>
      </c>
      <c r="V49">
        <f>DEU_GOÄ!K50</f>
        <v>1</v>
      </c>
      <c r="W49" s="32" t="str">
        <f>IF(ISBLANK(NLD!A50),"",NLD!A50)</f>
        <v>070728</v>
      </c>
      <c r="X49" t="str">
        <f>IF(ISBLANK(NLD!C50),"",NLD!C50)</f>
        <v>Quantitative Hämoglobintrennung.</v>
      </c>
      <c r="Y49" t="str">
        <f>IF(ISBLANK(NLD!E50),"",NLD!E50)</f>
        <v/>
      </c>
      <c r="Z49" t="str">
        <f>IF(ISBLANK(NLD!G50),"",NLD!G50)</f>
        <v/>
      </c>
      <c r="AA49">
        <f>IF(NLD!I50=0,"",NLD!I50)</f>
        <v>23.06</v>
      </c>
      <c r="AB49" t="s">
        <v>495</v>
      </c>
      <c r="AC49">
        <f>IF(ISBLANK(NLD!J50),"",NLD!J50)</f>
        <v>2</v>
      </c>
      <c r="AE49" s="32">
        <f>IF(ISBLANK(BEL!B50),"",BEL!B50)</f>
        <v>540234</v>
      </c>
      <c r="AF49" t="str">
        <f>IF(ISBLANK(BEL!C50),"",BEL!C50)</f>
        <v>Doseren van carboxyhemoglobine</v>
      </c>
      <c r="AG49">
        <f>IF(ISBLANK(BEL!E50),"",BEL!E50)</f>
        <v>540831</v>
      </c>
      <c r="AH49" t="str">
        <f>IF(ISBLANK(BEL!F50),"",BEL!F50)</f>
        <v>Doseren van methemoglobine</v>
      </c>
      <c r="AI49">
        <f>IF(BEL!R50=0,"",BEL!R50)</f>
        <v>4.7624500000000003</v>
      </c>
      <c r="AJ49" t="s">
        <v>495</v>
      </c>
      <c r="AK49">
        <f>IF(ISBLANK(BEL!S50),"",BEL!S50)</f>
        <v>2</v>
      </c>
      <c r="AL49" s="32" t="str">
        <f>IF(ISBLANK(FRA!A50),"",FRA!A50)</f>
        <v/>
      </c>
      <c r="AM49" t="str">
        <f>IF(ISBLANK(FRA!B50),"",FRA!B50)</f>
        <v/>
      </c>
      <c r="AN49" t="str">
        <f>IF(ISBLANK(FRA!D50),"",FRA!D50)</f>
        <v/>
      </c>
      <c r="AO49" t="str">
        <f>IF(ISBLANK(FRA!E50),"",FRA!E50)</f>
        <v/>
      </c>
      <c r="AP49" t="str">
        <f>IF(FRA!J50=0,"",FRA!J50)</f>
        <v/>
      </c>
      <c r="AQ49" t="s">
        <v>495</v>
      </c>
      <c r="AR49">
        <f>IF(ISBLANK(FRA!K50),"",FRA!K50)</f>
        <v>0</v>
      </c>
    </row>
    <row r="50" spans="1:44">
      <c r="A50" t="str">
        <f>CHE!A51</f>
        <v>A</v>
      </c>
      <c r="B50" t="str">
        <f t="shared" si="0"/>
        <v>A</v>
      </c>
      <c r="C50" s="2">
        <f>CHE!B51</f>
        <v>1595</v>
      </c>
      <c r="D50" s="34" t="str">
        <f>CHE!E51</f>
        <v>Parathormon (PTH)</v>
      </c>
      <c r="E50">
        <f>CHE!D51</f>
        <v>33.299999999999997</v>
      </c>
      <c r="F50" t="s">
        <v>322</v>
      </c>
      <c r="G50" s="32">
        <f>IF(ISBLANK(DEU_EBM!A51),"",DEU_EBM!A51)</f>
        <v>32411</v>
      </c>
      <c r="H50" s="33" t="str">
        <f>IF(ISBLANK(DEU_EBM!B51),"",DEU_EBM!B51)</f>
        <v>Intaktes Parathormon</v>
      </c>
      <c r="I50" t="str">
        <f>IF(ISBLANK(DEU_EBM!D51),"",DEU_EBM!D51)</f>
        <v/>
      </c>
      <c r="J50" s="33" t="str">
        <f>IF(ISBLANK(DEU_EBM!E51),"",DEU_EBM!E51)</f>
        <v/>
      </c>
      <c r="K50">
        <f>IF(DEU_EBM!G51=0,"",DEU_EBM!G51)</f>
        <v>14.8</v>
      </c>
      <c r="L50" t="s">
        <v>495</v>
      </c>
      <c r="M50">
        <f>DEU_EBM!H51</f>
        <v>1</v>
      </c>
      <c r="N50" s="32">
        <f>IF(ISBLANK(DEU_GOÄ!A51),"",DEU_GOÄ!A51)</f>
        <v>4056</v>
      </c>
      <c r="O50" t="str">
        <f>IF(ISBLANK(DEU_GOÄ!B51),"",DEU_GOÄ!B51)</f>
        <v>Parathormon</v>
      </c>
      <c r="P50" t="str">
        <f>IF(ISBLANK(DEU_GOÄ!D51),"",DEU_GOÄ!D51)</f>
        <v/>
      </c>
      <c r="Q50" t="str">
        <f>IF(ISBLANK(DEU_GOÄ!E51),"",DEU_GOÄ!E51)</f>
        <v/>
      </c>
      <c r="R50" t="str">
        <f>IF(ISBLANK(DEU_GOÄ!G51),"",DEU_GOÄ!G51)</f>
        <v/>
      </c>
      <c r="S50" t="str">
        <f>IF(ISBLANK(DEU_GOÄ!H51),"",DEU_GOÄ!H51)</f>
        <v/>
      </c>
      <c r="T50" s="51">
        <f>IF(DEU_GOÄ!J51=0,"",DEU_GOÄ!J51)</f>
        <v>32.174575499915633</v>
      </c>
      <c r="U50" t="s">
        <v>495</v>
      </c>
      <c r="V50">
        <f>DEU_GOÄ!K51</f>
        <v>1</v>
      </c>
      <c r="W50" s="32" t="str">
        <f>IF(ISBLANK(NLD!A51),"",NLD!A51)</f>
        <v>072646</v>
      </c>
      <c r="X50" t="str">
        <f>IF(ISBLANK(NLD!C51),"",NLD!C51)</f>
        <v>Parathormon (PTH).</v>
      </c>
      <c r="Y50" t="str">
        <f>IF(ISBLANK(NLD!E51),"",NLD!E51)</f>
        <v/>
      </c>
      <c r="Z50" t="str">
        <f>IF(ISBLANK(NLD!G51),"",NLD!G51)</f>
        <v/>
      </c>
      <c r="AA50">
        <f>IF(NLD!I51=0,"",NLD!I51)</f>
        <v>9.01</v>
      </c>
      <c r="AB50" t="s">
        <v>495</v>
      </c>
      <c r="AC50">
        <f>IF(ISBLANK(NLD!J51),"",NLD!J51)</f>
        <v>1</v>
      </c>
      <c r="AE50" s="32">
        <f>IF(ISBLANK(BEL!B51),"",BEL!B51)</f>
        <v>559274</v>
      </c>
      <c r="AF50" t="str">
        <f>IF(ISBLANK(BEL!C51),"",BEL!C51)</f>
        <v>Doseren van intact parathormoon</v>
      </c>
      <c r="AG50" t="str">
        <f>IF(ISBLANK(BEL!E51),"",BEL!E51)</f>
        <v/>
      </c>
      <c r="AH50" t="str">
        <f>IF(ISBLANK(BEL!F51),"",BEL!F51)</f>
        <v/>
      </c>
      <c r="AI50">
        <f>IF(BEL!R51=0,"",BEL!R51)</f>
        <v>3.4636</v>
      </c>
      <c r="AJ50" t="s">
        <v>495</v>
      </c>
      <c r="AK50">
        <f>IF(ISBLANK(BEL!S51),"",BEL!S51)</f>
        <v>1</v>
      </c>
      <c r="AL50" s="32">
        <f>IF(ISBLANK(FRA!A51),"",FRA!A51)</f>
        <v>785</v>
      </c>
      <c r="AM50" t="str">
        <f>IF(ISBLANK(FRA!B51),"",FRA!B51)</f>
        <v>Intaktes Parathormon</v>
      </c>
      <c r="AN50" t="str">
        <f>IF(ISBLANK(FRA!D51),"",FRA!D51)</f>
        <v/>
      </c>
      <c r="AO50" t="str">
        <f>IF(ISBLANK(FRA!E51),"",FRA!E51)</f>
        <v/>
      </c>
      <c r="AP50">
        <f>IF(FRA!J51=0,"",FRA!J51)</f>
        <v>18.2</v>
      </c>
      <c r="AQ50" t="s">
        <v>495</v>
      </c>
      <c r="AR50">
        <f>IF(ISBLANK(FRA!K51),"",FRA!K51)</f>
        <v>1</v>
      </c>
    </row>
    <row r="51" spans="1:44" ht="28.5">
      <c r="A51" t="str">
        <f>CHE!A52</f>
        <v>A</v>
      </c>
      <c r="B51" t="str">
        <f t="shared" si="0"/>
        <v>A</v>
      </c>
      <c r="C51" s="2">
        <f>CHE!B52</f>
        <v>1626</v>
      </c>
      <c r="D51" s="34" t="str">
        <f>CHE!E52</f>
        <v>Prostata spezifisches Antigen (PSA)</v>
      </c>
      <c r="E51">
        <f>CHE!D52</f>
        <v>10.6</v>
      </c>
      <c r="F51" t="s">
        <v>322</v>
      </c>
      <c r="G51" s="32">
        <f>IF(ISBLANK(DEU_EBM!A52),"",DEU_EBM!A52)</f>
        <v>32351</v>
      </c>
      <c r="H51" s="33" t="str">
        <f>IF(ISBLANK(DEU_EBM!B52),"",DEU_EBM!B52)</f>
        <v>Prostataspezifisches Antigen (PSA) oder freies PSA</v>
      </c>
      <c r="I51" t="str">
        <f>IF(ISBLANK(DEU_EBM!D52),"",DEU_EBM!D52)</f>
        <v/>
      </c>
      <c r="J51" s="33" t="str">
        <f>IF(ISBLANK(DEU_EBM!E52),"",DEU_EBM!E52)</f>
        <v/>
      </c>
      <c r="K51">
        <f>IF(DEU_EBM!G52=0,"",DEU_EBM!G52)</f>
        <v>4.8</v>
      </c>
      <c r="L51" t="s">
        <v>495</v>
      </c>
      <c r="M51">
        <f>DEU_EBM!H52</f>
        <v>1</v>
      </c>
      <c r="N51" s="32">
        <f>IF(ISBLANK(DEU_GOÄ!A52),"",DEU_GOÄ!A52)</f>
        <v>3908</v>
      </c>
      <c r="O51" t="str">
        <f>IF(ISBLANK(DEU_GOÄ!B52),"",DEU_GOÄ!B52)</f>
        <v>Prostataspezifisches Antigen (PSA), Ligandenassay – gegebenenfalls einschließlich Doppelbestimmung und aktueller Bezugskurve –</v>
      </c>
      <c r="P51" t="str">
        <f>IF(ISBLANK(DEU_GOÄ!D52),"",DEU_GOÄ!D52)</f>
        <v/>
      </c>
      <c r="Q51" t="str">
        <f>IF(ISBLANK(DEU_GOÄ!E52),"",DEU_GOÄ!E52)</f>
        <v/>
      </c>
      <c r="R51" t="str">
        <f>IF(ISBLANK(DEU_GOÄ!G52),"",DEU_GOÄ!G52)</f>
        <v/>
      </c>
      <c r="S51" t="str">
        <f>IF(ISBLANK(DEU_GOÄ!H52),"",DEU_GOÄ!H52)</f>
        <v/>
      </c>
      <c r="T51" s="51">
        <f>IF(DEU_GOÄ!J52=0,"",DEU_GOÄ!J52)</f>
        <v>20.109109687447273</v>
      </c>
      <c r="U51" t="s">
        <v>495</v>
      </c>
      <c r="V51">
        <f>DEU_GOÄ!K52</f>
        <v>1</v>
      </c>
      <c r="W51" s="32" t="str">
        <f>IF(ISBLANK(NLD!A52),"",NLD!A52)</f>
        <v>072621</v>
      </c>
      <c r="X51" t="str">
        <f>IF(ISBLANK(NLD!C52),"",NLD!C52)</f>
        <v>Prostata-spezifisches Antigen (PSA).</v>
      </c>
      <c r="Y51" t="str">
        <f>IF(ISBLANK(NLD!E52),"",NLD!E52)</f>
        <v/>
      </c>
      <c r="Z51" t="str">
        <f>IF(ISBLANK(NLD!G52),"",NLD!G52)</f>
        <v/>
      </c>
      <c r="AA51">
        <f>IF(NLD!I52=0,"",NLD!I52)</f>
        <v>6.43</v>
      </c>
      <c r="AB51" t="s">
        <v>495</v>
      </c>
      <c r="AC51">
        <f>IF(ISBLANK(NLD!J52),"",NLD!J52)</f>
        <v>1</v>
      </c>
      <c r="AE51" s="32">
        <f>IF(ISBLANK(BEL!B52),"",BEL!B52)</f>
        <v>433016</v>
      </c>
      <c r="AF51" t="str">
        <f>IF(ISBLANK(BEL!C52),"",BEL!C52)</f>
        <v>Doseren van het specifiek prostaatantigeen (P.S.A.) met niet isotopen-methode uitgevoerd in de opvolging van de behandeling van een 
gekende prostaat kanker</v>
      </c>
      <c r="AG51" t="str">
        <f>IF(ISBLANK(BEL!E52),"",BEL!E52)</f>
        <v/>
      </c>
      <c r="AH51" t="str">
        <f>IF(ISBLANK(BEL!F52),"",BEL!F52)</f>
        <v/>
      </c>
      <c r="AI51">
        <f>IF(BEL!R52=0,"",BEL!R52)</f>
        <v>3.0306500000000001</v>
      </c>
      <c r="AJ51" t="s">
        <v>495</v>
      </c>
      <c r="AK51">
        <f>IF(ISBLANK(BEL!S52),"",BEL!S52)</f>
        <v>1</v>
      </c>
      <c r="AL51" s="32">
        <f>IF(ISBLANK(FRA!A52),"",FRA!A52)</f>
        <v>7318</v>
      </c>
      <c r="AM51" t="str">
        <f>IF(ISBLANK(FRA!B52),"",FRA!B52)</f>
        <v>Prostataspezifisches Antigen (PSA) oder freies PSA</v>
      </c>
      <c r="AN51" t="str">
        <f>IF(ISBLANK(FRA!D52),"",FRA!D52)</f>
        <v/>
      </c>
      <c r="AO51" t="str">
        <f>IF(ISBLANK(FRA!E52),"",FRA!E52)</f>
        <v/>
      </c>
      <c r="AP51">
        <f>IF(FRA!J52=0,"",FRA!J52)</f>
        <v>9.1</v>
      </c>
      <c r="AQ51" t="s">
        <v>495</v>
      </c>
      <c r="AR51">
        <f>IF(ISBLANK(FRA!K52),"",FRA!K52)</f>
        <v>1</v>
      </c>
    </row>
    <row r="52" spans="1:44" ht="71.25">
      <c r="A52" t="str">
        <f>CHE!A53</f>
        <v>A</v>
      </c>
      <c r="B52" t="str">
        <f t="shared" si="0"/>
        <v>A</v>
      </c>
      <c r="C52" s="2">
        <f>CHE!B53</f>
        <v>1636</v>
      </c>
      <c r="D52" s="34" t="str">
        <f>CHE!E53</f>
        <v>Proteinfraktionen</v>
      </c>
      <c r="E52">
        <f>CHE!D53</f>
        <v>27.9</v>
      </c>
      <c r="F52" t="s">
        <v>322</v>
      </c>
      <c r="G52" s="32">
        <f>IF(ISBLANK(DEU_EBM!A53),"",DEU_EBM!A53)</f>
        <v>32107</v>
      </c>
      <c r="H52" s="33" t="str">
        <f>IF(ISBLANK(DEU_EBM!B53),"",DEU_EBM!B53)</f>
        <v>Elektrophoretische Trennung von Proteinen oder Lipoproteinen im Serum mit quantitativer Auswertung der Fraktionen und graphischer Darstellung</v>
      </c>
      <c r="I52" t="str">
        <f>IF(ISBLANK(DEU_EBM!D53),"",DEU_EBM!D53)</f>
        <v/>
      </c>
      <c r="J52" s="33" t="str">
        <f>IF(ISBLANK(DEU_EBM!E53),"",DEU_EBM!E53)</f>
        <v/>
      </c>
      <c r="K52">
        <f>IF(DEU_EBM!G53=0,"",DEU_EBM!G53)</f>
        <v>0.75</v>
      </c>
      <c r="L52" t="s">
        <v>495</v>
      </c>
      <c r="M52">
        <f>DEU_EBM!H53</f>
        <v>1</v>
      </c>
      <c r="N52" s="32">
        <f>IF(ISBLANK(DEU_GOÄ!A53),"",DEU_GOÄ!A53)</f>
        <v>3574</v>
      </c>
      <c r="O52" t="str">
        <f>IF(ISBLANK(DEU_GOÄ!B53),"",DEU_GOÄ!B53)</f>
        <v>Proteinelektrophorese im Serum</v>
      </c>
      <c r="P52" t="str">
        <f>IF(ISBLANK(DEU_GOÄ!D53),"",DEU_GOÄ!D53)</f>
        <v/>
      </c>
      <c r="Q52" t="str">
        <f>IF(ISBLANK(DEU_GOÄ!E53),"",DEU_GOÄ!E53)</f>
        <v/>
      </c>
      <c r="R52" t="str">
        <f>IF(ISBLANK(DEU_GOÄ!G53),"",DEU_GOÄ!G53)</f>
        <v/>
      </c>
      <c r="S52" t="str">
        <f>IF(ISBLANK(DEU_GOÄ!H53),"",DEU_GOÄ!H53)</f>
        <v/>
      </c>
      <c r="T52" s="51">
        <f>IF(DEU_GOÄ!J53=0,"",DEU_GOÄ!J53)</f>
        <v>13.406073124964848</v>
      </c>
      <c r="U52" t="s">
        <v>495</v>
      </c>
      <c r="V52">
        <f>DEU_GOÄ!K53</f>
        <v>1</v>
      </c>
      <c r="W52" s="32" t="str">
        <f>IF(ISBLANK(NLD!A53),"",NLD!A53)</f>
        <v>074335</v>
      </c>
      <c r="X52" t="str">
        <f>IF(ISBLANK(NLD!C53),"",NLD!C53)</f>
        <v>Elektrophoretisches Diagramm in verschiedenen Medien, eventuell mit spezieller Färbung, mit (relativ) quantitativer Bestimmung der Fraktionen, eventuell mit Bestimmung des Gesamtproteins.</v>
      </c>
      <c r="Y52" t="str">
        <f>IF(ISBLANK(NLD!E53),"",NLD!E53)</f>
        <v/>
      </c>
      <c r="Z52" t="str">
        <f>IF(ISBLANK(NLD!G53),"",NLD!G53)</f>
        <v/>
      </c>
      <c r="AA52">
        <f>IF(NLD!I53=0,"",NLD!I53)</f>
        <v>6.19</v>
      </c>
      <c r="AB52" t="s">
        <v>495</v>
      </c>
      <c r="AC52">
        <f>IF(ISBLANK(NLD!J53),"",NLD!J53)</f>
        <v>1</v>
      </c>
      <c r="AE52" s="32">
        <f>IF(ISBLANK(BEL!B53),"",BEL!B53)</f>
        <v>543351</v>
      </c>
      <c r="AF52" t="str">
        <f>IF(ISBLANK(BEL!C53),"",BEL!C53)</f>
        <v>Electroforese van proteïnen</v>
      </c>
      <c r="AG52" t="str">
        <f>IF(ISBLANK(BEL!E53),"",BEL!E53)</f>
        <v/>
      </c>
      <c r="AH52" t="str">
        <f>IF(ISBLANK(BEL!F53),"",BEL!F53)</f>
        <v/>
      </c>
      <c r="AI52">
        <f>IF(BEL!R53=0,"",BEL!R53)</f>
        <v>2.1647500000000002</v>
      </c>
      <c r="AJ52" t="s">
        <v>495</v>
      </c>
      <c r="AK52">
        <f>IF(ISBLANK(BEL!S53),"",BEL!S53)</f>
        <v>1</v>
      </c>
      <c r="AL52" s="32">
        <f>IF(ISBLANK(FRA!A53),"",FRA!A53)</f>
        <v>611</v>
      </c>
      <c r="AM52" t="str">
        <f>IF(ISBLANK(FRA!B53),"",FRA!B53)</f>
        <v>Electrophorèse des protéines (après concentration) y compris le dosage de la protéinorachie
(avec documents et compte rendu)</v>
      </c>
      <c r="AN52" t="str">
        <f>IF(ISBLANK(FRA!D53),"",FRA!D53)</f>
        <v/>
      </c>
      <c r="AO52" t="str">
        <f>IF(ISBLANK(FRA!E53),"",FRA!E53)</f>
        <v/>
      </c>
      <c r="AP52">
        <f>IF(FRA!J53=0,"",FRA!J53)</f>
        <v>18.2</v>
      </c>
      <c r="AQ52" t="s">
        <v>495</v>
      </c>
      <c r="AR52">
        <f>IF(ISBLANK(FRA!K53),"",FRA!K53)</f>
        <v>1</v>
      </c>
    </row>
    <row r="53" spans="1:44" ht="57">
      <c r="A53" t="str">
        <f>CHE!A54</f>
        <v>A</v>
      </c>
      <c r="B53" t="str">
        <f t="shared" si="0"/>
        <v>A</v>
      </c>
      <c r="C53" s="2">
        <f>CHE!B54</f>
        <v>1653</v>
      </c>
      <c r="D53" s="34" t="str">
        <f>CHE!E54</f>
        <v>RH und KEL1-Phänotyp, Bestimmung der RH2 (C), Rh3 (E), Rh4 (c), RH5 (e) und KEL1 (K) Antigene</v>
      </c>
      <c r="E53">
        <f>CHE!D54</f>
        <v>24.3</v>
      </c>
      <c r="F53" t="s">
        <v>322</v>
      </c>
      <c r="G53" s="32" t="str">
        <f>IF(ISBLANK(DEU_EBM!A54),"",DEU_EBM!A54)</f>
        <v>01806</v>
      </c>
      <c r="H53" s="33" t="str">
        <f>IF(ISBLANK(DEU_EBM!B54),"",DEU_EBM!B54)</f>
        <v>Bestimmung der Blutgruppenmerkmale C, c, E und e im Rahmen der Mutterschaftsvorsorge</v>
      </c>
      <c r="I53">
        <f>IF(ISBLANK(DEU_EBM!D54),"",DEU_EBM!D54)</f>
        <v>32542</v>
      </c>
      <c r="J53" s="33" t="str">
        <f>IF(ISBLANK(DEU_EBM!E54),"",DEU_EBM!E54)</f>
        <v>Nachweis eines Blutgruppenmerkmals (Antigens) mittels Antiglobulintest (Coombs-Test), z. B. Dweak, Duffy, Kell, Kidd</v>
      </c>
      <c r="K53">
        <f>IF(DEU_EBM!G54=0,"",DEU_EBM!G54)</f>
        <v>11.61</v>
      </c>
      <c r="L53" t="s">
        <v>495</v>
      </c>
      <c r="M53">
        <f>DEU_EBM!H54</f>
        <v>1</v>
      </c>
      <c r="N53" s="32">
        <f>IF(ISBLANK(DEU_GOÄ!A54),"",DEU_GOÄ!A54)</f>
        <v>3983</v>
      </c>
      <c r="O53" t="str">
        <f>IF(ISBLANK(DEU_GOÄ!B54),"",DEU_GOÄ!B54)</f>
        <v>ABO-Merkmale, Isoagglutinine und Rhesusformel (C, c, D, E und e)</v>
      </c>
      <c r="P53">
        <f>IF(ISBLANK(DEU_GOÄ!D54),"",DEU_GOÄ!D54)</f>
        <v>3985</v>
      </c>
      <c r="Q53" t="str">
        <f>IF(ISBLANK(DEU_GOÄ!E54),"",DEU_GOÄ!E54)</f>
        <v>Bestimmung weiterer Blutgruppenmerkmale im indirekten Anti-Humanglobulin-Test (indirekter Coombstest) (z. B. C(hoch)w, Kell, D(hoch)u, Duffy), je Merkmal</v>
      </c>
      <c r="R53" t="str">
        <f>IF(ISBLANK(DEU_GOÄ!G54),"",DEU_GOÄ!G54)</f>
        <v/>
      </c>
      <c r="S53" t="str">
        <f>IF(ISBLANK(DEU_GOÄ!H54),"",DEU_GOÄ!H54)</f>
        <v/>
      </c>
      <c r="T53" s="51">
        <f>IF(DEU_GOÄ!J54=0,"",DEU_GOÄ!J54)</f>
        <v>46.921255937376969</v>
      </c>
      <c r="U53" t="s">
        <v>495</v>
      </c>
      <c r="V53">
        <f>DEU_GOÄ!K54</f>
        <v>1</v>
      </c>
      <c r="W53" s="32" t="str">
        <f>IF(ISBLANK(NLD!A54),"",NLD!A54)</f>
        <v>070614</v>
      </c>
      <c r="X53" t="str">
        <f>IF(ISBLANK(NLD!C54),"",NLD!C54)</f>
        <v>CDE-Phänotypisierung (Rhesusfaktor, Subtypisierung).</v>
      </c>
      <c r="Y53" t="str">
        <f>IF(ISBLANK(NLD!E54),"",NLD!E54)</f>
        <v/>
      </c>
      <c r="Z53" t="str">
        <f>IF(ISBLANK(NLD!G54),"",NLD!G54)</f>
        <v/>
      </c>
      <c r="AA53">
        <f>IF(NLD!I54=0,"",NLD!I54)</f>
        <v>10.78</v>
      </c>
      <c r="AB53" t="s">
        <v>495</v>
      </c>
      <c r="AC53">
        <f>IF(ISBLANK(NLD!J54),"",NLD!J54)</f>
        <v>1</v>
      </c>
      <c r="AE53" s="32">
        <f>IF(ISBLANK(BEL!B54),"",BEL!B54)</f>
        <v>555030</v>
      </c>
      <c r="AF53" t="str">
        <f>IF(ISBLANK(BEL!C54),"",BEL!C54)</f>
        <v>Bepalen van het RH fenotype (antigenen RH2 (C), RH3 (E), 
RH4 (c), RH5 (e))</v>
      </c>
      <c r="AG53" t="str">
        <f>IF(ISBLANK(BEL!E54),"",BEL!E54)</f>
        <v/>
      </c>
      <c r="AH53" t="str">
        <f>IF(ISBLANK(BEL!F54),"",BEL!F54)</f>
        <v/>
      </c>
      <c r="AI53">
        <f>IF(BEL!R54=0,"",BEL!R54)</f>
        <v>2.1647500000000002</v>
      </c>
      <c r="AJ53" t="s">
        <v>495</v>
      </c>
      <c r="AK53">
        <f>IF(ISBLANK(BEL!S54),"",BEL!S54)</f>
        <v>1</v>
      </c>
      <c r="AL53" s="32">
        <f>IF(ISBLANK(FRA!A54),"",FRA!A54)</f>
        <v>1145</v>
      </c>
      <c r="AM53" t="str">
        <f>IF(ISBLANK(FRA!B54),"",FRA!B54)</f>
        <v>Détermination des phénotypes Rh (hors antigène D) antigène C, c, E, e et Kell (K)</v>
      </c>
      <c r="AN53" t="str">
        <f>IF(ISBLANK(FRA!D54),"",FRA!D54)</f>
        <v/>
      </c>
      <c r="AO53" t="str">
        <f>IF(ISBLANK(FRA!E54),"",FRA!E54)</f>
        <v/>
      </c>
      <c r="AP53">
        <f>IF(FRA!J54=0,"",FRA!J54)</f>
        <v>8.58</v>
      </c>
      <c r="AQ53" t="s">
        <v>495</v>
      </c>
      <c r="AR53">
        <f>IF(ISBLANK(FRA!K54),"",FRA!K54)</f>
        <v>1</v>
      </c>
    </row>
    <row r="54" spans="1:44" ht="42.75">
      <c r="A54" t="str">
        <f>CHE!A55</f>
        <v>A</v>
      </c>
      <c r="B54" t="str">
        <f t="shared" si="0"/>
        <v>A</v>
      </c>
      <c r="C54" s="2">
        <f>CHE!B55</f>
        <v>1664</v>
      </c>
      <c r="D54" s="34" t="str">
        <f>CHE!E55</f>
        <v>Urinsediment</v>
      </c>
      <c r="E54">
        <f>CHE!D55</f>
        <v>13.1</v>
      </c>
      <c r="F54" t="s">
        <v>322</v>
      </c>
      <c r="G54" s="32">
        <f>IF(ISBLANK(DEU_EBM!A55),"",DEU_EBM!A55)</f>
        <v>32031</v>
      </c>
      <c r="H54" s="33" t="str">
        <f>IF(ISBLANK(DEU_EBM!B55),"",DEU_EBM!B55)</f>
        <v>Mikroskopische Untersuchung des Harns auf morphologische Bestandteile</v>
      </c>
      <c r="I54" t="str">
        <f>IF(ISBLANK(DEU_EBM!D55),"",DEU_EBM!D55)</f>
        <v/>
      </c>
      <c r="J54" s="33" t="str">
        <f>IF(ISBLANK(DEU_EBM!E55),"",DEU_EBM!E55)</f>
        <v/>
      </c>
      <c r="K54">
        <f>IF(DEU_EBM!G55=0,"",DEU_EBM!G55)</f>
        <v>0.25</v>
      </c>
      <c r="L54" t="s">
        <v>495</v>
      </c>
      <c r="M54">
        <f>DEU_EBM!H55</f>
        <v>1</v>
      </c>
      <c r="N54" s="32">
        <f>IF(ISBLANK(DEU_GOÄ!A55),"",DEU_GOÄ!A55)</f>
        <v>3653</v>
      </c>
      <c r="O54" t="str">
        <f>IF(ISBLANK(DEU_GOÄ!B55),"",DEU_GOÄ!B55)</f>
        <v>Urinsediment, mikroskopisch</v>
      </c>
      <c r="P54" t="str">
        <f>IF(ISBLANK(DEU_GOÄ!D55),"",DEU_GOÄ!D55)</f>
        <v/>
      </c>
      <c r="Q54" t="str">
        <f>IF(ISBLANK(DEU_GOÄ!E55),"",DEU_GOÄ!E55)</f>
        <v/>
      </c>
      <c r="R54" t="str">
        <f>IF(ISBLANK(DEU_GOÄ!G55),"",DEU_GOÄ!G55)</f>
        <v/>
      </c>
      <c r="S54" t="str">
        <f>IF(ISBLANK(DEU_GOÄ!H55),"",DEU_GOÄ!H55)</f>
        <v/>
      </c>
      <c r="T54" s="51">
        <f>IF(DEU_GOÄ!J55=0,"",DEU_GOÄ!J55)</f>
        <v>3.3515182812412121</v>
      </c>
      <c r="U54" t="s">
        <v>495</v>
      </c>
      <c r="V54">
        <f>DEU_GOÄ!K55</f>
        <v>1</v>
      </c>
      <c r="W54" s="32" t="str">
        <f>IF(ISBLANK(NLD!A55),"",NLD!A55)</f>
        <v>070303</v>
      </c>
      <c r="X54" t="str">
        <f>IF(ISBLANK(NLD!C55),"",NLD!C55)</f>
        <v>Sediment.</v>
      </c>
      <c r="Y54" t="str">
        <f>IF(ISBLANK(NLD!E55),"",NLD!E55)</f>
        <v/>
      </c>
      <c r="Z54" t="str">
        <f>IF(ISBLANK(NLD!G55),"",NLD!G55)</f>
        <v/>
      </c>
      <c r="AA54">
        <f>IF(NLD!I55=0,"",NLD!I55)</f>
        <v>2.54</v>
      </c>
      <c r="AB54" t="s">
        <v>495</v>
      </c>
      <c r="AC54">
        <f>IF(ISBLANK(NLD!J55),"",NLD!J55)</f>
        <v>1</v>
      </c>
      <c r="AE54" s="32">
        <f>IF(ISBLANK(BEL!B55),"",BEL!B55)</f>
        <v>126512</v>
      </c>
      <c r="AF54" t="str">
        <f>IF(ISBLANK(BEL!C55),"",BEL!C55)</f>
        <v xml:space="preserve"> Examen microscopique du sédiment avec ou sans coloration simple </v>
      </c>
      <c r="AG54" t="str">
        <f>IF(ISBLANK(BEL!E55),"",BEL!E55)</f>
        <v/>
      </c>
      <c r="AH54" t="str">
        <f>IF(ISBLANK(BEL!F55),"",BEL!F55)</f>
        <v/>
      </c>
      <c r="AI54">
        <f>IF(BEL!R55=0,"",BEL!R55)</f>
        <v>0.60613000000000006</v>
      </c>
      <c r="AJ54" t="s">
        <v>495</v>
      </c>
      <c r="AK54">
        <f>IF(ISBLANK(BEL!S55),"",BEL!S55)</f>
        <v>1</v>
      </c>
      <c r="AL54" s="32">
        <f>IF(ISBLANK(FRA!A55),"",FRA!A55)</f>
        <v>219</v>
      </c>
      <c r="AM54" t="str">
        <f>IF(ISBLANK(FRA!B55),"",FRA!B55)</f>
        <v>Examen cytologique des urines avec étude des cristaux ou culot urinaire</v>
      </c>
      <c r="AN54" t="str">
        <f>IF(ISBLANK(FRA!D55),"",FRA!D55)</f>
        <v/>
      </c>
      <c r="AO54" t="str">
        <f>IF(ISBLANK(FRA!E55),"",FRA!E55)</f>
        <v/>
      </c>
      <c r="AP54">
        <f>IF(FRA!J55=0,"",FRA!J55)</f>
        <v>6.5</v>
      </c>
      <c r="AQ54" t="s">
        <v>495</v>
      </c>
      <c r="AR54">
        <f>IF(ISBLANK(FRA!K55),"",FRA!K55)</f>
        <v>2</v>
      </c>
    </row>
    <row r="55" spans="1:44">
      <c r="A55" t="str">
        <f>CHE!A56</f>
        <v>A</v>
      </c>
      <c r="B55" t="str">
        <f t="shared" si="0"/>
        <v>A</v>
      </c>
      <c r="C55" s="2">
        <f>CHE!B56</f>
        <v>1665</v>
      </c>
      <c r="D55" s="34" t="str">
        <f>CHE!E56</f>
        <v>Selen</v>
      </c>
      <c r="E55">
        <f>CHE!D56</f>
        <v>94.5</v>
      </c>
      <c r="F55" t="s">
        <v>322</v>
      </c>
      <c r="G55" s="32">
        <f>IF(ISBLANK(DEU_EBM!A56),"",DEU_EBM!A56)</f>
        <v>32280</v>
      </c>
      <c r="H55" s="33" t="str">
        <f>IF(ISBLANK(DEU_EBM!B56),"",DEU_EBM!B56)</f>
        <v>Selen</v>
      </c>
      <c r="I55" t="str">
        <f>IF(ISBLANK(DEU_EBM!D56),"",DEU_EBM!D56)</f>
        <v/>
      </c>
      <c r="J55" s="33" t="str">
        <f>IF(ISBLANK(DEU_EBM!E56),"",DEU_EBM!E56)</f>
        <v/>
      </c>
      <c r="K55">
        <f>IF(DEU_EBM!G56=0,"",DEU_EBM!G56)</f>
        <v>14.6</v>
      </c>
      <c r="L55" t="s">
        <v>495</v>
      </c>
      <c r="M55">
        <f>DEU_EBM!H56</f>
        <v>1</v>
      </c>
      <c r="N55" s="32">
        <f>IF(ISBLANK(DEU_GOÄ!A56),"",DEU_GOÄ!A56)</f>
        <v>4134</v>
      </c>
      <c r="O55" t="str">
        <f>IF(ISBLANK(DEU_GOÄ!B56),"",DEU_GOÄ!B56)</f>
        <v>Selen, Atomabsorption, flammenlos</v>
      </c>
      <c r="P55" t="str">
        <f>IF(ISBLANK(DEU_GOÄ!D56),"",DEU_GOÄ!D56)</f>
        <v/>
      </c>
      <c r="Q55" t="str">
        <f>IF(ISBLANK(DEU_GOÄ!E56),"",DEU_GOÄ!E56)</f>
        <v/>
      </c>
      <c r="R55" t="str">
        <f>IF(ISBLANK(DEU_GOÄ!G56),"",DEU_GOÄ!G56)</f>
        <v/>
      </c>
      <c r="S55" t="str">
        <f>IF(ISBLANK(DEU_GOÄ!H56),"",DEU_GOÄ!H56)</f>
        <v/>
      </c>
      <c r="T55" s="51">
        <f>IF(DEU_GOÄ!J56=0,"",DEU_GOÄ!J56)</f>
        <v>27.482449906177941</v>
      </c>
      <c r="U55" t="s">
        <v>495</v>
      </c>
      <c r="V55">
        <f>DEU_GOÄ!K56</f>
        <v>1</v>
      </c>
      <c r="W55" s="32" t="str">
        <f>IF(ISBLANK(NLD!A56),"",NLD!A56)</f>
        <v>072834</v>
      </c>
      <c r="X55" t="str">
        <f>IF(ISBLANK(NLD!C56),"",NLD!C56)</f>
        <v>Metalle (schwer) qualitativ und/oder quantitativ pro Element (außer Blei) mit flammenloser AAS.</v>
      </c>
      <c r="Y55" t="str">
        <f>IF(ISBLANK(NLD!E56),"",NLD!E56)</f>
        <v/>
      </c>
      <c r="Z55" t="str">
        <f>IF(ISBLANK(NLD!G56),"",NLD!G56)</f>
        <v/>
      </c>
      <c r="AA55">
        <f>IF(NLD!I56=0,"",NLD!I56)</f>
        <v>19.399999999999999</v>
      </c>
      <c r="AB55" t="s">
        <v>495</v>
      </c>
      <c r="AC55">
        <f>IF(ISBLANK(NLD!J56),"",NLD!J56)</f>
        <v>2</v>
      </c>
      <c r="AE55" s="32" t="str">
        <f>IF(ISBLANK(BEL!B56),"",BEL!B56)</f>
        <v/>
      </c>
      <c r="AF55" t="str">
        <f>IF(ISBLANK(BEL!C56),"",BEL!C56)</f>
        <v/>
      </c>
      <c r="AG55" t="str">
        <f>IF(ISBLANK(BEL!E56),"",BEL!E56)</f>
        <v/>
      </c>
      <c r="AH55" t="str">
        <f>IF(ISBLANK(BEL!F56),"",BEL!F56)</f>
        <v/>
      </c>
      <c r="AI55" t="str">
        <f>IF(BEL!R56=0,"",BEL!R56)</f>
        <v/>
      </c>
      <c r="AJ55" t="s">
        <v>495</v>
      </c>
      <c r="AK55">
        <f>IF(ISBLANK(BEL!S56),"",BEL!S56)</f>
        <v>0</v>
      </c>
      <c r="AL55" s="32" t="str">
        <f>IF(ISBLANK(FRA!A56),"",FRA!A56)</f>
        <v/>
      </c>
      <c r="AM55" t="str">
        <f>IF(ISBLANK(FRA!B56),"",FRA!B56)</f>
        <v>Selen</v>
      </c>
      <c r="AN55" t="str">
        <f>IF(ISBLANK(FRA!D56),"",FRA!D56)</f>
        <v/>
      </c>
      <c r="AO55" t="str">
        <f>IF(ISBLANK(FRA!E56),"",FRA!E56)</f>
        <v/>
      </c>
      <c r="AP55" t="str">
        <f>IF(FRA!J56=0,"",FRA!J56)</f>
        <v/>
      </c>
      <c r="AQ55" t="s">
        <v>495</v>
      </c>
      <c r="AR55">
        <f>IF(ISBLANK(FRA!K56),"",FRA!K56)</f>
        <v>0</v>
      </c>
    </row>
    <row r="56" spans="1:44">
      <c r="A56" t="str">
        <f>CHE!A57</f>
        <v>A</v>
      </c>
      <c r="B56" t="str">
        <f t="shared" si="0"/>
        <v>A</v>
      </c>
      <c r="C56" s="2">
        <f>CHE!B57</f>
        <v>1675</v>
      </c>
      <c r="D56" s="34" t="str">
        <f>CHE!E57</f>
        <v xml:space="preserve">Spezielle Mikroskopie </v>
      </c>
      <c r="E56">
        <f>CHE!D57</f>
        <v>10.5</v>
      </c>
      <c r="F56" t="s">
        <v>322</v>
      </c>
      <c r="G56" s="32" t="str">
        <f>IF(ISBLANK(DEU_EBM!A57),"",DEU_EBM!A57)</f>
        <v/>
      </c>
      <c r="H56" s="33" t="str">
        <f>IF(ISBLANK(DEU_EBM!B57),"",DEU_EBM!B57)</f>
        <v/>
      </c>
      <c r="I56" t="str">
        <f>IF(ISBLANK(DEU_EBM!D57),"",DEU_EBM!D57)</f>
        <v/>
      </c>
      <c r="J56" s="33" t="str">
        <f>IF(ISBLANK(DEU_EBM!E57),"",DEU_EBM!E57)</f>
        <v/>
      </c>
      <c r="K56" t="str">
        <f>IF(DEU_EBM!G57=0,"",DEU_EBM!G57)</f>
        <v/>
      </c>
      <c r="L56" t="s">
        <v>495</v>
      </c>
      <c r="M56">
        <f>DEU_EBM!H57</f>
        <v>0</v>
      </c>
      <c r="N56" s="32">
        <f>IF(ISBLANK(DEU_GOÄ!A57),"",DEU_GOÄ!A57)</f>
        <v>3508</v>
      </c>
      <c r="O56" t="str">
        <f>IF(ISBLANK(DEU_GOÄ!B57),"",DEU_GOÄ!B57)</f>
        <v>Mikroskopische Untersuchung eines Nativpräparats, gegebenenfalls nach einfacher Aufbereitung (z.B. Zentrifugation) im Durchlicht- oder Phasenkontrastverfahren, je Material (z.B. Punktate, Sekrete, Stuhl)</v>
      </c>
      <c r="P56" t="str">
        <f>IF(ISBLANK(DEU_GOÄ!D57),"",DEU_GOÄ!D57)</f>
        <v/>
      </c>
      <c r="Q56" t="str">
        <f>IF(ISBLANK(DEU_GOÄ!E57),"",DEU_GOÄ!E57)</f>
        <v/>
      </c>
      <c r="R56" t="str">
        <f>IF(ISBLANK(DEU_GOÄ!G57),"",DEU_GOÄ!G57)</f>
        <v/>
      </c>
      <c r="S56" t="str">
        <f>IF(ISBLANK(DEU_GOÄ!H57),"",DEU_GOÄ!H57)</f>
        <v/>
      </c>
      <c r="T56" s="51">
        <f>IF(DEU_GOÄ!J57=0,"",DEU_GOÄ!J57)</f>
        <v>5.3624292499859383</v>
      </c>
      <c r="U56" t="s">
        <v>495</v>
      </c>
      <c r="V56">
        <f>DEU_GOÄ!K57</f>
        <v>2</v>
      </c>
      <c r="W56" s="32" t="str">
        <f>IF(ISBLANK(NLD!A57),"",NLD!A57)</f>
        <v/>
      </c>
      <c r="X56" t="str">
        <f>IF(ISBLANK(NLD!C57),"",NLD!C57)</f>
        <v/>
      </c>
      <c r="Y56" t="str">
        <f>IF(ISBLANK(NLD!E57),"",NLD!E57)</f>
        <v/>
      </c>
      <c r="Z56" t="str">
        <f>IF(ISBLANK(NLD!G57),"",NLD!G57)</f>
        <v/>
      </c>
      <c r="AA56" t="str">
        <f>IF(NLD!I57=0,"",NLD!I57)</f>
        <v/>
      </c>
      <c r="AB56" t="s">
        <v>495</v>
      </c>
      <c r="AC56">
        <f>IF(ISBLANK(NLD!J57),"",NLD!J57)</f>
        <v>0</v>
      </c>
      <c r="AE56" s="32" t="str">
        <f>IF(ISBLANK(BEL!B57),"",BEL!B57)</f>
        <v/>
      </c>
      <c r="AF56" t="str">
        <f>IF(ISBLANK(BEL!C57),"",BEL!C57)</f>
        <v/>
      </c>
      <c r="AG56" t="str">
        <f>IF(ISBLANK(BEL!E57),"",BEL!E57)</f>
        <v/>
      </c>
      <c r="AH56" t="str">
        <f>IF(ISBLANK(BEL!F57),"",BEL!F57)</f>
        <v/>
      </c>
      <c r="AI56" t="str">
        <f>IF(BEL!R57=0,"",BEL!R57)</f>
        <v/>
      </c>
      <c r="AJ56" t="s">
        <v>495</v>
      </c>
      <c r="AK56">
        <f>IF(ISBLANK(BEL!S57),"",BEL!S57)</f>
        <v>0</v>
      </c>
      <c r="AL56" s="32" t="str">
        <f>IF(ISBLANK(FRA!A57),"",FRA!A57)</f>
        <v/>
      </c>
      <c r="AM56" t="str">
        <f>IF(ISBLANK(FRA!B57),"",FRA!B57)</f>
        <v/>
      </c>
      <c r="AN56" t="str">
        <f>IF(ISBLANK(FRA!D57),"",FRA!D57)</f>
        <v/>
      </c>
      <c r="AO56" t="str">
        <f>IF(ISBLANK(FRA!E57),"",FRA!E57)</f>
        <v/>
      </c>
      <c r="AP56" t="str">
        <f>IF(FRA!J57=0,"",FRA!J57)</f>
        <v/>
      </c>
      <c r="AQ56" t="s">
        <v>495</v>
      </c>
      <c r="AR56">
        <f>IF(ISBLANK(FRA!K57),"",FRA!K57)</f>
        <v>0</v>
      </c>
    </row>
    <row r="57" spans="1:44" ht="28.5">
      <c r="A57" t="str">
        <f>CHE!A58</f>
        <v>A</v>
      </c>
      <c r="B57" t="str">
        <f t="shared" si="0"/>
        <v>A</v>
      </c>
      <c r="C57" s="2">
        <f>CHE!B58</f>
        <v>1700</v>
      </c>
      <c r="D57" s="34" t="str">
        <f>CHE!E58</f>
        <v xml:space="preserve">INR (Thromboplastinzeit, Quick) </v>
      </c>
      <c r="E57">
        <f>CHE!D58</f>
        <v>5.4</v>
      </c>
      <c r="F57" t="s">
        <v>322</v>
      </c>
      <c r="G57" s="32">
        <f>IF(ISBLANK(DEU_EBM!A58),"",DEU_EBM!A58)</f>
        <v>32114</v>
      </c>
      <c r="H57" s="33" t="str">
        <f>IF(ISBLANK(DEU_EBM!B58),"",DEU_EBM!B58)</f>
        <v>Thromboplastinzeit (TPZ) aus Kapillarblut</v>
      </c>
      <c r="I57" t="str">
        <f>IF(ISBLANK(DEU_EBM!D58),"",DEU_EBM!D58)</f>
        <v/>
      </c>
      <c r="J57" s="33" t="str">
        <f>IF(ISBLANK(DEU_EBM!E58),"",DEU_EBM!E58)</f>
        <v/>
      </c>
      <c r="K57">
        <f>IF(DEU_EBM!G58=0,"",DEU_EBM!G58)</f>
        <v>0.75</v>
      </c>
      <c r="L57" t="s">
        <v>495</v>
      </c>
      <c r="M57">
        <f>DEU_EBM!H58</f>
        <v>2</v>
      </c>
      <c r="N57" s="32">
        <f>IF(ISBLANK(DEU_GOÄ!A58),"",DEU_GOÄ!A58)</f>
        <v>3530</v>
      </c>
      <c r="O57" t="str">
        <f>IF(ISBLANK(DEU_GOÄ!B58),"",DEU_GOÄ!B58)</f>
        <v>Thromboplastinzeit (TPZ, Quickwert)</v>
      </c>
      <c r="P57" t="str">
        <f>IF(ISBLANK(DEU_GOÄ!D58),"",DEU_GOÄ!D58)</f>
        <v/>
      </c>
      <c r="Q57" t="str">
        <f>IF(ISBLANK(DEU_GOÄ!E58),"",DEU_GOÄ!E58)</f>
        <v/>
      </c>
      <c r="R57" t="str">
        <f>IF(ISBLANK(DEU_GOÄ!G58),"",DEU_GOÄ!G58)</f>
        <v/>
      </c>
      <c r="S57" t="str">
        <f>IF(ISBLANK(DEU_GOÄ!H58),"",DEU_GOÄ!H58)</f>
        <v/>
      </c>
      <c r="T57" s="51">
        <f>IF(DEU_GOÄ!J58=0,"",DEU_GOÄ!J58)</f>
        <v>8.0436438749789083</v>
      </c>
      <c r="U57" t="s">
        <v>495</v>
      </c>
      <c r="V57">
        <f>DEU_GOÄ!K58</f>
        <v>1</v>
      </c>
      <c r="W57" s="32" t="str">
        <f>IF(ISBLANK(NLD!A58),"",NLD!A58)</f>
        <v>079995</v>
      </c>
      <c r="X57" t="str">
        <f>IF(ISBLANK(NLD!C58),"",NLD!C58)</f>
        <v>INR-Bestimmung (inkl. Auftragssatz).</v>
      </c>
      <c r="Y57" t="str">
        <f>IF(ISBLANK(NLD!E58),"",NLD!E58)</f>
        <v/>
      </c>
      <c r="Z57" t="str">
        <f>IF(ISBLANK(NLD!G58),"",NLD!G58)</f>
        <v/>
      </c>
      <c r="AA57">
        <f>IF(NLD!I58=0,"",NLD!I58)</f>
        <v>8.26</v>
      </c>
      <c r="AB57" t="s">
        <v>495</v>
      </c>
      <c r="AC57">
        <f>IF(ISBLANK(NLD!J58),"",NLD!J58)</f>
        <v>2</v>
      </c>
      <c r="AE57" s="32" t="str">
        <f>IF(ISBLANK(BEL!B58),"",BEL!B58)</f>
        <v/>
      </c>
      <c r="AF57" t="str">
        <f>IF(ISBLANK(BEL!C58),"",BEL!C58)</f>
        <v/>
      </c>
      <c r="AG57" t="str">
        <f>IF(ISBLANK(BEL!E58),"",BEL!E58)</f>
        <v/>
      </c>
      <c r="AH57" t="str">
        <f>IF(ISBLANK(BEL!F58),"",BEL!F58)</f>
        <v/>
      </c>
      <c r="AI57" t="str">
        <f>IF(BEL!R58=0,"",BEL!R58)</f>
        <v/>
      </c>
      <c r="AJ57" t="s">
        <v>495</v>
      </c>
      <c r="AK57">
        <f>IF(ISBLANK(BEL!S58),"",BEL!S58)</f>
        <v>0</v>
      </c>
      <c r="AL57" s="32">
        <f>IF(ISBLANK(FRA!A58),"",FRA!A58)</f>
        <v>126</v>
      </c>
      <c r="AM57" t="str">
        <f>IF(ISBLANK(FRA!B58),"",FRA!B58)</f>
        <v xml:space="preserve"> Temps de Quick (ou taux de prothrombine) en l’absence de traitement par un antivitamine K </v>
      </c>
      <c r="AN57" t="str">
        <f>IF(ISBLANK(FRA!D58),"",FRA!D58)</f>
        <v/>
      </c>
      <c r="AO57" t="str">
        <f>IF(ISBLANK(FRA!E58),"",FRA!E58)</f>
        <v/>
      </c>
      <c r="AP57">
        <f>IF(FRA!J58=0,"",FRA!J58)</f>
        <v>4.16</v>
      </c>
      <c r="AQ57" t="s">
        <v>495</v>
      </c>
      <c r="AR57">
        <f>IF(ISBLANK(FRA!K58),"",FRA!K58)</f>
        <v>2</v>
      </c>
    </row>
    <row r="58" spans="1:44">
      <c r="A58" t="str">
        <f>CHE!A59</f>
        <v>A</v>
      </c>
      <c r="B58" t="str">
        <f t="shared" si="0"/>
        <v>A</v>
      </c>
      <c r="C58" s="2">
        <f>CHE!B59</f>
        <v>1718.1</v>
      </c>
      <c r="D58" s="34" t="str">
        <f>CHE!E59</f>
        <v>Thyreotropin (TSH)</v>
      </c>
      <c r="E58">
        <f>CHE!D59</f>
        <v>8.1</v>
      </c>
      <c r="F58" t="s">
        <v>322</v>
      </c>
      <c r="G58" s="32">
        <f>IF(ISBLANK(DEU_EBM!A59),"",DEU_EBM!A59)</f>
        <v>32101</v>
      </c>
      <c r="H58" s="33" t="str">
        <f>IF(ISBLANK(DEU_EBM!B59),"",DEU_EBM!B59)</f>
        <v>Thyrotropin (TSH)</v>
      </c>
      <c r="I58" t="str">
        <f>IF(ISBLANK(DEU_EBM!D59),"",DEU_EBM!D59)</f>
        <v/>
      </c>
      <c r="J58" s="33" t="str">
        <f>IF(ISBLANK(DEU_EBM!E59),"",DEU_EBM!E59)</f>
        <v/>
      </c>
      <c r="K58">
        <f>IF(DEU_EBM!G59=0,"",DEU_EBM!G59)</f>
        <v>3</v>
      </c>
      <c r="L58" t="s">
        <v>495</v>
      </c>
      <c r="M58">
        <f>DEU_EBM!H59</f>
        <v>1</v>
      </c>
      <c r="N58" s="32">
        <f>IF(ISBLANK(DEU_GOÄ!A59),"",DEU_GOÄ!A59)</f>
        <v>4030</v>
      </c>
      <c r="O58" t="str">
        <f>IF(ISBLANK(DEU_GOÄ!B59),"",DEU_GOÄ!B59)</f>
        <v>Thyreoidea stimulierendes Hormon (TSH)</v>
      </c>
      <c r="P58" t="str">
        <f>IF(ISBLANK(DEU_GOÄ!D59),"",DEU_GOÄ!D59)</f>
        <v/>
      </c>
      <c r="Q58" t="str">
        <f>IF(ISBLANK(DEU_GOÄ!E59),"",DEU_GOÄ!E59)</f>
        <v/>
      </c>
      <c r="R58" t="str">
        <f>IF(ISBLANK(DEU_GOÄ!G59),"",DEU_GOÄ!G59)</f>
        <v/>
      </c>
      <c r="S58" t="str">
        <f>IF(ISBLANK(DEU_GOÄ!H59),"",DEU_GOÄ!H59)</f>
        <v/>
      </c>
      <c r="T58" s="51">
        <f>IF(DEU_GOÄ!J59=0,"",DEU_GOÄ!J59)</f>
        <v>16.75759140620606</v>
      </c>
      <c r="U58" t="s">
        <v>495</v>
      </c>
      <c r="V58">
        <f>DEU_GOÄ!K59</f>
        <v>1</v>
      </c>
      <c r="W58" s="32" t="str">
        <f>IF(ISBLANK(NLD!A59),"",NLD!A59)</f>
        <v>072573</v>
      </c>
      <c r="X58" t="str">
        <f>IF(ISBLANK(NLD!C59),"",NLD!C59)</f>
        <v>Thyreotropin (TSH).</v>
      </c>
      <c r="Y58" t="str">
        <f>IF(ISBLANK(NLD!E59),"",NLD!E59)</f>
        <v/>
      </c>
      <c r="Z58" t="str">
        <f>IF(ISBLANK(NLD!G59),"",NLD!G59)</f>
        <v/>
      </c>
      <c r="AA58">
        <f>IF(NLD!I59=0,"",NLD!I59)</f>
        <v>4.7699999999999996</v>
      </c>
      <c r="AB58" t="s">
        <v>495</v>
      </c>
      <c r="AC58">
        <f>IF(ISBLANK(NLD!J59),"",NLD!J59)</f>
        <v>1</v>
      </c>
      <c r="AE58" s="32">
        <f>IF(ISBLANK(BEL!B59),"",BEL!B59)</f>
        <v>434313</v>
      </c>
      <c r="AF58" t="str">
        <f>IF(ISBLANK(BEL!C59),"",BEL!C59)</f>
        <v>Doseren van schildklier stimulerend hormoon (TSH)</v>
      </c>
      <c r="AG58" t="str">
        <f>IF(ISBLANK(BEL!E59),"",BEL!E59)</f>
        <v/>
      </c>
      <c r="AH58" t="str">
        <f>IF(ISBLANK(BEL!F59),"",BEL!F59)</f>
        <v/>
      </c>
      <c r="AI58">
        <f>IF(BEL!R59=0,"",BEL!R59)</f>
        <v>2.1647500000000002</v>
      </c>
      <c r="AJ58" t="s">
        <v>495</v>
      </c>
      <c r="AK58">
        <f>IF(ISBLANK(BEL!S59),"",BEL!S59)</f>
        <v>1</v>
      </c>
      <c r="AL58" s="32">
        <f>IF(ISBLANK(FRA!A59),"",FRA!A59)</f>
        <v>1208</v>
      </c>
      <c r="AM58" t="str">
        <f>IF(ISBLANK(FRA!B59),"",FRA!B59)</f>
        <v>TSH</v>
      </c>
      <c r="AN58" t="str">
        <f>IF(ISBLANK(FRA!D59),"",FRA!D59)</f>
        <v/>
      </c>
      <c r="AO58" t="str">
        <f>IF(ISBLANK(FRA!E59),"",FRA!E59)</f>
        <v/>
      </c>
      <c r="AP58">
        <f>IF(FRA!J59=0,"",FRA!J59)</f>
        <v>5.2</v>
      </c>
      <c r="AQ58" t="s">
        <v>495</v>
      </c>
      <c r="AR58">
        <f>IF(ISBLANK(FRA!K59),"",FRA!K59)</f>
        <v>1</v>
      </c>
    </row>
    <row r="59" spans="1:44">
      <c r="A59" t="str">
        <f>CHE!A60</f>
        <v>A</v>
      </c>
      <c r="B59" t="str">
        <f t="shared" si="0"/>
        <v>A</v>
      </c>
      <c r="C59" s="2">
        <f>CHE!B60</f>
        <v>1720</v>
      </c>
      <c r="D59" s="34" t="str">
        <f>CHE!E60</f>
        <v>Thyroxin, freies (FT4)</v>
      </c>
      <c r="E59">
        <f>CHE!D60</f>
        <v>8.1</v>
      </c>
      <c r="F59" t="s">
        <v>322</v>
      </c>
      <c r="G59" s="32">
        <f>IF(ISBLANK(DEU_EBM!A60),"",DEU_EBM!A60)</f>
        <v>32320</v>
      </c>
      <c r="H59" s="33" t="str">
        <f>IF(ISBLANK(DEU_EBM!B60),"",DEU_EBM!B60)</f>
        <v>Freies Thyroxin (fT4)</v>
      </c>
      <c r="I59" t="str">
        <f>IF(ISBLANK(DEU_EBM!D60),"",DEU_EBM!D60)</f>
        <v/>
      </c>
      <c r="J59" s="33" t="str">
        <f>IF(ISBLANK(DEU_EBM!E60),"",DEU_EBM!E60)</f>
        <v/>
      </c>
      <c r="K59">
        <f>IF(DEU_EBM!G60=0,"",DEU_EBM!G60)</f>
        <v>3.7</v>
      </c>
      <c r="L59" t="s">
        <v>495</v>
      </c>
      <c r="M59">
        <f>DEU_EBM!H60</f>
        <v>1</v>
      </c>
      <c r="N59" s="32">
        <f>IF(ISBLANK(DEU_GOÄ!A60),"",DEU_GOÄ!A60)</f>
        <v>4023</v>
      </c>
      <c r="O59" t="str">
        <f>IF(ISBLANK(DEU_GOÄ!B60),"",DEU_GOÄ!B60)</f>
        <v>Freies Thyroxin (fT4)</v>
      </c>
      <c r="P59" t="str">
        <f>IF(ISBLANK(DEU_GOÄ!D60),"",DEU_GOÄ!D60)</f>
        <v/>
      </c>
      <c r="Q59" t="str">
        <f>IF(ISBLANK(DEU_GOÄ!E60),"",DEU_GOÄ!E60)</f>
        <v/>
      </c>
      <c r="R59" t="str">
        <f>IF(ISBLANK(DEU_GOÄ!G60),"",DEU_GOÄ!G60)</f>
        <v/>
      </c>
      <c r="S59" t="str">
        <f>IF(ISBLANK(DEU_GOÄ!H60),"",DEU_GOÄ!H60)</f>
        <v/>
      </c>
      <c r="T59" s="51">
        <f>IF(DEU_GOÄ!J60=0,"",DEU_GOÄ!J60)</f>
        <v>16.75759140620606</v>
      </c>
      <c r="U59" t="s">
        <v>495</v>
      </c>
      <c r="V59">
        <f>DEU_GOÄ!K60</f>
        <v>1</v>
      </c>
      <c r="W59" s="32" t="str">
        <f>IF(ISBLANK(NLD!A60),"",NLD!A60)</f>
        <v>072570</v>
      </c>
      <c r="X59" t="str">
        <f>IF(ISBLANK(NLD!C60),"",NLD!C60)</f>
        <v>Thyroxin (freies T4).</v>
      </c>
      <c r="Y59" t="str">
        <f>IF(ISBLANK(NLD!E60),"",NLD!E60)</f>
        <v/>
      </c>
      <c r="Z59" t="str">
        <f>IF(ISBLANK(NLD!G60),"",NLD!G60)</f>
        <v/>
      </c>
      <c r="AA59">
        <f>IF(NLD!I60=0,"",NLD!I60)</f>
        <v>5.18</v>
      </c>
      <c r="AB59" t="s">
        <v>495</v>
      </c>
      <c r="AC59">
        <f>IF(ISBLANK(NLD!J60),"",NLD!J60)</f>
        <v>1</v>
      </c>
      <c r="AE59" s="32">
        <f>IF(ISBLANK(BEL!B60),"",BEL!B60)</f>
        <v>546276</v>
      </c>
      <c r="AF59" t="str">
        <f>IF(ISBLANK(BEL!C60),"",BEL!C60)</f>
        <v xml:space="preserve">Doseren van vrije T4 </v>
      </c>
      <c r="AG59" t="str">
        <f>IF(ISBLANK(BEL!E60),"",BEL!E60)</f>
        <v/>
      </c>
      <c r="AH59" t="str">
        <f>IF(ISBLANK(BEL!F60),"",BEL!F60)</f>
        <v/>
      </c>
      <c r="AI59">
        <f>IF(BEL!R60=0,"",BEL!R60)</f>
        <v>2.1647500000000002</v>
      </c>
      <c r="AJ59" t="s">
        <v>495</v>
      </c>
      <c r="AK59">
        <f>IF(ISBLANK(BEL!S60),"",BEL!S60)</f>
        <v>1</v>
      </c>
      <c r="AL59" s="32">
        <f>IF(ISBLANK(FRA!A60),"",FRA!A60)</f>
        <v>1207</v>
      </c>
      <c r="AM59" t="str">
        <f>IF(ISBLANK(FRA!B60),"",FRA!B60)</f>
        <v xml:space="preserve">Thyroxine libre (T4 libre) </v>
      </c>
      <c r="AN59" t="str">
        <f>IF(ISBLANK(FRA!D60),"",FRA!D60)</f>
        <v/>
      </c>
      <c r="AO59" t="str">
        <f>IF(ISBLANK(FRA!E60),"",FRA!E60)</f>
        <v/>
      </c>
      <c r="AP59">
        <f>IF(FRA!J60=0,"",FRA!J60)</f>
        <v>7.0200000000000005</v>
      </c>
      <c r="AQ59" t="s">
        <v>495</v>
      </c>
      <c r="AR59">
        <f>IF(ISBLANK(FRA!K60),"",FRA!K60)</f>
        <v>1</v>
      </c>
    </row>
    <row r="60" spans="1:44">
      <c r="A60" t="str">
        <f>CHE!A61</f>
        <v>A</v>
      </c>
      <c r="B60" t="str">
        <f t="shared" si="0"/>
        <v>A</v>
      </c>
      <c r="C60" s="2">
        <f>CHE!B61</f>
        <v>1727.1</v>
      </c>
      <c r="D60" s="34" t="str">
        <f>CHE!E61</f>
        <v>Holotranscobolamin (Holo TC)</v>
      </c>
      <c r="E60">
        <f>CHE!D61</f>
        <v>54.9</v>
      </c>
      <c r="F60" t="s">
        <v>322</v>
      </c>
      <c r="G60" s="32" t="str">
        <f>IF(ISBLANK(DEU_EBM!A61),"",DEU_EBM!A61)</f>
        <v/>
      </c>
      <c r="H60" s="33" t="str">
        <f>IF(ISBLANK(DEU_EBM!B61),"",DEU_EBM!B61)</f>
        <v/>
      </c>
      <c r="I60" t="str">
        <f>IF(ISBLANK(DEU_EBM!D61),"",DEU_EBM!D61)</f>
        <v/>
      </c>
      <c r="J60" s="33" t="str">
        <f>IF(ISBLANK(DEU_EBM!E61),"",DEU_EBM!E61)</f>
        <v/>
      </c>
      <c r="K60" t="str">
        <f>IF(DEU_EBM!G61=0,"",DEU_EBM!G61)</f>
        <v/>
      </c>
      <c r="L60" t="s">
        <v>495</v>
      </c>
      <c r="M60">
        <f>DEU_EBM!H61</f>
        <v>0</v>
      </c>
      <c r="N60" s="32">
        <f>IF(ISBLANK(DEU_GOÄ!A61),"",DEU_GOÄ!A61)</f>
        <v>4140</v>
      </c>
      <c r="O60" t="str">
        <f>IF(ISBLANK(DEU_GOÄ!B61),"",DEU_GOÄ!B61)</f>
        <v>Folsäure und/oder Vitamin B12, Ligandenassay - gegebenenfalls einschließlich Doppelbestimmung und aktueller Bezugskurve -</v>
      </c>
      <c r="P60" t="str">
        <f>IF(ISBLANK(DEU_GOÄ!D61),"",DEU_GOÄ!D61)</f>
        <v/>
      </c>
      <c r="Q60" t="str">
        <f>IF(ISBLANK(DEU_GOÄ!E61),"",DEU_GOÄ!E61)</f>
        <v/>
      </c>
      <c r="R60" t="str">
        <f>IF(ISBLANK(DEU_GOÄ!G61),"",DEU_GOÄ!G61)</f>
        <v/>
      </c>
      <c r="S60" t="str">
        <f>IF(ISBLANK(DEU_GOÄ!H61),"",DEU_GOÄ!H61)</f>
        <v/>
      </c>
      <c r="T60" s="51">
        <f>IF(DEU_GOÄ!J61=0,"",DEU_GOÄ!J61)</f>
        <v>16.75759140620606</v>
      </c>
      <c r="U60" t="s">
        <v>495</v>
      </c>
      <c r="V60">
        <f>DEU_GOÄ!K61</f>
        <v>2</v>
      </c>
      <c r="W60" s="32" t="str">
        <f>IF(ISBLANK(NLD!A61),"",NLD!A61)</f>
        <v/>
      </c>
      <c r="X60" t="str">
        <f>IF(ISBLANK(NLD!C61),"",NLD!C61)</f>
        <v/>
      </c>
      <c r="Y60" t="str">
        <f>IF(ISBLANK(NLD!E61),"",NLD!E61)</f>
        <v/>
      </c>
      <c r="Z60" t="str">
        <f>IF(ISBLANK(NLD!G61),"",NLD!G61)</f>
        <v/>
      </c>
      <c r="AA60" t="str">
        <f>IF(NLD!I61=0,"",NLD!I61)</f>
        <v/>
      </c>
      <c r="AB60" t="s">
        <v>495</v>
      </c>
      <c r="AC60">
        <f>IF(ISBLANK(NLD!J61),"",NLD!J61)</f>
        <v>0</v>
      </c>
      <c r="AE60" s="32" t="str">
        <f>IF(ISBLANK(BEL!B61),"",BEL!B61)</f>
        <v/>
      </c>
      <c r="AF60" t="str">
        <f>IF(ISBLANK(BEL!C61),"",BEL!C61)</f>
        <v/>
      </c>
      <c r="AG60" t="str">
        <f>IF(ISBLANK(BEL!E61),"",BEL!E61)</f>
        <v/>
      </c>
      <c r="AH60" t="str">
        <f>IF(ISBLANK(BEL!F61),"",BEL!F61)</f>
        <v/>
      </c>
      <c r="AI60" t="str">
        <f>IF(BEL!R61=0,"",BEL!R61)</f>
        <v/>
      </c>
      <c r="AJ60" t="s">
        <v>495</v>
      </c>
      <c r="AK60">
        <f>IF(ISBLANK(BEL!S61),"",BEL!S61)</f>
        <v>0</v>
      </c>
      <c r="AL60" s="32">
        <f>IF(ISBLANK(FRA!A61),"",FRA!A61)</f>
        <v>1374</v>
      </c>
      <c r="AM60" t="str">
        <f>IF(ISBLANK(FRA!B61),"",FRA!B61)</f>
        <v xml:space="preserve">Vitamines B 12 </v>
      </c>
      <c r="AN60" t="str">
        <f>IF(ISBLANK(FRA!D61),"",FRA!D61)</f>
        <v/>
      </c>
      <c r="AO60" t="str">
        <f>IF(ISBLANK(FRA!E61),"",FRA!E61)</f>
        <v/>
      </c>
      <c r="AP60">
        <f>IF(FRA!J61=0,"",FRA!J61)</f>
        <v>8.32</v>
      </c>
      <c r="AQ60" t="s">
        <v>495</v>
      </c>
      <c r="AR60">
        <f>IF(ISBLANK(FRA!K61),"",FRA!K61)</f>
        <v>2</v>
      </c>
    </row>
    <row r="61" spans="1:44">
      <c r="A61" t="str">
        <f>CHE!A62</f>
        <v>A</v>
      </c>
      <c r="B61" t="str">
        <f t="shared" si="0"/>
        <v>A</v>
      </c>
      <c r="C61" s="2">
        <f>CHE!B62</f>
        <v>1731</v>
      </c>
      <c r="D61" s="34" t="str">
        <f>CHE!E62</f>
        <v>Triglyceride</v>
      </c>
      <c r="E61">
        <f>CHE!D62</f>
        <v>2.5</v>
      </c>
      <c r="F61" t="s">
        <v>322</v>
      </c>
      <c r="G61" s="32">
        <f>IF(ISBLANK(DEU_EBM!A62),"",DEU_EBM!A62)</f>
        <v>32063</v>
      </c>
      <c r="H61" s="33" t="str">
        <f>IF(ISBLANK(DEU_EBM!B62),"",DEU_EBM!B62)</f>
        <v>Triglyceride</v>
      </c>
      <c r="I61" t="str">
        <f>IF(ISBLANK(DEU_EBM!D62),"",DEU_EBM!D62)</f>
        <v/>
      </c>
      <c r="J61" s="33" t="str">
        <f>IF(ISBLANK(DEU_EBM!E62),"",DEU_EBM!E62)</f>
        <v/>
      </c>
      <c r="K61">
        <f>IF(DEU_EBM!G62=0,"",DEU_EBM!G62)</f>
        <v>0.25</v>
      </c>
      <c r="L61" t="s">
        <v>495</v>
      </c>
      <c r="M61">
        <f>DEU_EBM!H62</f>
        <v>1</v>
      </c>
      <c r="N61" s="32">
        <f>IF(ISBLANK(DEU_GOÄ!A62),"",DEU_GOÄ!A62)</f>
        <v>3565</v>
      </c>
      <c r="O61" t="str">
        <f>IF(ISBLANK(DEU_GOÄ!B62),"",DEU_GOÄ!B62)</f>
        <v>Triglyzeride</v>
      </c>
      <c r="P61" t="str">
        <f>IF(ISBLANK(DEU_GOÄ!D62),"",DEU_GOÄ!D62)</f>
        <v/>
      </c>
      <c r="Q61" t="str">
        <f>IF(ISBLANK(DEU_GOÄ!E62),"",DEU_GOÄ!E62)</f>
        <v/>
      </c>
      <c r="R61" t="str">
        <f>IF(ISBLANK(DEU_GOÄ!G62),"",DEU_GOÄ!G62)</f>
        <v/>
      </c>
      <c r="S61" t="str">
        <f>IF(ISBLANK(DEU_GOÄ!H62),"",DEU_GOÄ!H62)</f>
        <v/>
      </c>
      <c r="T61" s="51">
        <f>IF(DEU_GOÄ!J62=0,"",DEU_GOÄ!J62)</f>
        <v>2.6812146249929691</v>
      </c>
      <c r="U61" t="s">
        <v>495</v>
      </c>
      <c r="V61">
        <f>DEU_GOÄ!K62</f>
        <v>1</v>
      </c>
      <c r="W61" s="32" t="str">
        <f>IF(ISBLANK(NLD!A62),"",NLD!A62)</f>
        <v>070460</v>
      </c>
      <c r="X61" t="str">
        <f>IF(ISBLANK(NLD!C62),"",NLD!C62)</f>
        <v>Triglyceride.</v>
      </c>
      <c r="Y61" t="str">
        <f>IF(ISBLANK(NLD!E62),"",NLD!E62)</f>
        <v/>
      </c>
      <c r="Z61" t="str">
        <f>IF(ISBLANK(NLD!G62),"",NLD!G62)</f>
        <v/>
      </c>
      <c r="AA61">
        <f>IF(NLD!I62=0,"",NLD!I62)</f>
        <v>2.41</v>
      </c>
      <c r="AB61" t="s">
        <v>495</v>
      </c>
      <c r="AC61">
        <f>IF(ISBLANK(NLD!J62),"",NLD!J62)</f>
        <v>1</v>
      </c>
      <c r="AE61" s="32">
        <f>IF(ISBLANK(BEL!B62),"",BEL!B62)</f>
        <v>541376</v>
      </c>
      <c r="AF61" t="str">
        <f>IF(ISBLANK(BEL!C62),"",BEL!C62)</f>
        <v>Doseren van triglyceriden</v>
      </c>
      <c r="AG61" t="str">
        <f>IF(ISBLANK(BEL!E62),"",BEL!E62)</f>
        <v/>
      </c>
      <c r="AH61" t="str">
        <f>IF(ISBLANK(BEL!F62),"",BEL!F62)</f>
        <v/>
      </c>
      <c r="AI61">
        <f>IF(BEL!R62=0,"",BEL!R62)</f>
        <v>0.60613000000000006</v>
      </c>
      <c r="AJ61" t="s">
        <v>495</v>
      </c>
      <c r="AK61">
        <f>IF(ISBLANK(BEL!S62),"",BEL!S62)</f>
        <v>1</v>
      </c>
      <c r="AL61" s="32">
        <f>IF(ISBLANK(FRA!A62),"",FRA!A62)</f>
        <v>590</v>
      </c>
      <c r="AM61" t="str">
        <f>IF(ISBLANK(FRA!B62),"",FRA!B62)</f>
        <v xml:space="preserve">Triglycérides </v>
      </c>
      <c r="AN61" t="str">
        <f>IF(ISBLANK(FRA!D62),"",FRA!D62)</f>
        <v/>
      </c>
      <c r="AO61" t="str">
        <f>IF(ISBLANK(FRA!E62),"",FRA!E62)</f>
        <v/>
      </c>
      <c r="AP61">
        <f>IF(FRA!J62=0,"",FRA!J62)</f>
        <v>1.56</v>
      </c>
      <c r="AQ61" t="s">
        <v>495</v>
      </c>
      <c r="AR61">
        <f>IF(ISBLANK(FRA!K62),"",FRA!K62)</f>
        <v>1</v>
      </c>
    </row>
    <row r="62" spans="1:44">
      <c r="A62" t="str">
        <f>CHE!A63</f>
        <v>A</v>
      </c>
      <c r="B62" t="str">
        <f t="shared" si="0"/>
        <v>A</v>
      </c>
      <c r="C62" s="2">
        <f>CHE!B63</f>
        <v>1732</v>
      </c>
      <c r="D62" s="34" t="str">
        <f>CHE!E63</f>
        <v>Triiodthyronin, freies (FT3)</v>
      </c>
      <c r="E62">
        <f>CHE!D63</f>
        <v>9.4</v>
      </c>
      <c r="F62" t="s">
        <v>322</v>
      </c>
      <c r="G62" s="32">
        <f>IF(ISBLANK(DEU_EBM!A63),"",DEU_EBM!A63)</f>
        <v>32321</v>
      </c>
      <c r="H62" s="33" t="str">
        <f>IF(ISBLANK(DEU_EBM!B63),"",DEU_EBM!B63)</f>
        <v>Freies Trijodthyronin (fT3)</v>
      </c>
      <c r="I62" t="str">
        <f>IF(ISBLANK(DEU_EBM!D63),"",DEU_EBM!D63)</f>
        <v/>
      </c>
      <c r="J62" s="33" t="str">
        <f>IF(ISBLANK(DEU_EBM!E63),"",DEU_EBM!E63)</f>
        <v/>
      </c>
      <c r="K62">
        <f>IF(DEU_EBM!G63=0,"",DEU_EBM!G63)</f>
        <v>3.7</v>
      </c>
      <c r="L62" t="s">
        <v>495</v>
      </c>
      <c r="M62">
        <f>DEU_EBM!H63</f>
        <v>1</v>
      </c>
      <c r="N62" s="32">
        <f>IF(ISBLANK(DEU_GOÄ!A63),"",DEU_GOÄ!A63)</f>
        <v>4022</v>
      </c>
      <c r="O62" t="str">
        <f>IF(ISBLANK(DEU_GOÄ!B63),"",DEU_GOÄ!B63)</f>
        <v>Freies Trijodthyronin (fT3)</v>
      </c>
      <c r="P62" t="str">
        <f>IF(ISBLANK(DEU_GOÄ!D63),"",DEU_GOÄ!D63)</f>
        <v/>
      </c>
      <c r="Q62" t="str">
        <f>IF(ISBLANK(DEU_GOÄ!E63),"",DEU_GOÄ!E63)</f>
        <v/>
      </c>
      <c r="R62" t="str">
        <f>IF(ISBLANK(DEU_GOÄ!G63),"",DEU_GOÄ!G63)</f>
        <v/>
      </c>
      <c r="S62" t="str">
        <f>IF(ISBLANK(DEU_GOÄ!H63),"",DEU_GOÄ!H63)</f>
        <v/>
      </c>
      <c r="T62" s="51">
        <f>IF(DEU_GOÄ!J63=0,"",DEU_GOÄ!J63)</f>
        <v>16.75759140620606</v>
      </c>
      <c r="U62" t="s">
        <v>495</v>
      </c>
      <c r="V62">
        <f>DEU_GOÄ!K63</f>
        <v>1</v>
      </c>
      <c r="W62" s="32" t="str">
        <f>IF(ISBLANK(NLD!A63),"",NLD!A63)</f>
        <v>072571</v>
      </c>
      <c r="X62" t="str">
        <f>IF(ISBLANK(NLD!C63),"",NLD!C63)</f>
        <v>Trijoodthyronin (freies T3).</v>
      </c>
      <c r="Y62" t="str">
        <f>IF(ISBLANK(NLD!E63),"",NLD!E63)</f>
        <v/>
      </c>
      <c r="Z62" t="str">
        <f>IF(ISBLANK(NLD!G63),"",NLD!G63)</f>
        <v/>
      </c>
      <c r="AA62">
        <f>IF(NLD!I63=0,"",NLD!I63)</f>
        <v>6.6</v>
      </c>
      <c r="AB62" t="s">
        <v>495</v>
      </c>
      <c r="AC62">
        <f>IF(ISBLANK(NLD!J63),"",NLD!J63)</f>
        <v>1</v>
      </c>
      <c r="AE62" s="32">
        <f>IF(ISBLANK(BEL!B63),"",BEL!B63)</f>
        <v>546291</v>
      </c>
      <c r="AF62" t="str">
        <f>IF(ISBLANK(BEL!C63),"",BEL!C63)</f>
        <v xml:space="preserve">Doseren van vrije T3 </v>
      </c>
      <c r="AG62" t="str">
        <f>IF(ISBLANK(BEL!E63),"",BEL!E63)</f>
        <v/>
      </c>
      <c r="AH62" t="str">
        <f>IF(ISBLANK(BEL!F63),"",BEL!F63)</f>
        <v/>
      </c>
      <c r="AI62">
        <f>IF(BEL!R63=0,"",BEL!R63)</f>
        <v>2.1647500000000002</v>
      </c>
      <c r="AJ62" t="s">
        <v>495</v>
      </c>
      <c r="AK62">
        <f>IF(ISBLANK(BEL!S63),"",BEL!S63)</f>
        <v>1</v>
      </c>
      <c r="AL62" s="32">
        <f>IF(ISBLANK(FRA!A63),"",FRA!A63)</f>
        <v>1206</v>
      </c>
      <c r="AM62" t="str">
        <f>IF(ISBLANK(FRA!B63),"",FRA!B63)</f>
        <v xml:space="preserve">Triiodothyronine libre (T3 libre) </v>
      </c>
      <c r="AN62" t="str">
        <f>IF(ISBLANK(FRA!D63),"",FRA!D63)</f>
        <v/>
      </c>
      <c r="AO62" t="str">
        <f>IF(ISBLANK(FRA!E63),"",FRA!E63)</f>
        <v/>
      </c>
      <c r="AP62">
        <f>IF(FRA!J63=0,"",FRA!J63)</f>
        <v>7.0200000000000005</v>
      </c>
      <c r="AQ62" t="s">
        <v>495</v>
      </c>
      <c r="AR62">
        <f>IF(ISBLANK(FRA!K63),"",FRA!K63)</f>
        <v>1</v>
      </c>
    </row>
    <row r="63" spans="1:44" ht="85.5">
      <c r="A63" t="str">
        <f>CHE!A64</f>
        <v>A</v>
      </c>
      <c r="B63" t="str">
        <f t="shared" si="0"/>
        <v>A</v>
      </c>
      <c r="C63" s="2">
        <f>CHE!B64</f>
        <v>1734</v>
      </c>
      <c r="D63" s="34" t="str">
        <f>CHE!E64</f>
        <v xml:space="preserve">Troponin, T oder I </v>
      </c>
      <c r="E63">
        <f>CHE!D64</f>
        <v>20.7</v>
      </c>
      <c r="F63" t="s">
        <v>322</v>
      </c>
      <c r="G63" s="32">
        <f>IF(ISBLANK(DEU_EBM!A64),"",DEU_EBM!A64)</f>
        <v>32150</v>
      </c>
      <c r="H63" s="33" t="str">
        <f>IF(ISBLANK(DEU_EBM!B64),"",DEU_EBM!B64)</f>
        <v>Immunologischer Nachweis von Troponin I und/oder Troponin T auf einem vorgefertigten Reagenzträger bei akutem koronaren Syndrom (ACS), ggf. einschl. apparativer quantitativer Auswertung</v>
      </c>
      <c r="I63" t="str">
        <f>IF(ISBLANK(DEU_EBM!D64),"",DEU_EBM!D64)</f>
        <v/>
      </c>
      <c r="J63" s="33" t="str">
        <f>IF(ISBLANK(DEU_EBM!E64),"",DEU_EBM!E64)</f>
        <v/>
      </c>
      <c r="K63">
        <f>IF(DEU_EBM!G64=0,"",DEU_EBM!G64)</f>
        <v>11.25</v>
      </c>
      <c r="L63" t="s">
        <v>495</v>
      </c>
      <c r="M63">
        <f>DEU_EBM!H64</f>
        <v>1</v>
      </c>
      <c r="N63" s="32">
        <f>IF(ISBLANK(DEU_GOÄ!A64),"",DEU_GOÄ!A64)</f>
        <v>3741</v>
      </c>
      <c r="O63" t="str">
        <f>IF(ISBLANK(DEU_GOÄ!B64),"",DEU_GOÄ!B64)</f>
        <v>C-reaktives Protein (CRP), Ligandenassay - gegebenenfalls einschließlich Doppelbestimmung und aktueller Bezugskurve -, Immundiffusion oder ähnliche Untersuchungsmethoden</v>
      </c>
      <c r="P63" t="str">
        <f>IF(ISBLANK(DEU_GOÄ!D64),"",DEU_GOÄ!D64)</f>
        <v/>
      </c>
      <c r="Q63" t="str">
        <f>IF(ISBLANK(DEU_GOÄ!E64),"",DEU_GOÄ!E64)</f>
        <v/>
      </c>
      <c r="R63" t="str">
        <f>IF(ISBLANK(DEU_GOÄ!G64),"",DEU_GOÄ!G64)</f>
        <v/>
      </c>
      <c r="S63" t="str">
        <f>IF(ISBLANK(DEU_GOÄ!H64),"",DEU_GOÄ!H64)</f>
        <v/>
      </c>
      <c r="T63" s="51">
        <f>IF(DEU_GOÄ!J64=0,"",DEU_GOÄ!J64)</f>
        <v>13.406073124964848</v>
      </c>
      <c r="U63" t="s">
        <v>495</v>
      </c>
      <c r="V63">
        <f>DEU_GOÄ!K64</f>
        <v>1</v>
      </c>
      <c r="W63" s="32" t="str">
        <f>IF(ISBLANK(NLD!A64),"",NLD!A64)</f>
        <v>074899</v>
      </c>
      <c r="X63" t="str">
        <f>IF(ISBLANK(NLD!C64),"",NLD!C64)</f>
        <v>Troponin, kardiale Isoform.</v>
      </c>
      <c r="Y63" t="str">
        <f>IF(ISBLANK(NLD!E64),"",NLD!E64)</f>
        <v/>
      </c>
      <c r="Z63" t="str">
        <f>IF(ISBLANK(NLD!G64),"",NLD!G64)</f>
        <v/>
      </c>
      <c r="AA63">
        <f>IF(NLD!I64=0,"",NLD!I64)</f>
        <v>8.48</v>
      </c>
      <c r="AB63" t="s">
        <v>495</v>
      </c>
      <c r="AC63">
        <f>IF(ISBLANK(NLD!J64),"",NLD!J64)</f>
        <v>2</v>
      </c>
      <c r="AE63" s="32">
        <f>IF(ISBLANK(BEL!B64),"",BEL!B64)</f>
        <v>542334</v>
      </c>
      <c r="AF63" t="str">
        <f>IF(ISBLANK(BEL!C64),"",BEL!C64)</f>
        <v>Doseren van de T-isovorm van troponine met een 
immunologische methode</v>
      </c>
      <c r="AG63" t="str">
        <f>IF(ISBLANK(BEL!E64),"",BEL!E64)</f>
        <v/>
      </c>
      <c r="AH63" t="str">
        <f>IF(ISBLANK(BEL!F64),"",BEL!F64)</f>
        <v/>
      </c>
      <c r="AI63">
        <f>IF(BEL!R64=0,"",BEL!R64)</f>
        <v>3.0306500000000001</v>
      </c>
      <c r="AJ63" t="s">
        <v>495</v>
      </c>
      <c r="AK63">
        <f>IF(ISBLANK(BEL!S64),"",BEL!S64)</f>
        <v>1</v>
      </c>
      <c r="AL63" s="32">
        <f>IF(ISBLANK(FRA!A64),"",FRA!A64)</f>
        <v>7335</v>
      </c>
      <c r="AM63" t="str">
        <f>IF(ISBLANK(FRA!B64),"",FRA!B64)</f>
        <v>Troponine</v>
      </c>
      <c r="AN63" t="str">
        <f>IF(ISBLANK(FRA!D64),"",FRA!D64)</f>
        <v/>
      </c>
      <c r="AO63" t="str">
        <f>IF(ISBLANK(FRA!E64),"",FRA!E64)</f>
        <v/>
      </c>
      <c r="AP63">
        <f>IF(FRA!J64=0,"",FRA!J64)</f>
        <v>15.08</v>
      </c>
      <c r="AQ63" t="s">
        <v>495</v>
      </c>
      <c r="AR63">
        <f>IF(ISBLANK(FRA!K64),"",FRA!K64)</f>
        <v>2</v>
      </c>
    </row>
    <row r="64" spans="1:44">
      <c r="A64" t="str">
        <f>CHE!A65</f>
        <v>A</v>
      </c>
      <c r="B64" t="str">
        <f t="shared" si="0"/>
        <v>A</v>
      </c>
      <c r="C64" s="2">
        <f>CHE!B65</f>
        <v>1738</v>
      </c>
      <c r="D64" s="34" t="str">
        <f>CHE!E65</f>
        <v>Harnsäure</v>
      </c>
      <c r="E64">
        <f>CHE!D65</f>
        <v>2.5</v>
      </c>
      <c r="F64" t="s">
        <v>322</v>
      </c>
      <c r="G64" s="32">
        <f>IF(ISBLANK(DEU_EBM!A65),"",DEU_EBM!A65)</f>
        <v>32064</v>
      </c>
      <c r="H64" s="33" t="str">
        <f>IF(ISBLANK(DEU_EBM!B65),"",DEU_EBM!B65)</f>
        <v>Harnsäure</v>
      </c>
      <c r="I64" t="str">
        <f>IF(ISBLANK(DEU_EBM!D65),"",DEU_EBM!D65)</f>
        <v/>
      </c>
      <c r="J64" s="33" t="str">
        <f>IF(ISBLANK(DEU_EBM!E65),"",DEU_EBM!E65)</f>
        <v/>
      </c>
      <c r="K64">
        <f>IF(DEU_EBM!G65=0,"",DEU_EBM!G65)</f>
        <v>0.25</v>
      </c>
      <c r="L64" t="s">
        <v>495</v>
      </c>
      <c r="M64">
        <f>DEU_EBM!H65</f>
        <v>1</v>
      </c>
      <c r="N64" s="32">
        <f>IF(ISBLANK(DEU_GOÄ!A65),"",DEU_GOÄ!A65)</f>
        <v>3583</v>
      </c>
      <c r="O64" t="str">
        <f>IF(ISBLANK(DEU_GOÄ!B65),"",DEU_GOÄ!B65)</f>
        <v>Harnsäure</v>
      </c>
      <c r="P64" t="str">
        <f>IF(ISBLANK(DEU_GOÄ!D65),"",DEU_GOÄ!D65)</f>
        <v/>
      </c>
      <c r="Q64" t="str">
        <f>IF(ISBLANK(DEU_GOÄ!E65),"",DEU_GOÄ!E65)</f>
        <v/>
      </c>
      <c r="R64" t="str">
        <f>IF(ISBLANK(DEU_GOÄ!G65),"",DEU_GOÄ!G65)</f>
        <v/>
      </c>
      <c r="S64" t="str">
        <f>IF(ISBLANK(DEU_GOÄ!H65),"",DEU_GOÄ!H65)</f>
        <v/>
      </c>
      <c r="T64" s="51">
        <f>IF(DEU_GOÄ!J65=0,"",DEU_GOÄ!J65)</f>
        <v>2.6812146249929691</v>
      </c>
      <c r="U64" t="s">
        <v>495</v>
      </c>
      <c r="V64">
        <f>DEU_GOÄ!K65</f>
        <v>1</v>
      </c>
      <c r="W64" s="32" t="str">
        <f>IF(ISBLANK(NLD!A65),"",NLD!A65)</f>
        <v>070130</v>
      </c>
      <c r="X64" t="str">
        <f>IF(ISBLANK(NLD!C65),"",NLD!C65)</f>
        <v>Harnsäure.</v>
      </c>
      <c r="Y64" t="str">
        <f>IF(ISBLANK(NLD!E65),"",NLD!E65)</f>
        <v/>
      </c>
      <c r="Z64" t="str">
        <f>IF(ISBLANK(NLD!G65),"",NLD!G65)</f>
        <v/>
      </c>
      <c r="AA64">
        <f>IF(NLD!I65=0,"",NLD!I65)</f>
        <v>1.69</v>
      </c>
      <c r="AB64" t="s">
        <v>495</v>
      </c>
      <c r="AC64">
        <f>IF(ISBLANK(NLD!J65),"",NLD!J65)</f>
        <v>1</v>
      </c>
      <c r="AE64" s="32">
        <f>IF(ISBLANK(BEL!B65),"",BEL!B65)</f>
        <v>543093</v>
      </c>
      <c r="AF64" t="str">
        <f>IF(ISBLANK(BEL!C65),"",BEL!C65)</f>
        <v>Doseren van urinezuur</v>
      </c>
      <c r="AG64" t="str">
        <f>IF(ISBLANK(BEL!E65),"",BEL!E65)</f>
        <v/>
      </c>
      <c r="AH64" t="str">
        <f>IF(ISBLANK(BEL!F65),"",BEL!F65)</f>
        <v/>
      </c>
      <c r="AI64">
        <f>IF(BEL!R65=0,"",BEL!R65)</f>
        <v>0.51954</v>
      </c>
      <c r="AJ64" t="s">
        <v>495</v>
      </c>
      <c r="AK64">
        <f>IF(ISBLANK(BEL!S65),"",BEL!S65)</f>
        <v>1</v>
      </c>
      <c r="AL64" s="32">
        <f>IF(ISBLANK(FRA!A65),"",FRA!A65)</f>
        <v>532</v>
      </c>
      <c r="AM64" t="str">
        <f>IF(ISBLANK(FRA!B65),"",FRA!B65)</f>
        <v xml:space="preserve">Acide urique </v>
      </c>
      <c r="AN64" t="str">
        <f>IF(ISBLANK(FRA!D65),"",FRA!D65)</f>
        <v/>
      </c>
      <c r="AO64" t="str">
        <f>IF(ISBLANK(FRA!E65),"",FRA!E65)</f>
        <v/>
      </c>
      <c r="AP64">
        <f>IF(FRA!J65=0,"",FRA!J65)</f>
        <v>1.56</v>
      </c>
      <c r="AQ64" t="s">
        <v>495</v>
      </c>
      <c r="AR64">
        <f>IF(ISBLANK(FRA!K65),"",FRA!K65)</f>
        <v>1</v>
      </c>
    </row>
    <row r="65" spans="1:44" ht="42.75">
      <c r="A65" t="str">
        <f>CHE!A66</f>
        <v>A</v>
      </c>
      <c r="B65" t="str">
        <f t="shared" si="0"/>
        <v>A</v>
      </c>
      <c r="C65" s="2">
        <f>CHE!B66</f>
        <v>1739</v>
      </c>
      <c r="D65" s="34" t="str">
        <f>CHE!E66</f>
        <v xml:space="preserve">Urin-Status, 5-10 Parameter, Bestimmung der korpuskulären Urinbestandteile </v>
      </c>
      <c r="E65">
        <f>CHE!D66</f>
        <v>18</v>
      </c>
      <c r="F65" t="s">
        <v>322</v>
      </c>
      <c r="G65" s="32" t="str">
        <f>IF(ISBLANK(DEU_EBM!A66),"",DEU_EBM!A66)</f>
        <v/>
      </c>
      <c r="H65" s="33" t="str">
        <f>IF(ISBLANK(DEU_EBM!B66),"",DEU_EBM!B66)</f>
        <v/>
      </c>
      <c r="I65" t="str">
        <f>IF(ISBLANK(DEU_EBM!D66),"",DEU_EBM!D66)</f>
        <v/>
      </c>
      <c r="J65" s="33" t="str">
        <f>IF(ISBLANK(DEU_EBM!E66),"",DEU_EBM!E66)</f>
        <v/>
      </c>
      <c r="K65" t="str">
        <f>IF(DEU_EBM!G66=0,"",DEU_EBM!G66)</f>
        <v/>
      </c>
      <c r="L65" t="s">
        <v>495</v>
      </c>
      <c r="M65">
        <f>DEU_EBM!H66</f>
        <v>0</v>
      </c>
      <c r="N65" s="32" t="str">
        <f>IF(ISBLANK(DEU_GOÄ!A66),"",DEU_GOÄ!A66)</f>
        <v/>
      </c>
      <c r="O65" t="str">
        <f>IF(ISBLANK(DEU_GOÄ!B66),"",DEU_GOÄ!B66)</f>
        <v/>
      </c>
      <c r="P65" t="str">
        <f>IF(ISBLANK(DEU_GOÄ!D66),"",DEU_GOÄ!D66)</f>
        <v/>
      </c>
      <c r="Q65" t="str">
        <f>IF(ISBLANK(DEU_GOÄ!E66),"",DEU_GOÄ!E66)</f>
        <v/>
      </c>
      <c r="R65" t="str">
        <f>IF(ISBLANK(DEU_GOÄ!G66),"",DEU_GOÄ!G66)</f>
        <v/>
      </c>
      <c r="S65" t="str">
        <f>IF(ISBLANK(DEU_GOÄ!H66),"",DEU_GOÄ!H66)</f>
        <v/>
      </c>
      <c r="T65" s="51" t="str">
        <f>IF(DEU_GOÄ!J66=0,"",DEU_GOÄ!J66)</f>
        <v/>
      </c>
      <c r="U65" t="s">
        <v>495</v>
      </c>
      <c r="V65">
        <f>DEU_GOÄ!K66</f>
        <v>0</v>
      </c>
      <c r="W65" s="32" t="str">
        <f>IF(ISBLANK(NLD!A66),"",NLD!A66)</f>
        <v>070100</v>
      </c>
      <c r="X65" t="str">
        <f>IF(ISBLANK(NLD!C66),"",NLD!C66)</f>
        <v>Urinscreening qualitativ ohne Sediment Aceton Bilirubin Protein, qualitativ Glucose, qualitativ Reaktion Spezifisches Gewicht.</v>
      </c>
      <c r="Y65" t="str">
        <f>IF(ISBLANK(NLD!E66),"",NLD!E66)</f>
        <v/>
      </c>
      <c r="Z65" t="str">
        <f>IF(ISBLANK(NLD!G66),"",NLD!G66)</f>
        <v/>
      </c>
      <c r="AA65">
        <f>IF(NLD!I66=0,"",NLD!I66)</f>
        <v>2.4900000000000002</v>
      </c>
      <c r="AB65" t="s">
        <v>495</v>
      </c>
      <c r="AC65">
        <f>IF(ISBLANK(NLD!J66),"",NLD!J66)</f>
        <v>2</v>
      </c>
      <c r="AE65" s="32" t="str">
        <f>IF(ISBLANK(BEL!B66),"",BEL!B66)</f>
        <v/>
      </c>
      <c r="AF65" t="str">
        <f>IF(ISBLANK(BEL!C66),"",BEL!C66)</f>
        <v/>
      </c>
      <c r="AG65" t="str">
        <f>IF(ISBLANK(BEL!E66),"",BEL!E66)</f>
        <v/>
      </c>
      <c r="AH65" t="str">
        <f>IF(ISBLANK(BEL!F66),"",BEL!F66)</f>
        <v/>
      </c>
      <c r="AI65" t="str">
        <f>IF(BEL!R66=0,"",BEL!R66)</f>
        <v/>
      </c>
      <c r="AJ65" t="s">
        <v>495</v>
      </c>
      <c r="AK65">
        <f>IF(ISBLANK(BEL!S66),"",BEL!S66)</f>
        <v>0</v>
      </c>
      <c r="AL65" s="32">
        <f>IF(ISBLANK(FRA!A66),"",FRA!A66)</f>
        <v>5201</v>
      </c>
      <c r="AM65" t="str">
        <f>IF(ISBLANK(FRA!B66),"",FRA!B66)</f>
        <v xml:space="preserve">Examen cytobactériologique des urines (ECBU) </v>
      </c>
      <c r="AN65" t="str">
        <f>IF(ISBLANK(FRA!D66),"",FRA!D66)</f>
        <v/>
      </c>
      <c r="AO65" t="str">
        <f>IF(ISBLANK(FRA!E66),"",FRA!E66)</f>
        <v/>
      </c>
      <c r="AP65">
        <f>IF(FRA!J66=0,"",FRA!J66)</f>
        <v>15.08</v>
      </c>
      <c r="AQ65" t="s">
        <v>495</v>
      </c>
      <c r="AR65">
        <f>IF(ISBLANK(FRA!K66),"",FRA!K66)</f>
        <v>0</v>
      </c>
    </row>
    <row r="66" spans="1:44" ht="57">
      <c r="A66" t="str">
        <f>CHE!A67</f>
        <v>A</v>
      </c>
      <c r="B66" t="str">
        <f t="shared" si="0"/>
        <v>A</v>
      </c>
      <c r="C66" s="2">
        <f>CHE!B67</f>
        <v>1740</v>
      </c>
      <c r="D66" s="34" t="str">
        <f>CHE!E67</f>
        <v>Urin-Teilstatus, 5-10 Parameter</v>
      </c>
      <c r="E66">
        <f>CHE!D67</f>
        <v>0.9</v>
      </c>
      <c r="F66" t="s">
        <v>322</v>
      </c>
      <c r="G66" s="32">
        <f>IF(ISBLANK(DEU_EBM!A67),"",DEU_EBM!A67)</f>
        <v>32880</v>
      </c>
      <c r="H66" s="33" t="str">
        <f>IF(ISBLANK(DEU_EBM!B67),"",DEU_EBM!B67)</f>
        <v>Harnstreifentest gemäß Anlage 1 der Gesundheitsuntersuchungs- Richtlinie auf Eiweiß, Glukose, Erythrozyten, Leukozyten und Nitrit</v>
      </c>
      <c r="I66" t="str">
        <f>IF(ISBLANK(DEU_EBM!D67),"",DEU_EBM!D67)</f>
        <v/>
      </c>
      <c r="J66" s="33" t="str">
        <f>IF(ISBLANK(DEU_EBM!E67),"",DEU_EBM!E67)</f>
        <v/>
      </c>
      <c r="K66">
        <f>IF(DEU_EBM!G67=0,"",DEU_EBM!G67)</f>
        <v>0.5</v>
      </c>
      <c r="L66" t="s">
        <v>495</v>
      </c>
      <c r="M66">
        <f>DEU_EBM!H67</f>
        <v>1</v>
      </c>
      <c r="N66" s="32" t="str">
        <f>IF(ISBLANK(DEU_GOÄ!A67),"",DEU_GOÄ!A67)</f>
        <v/>
      </c>
      <c r="O66" t="str">
        <f>IF(ISBLANK(DEU_GOÄ!B67),"",DEU_GOÄ!B67)</f>
        <v/>
      </c>
      <c r="P66" t="str">
        <f>IF(ISBLANK(DEU_GOÄ!D67),"",DEU_GOÄ!D67)</f>
        <v/>
      </c>
      <c r="Q66" t="str">
        <f>IF(ISBLANK(DEU_GOÄ!E67),"",DEU_GOÄ!E67)</f>
        <v/>
      </c>
      <c r="R66" t="str">
        <f>IF(ISBLANK(DEU_GOÄ!G67),"",DEU_GOÄ!G67)</f>
        <v/>
      </c>
      <c r="S66" t="str">
        <f>IF(ISBLANK(DEU_GOÄ!H67),"",DEU_GOÄ!H67)</f>
        <v/>
      </c>
      <c r="T66" s="51" t="str">
        <f>IF(DEU_GOÄ!J67=0,"",DEU_GOÄ!J67)</f>
        <v/>
      </c>
      <c r="U66" t="s">
        <v>495</v>
      </c>
      <c r="V66">
        <f>DEU_GOÄ!K67</f>
        <v>0</v>
      </c>
      <c r="W66" s="32" t="str">
        <f>IF(ISBLANK(NLD!A67),"",NLD!A67)</f>
        <v/>
      </c>
      <c r="X66" t="str">
        <f>IF(ISBLANK(NLD!C67),"",NLD!C67)</f>
        <v/>
      </c>
      <c r="Y66" t="str">
        <f>IF(ISBLANK(NLD!E67),"",NLD!E67)</f>
        <v/>
      </c>
      <c r="Z66" t="str">
        <f>IF(ISBLANK(NLD!G67),"",NLD!G67)</f>
        <v/>
      </c>
      <c r="AA66" t="str">
        <f>IF(NLD!I67=0,"",NLD!I67)</f>
        <v/>
      </c>
      <c r="AB66" t="s">
        <v>495</v>
      </c>
      <c r="AC66">
        <f>IF(ISBLANK(NLD!J67),"",NLD!J67)</f>
        <v>0</v>
      </c>
      <c r="AE66" s="32" t="str">
        <f>IF(ISBLANK(BEL!B67),"",BEL!B67)</f>
        <v/>
      </c>
      <c r="AF66" t="str">
        <f>IF(ISBLANK(BEL!C67),"",BEL!C67)</f>
        <v/>
      </c>
      <c r="AG66" t="str">
        <f>IF(ISBLANK(BEL!E67),"",BEL!E67)</f>
        <v/>
      </c>
      <c r="AH66" t="str">
        <f>IF(ISBLANK(BEL!F67),"",BEL!F67)</f>
        <v/>
      </c>
      <c r="AI66" t="str">
        <f>IF(BEL!R67=0,"",BEL!R67)</f>
        <v/>
      </c>
      <c r="AJ66" t="s">
        <v>495</v>
      </c>
      <c r="AK66">
        <f>IF(ISBLANK(BEL!S67),"",BEL!S67)</f>
        <v>0</v>
      </c>
      <c r="AL66" s="32">
        <f>IF(ISBLANK(FRA!A67),"",FRA!A67)</f>
        <v>5201</v>
      </c>
      <c r="AM66" t="str">
        <f>IF(ISBLANK(FRA!B67),"",FRA!B67)</f>
        <v xml:space="preserve">Examen cytobactériologique des urines (ECBU) </v>
      </c>
      <c r="AN66" t="str">
        <f>IF(ISBLANK(FRA!D67),"",FRA!D67)</f>
        <v/>
      </c>
      <c r="AO66" t="str">
        <f>IF(ISBLANK(FRA!E67),"",FRA!E67)</f>
        <v/>
      </c>
      <c r="AP66">
        <f>IF(FRA!J67=0,"",FRA!J67)</f>
        <v>15.08</v>
      </c>
      <c r="AQ66" t="s">
        <v>495</v>
      </c>
      <c r="AR66">
        <f>IF(ISBLANK(FRA!K67),"",FRA!K67)</f>
        <v>0</v>
      </c>
    </row>
    <row r="67" spans="1:44">
      <c r="A67" t="str">
        <f>CHE!A68</f>
        <v>A</v>
      </c>
      <c r="B67" t="str">
        <f t="shared" ref="B67:B126" si="1">LEFT(A67,1)</f>
        <v>A</v>
      </c>
      <c r="C67" s="2">
        <f>CHE!B68</f>
        <v>1748</v>
      </c>
      <c r="D67" s="34" t="str">
        <f>CHE!E68</f>
        <v>Vitamin B1 bzw. Thiamin</v>
      </c>
      <c r="E67">
        <f>CHE!D68</f>
        <v>68.400000000000006</v>
      </c>
      <c r="F67" t="s">
        <v>322</v>
      </c>
      <c r="G67" s="32">
        <f>IF(ISBLANK(DEU_EBM!A68),"",DEU_EBM!A68)</f>
        <v>32306</v>
      </c>
      <c r="H67" s="33" t="str">
        <f>IF(ISBLANK(DEU_EBM!B68),"",DEU_EBM!B68)</f>
        <v>Vitamine</v>
      </c>
      <c r="I67" t="str">
        <f>IF(ISBLANK(DEU_EBM!D68),"",DEU_EBM!D68)</f>
        <v/>
      </c>
      <c r="J67" s="33" t="str">
        <f>IF(ISBLANK(DEU_EBM!E68),"",DEU_EBM!E68)</f>
        <v/>
      </c>
      <c r="K67">
        <f>IF(DEU_EBM!G68=0,"",DEU_EBM!G68)</f>
        <v>22.3</v>
      </c>
      <c r="L67" t="s">
        <v>495</v>
      </c>
      <c r="M67">
        <f>DEU_EBM!H68</f>
        <v>1</v>
      </c>
      <c r="N67" s="32">
        <f>IF(ISBLANK(DEU_GOÄ!A68),"",DEU_GOÄ!A68)</f>
        <v>4145</v>
      </c>
      <c r="O67" t="str">
        <f>IF(ISBLANK(DEU_GOÄ!B68),"",DEU_GOÄ!B68)</f>
        <v>Vitamin B1</v>
      </c>
      <c r="P67" t="str">
        <f>IF(ISBLANK(DEU_GOÄ!D68),"",DEU_GOÄ!D68)</f>
        <v/>
      </c>
      <c r="Q67" t="str">
        <f>IF(ISBLANK(DEU_GOÄ!E68),"",DEU_GOÄ!E68)</f>
        <v/>
      </c>
      <c r="R67" t="str">
        <f>IF(ISBLANK(DEU_GOÄ!G68),"",DEU_GOÄ!G68)</f>
        <v/>
      </c>
      <c r="S67" t="str">
        <f>IF(ISBLANK(DEU_GOÄ!H68),"",DEU_GOÄ!H68)</f>
        <v/>
      </c>
      <c r="T67" s="51">
        <f>IF(DEU_GOÄ!J68=0,"",DEU_GOÄ!J68)</f>
        <v>38.207308406149821</v>
      </c>
      <c r="U67" t="s">
        <v>495</v>
      </c>
      <c r="V67">
        <f>DEU_GOÄ!K68</f>
        <v>1</v>
      </c>
      <c r="W67" s="32" t="str">
        <f>IF(ISBLANK(NLD!A68),"",NLD!A68)</f>
        <v>071511</v>
      </c>
      <c r="X67" t="str">
        <f>IF(ISBLANK(NLD!C68),"",NLD!C68)</f>
        <v>Vitamin B1, Thiamin.</v>
      </c>
      <c r="Y67" t="str">
        <f>IF(ISBLANK(NLD!E68),"",NLD!E68)</f>
        <v/>
      </c>
      <c r="Z67" t="str">
        <f>IF(ISBLANK(NLD!G68),"",NLD!G68)</f>
        <v/>
      </c>
      <c r="AA67">
        <f>IF(NLD!I68=0,"",NLD!I68)</f>
        <v>10.47</v>
      </c>
      <c r="AB67" t="s">
        <v>495</v>
      </c>
      <c r="AC67">
        <f>IF(ISBLANK(NLD!J68),"",NLD!J68)</f>
        <v>1</v>
      </c>
      <c r="AE67" s="32" t="str">
        <f>IF(ISBLANK(BEL!B68),"",BEL!B68)</f>
        <v/>
      </c>
      <c r="AF67" t="str">
        <f>IF(ISBLANK(BEL!C68),"",BEL!C68)</f>
        <v/>
      </c>
      <c r="AG67" t="str">
        <f>IF(ISBLANK(BEL!E68),"",BEL!E68)</f>
        <v/>
      </c>
      <c r="AH67" t="str">
        <f>IF(ISBLANK(BEL!F68),"",BEL!F68)</f>
        <v/>
      </c>
      <c r="AI67" t="str">
        <f>IF(BEL!R68=0,"",BEL!R68)</f>
        <v/>
      </c>
      <c r="AJ67" t="s">
        <v>495</v>
      </c>
      <c r="AK67">
        <f>IF(ISBLANK(BEL!S68),"",BEL!S68)</f>
        <v>0</v>
      </c>
      <c r="AL67" s="32" t="str">
        <f>IF(ISBLANK(FRA!A68),"",FRA!A68)</f>
        <v/>
      </c>
      <c r="AM67" t="str">
        <f>IF(ISBLANK(FRA!B68),"",FRA!B68)</f>
        <v>Vitamine</v>
      </c>
      <c r="AN67" t="str">
        <f>IF(ISBLANK(FRA!D68),"",FRA!D68)</f>
        <v/>
      </c>
      <c r="AO67" t="str">
        <f>IF(ISBLANK(FRA!E68),"",FRA!E68)</f>
        <v/>
      </c>
      <c r="AP67" t="str">
        <f>IF(FRA!J68=0,"",FRA!J68)</f>
        <v/>
      </c>
      <c r="AQ67" t="s">
        <v>495</v>
      </c>
      <c r="AR67">
        <f>IF(ISBLANK(FRA!K68),"",FRA!K68)</f>
        <v>0</v>
      </c>
    </row>
    <row r="68" spans="1:44">
      <c r="A68" t="str">
        <f>CHE!A69</f>
        <v>A</v>
      </c>
      <c r="B68" t="str">
        <f t="shared" si="1"/>
        <v>A</v>
      </c>
      <c r="C68" s="2">
        <f>CHE!B69</f>
        <v>1749</v>
      </c>
      <c r="D68" s="34" t="str">
        <f>CHE!E69</f>
        <v>Vitamin B12 bzw. Cobalamin</v>
      </c>
      <c r="E68">
        <f>CHE!D69</f>
        <v>22.5</v>
      </c>
      <c r="F68" t="s">
        <v>322</v>
      </c>
      <c r="G68" s="32">
        <f>IF(ISBLANK(DEU_EBM!A69),"",DEU_EBM!A69)</f>
        <v>32373</v>
      </c>
      <c r="H68" s="33" t="str">
        <f>IF(ISBLANK(DEU_EBM!B69),"",DEU_EBM!B69)</f>
        <v>Vitamin B 12</v>
      </c>
      <c r="I68" t="str">
        <f>IF(ISBLANK(DEU_EBM!D69),"",DEU_EBM!D69)</f>
        <v/>
      </c>
      <c r="J68" s="33" t="str">
        <f>IF(ISBLANK(DEU_EBM!E69),"",DEU_EBM!E69)</f>
        <v/>
      </c>
      <c r="K68">
        <f>IF(DEU_EBM!G69=0,"",DEU_EBM!G69)</f>
        <v>4.2</v>
      </c>
      <c r="L68" t="s">
        <v>495</v>
      </c>
      <c r="M68">
        <f>DEU_EBM!H69</f>
        <v>1</v>
      </c>
      <c r="N68" s="32">
        <f>IF(ISBLANK(DEU_GOÄ!A69),"",DEU_GOÄ!A69)</f>
        <v>4140</v>
      </c>
      <c r="O68" t="str">
        <f>IF(ISBLANK(DEU_GOÄ!B69),"",DEU_GOÄ!B69)</f>
        <v>Folsäure und/oder Vitamin B12, Ligandenassay - gegebenenfalls einschließlich Doppelbestimmung und aktueller Bezugskurve -</v>
      </c>
      <c r="P68" t="str">
        <f>IF(ISBLANK(DEU_GOÄ!D69),"",DEU_GOÄ!D69)</f>
        <v/>
      </c>
      <c r="Q68" t="str">
        <f>IF(ISBLANK(DEU_GOÄ!E69),"",DEU_GOÄ!E69)</f>
        <v/>
      </c>
      <c r="R68" t="str">
        <f>IF(ISBLANK(DEU_GOÄ!G69),"",DEU_GOÄ!G69)</f>
        <v/>
      </c>
      <c r="S68" t="str">
        <f>IF(ISBLANK(DEU_GOÄ!H69),"",DEU_GOÄ!H69)</f>
        <v/>
      </c>
      <c r="T68" s="51">
        <f>IF(DEU_GOÄ!J69=0,"",DEU_GOÄ!J69)</f>
        <v>16.75759140620606</v>
      </c>
      <c r="U68" t="s">
        <v>495</v>
      </c>
      <c r="V68">
        <f>DEU_GOÄ!K69</f>
        <v>1</v>
      </c>
      <c r="W68" s="32" t="str">
        <f>IF(ISBLANK(NLD!A69),"",NLD!A69)</f>
        <v>072583</v>
      </c>
      <c r="X68" t="str">
        <f>IF(ISBLANK(NLD!C69),"",NLD!C69)</f>
        <v>Vitamin B12, Cyanocobalamin.</v>
      </c>
      <c r="Y68" t="str">
        <f>IF(ISBLANK(NLD!E69),"",NLD!E69)</f>
        <v/>
      </c>
      <c r="Z68" t="str">
        <f>IF(ISBLANK(NLD!G69),"",NLD!G69)</f>
        <v/>
      </c>
      <c r="AA68">
        <f>IF(NLD!I69=0,"",NLD!I69)</f>
        <v>6.2</v>
      </c>
      <c r="AB68" t="s">
        <v>495</v>
      </c>
      <c r="AC68">
        <f>IF(ISBLANK(NLD!J69),"",NLD!J69)</f>
        <v>1</v>
      </c>
      <c r="AE68" s="32">
        <f>IF(ISBLANK(BEL!B69),"",BEL!B69)</f>
        <v>541494</v>
      </c>
      <c r="AF68" t="str">
        <f>IF(ISBLANK(BEL!C69),"",BEL!C69)</f>
        <v>Doseren van vitamine B12 met niet isotopen-methode</v>
      </c>
      <c r="AG68" t="str">
        <f>IF(ISBLANK(BEL!E69),"",BEL!E69)</f>
        <v/>
      </c>
      <c r="AH68" t="str">
        <f>IF(ISBLANK(BEL!F69),"",BEL!F69)</f>
        <v/>
      </c>
      <c r="AI68">
        <f>IF(BEL!R69=0,"",BEL!R69)</f>
        <v>2.1647500000000002</v>
      </c>
      <c r="AJ68" t="s">
        <v>495</v>
      </c>
      <c r="AK68">
        <f>IF(ISBLANK(BEL!S69),"",BEL!S69)</f>
        <v>1</v>
      </c>
      <c r="AL68" s="32">
        <f>IF(ISBLANK(FRA!A69),"",FRA!A69)</f>
        <v>1374</v>
      </c>
      <c r="AM68" t="str">
        <f>IF(ISBLANK(FRA!B69),"",FRA!B69)</f>
        <v xml:space="preserve">Vitamines B 12 </v>
      </c>
      <c r="AN68" t="str">
        <f>IF(ISBLANK(FRA!D69),"",FRA!D69)</f>
        <v/>
      </c>
      <c r="AO68" t="str">
        <f>IF(ISBLANK(FRA!E69),"",FRA!E69)</f>
        <v/>
      </c>
      <c r="AP68">
        <f>IF(FRA!J69=0,"",FRA!J69)</f>
        <v>8.32</v>
      </c>
      <c r="AQ68" t="s">
        <v>495</v>
      </c>
      <c r="AR68">
        <f>IF(ISBLANK(FRA!K69),"",FRA!K69)</f>
        <v>1</v>
      </c>
    </row>
    <row r="69" spans="1:44">
      <c r="A69" t="str">
        <f>CHE!A70</f>
        <v>A</v>
      </c>
      <c r="B69" t="str">
        <f t="shared" si="1"/>
        <v>A</v>
      </c>
      <c r="C69" s="2">
        <f>CHE!B70</f>
        <v>1751</v>
      </c>
      <c r="D69" s="34" t="str">
        <f>CHE!E70</f>
        <v>Vitamin B6 bzw. Pyridoxalphosphat</v>
      </c>
      <c r="E69">
        <f>CHE!D70</f>
        <v>61.2</v>
      </c>
      <c r="F69" t="s">
        <v>322</v>
      </c>
      <c r="G69" s="32">
        <f>IF(ISBLANK(DEU_EBM!A70),"",DEU_EBM!A70)</f>
        <v>32306</v>
      </c>
      <c r="H69" s="33" t="str">
        <f>IF(ISBLANK(DEU_EBM!B70),"",DEU_EBM!B70)</f>
        <v>Vitamine</v>
      </c>
      <c r="I69" t="str">
        <f>IF(ISBLANK(DEU_EBM!D70),"",DEU_EBM!D70)</f>
        <v/>
      </c>
      <c r="J69" s="33" t="str">
        <f>IF(ISBLANK(DEU_EBM!E70),"",DEU_EBM!E70)</f>
        <v/>
      </c>
      <c r="K69">
        <f>IF(DEU_EBM!G70=0,"",DEU_EBM!G70)</f>
        <v>22.3</v>
      </c>
      <c r="L69" t="s">
        <v>495</v>
      </c>
      <c r="M69">
        <f>DEU_EBM!H70</f>
        <v>1</v>
      </c>
      <c r="N69" s="32">
        <f>IF(ISBLANK(DEU_GOÄ!A70),"",DEU_GOÄ!A70)</f>
        <v>4146</v>
      </c>
      <c r="O69" t="str">
        <f>IF(ISBLANK(DEU_GOÄ!B70),"",DEU_GOÄ!B70)</f>
        <v>Vitamin B6</v>
      </c>
      <c r="P69" t="str">
        <f>IF(ISBLANK(DEU_GOÄ!D70),"",DEU_GOÄ!D70)</f>
        <v/>
      </c>
      <c r="Q69" t="str">
        <f>IF(ISBLANK(DEU_GOÄ!E70),"",DEU_GOÄ!E70)</f>
        <v/>
      </c>
      <c r="R69" t="str">
        <f>IF(ISBLANK(DEU_GOÄ!G70),"",DEU_GOÄ!G70)</f>
        <v/>
      </c>
      <c r="S69" t="str">
        <f>IF(ISBLANK(DEU_GOÄ!H70),"",DEU_GOÄ!H70)</f>
        <v/>
      </c>
      <c r="T69" s="51">
        <f>IF(DEU_GOÄ!J70=0,"",DEU_GOÄ!J70)</f>
        <v>38.207308406149821</v>
      </c>
      <c r="U69" t="s">
        <v>495</v>
      </c>
      <c r="V69">
        <f>DEU_GOÄ!K70</f>
        <v>1</v>
      </c>
      <c r="W69" s="32" t="str">
        <f>IF(ISBLANK(NLD!A70),"",NLD!A70)</f>
        <v>071512</v>
      </c>
      <c r="X69" t="str">
        <f>IF(ISBLANK(NLD!C70),"",NLD!C70)</f>
        <v>Vitamin B6, Pyridoxin.</v>
      </c>
      <c r="Y69" t="str">
        <f>IF(ISBLANK(NLD!E70),"",NLD!E70)</f>
        <v/>
      </c>
      <c r="Z69" t="str">
        <f>IF(ISBLANK(NLD!G70),"",NLD!G70)</f>
        <v/>
      </c>
      <c r="AA69">
        <f>IF(NLD!I70=0,"",NLD!I70)</f>
        <v>10.77</v>
      </c>
      <c r="AB69" t="s">
        <v>495</v>
      </c>
      <c r="AC69">
        <f>IF(ISBLANK(NLD!J70),"",NLD!J70)</f>
        <v>1</v>
      </c>
      <c r="AE69" s="32" t="str">
        <f>IF(ISBLANK(BEL!B70),"",BEL!B70)</f>
        <v/>
      </c>
      <c r="AF69" t="str">
        <f>IF(ISBLANK(BEL!C70),"",BEL!C70)</f>
        <v/>
      </c>
      <c r="AG69" t="str">
        <f>IF(ISBLANK(BEL!E70),"",BEL!E70)</f>
        <v/>
      </c>
      <c r="AH69" t="str">
        <f>IF(ISBLANK(BEL!F70),"",BEL!F70)</f>
        <v/>
      </c>
      <c r="AI69" t="str">
        <f>IF(BEL!R70=0,"",BEL!R70)</f>
        <v/>
      </c>
      <c r="AJ69" t="s">
        <v>495</v>
      </c>
      <c r="AK69">
        <f>IF(ISBLANK(BEL!S70),"",BEL!S70)</f>
        <v>0</v>
      </c>
      <c r="AL69" s="32">
        <f>IF(ISBLANK(FRA!A70),"",FRA!A70)</f>
        <v>7305</v>
      </c>
      <c r="AM69" t="str">
        <f>IF(ISBLANK(FRA!B70),"",FRA!B70)</f>
        <v xml:space="preserve">Vitamine B 6 </v>
      </c>
      <c r="AN69" t="str">
        <f>IF(ISBLANK(FRA!D70),"",FRA!D70)</f>
        <v/>
      </c>
      <c r="AO69" t="str">
        <f>IF(ISBLANK(FRA!E70),"",FRA!E70)</f>
        <v/>
      </c>
      <c r="AP69">
        <f>IF(FRA!J70=0,"",FRA!J70)</f>
        <v>20.8</v>
      </c>
      <c r="AQ69" t="s">
        <v>495</v>
      </c>
      <c r="AR69">
        <f>IF(ISBLANK(FRA!K70),"",FRA!K70)</f>
        <v>1</v>
      </c>
    </row>
    <row r="70" spans="1:44">
      <c r="A70" t="str">
        <f>CHE!A71</f>
        <v>A</v>
      </c>
      <c r="B70" t="str">
        <f t="shared" si="1"/>
        <v>A</v>
      </c>
      <c r="C70" s="2">
        <f>CHE!B71</f>
        <v>1767</v>
      </c>
      <c r="D70" s="34" t="str">
        <f>CHE!E71</f>
        <v>Zink</v>
      </c>
      <c r="E70">
        <f>CHE!D71</f>
        <v>39.6</v>
      </c>
      <c r="F70" t="s">
        <v>322</v>
      </c>
      <c r="G70" s="32">
        <f>IF(ISBLANK(DEU_EBM!A71),"",DEU_EBM!A71)</f>
        <v>32267</v>
      </c>
      <c r="H70" s="33" t="str">
        <f>IF(ISBLANK(DEU_EBM!B71),"",DEU_EBM!B71)</f>
        <v>Zink</v>
      </c>
      <c r="I70" t="str">
        <f>IF(ISBLANK(DEU_EBM!D71),"",DEU_EBM!D71)</f>
        <v/>
      </c>
      <c r="J70" s="33" t="str">
        <f>IF(ISBLANK(DEU_EBM!E71),"",DEU_EBM!E71)</f>
        <v/>
      </c>
      <c r="K70">
        <f>IF(DEU_EBM!G71=0,"",DEU_EBM!G71)</f>
        <v>12.3</v>
      </c>
      <c r="L70" t="s">
        <v>495</v>
      </c>
      <c r="M70">
        <f>DEU_EBM!H71</f>
        <v>1</v>
      </c>
      <c r="N70" s="32">
        <f>IF(ISBLANK(DEU_GOÄ!A71),"",DEU_GOÄ!A71)</f>
        <v>4135</v>
      </c>
      <c r="O70" t="str">
        <f>IF(ISBLANK(DEU_GOÄ!B71),"",DEU_GOÄ!B71)</f>
        <v>Zink, Atomabsorption</v>
      </c>
      <c r="P70" t="str">
        <f>IF(ISBLANK(DEU_GOÄ!D71),"",DEU_GOÄ!D71)</f>
        <v/>
      </c>
      <c r="Q70" t="str">
        <f>IF(ISBLANK(DEU_GOÄ!E71),"",DEU_GOÄ!E71)</f>
        <v/>
      </c>
      <c r="R70" t="str">
        <f>IF(ISBLANK(DEU_GOÄ!G71),"",DEU_GOÄ!G71)</f>
        <v/>
      </c>
      <c r="S70" t="str">
        <f>IF(ISBLANK(DEU_GOÄ!H71),"",DEU_GOÄ!H71)</f>
        <v/>
      </c>
      <c r="T70" s="51">
        <f>IF(DEU_GOÄ!J71=0,"",DEU_GOÄ!J71)</f>
        <v>6.0327329062341821</v>
      </c>
      <c r="U70" t="s">
        <v>495</v>
      </c>
      <c r="V70">
        <f>DEU_GOÄ!K71</f>
        <v>1</v>
      </c>
      <c r="W70" s="32" t="str">
        <f>IF(ISBLANK(NLD!A71),"",NLD!A71)</f>
        <v>070827</v>
      </c>
      <c r="X70" t="str">
        <f>IF(ISBLANK(NLD!C71),"",NLD!C71)</f>
        <v>Zink.</v>
      </c>
      <c r="Y70" t="str">
        <f>IF(ISBLANK(NLD!E71),"",NLD!E71)</f>
        <v/>
      </c>
      <c r="Z70" t="str">
        <f>IF(ISBLANK(NLD!G71),"",NLD!G71)</f>
        <v/>
      </c>
      <c r="AA70">
        <f>IF(NLD!I71=0,"",NLD!I71)</f>
        <v>9.33</v>
      </c>
      <c r="AB70" t="s">
        <v>495</v>
      </c>
      <c r="AC70">
        <f>IF(ISBLANK(NLD!J71),"",NLD!J71)</f>
        <v>1</v>
      </c>
      <c r="AE70" s="32">
        <f>IF(ISBLANK(BEL!B71),"",BEL!B71)</f>
        <v>541575</v>
      </c>
      <c r="AF70" t="str">
        <f>IF(ISBLANK(BEL!C71),"",BEL!C71)</f>
        <v>Doseren van zink door atoomabsorptie spectrometrie</v>
      </c>
      <c r="AG70" t="str">
        <f>IF(ISBLANK(BEL!E71),"",BEL!E71)</f>
        <v/>
      </c>
      <c r="AH70" t="str">
        <f>IF(ISBLANK(BEL!F71),"",BEL!F71)</f>
        <v/>
      </c>
      <c r="AI70">
        <f>IF(BEL!R71=0,"",BEL!R71)</f>
        <v>2.1647500000000002</v>
      </c>
      <c r="AJ70" t="s">
        <v>495</v>
      </c>
      <c r="AK70">
        <f>IF(ISBLANK(BEL!S71),"",BEL!S71)</f>
        <v>1</v>
      </c>
      <c r="AL70" s="32">
        <f>IF(ISBLANK(FRA!A71),"",FRA!A71)</f>
        <v>2003</v>
      </c>
      <c r="AM70" t="str">
        <f>IF(ISBLANK(FRA!B71),"",FRA!B71)</f>
        <v xml:space="preserve">Zinc plasmatique ou sérique </v>
      </c>
      <c r="AN70" t="str">
        <f>IF(ISBLANK(FRA!D71),"",FRA!D71)</f>
        <v/>
      </c>
      <c r="AO70" t="str">
        <f>IF(ISBLANK(FRA!E71),"",FRA!E71)</f>
        <v/>
      </c>
      <c r="AP70">
        <f>IF(FRA!J71=0,"",FRA!J71)</f>
        <v>7.8000000000000007</v>
      </c>
      <c r="AQ70" t="s">
        <v>495</v>
      </c>
      <c r="AR70">
        <f>IF(ISBLANK(FRA!K71),"",FRA!K71)</f>
        <v>1</v>
      </c>
    </row>
    <row r="71" spans="1:44" ht="28.5">
      <c r="A71" t="str">
        <f>CHE!A72</f>
        <v>C1</v>
      </c>
      <c r="B71" t="str">
        <f t="shared" si="1"/>
        <v>C</v>
      </c>
      <c r="C71" s="2">
        <f>CHE!B72</f>
        <v>3018</v>
      </c>
      <c r="D71" s="34" t="str">
        <f>CHE!E72</f>
        <v>Cytomegalievirus, 1 Keim oder 1. Keim</v>
      </c>
      <c r="E71">
        <f>CHE!D72</f>
        <v>119.7</v>
      </c>
      <c r="F71" t="s">
        <v>322</v>
      </c>
      <c r="G71" s="32">
        <f>IF(ISBLANK(DEU_EBM!A72),"",DEU_EBM!A72)</f>
        <v>32784</v>
      </c>
      <c r="H71" s="33" t="str">
        <f>IF(ISBLANK(DEU_EBM!B72),"",DEU_EBM!B72)</f>
        <v>Cytomegalievirus (CMV)</v>
      </c>
      <c r="I71" t="str">
        <f>IF(ISBLANK(DEU_EBM!D72),"",DEU_EBM!D72)</f>
        <v/>
      </c>
      <c r="J71" s="33" t="str">
        <f>IF(ISBLANK(DEU_EBM!E72),"",DEU_EBM!E72)</f>
        <v/>
      </c>
      <c r="K71">
        <f>IF(DEU_EBM!G72=0,"",DEU_EBM!G72)</f>
        <v>18.5</v>
      </c>
      <c r="L71" t="s">
        <v>495</v>
      </c>
      <c r="M71">
        <f>DEU_EBM!H72</f>
        <v>1</v>
      </c>
      <c r="N71" s="32">
        <f>IF(ISBLANK(DEU_GOÄ!A72),"",DEU_GOÄ!A72)</f>
        <v>4383</v>
      </c>
      <c r="O71" t="str">
        <f>IF(ISBLANK(DEU_GOÄ!B72),"",DEU_GOÄ!B72)</f>
        <v>Amplifikation von Nukleinsäuren oder Nukleinsäurefragmenten mit Polymerasekettenreaktion (PCR)</v>
      </c>
      <c r="P71" t="str">
        <f>IF(ISBLANK(DEU_GOÄ!D72),"",DEU_GOÄ!D72)</f>
        <v/>
      </c>
      <c r="Q71" t="str">
        <f>IF(ISBLANK(DEU_GOÄ!E72),"",DEU_GOÄ!E72)</f>
        <v/>
      </c>
      <c r="R71" t="str">
        <f>IF(ISBLANK(DEU_GOÄ!G72),"",DEU_GOÄ!G72)</f>
        <v/>
      </c>
      <c r="S71" t="str">
        <f>IF(ISBLANK(DEU_GOÄ!H72),"",DEU_GOÄ!H72)</f>
        <v/>
      </c>
      <c r="T71" s="51">
        <f>IF(DEU_GOÄ!J72=0,"",DEU_GOÄ!J72)</f>
        <v>33.515182812412121</v>
      </c>
      <c r="U71" t="s">
        <v>495</v>
      </c>
      <c r="V71">
        <f>DEU_GOÄ!K72</f>
        <v>1</v>
      </c>
      <c r="W71" s="32" t="str">
        <f>IF(ISBLANK(NLD!A72),"",NLD!A72)</f>
        <v>070006</v>
      </c>
      <c r="X71" t="str">
        <f>IF(ISBLANK(NLD!C72),"",NLD!C72)</f>
        <v>DNA/RNA-Amplifikation, quantitativ.</v>
      </c>
      <c r="Y71" t="str">
        <f>IF(ISBLANK(NLD!E72),"",NLD!E72)</f>
        <v/>
      </c>
      <c r="Z71" t="str">
        <f>IF(ISBLANK(NLD!G72),"",NLD!G72)</f>
        <v/>
      </c>
      <c r="AA71">
        <f>IF(NLD!I72=0,"",NLD!I72)</f>
        <v>167.33</v>
      </c>
      <c r="AB71" t="s">
        <v>495</v>
      </c>
      <c r="AC71">
        <f>IF(ISBLANK(NLD!J72),"",NLD!J72)</f>
        <v>2</v>
      </c>
      <c r="AE71" s="32">
        <f>IF(ISBLANK(BEL!B72),"",BEL!B72)</f>
        <v>556894</v>
      </c>
      <c r="AF71" t="str">
        <f>IF(ISBLANK(BEL!C72),"",BEL!C72)</f>
        <v>Détection quantitative du cytomegalovirus dans le sang au moyen d'une méthode d'amplification moléculaire</v>
      </c>
      <c r="AG71" t="str">
        <f>IF(ISBLANK(BEL!E72),"",BEL!E72)</f>
        <v/>
      </c>
      <c r="AH71" t="str">
        <f>IF(ISBLANK(BEL!F72),"",BEL!F72)</f>
        <v/>
      </c>
      <c r="AI71">
        <f>IF(BEL!R72=0,"",BEL!R72)</f>
        <v>17.318000000000001</v>
      </c>
      <c r="AJ71" t="s">
        <v>495</v>
      </c>
      <c r="AK71">
        <f>IF(ISBLANK(BEL!S72),"",BEL!S72)</f>
        <v>1</v>
      </c>
      <c r="AL71" s="32">
        <f>IF(ISBLANK(FRA!A72),"",FRA!A72)</f>
        <v>4065</v>
      </c>
      <c r="AM71" t="str">
        <f>IF(ISBLANK(FRA!B72),"",FRA!B72)</f>
        <v>Recherche de l’ADN du cytomégalovirus par tests d’hybridation qualitative ou semi-quantitative, avec ou sans amplification quelle que soit la technique avec recherche obligatoire d’inhibiteurs de la réaction</v>
      </c>
      <c r="AN71" t="str">
        <f>IF(ISBLANK(FRA!D72),"",FRA!D72)</f>
        <v/>
      </c>
      <c r="AO71" t="str">
        <f>IF(ISBLANK(FRA!E72),"",FRA!E72)</f>
        <v/>
      </c>
      <c r="AP71">
        <f>IF(FRA!J72=0,"",FRA!J72)</f>
        <v>156</v>
      </c>
      <c r="AQ71" t="s">
        <v>495</v>
      </c>
      <c r="AR71">
        <f>IF(ISBLANK(FRA!K72),"",FRA!K72)</f>
        <v>1</v>
      </c>
    </row>
    <row r="72" spans="1:44" ht="28.5">
      <c r="A72" t="str">
        <f>CHE!A73</f>
        <v>C1</v>
      </c>
      <c r="B72" t="str">
        <f t="shared" si="1"/>
        <v>C</v>
      </c>
      <c r="C72" s="2">
        <f>CHE!B73</f>
        <v>3018.1</v>
      </c>
      <c r="D72" s="34" t="str">
        <f>CHE!E73</f>
        <v>Cytomegalievirus, 1 zusätzlicher Keim</v>
      </c>
      <c r="E72">
        <f>CHE!D73</f>
        <v>47.7</v>
      </c>
      <c r="F72" t="s">
        <v>322</v>
      </c>
      <c r="G72" s="32">
        <f>IF(ISBLANK(DEU_EBM!A73),"",DEU_EBM!A73)</f>
        <v>32784</v>
      </c>
      <c r="H72" s="33" t="str">
        <f>IF(ISBLANK(DEU_EBM!B73),"",DEU_EBM!B73)</f>
        <v>Cytomegalievirus (CMV)</v>
      </c>
      <c r="I72" t="str">
        <f>IF(ISBLANK(DEU_EBM!D73),"",DEU_EBM!D73)</f>
        <v/>
      </c>
      <c r="J72" s="33" t="str">
        <f>IF(ISBLANK(DEU_EBM!E73),"",DEU_EBM!E73)</f>
        <v/>
      </c>
      <c r="K72">
        <f>IF(DEU_EBM!G73=0,"",DEU_EBM!G73)</f>
        <v>18.5</v>
      </c>
      <c r="L72" t="s">
        <v>495</v>
      </c>
      <c r="M72">
        <f>DEU_EBM!H73</f>
        <v>2</v>
      </c>
      <c r="N72" s="32" t="str">
        <f>IF(ISBLANK(DEU_GOÄ!A73),"",DEU_GOÄ!A73)</f>
        <v/>
      </c>
      <c r="O72" t="str">
        <f>IF(ISBLANK(DEU_GOÄ!B73),"",DEU_GOÄ!B73)</f>
        <v/>
      </c>
      <c r="P72" t="str">
        <f>IF(ISBLANK(DEU_GOÄ!D73),"",DEU_GOÄ!D73)</f>
        <v/>
      </c>
      <c r="Q72" t="str">
        <f>IF(ISBLANK(DEU_GOÄ!E73),"",DEU_GOÄ!E73)</f>
        <v/>
      </c>
      <c r="R72" t="str">
        <f>IF(ISBLANK(DEU_GOÄ!G73),"",DEU_GOÄ!G73)</f>
        <v/>
      </c>
      <c r="S72" t="str">
        <f>IF(ISBLANK(DEU_GOÄ!H73),"",DEU_GOÄ!H73)</f>
        <v/>
      </c>
      <c r="T72" s="51" t="str">
        <f>IF(DEU_GOÄ!J73=0,"",DEU_GOÄ!J73)</f>
        <v/>
      </c>
      <c r="U72" t="s">
        <v>495</v>
      </c>
      <c r="V72">
        <f>DEU_GOÄ!K73</f>
        <v>0</v>
      </c>
      <c r="W72" s="32" t="str">
        <f>IF(ISBLANK(NLD!A73),"",NLD!A73)</f>
        <v/>
      </c>
      <c r="X72" t="str">
        <f>IF(ISBLANK(NLD!C73),"",NLD!C73)</f>
        <v/>
      </c>
      <c r="Y72" t="str">
        <f>IF(ISBLANK(NLD!E73),"",NLD!E73)</f>
        <v/>
      </c>
      <c r="Z72" t="str">
        <f>IF(ISBLANK(NLD!G73),"",NLD!G73)</f>
        <v/>
      </c>
      <c r="AA72" t="str">
        <f>IF(NLD!I73=0,"",NLD!I73)</f>
        <v/>
      </c>
      <c r="AB72" t="s">
        <v>495</v>
      </c>
      <c r="AC72">
        <f>IF(ISBLANK(NLD!J73),"",NLD!J73)</f>
        <v>0</v>
      </c>
      <c r="AE72" s="32" t="str">
        <f>IF(ISBLANK(BEL!B73),"",BEL!B73)</f>
        <v/>
      </c>
      <c r="AF72" t="str">
        <f>IF(ISBLANK(BEL!C73),"",BEL!C73)</f>
        <v/>
      </c>
      <c r="AG72" t="str">
        <f>IF(ISBLANK(BEL!E73),"",BEL!E73)</f>
        <v/>
      </c>
      <c r="AH72" t="str">
        <f>IF(ISBLANK(BEL!F73),"",BEL!F73)</f>
        <v/>
      </c>
      <c r="AI72" t="str">
        <f>IF(BEL!R73=0,"",BEL!R73)</f>
        <v/>
      </c>
      <c r="AJ72" t="s">
        <v>495</v>
      </c>
      <c r="AK72">
        <f>IF(ISBLANK(BEL!S73),"",BEL!S73)</f>
        <v>0</v>
      </c>
      <c r="AL72" s="32" t="str">
        <f>IF(ISBLANK(FRA!A73),"",FRA!A73)</f>
        <v/>
      </c>
      <c r="AM72" t="str">
        <f>IF(ISBLANK(FRA!B73),"",FRA!B73)</f>
        <v/>
      </c>
      <c r="AN72" t="str">
        <f>IF(ISBLANK(FRA!D73),"",FRA!D73)</f>
        <v/>
      </c>
      <c r="AO72" t="str">
        <f>IF(ISBLANK(FRA!E73),"",FRA!E73)</f>
        <v/>
      </c>
      <c r="AP72" t="str">
        <f>IF(FRA!J73=0,"",FRA!J73)</f>
        <v/>
      </c>
      <c r="AQ72" t="s">
        <v>495</v>
      </c>
      <c r="AR72">
        <f>IF(ISBLANK(FRA!K73),"",FRA!K73)</f>
        <v>0</v>
      </c>
    </row>
    <row r="73" spans="1:44">
      <c r="A73" t="str">
        <f>CHE!A74</f>
        <v>C1</v>
      </c>
      <c r="B73" t="str">
        <f t="shared" si="1"/>
        <v>C</v>
      </c>
      <c r="C73" s="2">
        <f>CHE!B74</f>
        <v>3057</v>
      </c>
      <c r="D73" s="34" t="str">
        <f>CHE!E74</f>
        <v>Hepatitis-B-Virus, HBs Ig oder IgG</v>
      </c>
      <c r="E73">
        <f>CHE!D74</f>
        <v>18</v>
      </c>
      <c r="F73" t="s">
        <v>322</v>
      </c>
      <c r="G73" s="32">
        <f>IF(ISBLANK(DEU_EBM!A74),"",DEU_EBM!A74)</f>
        <v>32617</v>
      </c>
      <c r="H73" s="33" t="str">
        <f>IF(ISBLANK(DEU_EBM!B74),"",DEU_EBM!B74)</f>
        <v>HBs-Antikörper</v>
      </c>
      <c r="I73" t="str">
        <f>IF(ISBLANK(DEU_EBM!D74),"",DEU_EBM!D74)</f>
        <v/>
      </c>
      <c r="J73" s="33" t="str">
        <f>IF(ISBLANK(DEU_EBM!E74),"",DEU_EBM!E74)</f>
        <v/>
      </c>
      <c r="K73">
        <f>IF(DEU_EBM!G74=0,"",DEU_EBM!G74)</f>
        <v>5.5</v>
      </c>
      <c r="L73" t="s">
        <v>495</v>
      </c>
      <c r="M73">
        <f>DEU_EBM!H74</f>
        <v>1</v>
      </c>
      <c r="N73" s="32">
        <f>IF(ISBLANK(DEU_GOÄ!A74),"",DEU_GOÄ!A74)</f>
        <v>4643</v>
      </c>
      <c r="O73" t="str">
        <f>IF(ISBLANK(DEU_GOÄ!B74),"",DEU_GOÄ!B74)</f>
        <v>Hepatitis B-Viren (HBs-Antigen)</v>
      </c>
      <c r="P73" t="str">
        <f>IF(ISBLANK(DEU_GOÄ!D74),"",DEU_GOÄ!D74)</f>
        <v/>
      </c>
      <c r="Q73" t="str">
        <f>IF(ISBLANK(DEU_GOÄ!E74),"",DEU_GOÄ!E74)</f>
        <v/>
      </c>
      <c r="R73" t="str">
        <f>IF(ISBLANK(DEU_GOÄ!G74),"",DEU_GOÄ!G74)</f>
        <v/>
      </c>
      <c r="S73" t="str">
        <f>IF(ISBLANK(DEU_GOÄ!H74),"",DEU_GOÄ!H74)</f>
        <v/>
      </c>
      <c r="T73" s="51">
        <f>IF(DEU_GOÄ!J74=0,"",DEU_GOÄ!J74)</f>
        <v>16.75759140620606</v>
      </c>
      <c r="U73" t="s">
        <v>495</v>
      </c>
      <c r="V73">
        <f>DEU_GOÄ!K74</f>
        <v>1</v>
      </c>
      <c r="W73" s="32" t="str">
        <f>IF(ISBLANK(NLD!A74),"",NLD!A74)</f>
        <v>071105</v>
      </c>
      <c r="X73" t="str">
        <f>IF(ISBLANK(NLD!C74),"",NLD!C74)</f>
        <v>HBs-Antigen.</v>
      </c>
      <c r="Y73" t="str">
        <f>IF(ISBLANK(NLD!E74),"",NLD!E74)</f>
        <v/>
      </c>
      <c r="Z73" t="str">
        <f>IF(ISBLANK(NLD!G74),"",NLD!G74)</f>
        <v/>
      </c>
      <c r="AA73">
        <f>IF(NLD!I74=0,"",NLD!I74)</f>
        <v>10.59</v>
      </c>
      <c r="AB73" t="s">
        <v>495</v>
      </c>
      <c r="AC73">
        <f>IF(ISBLANK(NLD!J74),"",NLD!J74)</f>
        <v>1</v>
      </c>
      <c r="AE73" s="32">
        <f>IF(ISBLANK(BEL!B74),"",BEL!B74)</f>
        <v>551434</v>
      </c>
      <c r="AF73" t="str">
        <f>IF(ISBLANK(BEL!C74),"",BEL!C74)</f>
        <v>Diagnostic et contrôle de l'évolution de l'hépatite virale B par la mise en évidence des anticorps anti Hbs par méthode non-isotopique</v>
      </c>
      <c r="AG73" t="str">
        <f>IF(ISBLANK(BEL!E74),"",BEL!E74)</f>
        <v/>
      </c>
      <c r="AH73" t="str">
        <f>IF(ISBLANK(BEL!F74),"",BEL!F74)</f>
        <v/>
      </c>
      <c r="AI73">
        <f>IF(BEL!R74=0,"",BEL!R74)</f>
        <v>2.1647500000000002</v>
      </c>
      <c r="AJ73" t="s">
        <v>495</v>
      </c>
      <c r="AK73">
        <f>IF(ISBLANK(BEL!S74),"",BEL!S74)</f>
        <v>1</v>
      </c>
      <c r="AL73" s="32">
        <f>IF(ISBLANK(FRA!A74),"",FRA!A74)</f>
        <v>4714</v>
      </c>
      <c r="AM73" t="str">
        <f>IF(ISBLANK(FRA!B74),"",FRA!B74)</f>
        <v xml:space="preserve"> Détermination du statut immunitaire dans le cadre d’une vaccination. 
 Dosage des anticorps anti HBs (IgG ou Ig totales) </v>
      </c>
      <c r="AN73" t="str">
        <f>IF(ISBLANK(FRA!D74),"",FRA!D74)</f>
        <v/>
      </c>
      <c r="AO73" t="str">
        <f>IF(ISBLANK(FRA!E74),"",FRA!E74)</f>
        <v/>
      </c>
      <c r="AP73">
        <f>IF(FRA!J74=0,"",FRA!J74)</f>
        <v>13</v>
      </c>
      <c r="AQ73" t="s">
        <v>495</v>
      </c>
      <c r="AR73">
        <f>IF(ISBLANK(FRA!K74),"",FRA!K74)</f>
        <v>1</v>
      </c>
    </row>
    <row r="74" spans="1:44" ht="85.5">
      <c r="A74" t="str">
        <f>CHE!A75</f>
        <v>C1</v>
      </c>
      <c r="B74" t="str">
        <f t="shared" si="1"/>
        <v>C</v>
      </c>
      <c r="C74" s="2">
        <f>CHE!B75</f>
        <v>3062</v>
      </c>
      <c r="D74" s="34" t="str">
        <f>CHE!E75</f>
        <v>Hepatitis-B-Virus, 1 Keim oder 1. Keim</v>
      </c>
      <c r="E74">
        <f>CHE!D75</f>
        <v>119.7</v>
      </c>
      <c r="F74" t="s">
        <v>322</v>
      </c>
      <c r="G74" s="32">
        <f>IF(ISBLANK(DEU_EBM!A75),"",DEU_EBM!A75)</f>
        <v>32817</v>
      </c>
      <c r="H74" s="33" t="str">
        <f>IF(ISBLANK(DEU_EBM!B75),"",DEU_EBM!B75)</f>
        <v>Quantitative Bestimmung der Hepatitis B-Virus-DNA zur Diagnostik einer HBV-Reaktivierung oder vor, während, zum Abschluss oder nach Abbruch einer spezifischen antiviralen Therapie</v>
      </c>
      <c r="I74" t="str">
        <f>IF(ISBLANK(DEU_EBM!D75),"",DEU_EBM!D75)</f>
        <v/>
      </c>
      <c r="J74" s="33" t="str">
        <f>IF(ISBLANK(DEU_EBM!E75),"",DEU_EBM!E75)</f>
        <v/>
      </c>
      <c r="K74">
        <f>IF(DEU_EBM!G75=0,"",DEU_EBM!G75)</f>
        <v>89.5</v>
      </c>
      <c r="L74" t="s">
        <v>495</v>
      </c>
      <c r="M74">
        <f>DEU_EBM!H75</f>
        <v>1</v>
      </c>
      <c r="N74" s="32">
        <f>IF(ISBLANK(DEU_GOÄ!A75),"",DEU_GOÄ!A75)</f>
        <v>4783</v>
      </c>
      <c r="O74" t="str">
        <f>IF(ISBLANK(DEU_GOÄ!B75),"",DEU_GOÄ!B75)</f>
        <v>Amplifikation von Nukleinsäuren oder Nukleinsäurefragmenten mit Polymerasekettenreaktion (PCR)</v>
      </c>
      <c r="P74" t="str">
        <f>IF(ISBLANK(DEU_GOÄ!D75),"",DEU_GOÄ!D75)</f>
        <v/>
      </c>
      <c r="Q74" t="str">
        <f>IF(ISBLANK(DEU_GOÄ!E75),"",DEU_GOÄ!E75)</f>
        <v/>
      </c>
      <c r="R74" t="str">
        <f>IF(ISBLANK(DEU_GOÄ!G75),"",DEU_GOÄ!G75)</f>
        <v/>
      </c>
      <c r="S74" t="str">
        <f>IF(ISBLANK(DEU_GOÄ!H75),"",DEU_GOÄ!H75)</f>
        <v/>
      </c>
      <c r="T74" s="51">
        <f>IF(DEU_GOÄ!J75=0,"",DEU_GOÄ!J75)</f>
        <v>33.515182812412121</v>
      </c>
      <c r="U74" t="s">
        <v>495</v>
      </c>
      <c r="V74">
        <f>DEU_GOÄ!K75</f>
        <v>1</v>
      </c>
      <c r="W74" s="32" t="str">
        <f>IF(ISBLANK(NLD!A75),"",NLD!A75)</f>
        <v>070006</v>
      </c>
      <c r="X74" t="str">
        <f>IF(ISBLANK(NLD!C75),"",NLD!C75)</f>
        <v>DNA/RNA-Amplifikation, quantitativ.</v>
      </c>
      <c r="Y74" t="str">
        <f>IF(ISBLANK(NLD!E75),"",NLD!E75)</f>
        <v/>
      </c>
      <c r="Z74" t="str">
        <f>IF(ISBLANK(NLD!G75),"",NLD!G75)</f>
        <v/>
      </c>
      <c r="AA74">
        <f>IF(NLD!I75=0,"",NLD!I75)</f>
        <v>167.33</v>
      </c>
      <c r="AB74" t="s">
        <v>495</v>
      </c>
      <c r="AC74">
        <f>IF(ISBLANK(NLD!J75),"",NLD!J75)</f>
        <v>2</v>
      </c>
      <c r="AE74" s="32">
        <f>IF(ISBLANK(BEL!B75),"",BEL!B75)</f>
        <v>556776</v>
      </c>
      <c r="AF74" t="str">
        <f>IF(ISBLANK(BEL!C75),"",BEL!C75)</f>
        <v>Opsporen op een kwantitatieve wijze van het hepatitis B virus</v>
      </c>
      <c r="AG74" t="str">
        <f>IF(ISBLANK(BEL!E75),"",BEL!E75)</f>
        <v/>
      </c>
      <c r="AH74" t="str">
        <f>IF(ISBLANK(BEL!F75),"",BEL!F75)</f>
        <v/>
      </c>
      <c r="AI74">
        <f>IF(BEL!R75=0,"",BEL!R75)</f>
        <v>72.721999999999994</v>
      </c>
      <c r="AJ74" t="s">
        <v>495</v>
      </c>
      <c r="AK74">
        <f>IF(ISBLANK(BEL!S75),"",BEL!S75)</f>
        <v>1</v>
      </c>
      <c r="AL74" s="32">
        <f>IF(ISBLANK(FRA!A75),"",FRA!A75)</f>
        <v>4120</v>
      </c>
      <c r="AM74" t="str">
        <f>IF(ISBLANK(FRA!B75),"",FRA!B75)</f>
        <v xml:space="preserve">Détection-quantification de l’ADN du VHB </v>
      </c>
      <c r="AN74" t="str">
        <f>IF(ISBLANK(FRA!D75),"",FRA!D75)</f>
        <v/>
      </c>
      <c r="AO74" t="str">
        <f>IF(ISBLANK(FRA!E75),"",FRA!E75)</f>
        <v/>
      </c>
      <c r="AP74">
        <f>IF(FRA!J75=0,"",FRA!J75)</f>
        <v>36.4</v>
      </c>
      <c r="AQ74" t="s">
        <v>495</v>
      </c>
      <c r="AR74">
        <f>IF(ISBLANK(FRA!K75),"",FRA!K75)</f>
        <v>1</v>
      </c>
    </row>
    <row r="75" spans="1:44" ht="85.5">
      <c r="A75" t="str">
        <f>CHE!A76</f>
        <v>C1</v>
      </c>
      <c r="B75" t="str">
        <f t="shared" si="1"/>
        <v>C</v>
      </c>
      <c r="C75" s="2">
        <f>CHE!B76</f>
        <v>3062.1</v>
      </c>
      <c r="D75" s="34" t="str">
        <f>CHE!E76</f>
        <v>Hepatitis-B-Virus, zusätzlicher Keim</v>
      </c>
      <c r="E75">
        <f>CHE!D76</f>
        <v>47.7</v>
      </c>
      <c r="F75" t="s">
        <v>322</v>
      </c>
      <c r="G75" s="32">
        <f>IF(ISBLANK(DEU_EBM!A76),"",DEU_EBM!A76)</f>
        <v>32817</v>
      </c>
      <c r="H75" s="33" t="str">
        <f>IF(ISBLANK(DEU_EBM!B76),"",DEU_EBM!B76)</f>
        <v>Quantitative Bestimmung der Hepatitis B-Virus-DNA zur Diagnostik einer HBV-Reaktivierung oder vor, während, zum Abschluss oder nach Abbruch einer spezifischen antiviralen Therapie</v>
      </c>
      <c r="I75" t="str">
        <f>IF(ISBLANK(DEU_EBM!D76),"",DEU_EBM!D76)</f>
        <v/>
      </c>
      <c r="J75" s="33" t="str">
        <f>IF(ISBLANK(DEU_EBM!E76),"",DEU_EBM!E76)</f>
        <v/>
      </c>
      <c r="K75">
        <f>IF(DEU_EBM!G76=0,"",DEU_EBM!G76)</f>
        <v>89.5</v>
      </c>
      <c r="L75" t="s">
        <v>495</v>
      </c>
      <c r="M75">
        <f>DEU_EBM!H76</f>
        <v>2</v>
      </c>
      <c r="N75" s="32" t="str">
        <f>IF(ISBLANK(DEU_GOÄ!A76),"",DEU_GOÄ!A76)</f>
        <v/>
      </c>
      <c r="O75" t="str">
        <f>IF(ISBLANK(DEU_GOÄ!B76),"",DEU_GOÄ!B76)</f>
        <v/>
      </c>
      <c r="P75" t="str">
        <f>IF(ISBLANK(DEU_GOÄ!D76),"",DEU_GOÄ!D76)</f>
        <v/>
      </c>
      <c r="Q75" t="str">
        <f>IF(ISBLANK(DEU_GOÄ!E76),"",DEU_GOÄ!E76)</f>
        <v/>
      </c>
      <c r="R75" t="str">
        <f>IF(ISBLANK(DEU_GOÄ!G76),"",DEU_GOÄ!G76)</f>
        <v/>
      </c>
      <c r="S75" t="str">
        <f>IF(ISBLANK(DEU_GOÄ!H76),"",DEU_GOÄ!H76)</f>
        <v/>
      </c>
      <c r="T75" s="51" t="str">
        <f>IF(DEU_GOÄ!J76=0,"",DEU_GOÄ!J76)</f>
        <v/>
      </c>
      <c r="U75" t="s">
        <v>495</v>
      </c>
      <c r="V75">
        <f>DEU_GOÄ!K76</f>
        <v>0</v>
      </c>
      <c r="W75" s="32" t="str">
        <f>IF(ISBLANK(NLD!A76),"",NLD!A76)</f>
        <v/>
      </c>
      <c r="X75" t="str">
        <f>IF(ISBLANK(NLD!C76),"",NLD!C76)</f>
        <v/>
      </c>
      <c r="Y75" t="str">
        <f>IF(ISBLANK(NLD!E76),"",NLD!E76)</f>
        <v/>
      </c>
      <c r="Z75" t="str">
        <f>IF(ISBLANK(NLD!G76),"",NLD!G76)</f>
        <v/>
      </c>
      <c r="AA75" t="str">
        <f>IF(NLD!I76=0,"",NLD!I76)</f>
        <v/>
      </c>
      <c r="AB75" t="s">
        <v>495</v>
      </c>
      <c r="AC75">
        <f>IF(ISBLANK(NLD!J76),"",NLD!J76)</f>
        <v>0</v>
      </c>
      <c r="AE75" s="32" t="str">
        <f>IF(ISBLANK(BEL!B76),"",BEL!B76)</f>
        <v/>
      </c>
      <c r="AF75" t="str">
        <f>IF(ISBLANK(BEL!C76),"",BEL!C76)</f>
        <v/>
      </c>
      <c r="AG75" t="str">
        <f>IF(ISBLANK(BEL!E76),"",BEL!E76)</f>
        <v/>
      </c>
      <c r="AH75" t="str">
        <f>IF(ISBLANK(BEL!F76),"",BEL!F76)</f>
        <v/>
      </c>
      <c r="AI75" t="str">
        <f>IF(BEL!R76=0,"",BEL!R76)</f>
        <v/>
      </c>
      <c r="AJ75" t="s">
        <v>495</v>
      </c>
      <c r="AK75">
        <f>IF(ISBLANK(BEL!S76),"",BEL!S76)</f>
        <v>0</v>
      </c>
      <c r="AL75" s="32" t="str">
        <f>IF(ISBLANK(FRA!A76),"",FRA!A76)</f>
        <v/>
      </c>
      <c r="AM75" t="str">
        <f>IF(ISBLANK(FRA!B76),"",FRA!B76)</f>
        <v/>
      </c>
      <c r="AN75" t="str">
        <f>IF(ISBLANK(FRA!D76),"",FRA!D76)</f>
        <v/>
      </c>
      <c r="AO75" t="str">
        <f>IF(ISBLANK(FRA!E76),"",FRA!E76)</f>
        <v/>
      </c>
      <c r="AP75" t="str">
        <f>IF(FRA!J76=0,"",FRA!J76)</f>
        <v/>
      </c>
      <c r="AQ75" t="s">
        <v>495</v>
      </c>
      <c r="AR75">
        <f>IF(ISBLANK(FRA!K76),"",FRA!K76)</f>
        <v>2</v>
      </c>
    </row>
    <row r="76" spans="1:44">
      <c r="A76" t="str">
        <f>CHE!A77</f>
        <v>C1</v>
      </c>
      <c r="B76" t="str">
        <f t="shared" si="1"/>
        <v>C</v>
      </c>
      <c r="C76" s="2">
        <f>CHE!B77</f>
        <v>3069</v>
      </c>
      <c r="D76" s="34" t="str">
        <f>CHE!E77</f>
        <v>Hepatitis-C-Virus, Ig oder IgG</v>
      </c>
      <c r="E76">
        <f>CHE!D77</f>
        <v>22.5</v>
      </c>
      <c r="F76" t="s">
        <v>322</v>
      </c>
      <c r="G76" s="32">
        <f>IF(ISBLANK(DEU_EBM!A77),"",DEU_EBM!A77)</f>
        <v>32618</v>
      </c>
      <c r="H76" s="33" t="str">
        <f>IF(ISBLANK(DEU_EBM!B77),"",DEU_EBM!B77)</f>
        <v>HCV-Antikörper</v>
      </c>
      <c r="I76" t="str">
        <f>IF(ISBLANK(DEU_EBM!D77),"",DEU_EBM!D77)</f>
        <v/>
      </c>
      <c r="J76" s="33" t="str">
        <f>IF(ISBLANK(DEU_EBM!E77),"",DEU_EBM!E77)</f>
        <v/>
      </c>
      <c r="K76">
        <f>IF(DEU_EBM!G77=0,"",DEU_EBM!G77)</f>
        <v>9.8000000000000007</v>
      </c>
      <c r="L76" t="s">
        <v>495</v>
      </c>
      <c r="M76">
        <f>DEU_EBM!H77</f>
        <v>1</v>
      </c>
      <c r="N76" s="32">
        <f>IF(ISBLANK(DEU_GOÄ!A77),"",DEU_GOÄ!A77)</f>
        <v>4406</v>
      </c>
      <c r="O76" t="str">
        <f>IF(ISBLANK(DEU_GOÄ!B77),"",DEU_GOÄ!B77)</f>
        <v>Hepatitis C-Virus</v>
      </c>
      <c r="P76" t="str">
        <f>IF(ISBLANK(DEU_GOÄ!D77),"",DEU_GOÄ!D77)</f>
        <v/>
      </c>
      <c r="Q76" t="str">
        <f>IF(ISBLANK(DEU_GOÄ!E77),"",DEU_GOÄ!E77)</f>
        <v/>
      </c>
      <c r="R76" t="str">
        <f>IF(ISBLANK(DEU_GOÄ!G77),"",DEU_GOÄ!G77)</f>
        <v/>
      </c>
      <c r="S76" t="str">
        <f>IF(ISBLANK(DEU_GOÄ!H77),"",DEU_GOÄ!H77)</f>
        <v/>
      </c>
      <c r="T76" s="51">
        <f>IF(DEU_GOÄ!J77=0,"",DEU_GOÄ!J77)</f>
        <v>26.812146249929697</v>
      </c>
      <c r="U76" t="s">
        <v>495</v>
      </c>
      <c r="V76">
        <f>DEU_GOÄ!K77</f>
        <v>1</v>
      </c>
      <c r="W76" s="32" t="str">
        <f>IF(ISBLANK(NLD!A77),"",NLD!A77)</f>
        <v>071118</v>
      </c>
      <c r="X76" t="str">
        <f>IF(ISBLANK(NLD!C77),"",NLD!C77)</f>
        <v>Antikörper, IgT, IgG oder IgA gegen einen beliebigen Mikroorganismus mittels Immunoassay.</v>
      </c>
      <c r="Y76" t="str">
        <f>IF(ISBLANK(NLD!E77),"",NLD!E77)</f>
        <v/>
      </c>
      <c r="Z76" t="str">
        <f>IF(ISBLANK(NLD!G77),"",NLD!G77)</f>
        <v/>
      </c>
      <c r="AA76">
        <f>IF(NLD!I77=0,"",NLD!I77)</f>
        <v>11.59</v>
      </c>
      <c r="AB76" t="s">
        <v>495</v>
      </c>
      <c r="AC76">
        <f>IF(ISBLANK(NLD!J77),"",NLD!J77)</f>
        <v>1</v>
      </c>
      <c r="AE76" s="32">
        <f>IF(ISBLANK(BEL!B77),"",BEL!B77)</f>
        <v>551154</v>
      </c>
      <c r="AF76" t="str">
        <f>IF(ISBLANK(BEL!C77),"",BEL!C77)</f>
        <v>Diagnostic et contrôle de l'évolution de l'hépatite virale C, par la mise en évidence d'anticorps anti-HC</v>
      </c>
      <c r="AG76" t="str">
        <f>IF(ISBLANK(BEL!E77),"",BEL!E77)</f>
        <v/>
      </c>
      <c r="AH76" t="str">
        <f>IF(ISBLANK(BEL!F77),"",BEL!F77)</f>
        <v/>
      </c>
      <c r="AI76">
        <f>IF(BEL!R77=0,"",BEL!R77)</f>
        <v>2.1647500000000002</v>
      </c>
      <c r="AJ76" t="s">
        <v>495</v>
      </c>
      <c r="AK76">
        <f>IF(ISBLANK(BEL!S77),"",BEL!S77)</f>
        <v>1</v>
      </c>
      <c r="AL76" s="32">
        <f>IF(ISBLANK(FRA!A77),"",FRA!A77)</f>
        <v>3784</v>
      </c>
      <c r="AM76" t="str">
        <f>IF(ISBLANK(FRA!B77),"",FRA!B77)</f>
        <v>Dépistage des anticorps anti-VHC.</v>
      </c>
      <c r="AN76" t="str">
        <f>IF(ISBLANK(FRA!D77),"",FRA!D77)</f>
        <v/>
      </c>
      <c r="AO76" t="str">
        <f>IF(ISBLANK(FRA!E77),"",FRA!E77)</f>
        <v/>
      </c>
      <c r="AP76">
        <f>IF(FRA!J77=0,"",FRA!J77)</f>
        <v>11.18</v>
      </c>
      <c r="AQ76" t="s">
        <v>495</v>
      </c>
      <c r="AR76">
        <f>IF(ISBLANK(FRA!K77),"",FRA!K77)</f>
        <v>1</v>
      </c>
    </row>
    <row r="77" spans="1:44" ht="71.25">
      <c r="A77" t="str">
        <f>CHE!A78</f>
        <v>C1</v>
      </c>
      <c r="B77" t="str">
        <f t="shared" si="1"/>
        <v>C</v>
      </c>
      <c r="C77" s="2">
        <f>CHE!B78</f>
        <v>3073</v>
      </c>
      <c r="D77" s="34" t="str">
        <f>CHE!E78</f>
        <v>Hepatitis-C-Virus, 1 Keim oder 1. Keim</v>
      </c>
      <c r="E77">
        <f>CHE!D78</f>
        <v>119.7</v>
      </c>
      <c r="F77" t="s">
        <v>322</v>
      </c>
      <c r="G77" s="32">
        <f>IF(ISBLANK(DEU_EBM!A78),"",DEU_EBM!A78)</f>
        <v>32823</v>
      </c>
      <c r="H77" s="33" t="str">
        <f>IF(ISBLANK(DEU_EBM!B78),"",DEU_EBM!B78)</f>
        <v>Quantitative Bestimmung der Hepatitis C-Virus-RNA vor, während, zum Abschluss oder nach Abbruch einer spezifischen antiviralen Therapie,</v>
      </c>
      <c r="I77" t="str">
        <f>IF(ISBLANK(DEU_EBM!D78),"",DEU_EBM!D78)</f>
        <v/>
      </c>
      <c r="J77" s="33" t="str">
        <f>IF(ISBLANK(DEU_EBM!E78),"",DEU_EBM!E78)</f>
        <v/>
      </c>
      <c r="K77">
        <f>IF(DEU_EBM!G78=0,"",DEU_EBM!G78)</f>
        <v>89.5</v>
      </c>
      <c r="L77" t="s">
        <v>495</v>
      </c>
      <c r="M77">
        <f>DEU_EBM!H78</f>
        <v>1</v>
      </c>
      <c r="N77" s="32">
        <f>IF(ISBLANK(DEU_GOÄ!A78),"",DEU_GOÄ!A78)</f>
        <v>4783</v>
      </c>
      <c r="O77" t="str">
        <f>IF(ISBLANK(DEU_GOÄ!B78),"",DEU_GOÄ!B78)</f>
        <v>Amplifikation von Nukleinsäuren oder Nukleinsäurefragmenten mit Polymerasekettenreaktion (PCR)</v>
      </c>
      <c r="P77" t="str">
        <f>IF(ISBLANK(DEU_GOÄ!D78),"",DEU_GOÄ!D78)</f>
        <v/>
      </c>
      <c r="Q77" t="str">
        <f>IF(ISBLANK(DEU_GOÄ!E78),"",DEU_GOÄ!E78)</f>
        <v/>
      </c>
      <c r="R77" t="str">
        <f>IF(ISBLANK(DEU_GOÄ!G78),"",DEU_GOÄ!G78)</f>
        <v/>
      </c>
      <c r="S77" t="str">
        <f>IF(ISBLANK(DEU_GOÄ!H78),"",DEU_GOÄ!H78)</f>
        <v/>
      </c>
      <c r="T77" s="51">
        <f>IF(DEU_GOÄ!J78=0,"",DEU_GOÄ!J78)</f>
        <v>33.515182812412121</v>
      </c>
      <c r="U77" t="s">
        <v>495</v>
      </c>
      <c r="V77">
        <f>DEU_GOÄ!K78</f>
        <v>1</v>
      </c>
      <c r="W77" s="32" t="str">
        <f>IF(ISBLANK(NLD!A78),"",NLD!A78)</f>
        <v>070006</v>
      </c>
      <c r="X77" t="str">
        <f>IF(ISBLANK(NLD!C78),"",NLD!C78)</f>
        <v>DNA/RNA-Amplifikation, quantitativ.</v>
      </c>
      <c r="Y77" t="str">
        <f>IF(ISBLANK(NLD!E78),"",NLD!E78)</f>
        <v/>
      </c>
      <c r="Z77" t="str">
        <f>IF(ISBLANK(NLD!G78),"",NLD!G78)</f>
        <v/>
      </c>
      <c r="AA77">
        <f>IF(NLD!I78=0,"",NLD!I78)</f>
        <v>167.33</v>
      </c>
      <c r="AB77" t="s">
        <v>495</v>
      </c>
      <c r="AC77">
        <f>IF(ISBLANK(NLD!J78),"",NLD!J78)</f>
        <v>2</v>
      </c>
      <c r="AE77" s="32">
        <f>IF(ISBLANK(BEL!B78),"",BEL!B78)</f>
        <v>556732</v>
      </c>
      <c r="AF77" t="str">
        <f>IF(ISBLANK(BEL!C78),"",BEL!C78)</f>
        <v>Détection de manière quantitative du virus de l'hépatite C 
(HCV)</v>
      </c>
      <c r="AG77" t="str">
        <f>IF(ISBLANK(BEL!E78),"",BEL!E78)</f>
        <v/>
      </c>
      <c r="AH77" t="str">
        <f>IF(ISBLANK(BEL!F78),"",BEL!F78)</f>
        <v/>
      </c>
      <c r="AI77">
        <f>IF(BEL!R78=0,"",BEL!R78)</f>
        <v>72.721999999999994</v>
      </c>
      <c r="AJ77" t="s">
        <v>495</v>
      </c>
      <c r="AK77">
        <f>IF(ISBLANK(BEL!S78),"",BEL!S78)</f>
        <v>1</v>
      </c>
      <c r="AL77" s="32">
        <f>IF(ISBLANK(FRA!A78),"",FRA!A78)</f>
        <v>4124</v>
      </c>
      <c r="AM77" t="str">
        <f>IF(ISBLANK(FRA!B78),"",FRA!B78)</f>
        <v xml:space="preserve">Détection-quantification de l’ARN du VHC </v>
      </c>
      <c r="AN77" t="str">
        <f>IF(ISBLANK(FRA!D78),"",FRA!D78)</f>
        <v/>
      </c>
      <c r="AO77" t="str">
        <f>IF(ISBLANK(FRA!E78),"",FRA!E78)</f>
        <v/>
      </c>
      <c r="AP77">
        <f>IF(FRA!J78=0,"",FRA!J78)</f>
        <v>52</v>
      </c>
      <c r="AQ77" t="s">
        <v>495</v>
      </c>
      <c r="AR77">
        <f>IF(ISBLANK(FRA!K78),"",FRA!K78)</f>
        <v>1</v>
      </c>
    </row>
    <row r="78" spans="1:44" ht="71.25">
      <c r="A78" t="str">
        <f>CHE!A79</f>
        <v>C1</v>
      </c>
      <c r="B78" t="str">
        <f t="shared" si="1"/>
        <v>C</v>
      </c>
      <c r="C78" s="2">
        <f>CHE!B79</f>
        <v>3073.1</v>
      </c>
      <c r="D78" s="34" t="str">
        <f>CHE!E79</f>
        <v>Hepatitis-C-Virus, zusätzlicher Keim</v>
      </c>
      <c r="E78">
        <f>CHE!D79</f>
        <v>47.7</v>
      </c>
      <c r="F78" t="s">
        <v>322</v>
      </c>
      <c r="G78" s="32">
        <f>IF(ISBLANK(DEU_EBM!A79),"",DEU_EBM!A79)</f>
        <v>32823</v>
      </c>
      <c r="H78" s="33" t="str">
        <f>IF(ISBLANK(DEU_EBM!B79),"",DEU_EBM!B79)</f>
        <v>Quantitative Bestimmung der Hepatitis C-Virus-RNA vor, während, zum Abschluss oder nach Abbruch einer spezifischen antiviralen Therapie,</v>
      </c>
      <c r="I78" t="str">
        <f>IF(ISBLANK(DEU_EBM!D79),"",DEU_EBM!D79)</f>
        <v/>
      </c>
      <c r="J78" s="33" t="str">
        <f>IF(ISBLANK(DEU_EBM!E79),"",DEU_EBM!E79)</f>
        <v/>
      </c>
      <c r="K78">
        <f>IF(DEU_EBM!G79=0,"",DEU_EBM!G79)</f>
        <v>89.5</v>
      </c>
      <c r="L78" t="s">
        <v>495</v>
      </c>
      <c r="M78">
        <f>DEU_EBM!H79</f>
        <v>2</v>
      </c>
      <c r="N78" s="32" t="str">
        <f>IF(ISBLANK(DEU_GOÄ!A79),"",DEU_GOÄ!A79)</f>
        <v/>
      </c>
      <c r="O78" t="str">
        <f>IF(ISBLANK(DEU_GOÄ!B79),"",DEU_GOÄ!B79)</f>
        <v/>
      </c>
      <c r="P78" t="str">
        <f>IF(ISBLANK(DEU_GOÄ!D79),"",DEU_GOÄ!D79)</f>
        <v/>
      </c>
      <c r="Q78" t="str">
        <f>IF(ISBLANK(DEU_GOÄ!E79),"",DEU_GOÄ!E79)</f>
        <v/>
      </c>
      <c r="R78" t="str">
        <f>IF(ISBLANK(DEU_GOÄ!G79),"",DEU_GOÄ!G79)</f>
        <v/>
      </c>
      <c r="S78" t="str">
        <f>IF(ISBLANK(DEU_GOÄ!H79),"",DEU_GOÄ!H79)</f>
        <v/>
      </c>
      <c r="T78" s="51" t="str">
        <f>IF(DEU_GOÄ!J79=0,"",DEU_GOÄ!J79)</f>
        <v/>
      </c>
      <c r="U78" t="s">
        <v>495</v>
      </c>
      <c r="V78">
        <f>DEU_GOÄ!K79</f>
        <v>0</v>
      </c>
      <c r="W78" s="32" t="str">
        <f>IF(ISBLANK(NLD!A79),"",NLD!A79)</f>
        <v/>
      </c>
      <c r="X78" t="str">
        <f>IF(ISBLANK(NLD!C79),"",NLD!C79)</f>
        <v/>
      </c>
      <c r="Y78" t="str">
        <f>IF(ISBLANK(NLD!E79),"",NLD!E79)</f>
        <v/>
      </c>
      <c r="Z78" t="str">
        <f>IF(ISBLANK(NLD!G79),"",NLD!G79)</f>
        <v/>
      </c>
      <c r="AA78" t="str">
        <f>IF(NLD!I79=0,"",NLD!I79)</f>
        <v/>
      </c>
      <c r="AB78" t="s">
        <v>495</v>
      </c>
      <c r="AC78">
        <f>IF(ISBLANK(NLD!J79),"",NLD!J79)</f>
        <v>0</v>
      </c>
      <c r="AE78" s="32" t="str">
        <f>IF(ISBLANK(BEL!B79),"",BEL!B79)</f>
        <v/>
      </c>
      <c r="AF78" t="str">
        <f>IF(ISBLANK(BEL!C79),"",BEL!C79)</f>
        <v/>
      </c>
      <c r="AG78" t="str">
        <f>IF(ISBLANK(BEL!E79),"",BEL!E79)</f>
        <v/>
      </c>
      <c r="AH78" t="str">
        <f>IF(ISBLANK(BEL!F79),"",BEL!F79)</f>
        <v/>
      </c>
      <c r="AI78" t="str">
        <f>IF(BEL!R79=0,"",BEL!R79)</f>
        <v/>
      </c>
      <c r="AJ78" t="s">
        <v>495</v>
      </c>
      <c r="AK78">
        <f>IF(ISBLANK(BEL!S79),"",BEL!S79)</f>
        <v>0</v>
      </c>
      <c r="AL78" s="32">
        <f>IF(ISBLANK(FRA!A79),"",FRA!A79)</f>
        <v>4125</v>
      </c>
      <c r="AM78" t="str">
        <f>IF(ISBLANK(FRA!B79),"",FRA!B79)</f>
        <v xml:space="preserve">Génotypage du VHC par biologie moléculaire </v>
      </c>
      <c r="AN78" t="str">
        <f>IF(ISBLANK(FRA!D79),"",FRA!D79)</f>
        <v/>
      </c>
      <c r="AO78" t="str">
        <f>IF(ISBLANK(FRA!E79),"",FRA!E79)</f>
        <v/>
      </c>
      <c r="AP78">
        <f>IF(FRA!J79=0,"",FRA!J79)</f>
        <v>91</v>
      </c>
      <c r="AQ78" t="s">
        <v>495</v>
      </c>
      <c r="AR78">
        <f>IF(ISBLANK(FRA!K79),"",FRA!K79)</f>
        <v>2</v>
      </c>
    </row>
    <row r="79" spans="1:44" ht="42.75">
      <c r="A79" t="str">
        <f>CHE!A80</f>
        <v>C1</v>
      </c>
      <c r="B79" t="str">
        <f t="shared" si="1"/>
        <v>C</v>
      </c>
      <c r="C79" s="2">
        <f>CHE!B80</f>
        <v>3087</v>
      </c>
      <c r="D79" s="34" t="str">
        <f>CHE!E80</f>
        <v>Herpes-simplex-Virus Typ 1 oder 2 (HSV-1 oder HSV-2), 1 Keim oder 1. Keim</v>
      </c>
      <c r="E79">
        <f>CHE!D80</f>
        <v>119.7</v>
      </c>
      <c r="F79" t="s">
        <v>322</v>
      </c>
      <c r="G79" s="32">
        <f>IF(ISBLANK(DEU_EBM!A80),"",DEU_EBM!A80)</f>
        <v>32800</v>
      </c>
      <c r="H79" s="33" t="str">
        <f>IF(ISBLANK(DEU_EBM!B80),"",DEU_EBM!B80)</f>
        <v>Nukleinsäurenachweis von Herpes-simplex-Virus Typ 1 und Typ 2 bei immundefizienten Patienten</v>
      </c>
      <c r="I79" t="str">
        <f>IF(ISBLANK(DEU_EBM!D80),"",DEU_EBM!D80)</f>
        <v/>
      </c>
      <c r="J79" s="33" t="str">
        <f>IF(ISBLANK(DEU_EBM!E80),"",DEU_EBM!E80)</f>
        <v/>
      </c>
      <c r="K79">
        <f>IF(DEU_EBM!G80=0,"",DEU_EBM!G80)</f>
        <v>19.899999999999999</v>
      </c>
      <c r="L79" t="s">
        <v>495</v>
      </c>
      <c r="M79">
        <f>DEU_EBM!H80</f>
        <v>1</v>
      </c>
      <c r="N79" s="32">
        <f>IF(ISBLANK(DEU_GOÄ!A80),"",DEU_GOÄ!A80)</f>
        <v>4783</v>
      </c>
      <c r="O79" t="str">
        <f>IF(ISBLANK(DEU_GOÄ!B80),"",DEU_GOÄ!B80)</f>
        <v>Amplifikation von Nukleinsäuren oder Nukleinsäurefragmenten mit Polymerasekettenreaktion (PCR)</v>
      </c>
      <c r="P79" t="str">
        <f>IF(ISBLANK(DEU_GOÄ!D80),"",DEU_GOÄ!D80)</f>
        <v/>
      </c>
      <c r="Q79" t="str">
        <f>IF(ISBLANK(DEU_GOÄ!E80),"",DEU_GOÄ!E80)</f>
        <v/>
      </c>
      <c r="R79" t="str">
        <f>IF(ISBLANK(DEU_GOÄ!G80),"",DEU_GOÄ!G80)</f>
        <v/>
      </c>
      <c r="S79" t="str">
        <f>IF(ISBLANK(DEU_GOÄ!H80),"",DEU_GOÄ!H80)</f>
        <v/>
      </c>
      <c r="T79" s="51">
        <f>IF(DEU_GOÄ!J80=0,"",DEU_GOÄ!J80)</f>
        <v>33.515182812412121</v>
      </c>
      <c r="U79" t="s">
        <v>495</v>
      </c>
      <c r="V79">
        <f>DEU_GOÄ!K80</f>
        <v>1</v>
      </c>
      <c r="W79" s="32" t="str">
        <f>IF(ISBLANK(NLD!A80),"",NLD!A80)</f>
        <v>070006</v>
      </c>
      <c r="X79" t="str">
        <f>IF(ISBLANK(NLD!C80),"",NLD!C80)</f>
        <v>DNA/RNA-Amplifikation, quantitativ.</v>
      </c>
      <c r="Y79" t="str">
        <f>IF(ISBLANK(NLD!E80),"",NLD!E80)</f>
        <v/>
      </c>
      <c r="Z79" t="str">
        <f>IF(ISBLANK(NLD!G80),"",NLD!G80)</f>
        <v/>
      </c>
      <c r="AA79">
        <f>IF(NLD!I80=0,"",NLD!I80)</f>
        <v>167.33</v>
      </c>
      <c r="AB79" t="s">
        <v>495</v>
      </c>
      <c r="AC79">
        <f>IF(ISBLANK(NLD!J80),"",NLD!J80)</f>
        <v>2</v>
      </c>
      <c r="AE79" s="32">
        <f>IF(ISBLANK(BEL!B80),"",BEL!B80)</f>
        <v>556813</v>
      </c>
      <c r="AF79" t="str">
        <f>IF(ISBLANK(BEL!C80),"",BEL!C80)</f>
        <v xml:space="preserve"> Opsporen van het Herpes Simplex Virus (HSV1 en HSV2)</v>
      </c>
      <c r="AG79" t="str">
        <f>IF(ISBLANK(BEL!E80),"",BEL!E80)</f>
        <v/>
      </c>
      <c r="AH79" t="str">
        <f>IF(ISBLANK(BEL!F80),"",BEL!F80)</f>
        <v/>
      </c>
      <c r="AI79">
        <f>IF(BEL!R80=0,"",BEL!R80)</f>
        <v>54.541499999999999</v>
      </c>
      <c r="AJ79" t="s">
        <v>495</v>
      </c>
      <c r="AK79">
        <f>IF(ISBLANK(BEL!S80),"",BEL!S80)</f>
        <v>1</v>
      </c>
      <c r="AL79" s="32">
        <f>IF(ISBLANK(FRA!A80),"",FRA!A80)</f>
        <v>4506</v>
      </c>
      <c r="AM79" t="str">
        <f>IF(ISBLANK(FRA!B80),"",FRA!B80)</f>
        <v>Détection du génome et typage de l’Herpès simplex 1 et 2</v>
      </c>
      <c r="AN79" t="str">
        <f>IF(ISBLANK(FRA!D80),"",FRA!D80)</f>
        <v/>
      </c>
      <c r="AO79" t="str">
        <f>IF(ISBLANK(FRA!E80),"",FRA!E80)</f>
        <v/>
      </c>
      <c r="AP79">
        <f>IF(FRA!J80=0,"",FRA!J80)</f>
        <v>26</v>
      </c>
      <c r="AQ79" t="s">
        <v>495</v>
      </c>
      <c r="AR79">
        <f>IF(ISBLANK(FRA!K80),"",FRA!K80)</f>
        <v>1</v>
      </c>
    </row>
    <row r="80" spans="1:44" ht="42.75">
      <c r="A80" t="str">
        <f>CHE!A81</f>
        <v>C1</v>
      </c>
      <c r="B80" t="str">
        <f t="shared" si="1"/>
        <v>C</v>
      </c>
      <c r="C80" s="2">
        <f>CHE!B81</f>
        <v>3087.1</v>
      </c>
      <c r="D80" s="34" t="str">
        <f>CHE!E81</f>
        <v>Herpes-simplex-Virus Typ 1 oder 2 (HSV-1 oder HSV-2), zusätzlicher Keim</v>
      </c>
      <c r="E80">
        <f>CHE!D81</f>
        <v>47.7</v>
      </c>
      <c r="F80" t="s">
        <v>322</v>
      </c>
      <c r="G80" s="32">
        <f>IF(ISBLANK(DEU_EBM!A81),"",DEU_EBM!A81)</f>
        <v>32800</v>
      </c>
      <c r="H80" s="33" t="str">
        <f>IF(ISBLANK(DEU_EBM!B81),"",DEU_EBM!B81)</f>
        <v>Nukleinsäurenachweis von Herpes-simplex-Virus Typ 1 und Typ 2 bei immundefizienten Patienten</v>
      </c>
      <c r="I80" t="str">
        <f>IF(ISBLANK(DEU_EBM!D81),"",DEU_EBM!D81)</f>
        <v/>
      </c>
      <c r="J80" s="33" t="str">
        <f>IF(ISBLANK(DEU_EBM!E81),"",DEU_EBM!E81)</f>
        <v/>
      </c>
      <c r="K80">
        <f>IF(DEU_EBM!G81=0,"",DEU_EBM!G81)</f>
        <v>19.899999999999999</v>
      </c>
      <c r="L80" t="s">
        <v>495</v>
      </c>
      <c r="M80">
        <f>DEU_EBM!H81</f>
        <v>2</v>
      </c>
      <c r="N80" s="32" t="str">
        <f>IF(ISBLANK(DEU_GOÄ!A81),"",DEU_GOÄ!A81)</f>
        <v/>
      </c>
      <c r="O80" t="str">
        <f>IF(ISBLANK(DEU_GOÄ!B81),"",DEU_GOÄ!B81)</f>
        <v/>
      </c>
      <c r="P80" t="str">
        <f>IF(ISBLANK(DEU_GOÄ!D81),"",DEU_GOÄ!D81)</f>
        <v/>
      </c>
      <c r="Q80" t="str">
        <f>IF(ISBLANK(DEU_GOÄ!E81),"",DEU_GOÄ!E81)</f>
        <v/>
      </c>
      <c r="R80" t="str">
        <f>IF(ISBLANK(DEU_GOÄ!G81),"",DEU_GOÄ!G81)</f>
        <v/>
      </c>
      <c r="S80" t="str">
        <f>IF(ISBLANK(DEU_GOÄ!H81),"",DEU_GOÄ!H81)</f>
        <v/>
      </c>
      <c r="T80" s="51" t="str">
        <f>IF(DEU_GOÄ!J81=0,"",DEU_GOÄ!J81)</f>
        <v/>
      </c>
      <c r="U80" t="s">
        <v>495</v>
      </c>
      <c r="V80">
        <f>DEU_GOÄ!K81</f>
        <v>0</v>
      </c>
      <c r="W80" s="32" t="str">
        <f>IF(ISBLANK(NLD!A81),"",NLD!A81)</f>
        <v/>
      </c>
      <c r="X80" t="str">
        <f>IF(ISBLANK(NLD!C81),"",NLD!C81)</f>
        <v/>
      </c>
      <c r="Y80" t="str">
        <f>IF(ISBLANK(NLD!E81),"",NLD!E81)</f>
        <v/>
      </c>
      <c r="Z80" t="str">
        <f>IF(ISBLANK(NLD!G81),"",NLD!G81)</f>
        <v/>
      </c>
      <c r="AA80" t="str">
        <f>IF(NLD!I81=0,"",NLD!I81)</f>
        <v/>
      </c>
      <c r="AB80" t="s">
        <v>495</v>
      </c>
      <c r="AC80">
        <f>IF(ISBLANK(NLD!J81),"",NLD!J81)</f>
        <v>0</v>
      </c>
      <c r="AE80" s="32" t="str">
        <f>IF(ISBLANK(BEL!B81),"",BEL!B81)</f>
        <v/>
      </c>
      <c r="AF80" t="str">
        <f>IF(ISBLANK(BEL!C81),"",BEL!C81)</f>
        <v/>
      </c>
      <c r="AG80" t="str">
        <f>IF(ISBLANK(BEL!E81),"",BEL!E81)</f>
        <v/>
      </c>
      <c r="AH80" t="str">
        <f>IF(ISBLANK(BEL!F81),"",BEL!F81)</f>
        <v/>
      </c>
      <c r="AI80" t="str">
        <f>IF(BEL!R81=0,"",BEL!R81)</f>
        <v/>
      </c>
      <c r="AJ80" t="s">
        <v>495</v>
      </c>
      <c r="AK80">
        <f>IF(ISBLANK(BEL!S81),"",BEL!S81)</f>
        <v>0</v>
      </c>
      <c r="AL80" s="32">
        <f>IF(ISBLANK(FRA!A81),"",FRA!A81)</f>
        <v>4506</v>
      </c>
      <c r="AM80" t="str">
        <f>IF(ISBLANK(FRA!B81),"",FRA!B81)</f>
        <v xml:space="preserve">Détection du génome et typage de l’Herpès simplex 1 et 2 </v>
      </c>
      <c r="AN80" t="str">
        <f>IF(ISBLANK(FRA!D81),"",FRA!D81)</f>
        <v/>
      </c>
      <c r="AO80" t="str">
        <f>IF(ISBLANK(FRA!E81),"",FRA!E81)</f>
        <v/>
      </c>
      <c r="AP80">
        <f>IF(FRA!J81=0,"",FRA!J81)</f>
        <v>26</v>
      </c>
      <c r="AQ80" t="s">
        <v>495</v>
      </c>
      <c r="AR80">
        <f>IF(ISBLANK(FRA!K81),"",FRA!K81)</f>
        <v>2</v>
      </c>
    </row>
    <row r="81" spans="1:44" ht="42.75">
      <c r="A81" t="str">
        <f>CHE!A82</f>
        <v>C1</v>
      </c>
      <c r="B81" t="str">
        <f t="shared" si="1"/>
        <v>C</v>
      </c>
      <c r="C81" s="2">
        <f>CHE!B82</f>
        <v>3094</v>
      </c>
      <c r="D81" s="34" t="str">
        <f>CHE!E82</f>
        <v>HIV-1- und HIV-2-Antikörper und HIV-1-p24-Antigen</v>
      </c>
      <c r="E81">
        <f>CHE!D82</f>
        <v>18</v>
      </c>
      <c r="F81" t="s">
        <v>322</v>
      </c>
      <c r="G81" s="32">
        <f>IF(ISBLANK(DEU_EBM!A82),"",DEU_EBM!A82)</f>
        <v>32575</v>
      </c>
      <c r="H81" s="33" t="str">
        <f>IF(ISBLANK(DEU_EBM!B82),"",DEU_EBM!B82)</f>
        <v>Nachweis von HIV-1- und HIV-2-Antikörpern und von HIV-p24- Antigen</v>
      </c>
      <c r="I81" t="str">
        <f>IF(ISBLANK(DEU_EBM!D82),"",DEU_EBM!D82)</f>
        <v/>
      </c>
      <c r="J81" s="33" t="str">
        <f>IF(ISBLANK(DEU_EBM!E82),"",DEU_EBM!E82)</f>
        <v/>
      </c>
      <c r="K81">
        <f>IF(DEU_EBM!G82=0,"",DEU_EBM!G82)</f>
        <v>4.45</v>
      </c>
      <c r="L81" t="s">
        <v>495</v>
      </c>
      <c r="M81">
        <f>DEU_EBM!H82</f>
        <v>1</v>
      </c>
      <c r="N81" s="32">
        <f>IF(ISBLANK(DEU_GOÄ!A82),"",DEU_GOÄ!A82)</f>
        <v>4395</v>
      </c>
      <c r="O81" t="str">
        <f>IF(ISBLANK(DEU_GOÄ!B82),"",DEU_GOÄ!B82)</f>
        <v>Bestimmung von Antikörpern mittels Ligandenassay - gegebenenfalls einschließlich Doppelbestimmung und aktueller Bezugskurve - HIV</v>
      </c>
      <c r="P81">
        <f>IF(ISBLANK(DEU_GOÄ!C82),"",DEU_GOÄ!C82)</f>
        <v>34.200000000000003</v>
      </c>
      <c r="Q81" t="str">
        <f>IF(ISBLANK(DEU_GOÄ!E82),"",DEU_GOÄ!E82)</f>
        <v/>
      </c>
      <c r="R81" t="str">
        <f>IF(ISBLANK(DEU_GOÄ!G82),"",DEU_GOÄ!G82)</f>
        <v/>
      </c>
      <c r="S81" t="str">
        <f>IF(ISBLANK(DEU_GOÄ!H82),"",DEU_GOÄ!H82)</f>
        <v/>
      </c>
      <c r="T81" s="51">
        <f>IF(DEU_GOÄ!J82=0,"",DEU_GOÄ!J82)</f>
        <v>20.109109687447273</v>
      </c>
      <c r="U81" t="s">
        <v>495</v>
      </c>
      <c r="V81">
        <f>DEU_GOÄ!K82</f>
        <v>1</v>
      </c>
      <c r="W81" s="32" t="str">
        <f>IF(ISBLANK(NLD!A82),"",NLD!A82)</f>
        <v>071141</v>
      </c>
      <c r="X81" t="str">
        <f>IF(ISBLANK(NLD!C82),"",NLD!C82)</f>
        <v>Mikrobielles Antigen oder Toxin direkt im Patientenmaterial, z. B. mittels Immunoassay, virologisch.</v>
      </c>
      <c r="Y81" t="str">
        <f>IF(ISBLANK(NLD!E82),"",NLD!E82)</f>
        <v>071118</v>
      </c>
      <c r="Z81" t="str">
        <f>IF(ISBLANK(NLD!G82),"",NLD!G82)</f>
        <v>Antikörper, IgT, IgG oder IgA gegen einen beliebigen Mikroorganismus mittels Immunoassay.</v>
      </c>
      <c r="AA81">
        <f>IF(NLD!I82=0,"",NLD!I82)</f>
        <v>28.25</v>
      </c>
      <c r="AB81" t="s">
        <v>495</v>
      </c>
      <c r="AC81">
        <f>IF(ISBLANK(NLD!J82),"",NLD!J82)</f>
        <v>1</v>
      </c>
      <c r="AE81" s="32">
        <f>IF(ISBLANK(BEL!B82),"",BEL!B82)</f>
        <v>551736</v>
      </c>
      <c r="AF81" t="str">
        <f>IF(ISBLANK(BEL!C82),"",BEL!C82)</f>
        <v>Opzoeken van HIV - antilichamen</v>
      </c>
      <c r="AG81" t="str">
        <f>IF(ISBLANK(BEL!E82),"",BEL!E82)</f>
        <v/>
      </c>
      <c r="AH81" t="str">
        <f>IF(ISBLANK(BEL!F82),"",BEL!F82)</f>
        <v/>
      </c>
      <c r="AI81">
        <f>IF(BEL!R82=0,"",BEL!R82)</f>
        <v>2.1647500000000002</v>
      </c>
      <c r="AJ81" t="s">
        <v>495</v>
      </c>
      <c r="AK81">
        <f>IF(ISBLANK(BEL!S82),"",BEL!S82)</f>
        <v>2</v>
      </c>
      <c r="AL81" s="32">
        <f>IF(ISBLANK(FRA!A82),"",FRA!A82)</f>
        <v>388</v>
      </c>
      <c r="AM81" t="str">
        <f>IF(ISBLANK(FRA!B82),"",FRA!B82)</f>
        <v>Infections à virus de l’immunodéficience humaine (VIH 1 et 2)</v>
      </c>
      <c r="AN81" t="str">
        <f>IF(ISBLANK(FRA!D82),"",FRA!D82)</f>
        <v/>
      </c>
      <c r="AO81" t="str">
        <f>IF(ISBLANK(FRA!E82),"",FRA!E82)</f>
        <v/>
      </c>
      <c r="AP81">
        <f>IF(FRA!J82=0,"",FRA!J82)</f>
        <v>10.92</v>
      </c>
      <c r="AQ81" t="s">
        <v>495</v>
      </c>
      <c r="AR81">
        <f>IF(ISBLANK(FRA!K82),"",FRA!K82)</f>
        <v>1</v>
      </c>
    </row>
    <row r="82" spans="1:44" ht="57">
      <c r="A82" t="str">
        <f>CHE!A83</f>
        <v>C1</v>
      </c>
      <c r="B82" t="str">
        <f t="shared" si="1"/>
        <v>C</v>
      </c>
      <c r="C82" s="2">
        <f>CHE!B83</f>
        <v>3101</v>
      </c>
      <c r="D82" s="34" t="str">
        <f>CHE!E83</f>
        <v>HIV-1, 1 Keim oder 1. Keim</v>
      </c>
      <c r="E82">
        <f>CHE!D83</f>
        <v>119.7</v>
      </c>
      <c r="F82" t="s">
        <v>322</v>
      </c>
      <c r="G82" s="32">
        <f>IF(ISBLANK(DEU_EBM!A83),"",DEU_EBM!A83)</f>
        <v>32824</v>
      </c>
      <c r="H82" s="33" t="str">
        <f>IF(ISBLANK(DEU_EBM!B83),"",DEU_EBM!B83)</f>
        <v>Quantitative Bestimmung der HIV-RNA vor, während, zum Abschluss oder nach Abbruch einer spezifischen antiviralen Therapie</v>
      </c>
      <c r="I82" t="str">
        <f>IF(ISBLANK(DEU_EBM!D83),"",DEU_EBM!D83)</f>
        <v/>
      </c>
      <c r="J82" s="33" t="str">
        <f>IF(ISBLANK(DEU_EBM!E83),"",DEU_EBM!E83)</f>
        <v/>
      </c>
      <c r="K82">
        <f>IF(DEU_EBM!G83=0,"",DEU_EBM!G83)</f>
        <v>89.5</v>
      </c>
      <c r="L82" t="s">
        <v>495</v>
      </c>
      <c r="M82">
        <f>DEU_EBM!H83</f>
        <v>1</v>
      </c>
      <c r="N82" s="32">
        <f>IF(ISBLANK(DEU_GOÄ!A83),"",DEU_GOÄ!A83)</f>
        <v>4783</v>
      </c>
      <c r="O82" t="str">
        <f>IF(ISBLANK(DEU_GOÄ!B83),"",DEU_GOÄ!B83)</f>
        <v>Amplifikation von Nukleinsäuren oder Nukleinsäurefragmenten mit Polymerasekettenreaktion (PCR)</v>
      </c>
      <c r="P82" t="str">
        <f>IF(ISBLANK(DEU_GOÄ!D83),"",DEU_GOÄ!D83)</f>
        <v/>
      </c>
      <c r="Q82" t="str">
        <f>IF(ISBLANK(DEU_GOÄ!E83),"",DEU_GOÄ!E83)</f>
        <v/>
      </c>
      <c r="R82" t="str">
        <f>IF(ISBLANK(DEU_GOÄ!G83),"",DEU_GOÄ!G83)</f>
        <v/>
      </c>
      <c r="S82" t="str">
        <f>IF(ISBLANK(DEU_GOÄ!H83),"",DEU_GOÄ!H83)</f>
        <v/>
      </c>
      <c r="T82" s="51">
        <f>IF(DEU_GOÄ!J83=0,"",DEU_GOÄ!J83)</f>
        <v>33.515182812412121</v>
      </c>
      <c r="U82" t="s">
        <v>495</v>
      </c>
      <c r="V82">
        <f>DEU_GOÄ!K83</f>
        <v>1</v>
      </c>
      <c r="W82" s="32" t="str">
        <f>IF(ISBLANK(NLD!A83),"",NLD!A83)</f>
        <v>070006</v>
      </c>
      <c r="X82" t="str">
        <f>IF(ISBLANK(NLD!C83),"",NLD!C83)</f>
        <v>DNA/RNA-Amplifikation, quantitativ.</v>
      </c>
      <c r="Y82" t="str">
        <f>IF(ISBLANK(NLD!E83),"",NLD!E83)</f>
        <v/>
      </c>
      <c r="Z82" t="str">
        <f>IF(ISBLANK(NLD!G83),"",NLD!G83)</f>
        <v/>
      </c>
      <c r="AA82">
        <f>IF(NLD!I83=0,"",NLD!I83)</f>
        <v>167.33</v>
      </c>
      <c r="AB82" t="s">
        <v>495</v>
      </c>
      <c r="AC82">
        <f>IF(ISBLANK(NLD!J83),"",NLD!J83)</f>
        <v>2</v>
      </c>
      <c r="AE82" s="32" t="str">
        <f>IF(ISBLANK(BEL!B83),"",BEL!B83)</f>
        <v/>
      </c>
      <c r="AF82" t="str">
        <f>IF(ISBLANK(BEL!C83),"",BEL!C83)</f>
        <v/>
      </c>
      <c r="AG82" t="str">
        <f>IF(ISBLANK(BEL!E83),"",BEL!E83)</f>
        <v/>
      </c>
      <c r="AH82" t="str">
        <f>IF(ISBLANK(BEL!F83),"",BEL!F83)</f>
        <v/>
      </c>
      <c r="AI82" t="str">
        <f>IF(BEL!R83=0,"",BEL!R83)</f>
        <v/>
      </c>
      <c r="AJ82" t="s">
        <v>495</v>
      </c>
      <c r="AK82">
        <f>IF(ISBLANK(BEL!S83),"",BEL!S83)</f>
        <v>0</v>
      </c>
      <c r="AL82" s="32">
        <f>IF(ISBLANK(FRA!A83),"",FRA!A83)</f>
        <v>4122</v>
      </c>
      <c r="AM82" t="str">
        <f>IF(ISBLANK(FRA!B83),"",FRA!B83)</f>
        <v>Mesure de la charge virale plasmatique VIH</v>
      </c>
      <c r="AN82" t="str">
        <f>IF(ISBLANK(FRA!D83),"",FRA!D83)</f>
        <v/>
      </c>
      <c r="AO82" t="str">
        <f>IF(ISBLANK(FRA!E83),"",FRA!E83)</f>
        <v/>
      </c>
      <c r="AP82">
        <f>IF(FRA!J83=0,"",FRA!J83)</f>
        <v>45.5</v>
      </c>
      <c r="AQ82" t="s">
        <v>495</v>
      </c>
      <c r="AR82">
        <f>IF(ISBLANK(FRA!K83),"",FRA!K83)</f>
        <v>1</v>
      </c>
    </row>
    <row r="83" spans="1:44" ht="57">
      <c r="A83" t="str">
        <f>CHE!A84</f>
        <v>C1</v>
      </c>
      <c r="B83" t="str">
        <f t="shared" si="1"/>
        <v>C</v>
      </c>
      <c r="C83" s="2">
        <f>CHE!B84</f>
        <v>3101.1</v>
      </c>
      <c r="D83" s="34" t="str">
        <f>CHE!E84</f>
        <v>HIV-1, zusätzlicher Keim</v>
      </c>
      <c r="E83">
        <f>CHE!D84</f>
        <v>47.7</v>
      </c>
      <c r="F83" t="s">
        <v>322</v>
      </c>
      <c r="G83" s="32">
        <f>IF(ISBLANK(DEU_EBM!A84),"",DEU_EBM!A84)</f>
        <v>32824</v>
      </c>
      <c r="H83" s="33" t="str">
        <f>IF(ISBLANK(DEU_EBM!B84),"",DEU_EBM!B84)</f>
        <v>Quantitative Bestimmung der HIV-RNA vor, während, zum Abschluss oder nach Abbruch einer spezifischen antiviralen Therapie</v>
      </c>
      <c r="I83" t="str">
        <f>IF(ISBLANK(DEU_EBM!D84),"",DEU_EBM!D84)</f>
        <v/>
      </c>
      <c r="J83" s="33" t="str">
        <f>IF(ISBLANK(DEU_EBM!E84),"",DEU_EBM!E84)</f>
        <v/>
      </c>
      <c r="K83">
        <f>IF(DEU_EBM!G84=0,"",DEU_EBM!G84)</f>
        <v>89.5</v>
      </c>
      <c r="L83" t="s">
        <v>495</v>
      </c>
      <c r="M83">
        <f>DEU_EBM!H84</f>
        <v>2</v>
      </c>
      <c r="N83" s="32" t="str">
        <f>IF(ISBLANK(DEU_GOÄ!A84),"",DEU_GOÄ!A84)</f>
        <v/>
      </c>
      <c r="O83" t="str">
        <f>IF(ISBLANK(DEU_GOÄ!B84),"",DEU_GOÄ!B84)</f>
        <v/>
      </c>
      <c r="P83" t="str">
        <f>IF(ISBLANK(DEU_GOÄ!D84),"",DEU_GOÄ!D84)</f>
        <v/>
      </c>
      <c r="Q83" t="str">
        <f>IF(ISBLANK(DEU_GOÄ!E84),"",DEU_GOÄ!E84)</f>
        <v/>
      </c>
      <c r="R83" t="str">
        <f>IF(ISBLANK(DEU_GOÄ!G84),"",DEU_GOÄ!G84)</f>
        <v/>
      </c>
      <c r="S83" t="str">
        <f>IF(ISBLANK(DEU_GOÄ!H84),"",DEU_GOÄ!H84)</f>
        <v/>
      </c>
      <c r="T83" s="51" t="str">
        <f>IF(DEU_GOÄ!J84=0,"",DEU_GOÄ!J84)</f>
        <v/>
      </c>
      <c r="U83" t="s">
        <v>495</v>
      </c>
      <c r="V83">
        <f>DEU_GOÄ!K84</f>
        <v>0</v>
      </c>
      <c r="W83" s="32" t="str">
        <f>IF(ISBLANK(NLD!A84),"",NLD!A84)</f>
        <v/>
      </c>
      <c r="X83" t="str">
        <f>IF(ISBLANK(NLD!C84),"",NLD!C84)</f>
        <v/>
      </c>
      <c r="Y83" t="str">
        <f>IF(ISBLANK(NLD!E84),"",NLD!E84)</f>
        <v/>
      </c>
      <c r="Z83" t="str">
        <f>IF(ISBLANK(NLD!G84),"",NLD!G84)</f>
        <v/>
      </c>
      <c r="AA83" t="str">
        <f>IF(NLD!I84=0,"",NLD!I84)</f>
        <v/>
      </c>
      <c r="AB83" t="s">
        <v>495</v>
      </c>
      <c r="AC83">
        <f>IF(ISBLANK(NLD!J84),"",NLD!J84)</f>
        <v>0</v>
      </c>
      <c r="AE83" s="32" t="str">
        <f>IF(ISBLANK(BEL!B84),"",BEL!B84)</f>
        <v/>
      </c>
      <c r="AF83" t="str">
        <f>IF(ISBLANK(BEL!C84),"",BEL!C84)</f>
        <v/>
      </c>
      <c r="AG83" t="str">
        <f>IF(ISBLANK(BEL!E84),"",BEL!E84)</f>
        <v/>
      </c>
      <c r="AH83" t="str">
        <f>IF(ISBLANK(BEL!F84),"",BEL!F84)</f>
        <v/>
      </c>
      <c r="AI83" t="str">
        <f>IF(BEL!R84=0,"",BEL!R84)</f>
        <v/>
      </c>
      <c r="AJ83" t="s">
        <v>495</v>
      </c>
      <c r="AK83">
        <f>IF(ISBLANK(BEL!S84),"",BEL!S84)</f>
        <v>0</v>
      </c>
      <c r="AL83" s="32">
        <f>IF(ISBLANK(FRA!A84),"",FRA!A84)</f>
        <v>390</v>
      </c>
      <c r="AM83" t="str">
        <f>IF(ISBLANK(FRA!B84),"",FRA!B84)</f>
        <v>Analyse de confirmation du sérodiagnostic de dépistage par technique d'immuno-transfert</v>
      </c>
      <c r="AN83" t="str">
        <f>IF(ISBLANK(FRA!D84),"",FRA!D84)</f>
        <v/>
      </c>
      <c r="AO83" t="str">
        <f>IF(ISBLANK(FRA!E84),"",FRA!E84)</f>
        <v/>
      </c>
      <c r="AP83">
        <f>IF(FRA!J84=0,"",FRA!J84)</f>
        <v>57.2</v>
      </c>
      <c r="AQ83" t="s">
        <v>495</v>
      </c>
      <c r="AR83">
        <f>IF(ISBLANK(FRA!K84),"",FRA!K84)</f>
        <v>2</v>
      </c>
    </row>
    <row r="84" spans="1:44" ht="99.75">
      <c r="A84" t="str">
        <f>CHE!A85</f>
        <v>C1</v>
      </c>
      <c r="B84" t="str">
        <f t="shared" si="1"/>
        <v>C</v>
      </c>
      <c r="C84" s="2">
        <f>CHE!B85</f>
        <v>3120</v>
      </c>
      <c r="D84" s="34" t="str">
        <f>CHE!E85</f>
        <v>Influenzavirus A oder B, 1 Keim oder 1. Keim</v>
      </c>
      <c r="E84">
        <f>CHE!D85</f>
        <v>119.7</v>
      </c>
      <c r="F84" t="s">
        <v>322</v>
      </c>
      <c r="G84" s="32">
        <f>IF(ISBLANK(DEU_EBM!A85),"",DEU_EBM!A85)</f>
        <v>32851</v>
      </c>
      <c r="H84" s="33" t="str">
        <f>IF(ISBLANK(DEU_EBM!B85),"",DEU_EBM!B85)</f>
        <v>Nukleinsäurenachweis von einem oder mehreren der nachfolgend aufgeführten Erreger akuter respiratorischer Infektionen (Befundmitteilung innerhalb von 24 Stunden nach Materialeingang im Labor)</v>
      </c>
      <c r="I84" t="str">
        <f>IF(ISBLANK(DEU_EBM!D85),"",DEU_EBM!D85)</f>
        <v/>
      </c>
      <c r="J84" s="33" t="str">
        <f>IF(ISBLANK(DEU_EBM!E85),"",DEU_EBM!E85)</f>
        <v/>
      </c>
      <c r="K84">
        <f>IF(DEU_EBM!G85=0,"",DEU_EBM!G85)</f>
        <v>19.899999999999999</v>
      </c>
      <c r="L84" t="s">
        <v>495</v>
      </c>
      <c r="M84">
        <f>DEU_EBM!H85</f>
        <v>1</v>
      </c>
      <c r="N84" s="32">
        <f>IF(ISBLANK(DEU_GOÄ!A85),"",DEU_GOÄ!A85)</f>
        <v>4783</v>
      </c>
      <c r="O84" t="str">
        <f>IF(ISBLANK(DEU_GOÄ!B85),"",DEU_GOÄ!B85)</f>
        <v>Amplifikation von Nukleinsäuren oder Nukleinsäurefragmenten mit Polymerasekettenreaktion (PCR)</v>
      </c>
      <c r="P84" t="str">
        <f>IF(ISBLANK(DEU_GOÄ!D85),"",DEU_GOÄ!D85)</f>
        <v/>
      </c>
      <c r="Q84" t="str">
        <f>IF(ISBLANK(DEU_GOÄ!E85),"",DEU_GOÄ!E85)</f>
        <v/>
      </c>
      <c r="R84" t="str">
        <f>IF(ISBLANK(DEU_GOÄ!G85),"",DEU_GOÄ!G85)</f>
        <v/>
      </c>
      <c r="S84" t="str">
        <f>IF(ISBLANK(DEU_GOÄ!H85),"",DEU_GOÄ!H85)</f>
        <v/>
      </c>
      <c r="T84" s="51">
        <f>IF(DEU_GOÄ!J85=0,"",DEU_GOÄ!J85)</f>
        <v>33.515182812412121</v>
      </c>
      <c r="U84" t="s">
        <v>495</v>
      </c>
      <c r="V84">
        <f>DEU_GOÄ!K85</f>
        <v>1</v>
      </c>
      <c r="W84" s="32" t="str">
        <f>IF(ISBLANK(NLD!A85),"",NLD!A85)</f>
        <v>070006</v>
      </c>
      <c r="X84" t="str">
        <f>IF(ISBLANK(NLD!C85),"",NLD!C85)</f>
        <v>DNA/RNA-Amplifikation, quantitativ.</v>
      </c>
      <c r="Y84" t="str">
        <f>IF(ISBLANK(NLD!E85),"",NLD!E85)</f>
        <v/>
      </c>
      <c r="Z84" t="str">
        <f>IF(ISBLANK(NLD!G85),"",NLD!G85)</f>
        <v/>
      </c>
      <c r="AA84">
        <f>IF(NLD!I85=0,"",NLD!I85)</f>
        <v>167.33</v>
      </c>
      <c r="AB84" t="s">
        <v>495</v>
      </c>
      <c r="AC84">
        <f>IF(ISBLANK(NLD!J85),"",NLD!J85)</f>
        <v>2</v>
      </c>
      <c r="AE84" s="32" t="str">
        <f>IF(ISBLANK(BEL!B85),"",BEL!B85)</f>
        <v/>
      </c>
      <c r="AF84" t="str">
        <f>IF(ISBLANK(BEL!C85),"",BEL!C85)</f>
        <v/>
      </c>
      <c r="AG84" t="str">
        <f>IF(ISBLANK(BEL!E85),"",BEL!E85)</f>
        <v/>
      </c>
      <c r="AH84" t="str">
        <f>IF(ISBLANK(BEL!F85),"",BEL!F85)</f>
        <v/>
      </c>
      <c r="AI84" t="str">
        <f>IF(BEL!R85=0,"",BEL!R85)</f>
        <v/>
      </c>
      <c r="AJ84" t="s">
        <v>495</v>
      </c>
      <c r="AK84">
        <f>IF(ISBLANK(BEL!S85),"",BEL!S85)</f>
        <v>0</v>
      </c>
      <c r="AL84" s="32">
        <f>IF(ISBLANK(FRA!A85),"",FRA!A85)</f>
        <v>5272</v>
      </c>
      <c r="AM84" t="str">
        <f>IF(ISBLANK(FRA!B85),"",FRA!B85)</f>
        <v xml:space="preserve">Détection du génome des virus Influenza A et B de la grippe sur prélèvement nasopharyngé par RT-PCR </v>
      </c>
      <c r="AN84" t="str">
        <f>IF(ISBLANK(FRA!D85),"",FRA!D85)</f>
        <v/>
      </c>
      <c r="AO84" t="str">
        <f>IF(ISBLANK(FRA!E85),"",FRA!E85)</f>
        <v/>
      </c>
      <c r="AP84">
        <f>IF(FRA!J85=0,"",FRA!J85)</f>
        <v>15.600000000000001</v>
      </c>
      <c r="AQ84" t="s">
        <v>495</v>
      </c>
      <c r="AR84">
        <f>IF(ISBLANK(FRA!K85),"",FRA!K85)</f>
        <v>1</v>
      </c>
    </row>
    <row r="85" spans="1:44" ht="99.75">
      <c r="A85" t="str">
        <f>CHE!A86</f>
        <v>C1</v>
      </c>
      <c r="B85" t="str">
        <f t="shared" si="1"/>
        <v>C</v>
      </c>
      <c r="C85" s="2">
        <f>CHE!B86</f>
        <v>3120.1</v>
      </c>
      <c r="D85" s="34" t="str">
        <f>CHE!E86</f>
        <v>Influenzavirus A oder B, zusätzlicher Keim</v>
      </c>
      <c r="E85">
        <f>CHE!D86</f>
        <v>47.7</v>
      </c>
      <c r="F85" t="s">
        <v>322</v>
      </c>
      <c r="G85" s="32">
        <f>IF(ISBLANK(DEU_EBM!A86),"",DEU_EBM!A86)</f>
        <v>32851</v>
      </c>
      <c r="H85" s="33" t="str">
        <f>IF(ISBLANK(DEU_EBM!B86),"",DEU_EBM!B86)</f>
        <v>Nukleinsäurenachweis von einem oder mehreren der nachfolgend aufgeführten Erreger akuter respiratorischer Infektionen (Befundmitteilung innerhalb von 24 Stunden nach Materialeingang im Labor)</v>
      </c>
      <c r="I85" t="str">
        <f>IF(ISBLANK(DEU_EBM!D86),"",DEU_EBM!D86)</f>
        <v/>
      </c>
      <c r="J85" s="33" t="str">
        <f>IF(ISBLANK(DEU_EBM!E86),"",DEU_EBM!E86)</f>
        <v/>
      </c>
      <c r="K85">
        <f>IF(DEU_EBM!G86=0,"",DEU_EBM!G86)</f>
        <v>7.23</v>
      </c>
      <c r="L85" t="s">
        <v>495</v>
      </c>
      <c r="M85">
        <f>DEU_EBM!H86</f>
        <v>1</v>
      </c>
      <c r="N85" s="32" t="str">
        <f>IF(ISBLANK(DEU_GOÄ!A86),"",DEU_GOÄ!A86)</f>
        <v/>
      </c>
      <c r="O85" t="str">
        <f>IF(ISBLANK(DEU_GOÄ!B86),"",DEU_GOÄ!B86)</f>
        <v/>
      </c>
      <c r="P85" t="str">
        <f>IF(ISBLANK(DEU_GOÄ!D86),"",DEU_GOÄ!D86)</f>
        <v/>
      </c>
      <c r="Q85" t="str">
        <f>IF(ISBLANK(DEU_GOÄ!E86),"",DEU_GOÄ!E86)</f>
        <v/>
      </c>
      <c r="R85" t="str">
        <f>IF(ISBLANK(DEU_GOÄ!G86),"",DEU_GOÄ!G86)</f>
        <v/>
      </c>
      <c r="S85" t="str">
        <f>IF(ISBLANK(DEU_GOÄ!H86),"",DEU_GOÄ!H86)</f>
        <v/>
      </c>
      <c r="T85" s="51" t="str">
        <f>IF(DEU_GOÄ!J86=0,"",DEU_GOÄ!J86)</f>
        <v/>
      </c>
      <c r="U85" t="s">
        <v>495</v>
      </c>
      <c r="V85">
        <f>DEU_GOÄ!K86</f>
        <v>0</v>
      </c>
      <c r="W85" s="32" t="str">
        <f>IF(ISBLANK(NLD!A86),"",NLD!A86)</f>
        <v/>
      </c>
      <c r="X85" t="str">
        <f>IF(ISBLANK(NLD!C86),"",NLD!C86)</f>
        <v/>
      </c>
      <c r="Y85" t="str">
        <f>IF(ISBLANK(NLD!E86),"",NLD!E86)</f>
        <v/>
      </c>
      <c r="Z85" t="str">
        <f>IF(ISBLANK(NLD!G86),"",NLD!G86)</f>
        <v/>
      </c>
      <c r="AA85" t="str">
        <f>IF(NLD!I86=0,"",NLD!I86)</f>
        <v/>
      </c>
      <c r="AB85" t="s">
        <v>495</v>
      </c>
      <c r="AC85">
        <f>IF(ISBLANK(NLD!J86),"",NLD!J86)</f>
        <v>0</v>
      </c>
      <c r="AE85" s="32" t="str">
        <f>IF(ISBLANK(BEL!B86),"",BEL!B86)</f>
        <v/>
      </c>
      <c r="AF85" t="str">
        <f>IF(ISBLANK(BEL!C86),"",BEL!C86)</f>
        <v/>
      </c>
      <c r="AG85" t="str">
        <f>IF(ISBLANK(BEL!E86),"",BEL!E86)</f>
        <v/>
      </c>
      <c r="AH85" t="str">
        <f>IF(ISBLANK(BEL!F86),"",BEL!F86)</f>
        <v/>
      </c>
      <c r="AI85" t="str">
        <f>IF(BEL!R86=0,"",BEL!R86)</f>
        <v/>
      </c>
      <c r="AJ85" t="s">
        <v>495</v>
      </c>
      <c r="AK85">
        <f>IF(ISBLANK(BEL!S86),"",BEL!S86)</f>
        <v>0</v>
      </c>
      <c r="AL85" s="32">
        <f>IF(ISBLANK(FRA!A86),"",FRA!A86)</f>
        <v>5272</v>
      </c>
      <c r="AM85" t="str">
        <f>IF(ISBLANK(FRA!B86),"",FRA!B86)</f>
        <v xml:space="preserve">Détection du génome des virus Influenza A et B de la grippe sur prélèvement nasopharyngé par RT-PCR </v>
      </c>
      <c r="AN85" t="str">
        <f>IF(ISBLANK(FRA!D86),"",FRA!D86)</f>
        <v/>
      </c>
      <c r="AO85" t="str">
        <f>IF(ISBLANK(FRA!E86),"",FRA!E86)</f>
        <v/>
      </c>
      <c r="AP85">
        <f>IF(FRA!J86=0,"",FRA!J86)</f>
        <v>15.600000000000001</v>
      </c>
      <c r="AQ85" t="s">
        <v>495</v>
      </c>
      <c r="AR85">
        <f>IF(ISBLANK(FRA!K86),"",FRA!K86)</f>
        <v>2</v>
      </c>
    </row>
    <row r="86" spans="1:44">
      <c r="A86" t="str">
        <f>CHE!A87</f>
        <v>C1</v>
      </c>
      <c r="B86" t="str">
        <f t="shared" si="1"/>
        <v>C</v>
      </c>
      <c r="C86" s="2">
        <f>CHE!B87</f>
        <v>3178</v>
      </c>
      <c r="D86" s="34" t="str">
        <f>CHE!E87</f>
        <v>Varizella-Zoster-Virus, Ig oder IgG</v>
      </c>
      <c r="E86">
        <f>CHE!D87</f>
        <v>37.799999999999997</v>
      </c>
      <c r="F86" t="s">
        <v>322</v>
      </c>
      <c r="G86" s="32">
        <f>IF(ISBLANK(DEU_EBM!A87),"",DEU_EBM!A87)</f>
        <v>32629</v>
      </c>
      <c r="H86" s="33" t="str">
        <f>IF(ISBLANK(DEU_EBM!B87),"",DEU_EBM!B87)</f>
        <v>Varicella-Zoster-Virus-Antikörper</v>
      </c>
      <c r="I86" t="str">
        <f>IF(ISBLANK(DEU_EBM!D87),"",DEU_EBM!D87)</f>
        <v/>
      </c>
      <c r="J86" s="33" t="str">
        <f>IF(ISBLANK(DEU_EBM!E87),"",DEU_EBM!E87)</f>
        <v/>
      </c>
      <c r="K86">
        <f>IF(DEU_EBM!G87=0,"",DEU_EBM!G87)</f>
        <v>11.3</v>
      </c>
      <c r="L86" t="s">
        <v>495</v>
      </c>
      <c r="M86">
        <f>DEU_EBM!H87</f>
        <v>1</v>
      </c>
      <c r="N86" s="32">
        <f>IF(ISBLANK(DEU_GOÄ!A87),"",DEU_GOÄ!A87)</f>
        <v>4388</v>
      </c>
      <c r="O86" t="str">
        <f>IF(ISBLANK(DEU_GOÄ!B87),"",DEU_GOÄ!B87)</f>
        <v>Varizella-Zoster-Virus (IgG und IgM)</v>
      </c>
      <c r="P86" t="str">
        <f>IF(ISBLANK(DEU_GOÄ!D87),"",DEU_GOÄ!D87)</f>
        <v/>
      </c>
      <c r="Q86" t="str">
        <f>IF(ISBLANK(DEU_GOÄ!E87),"",DEU_GOÄ!E87)</f>
        <v/>
      </c>
      <c r="R86" t="str">
        <f>IF(ISBLANK(DEU_GOÄ!G87),"",DEU_GOÄ!G87)</f>
        <v/>
      </c>
      <c r="S86" t="str">
        <f>IF(ISBLANK(DEU_GOÄ!H87),"",DEU_GOÄ!H87)</f>
        <v/>
      </c>
      <c r="T86" s="51">
        <f>IF(DEU_GOÄ!J87=0,"",DEU_GOÄ!J87)</f>
        <v>16.087287749957817</v>
      </c>
      <c r="U86" t="s">
        <v>495</v>
      </c>
      <c r="V86">
        <f>DEU_GOÄ!K87</f>
        <v>1</v>
      </c>
      <c r="W86" s="32" t="str">
        <f>IF(ISBLANK(NLD!A87),"",NLD!A87)</f>
        <v>071118</v>
      </c>
      <c r="X86" t="str">
        <f>IF(ISBLANK(NLD!C87),"",NLD!C87)</f>
        <v>Antikörper, IgT, IgG oder IgA gegen einen beliebigen Mikroorganismus mittels Immunoassay.</v>
      </c>
      <c r="Y86" t="str">
        <f>IF(ISBLANK(NLD!E87),"",NLD!E87)</f>
        <v/>
      </c>
      <c r="Z86" t="str">
        <f>IF(ISBLANK(NLD!G87),"",NLD!G87)</f>
        <v/>
      </c>
      <c r="AA86">
        <f>IF(NLD!I87=0,"",NLD!I87)</f>
        <v>11.59</v>
      </c>
      <c r="AB86" t="s">
        <v>495</v>
      </c>
      <c r="AC86">
        <f>IF(ISBLANK(NLD!J87),"",NLD!J87)</f>
        <v>1</v>
      </c>
      <c r="AE86" s="32">
        <f>IF(ISBLANK(BEL!B87),"",BEL!B87)</f>
        <v>551493</v>
      </c>
      <c r="AF86" t="str">
        <f>IF(ISBLANK(BEL!C87),"",BEL!C87)</f>
        <v>Opsporen van antilichamen tegen Varicella-zoster virus</v>
      </c>
      <c r="AG86" t="str">
        <f>IF(ISBLANK(BEL!E87),"",BEL!E87)</f>
        <v/>
      </c>
      <c r="AH86" t="str">
        <f>IF(ISBLANK(BEL!F87),"",BEL!F87)</f>
        <v/>
      </c>
      <c r="AI86">
        <f>IF(BEL!R87=0,"",BEL!R87)</f>
        <v>1.7318</v>
      </c>
      <c r="AJ86" t="s">
        <v>495</v>
      </c>
      <c r="AK86">
        <f>IF(ISBLANK(BEL!S87),"",BEL!S87)</f>
        <v>1</v>
      </c>
      <c r="AL86" s="32">
        <f>IF(ISBLANK(FRA!A87),"",FRA!A87)</f>
        <v>1779</v>
      </c>
      <c r="AM86" t="str">
        <f>IF(ISBLANK(FRA!B87),"",FRA!B87)</f>
        <v>Détection des anticorps anti-VZV Recherche des IgG</v>
      </c>
      <c r="AN86" t="str">
        <f>IF(ISBLANK(FRA!D87),"",FRA!D87)</f>
        <v/>
      </c>
      <c r="AO86" t="str">
        <f>IF(ISBLANK(FRA!E87),"",FRA!E87)</f>
        <v/>
      </c>
      <c r="AP86">
        <f>IF(FRA!J87=0,"",FRA!J87)</f>
        <v>15.600000000000001</v>
      </c>
      <c r="AQ86" t="s">
        <v>495</v>
      </c>
      <c r="AR86">
        <f>IF(ISBLANK(FRA!K87),"",FRA!K87)</f>
        <v>1</v>
      </c>
    </row>
    <row r="87" spans="1:44" ht="99.75">
      <c r="A87" t="str">
        <f>CHE!A88</f>
        <v>C2</v>
      </c>
      <c r="B87" t="str">
        <f t="shared" si="1"/>
        <v>C</v>
      </c>
      <c r="C87" s="2">
        <f>CHE!B88</f>
        <v>3326</v>
      </c>
      <c r="D87" s="34" t="str">
        <f>CHE!E88</f>
        <v>Stuhl, Salmonellen, Shigellen, Campylobacter</v>
      </c>
      <c r="E87">
        <f>CHE!D88</f>
        <v>70.2</v>
      </c>
      <c r="F87" t="s">
        <v>322</v>
      </c>
      <c r="G87" s="32">
        <f>IF(ISBLANK(DEU_EBM!A88),"",DEU_EBM!A88)</f>
        <v>32723</v>
      </c>
      <c r="H87" s="33" t="str">
        <f>IF(ISBLANK(DEU_EBM!B88),"",DEU_EBM!B88)</f>
        <v xml:space="preserve"> Stuhluntersuchung mit mindestens fünf Nährböden, einschl. Untersuchung auf Yersinien, Campylobacter und ggf. weitere darmpathogene Bakterien, ggf. einschl. anaerober Untersuchung, z. B. auf Clostridien</v>
      </c>
      <c r="I87" t="str">
        <f>IF(ISBLANK(DEU_EBM!D88),"",DEU_EBM!D88)</f>
        <v/>
      </c>
      <c r="J87" s="33" t="str">
        <f>IF(ISBLANK(DEU_EBM!E88),"",DEU_EBM!E88)</f>
        <v/>
      </c>
      <c r="K87">
        <f>IF(DEU_EBM!G88=0,"",DEU_EBM!G88)</f>
        <v>10.7</v>
      </c>
      <c r="L87" t="s">
        <v>495</v>
      </c>
      <c r="M87">
        <f>DEU_EBM!H88</f>
        <v>2</v>
      </c>
      <c r="N87" s="32" t="str">
        <f>IF(ISBLANK(DEU_GOÄ!A88),"",DEU_GOÄ!A88)</f>
        <v/>
      </c>
      <c r="O87" t="str">
        <f>IF(ISBLANK(DEU_GOÄ!B88),"",DEU_GOÄ!B88)</f>
        <v/>
      </c>
      <c r="P87" t="str">
        <f>IF(ISBLANK(DEU_GOÄ!D88),"",DEU_GOÄ!D88)</f>
        <v/>
      </c>
      <c r="Q87" t="str">
        <f>IF(ISBLANK(DEU_GOÄ!E88),"",DEU_GOÄ!E88)</f>
        <v/>
      </c>
      <c r="R87" t="str">
        <f>IF(ISBLANK(DEU_GOÄ!G88),"",DEU_GOÄ!G88)</f>
        <v/>
      </c>
      <c r="S87" t="str">
        <f>IF(ISBLANK(DEU_GOÄ!H88),"",DEU_GOÄ!H88)</f>
        <v/>
      </c>
      <c r="T87" s="51" t="str">
        <f>IF(DEU_GOÄ!J88=0,"",DEU_GOÄ!J88)</f>
        <v/>
      </c>
      <c r="U87" t="s">
        <v>495</v>
      </c>
      <c r="V87">
        <f>DEU_GOÄ!K88</f>
        <v>0</v>
      </c>
      <c r="W87" s="32" t="str">
        <f>IF(ISBLANK(NLD!A88),"",NLD!A88)</f>
        <v/>
      </c>
      <c r="X87" t="str">
        <f>IF(ISBLANK(NLD!C88),"",NLD!C88)</f>
        <v/>
      </c>
      <c r="Y87" t="str">
        <f>IF(ISBLANK(NLD!E88),"",NLD!E88)</f>
        <v/>
      </c>
      <c r="Z87" t="str">
        <f>IF(ISBLANK(NLD!G88),"",NLD!G88)</f>
        <v/>
      </c>
      <c r="AA87" t="str">
        <f>IF(NLD!I88=0,"",NLD!I88)</f>
        <v/>
      </c>
      <c r="AB87" t="s">
        <v>495</v>
      </c>
      <c r="AC87">
        <f>IF(ISBLANK(NLD!J88),"",NLD!J88)</f>
        <v>0</v>
      </c>
      <c r="AE87" s="32">
        <f>IF(ISBLANK(BEL!B88),"",BEL!B88)</f>
        <v>549835</v>
      </c>
      <c r="AF87" t="str">
        <f>IF(ISBLANK(BEL!C88),"",BEL!C88)</f>
        <v>Kweek die tenminste het opzoeken van Salmonella, Shigella, Yersinia en Campylobacter omvat, met identificatie van de kiemen in faeces</v>
      </c>
      <c r="AG87" t="str">
        <f>IF(ISBLANK(BEL!E88),"",BEL!E88)</f>
        <v/>
      </c>
      <c r="AH87" t="str">
        <f>IF(ISBLANK(BEL!F88),"",BEL!F88)</f>
        <v/>
      </c>
      <c r="AI87">
        <f>IF(BEL!R88=0,"",BEL!R88)</f>
        <v>5.1954000000000002</v>
      </c>
      <c r="AJ87" t="s">
        <v>495</v>
      </c>
      <c r="AK87">
        <f>IF(ISBLANK(BEL!S88),"",BEL!S88)</f>
        <v>1</v>
      </c>
      <c r="AL87" s="32">
        <f>IF(ISBLANK(FRA!A88),"",FRA!A88)</f>
        <v>5207</v>
      </c>
      <c r="AM87" t="str">
        <f>IF(ISBLANK(FRA!B88),"",FRA!B88)</f>
        <v xml:space="preserve">Matières fécales ou prélèvement rectal </v>
      </c>
      <c r="AN87" t="str">
        <f>IF(ISBLANK(FRA!D88),"",FRA!D88)</f>
        <v/>
      </c>
      <c r="AO87" t="str">
        <f>IF(ISBLANK(FRA!E88),"",FRA!E88)</f>
        <v/>
      </c>
      <c r="AP87">
        <f>IF(FRA!J88=0,"",FRA!J88)</f>
        <v>46.800000000000004</v>
      </c>
      <c r="AQ87" t="s">
        <v>495</v>
      </c>
      <c r="AR87">
        <f>IF(ISBLANK(FRA!K88),"",FRA!K88)</f>
        <v>2</v>
      </c>
    </row>
    <row r="88" spans="1:44">
      <c r="A88" t="str">
        <f>CHE!A89</f>
        <v>C2</v>
      </c>
      <c r="B88" t="str">
        <f t="shared" si="1"/>
        <v>C</v>
      </c>
      <c r="C88" s="2">
        <f>CHE!B89</f>
        <v>3331</v>
      </c>
      <c r="D88" s="34" t="str">
        <f>CHE!E89</f>
        <v>Urin, Eintauch-Objektträger</v>
      </c>
      <c r="E88">
        <f>CHE!D89</f>
        <v>77.400000000000006</v>
      </c>
      <c r="F88" t="s">
        <v>322</v>
      </c>
      <c r="G88" s="32" t="str">
        <f>IF(ISBLANK(DEU_EBM!A89),"",DEU_EBM!A89)</f>
        <v/>
      </c>
      <c r="H88" s="33" t="str">
        <f>IF(ISBLANK(DEU_EBM!B89),"",DEU_EBM!B89)</f>
        <v/>
      </c>
      <c r="I88" t="str">
        <f>IF(ISBLANK(DEU_EBM!D89),"",DEU_EBM!D89)</f>
        <v/>
      </c>
      <c r="J88" s="33" t="str">
        <f>IF(ISBLANK(DEU_EBM!E89),"",DEU_EBM!E89)</f>
        <v/>
      </c>
      <c r="K88" t="str">
        <f>IF(DEU_EBM!G89=0,"",DEU_EBM!G89)</f>
        <v/>
      </c>
      <c r="L88" t="s">
        <v>495</v>
      </c>
      <c r="M88">
        <f>DEU_EBM!H89</f>
        <v>0</v>
      </c>
      <c r="N88" s="32">
        <f>IF(ISBLANK(DEU_GOÄ!A89),"",DEU_GOÄ!A89)</f>
        <v>4605</v>
      </c>
      <c r="O88" t="str">
        <f>IF(ISBLANK(DEU_GOÄ!B89),"",DEU_GOÄ!B89)</f>
        <v>Untersuchung zur Bestimmung der Keimzahl mittels Eintauchobjektträgerkultur (z.B. Cult-dip Plus (R), Dip-Slide (R), Uricount (R), Uricult (R), A* Uriline (R), A* Urotube (R)), semiquantitativ, je Urinuntersuchung</v>
      </c>
      <c r="P88" t="str">
        <f>IF(ISBLANK(DEU_GOÄ!D89),"",DEU_GOÄ!D89)</f>
        <v/>
      </c>
      <c r="Q88" t="str">
        <f>IF(ISBLANK(DEU_GOÄ!E89),"",DEU_GOÄ!E89)</f>
        <v/>
      </c>
      <c r="R88" t="str">
        <f>IF(ISBLANK(DEU_GOÄ!G89),"",DEU_GOÄ!G89)</f>
        <v/>
      </c>
      <c r="S88" t="str">
        <f>IF(ISBLANK(DEU_GOÄ!H89),"",DEU_GOÄ!H89)</f>
        <v/>
      </c>
      <c r="T88" s="51">
        <f>IF(DEU_GOÄ!J89=0,"",DEU_GOÄ!J89)</f>
        <v>4.0218219374894542</v>
      </c>
      <c r="U88" t="s">
        <v>495</v>
      </c>
      <c r="V88">
        <f>DEU_GOÄ!K89</f>
        <v>2</v>
      </c>
      <c r="W88" s="32" t="str">
        <f>IF(ISBLANK(NLD!A89),"",NLD!A89)</f>
        <v/>
      </c>
      <c r="X88" t="str">
        <f>IF(ISBLANK(NLD!C89),"",NLD!C89)</f>
        <v/>
      </c>
      <c r="Y88" t="str">
        <f>IF(ISBLANK(NLD!E89),"",NLD!E89)</f>
        <v/>
      </c>
      <c r="Z88" t="str">
        <f>IF(ISBLANK(NLD!G89),"",NLD!G89)</f>
        <v/>
      </c>
      <c r="AA88" t="str">
        <f>IF(NLD!I89=0,"",NLD!I89)</f>
        <v/>
      </c>
      <c r="AB88" t="s">
        <v>495</v>
      </c>
      <c r="AC88">
        <f>IF(ISBLANK(NLD!J89),"",NLD!J89)</f>
        <v>0</v>
      </c>
      <c r="AE88" s="32" t="str">
        <f>IF(ISBLANK(BEL!B89),"",BEL!B89)</f>
        <v/>
      </c>
      <c r="AF88" t="str">
        <f>IF(ISBLANK(BEL!C89),"",BEL!C89)</f>
        <v/>
      </c>
      <c r="AG88" t="str">
        <f>IF(ISBLANK(BEL!E89),"",BEL!E89)</f>
        <v/>
      </c>
      <c r="AH88" t="str">
        <f>IF(ISBLANK(BEL!F89),"",BEL!F89)</f>
        <v/>
      </c>
      <c r="AI88" t="str">
        <f>IF(BEL!R89=0,"",BEL!R89)</f>
        <v/>
      </c>
      <c r="AJ88" t="s">
        <v>495</v>
      </c>
      <c r="AK88">
        <f>IF(ISBLANK(BEL!S89),"",BEL!S89)</f>
        <v>0</v>
      </c>
      <c r="AL88" s="32">
        <f>IF(ISBLANK(FRA!A89),"",FRA!A89)</f>
        <v>2004</v>
      </c>
      <c r="AM88" t="str">
        <f>IF(ISBLANK(FRA!B89),"",FRA!B89)</f>
        <v>Protéines totales (protéinurie) : dosage</v>
      </c>
      <c r="AN88" t="str">
        <f>IF(ISBLANK(FRA!D89),"",FRA!D89)</f>
        <v/>
      </c>
      <c r="AO88" t="str">
        <f>IF(ISBLANK(FRA!E89),"",FRA!E89)</f>
        <v/>
      </c>
      <c r="AP88">
        <f>IF(FRA!J89=0,"",FRA!J89)</f>
        <v>1.56</v>
      </c>
      <c r="AQ88" t="s">
        <v>495</v>
      </c>
      <c r="AR88">
        <f>IF(ISBLANK(FRA!K89),"",FRA!K89)</f>
        <v>0</v>
      </c>
    </row>
    <row r="89" spans="1:44" ht="28.5">
      <c r="A89" t="str">
        <f>CHE!A90</f>
        <v>C2</v>
      </c>
      <c r="B89" t="str">
        <f t="shared" si="1"/>
        <v>C</v>
      </c>
      <c r="C89" s="2">
        <f>CHE!B90</f>
        <v>3332</v>
      </c>
      <c r="D89" s="34" t="str">
        <f>CHE!E90</f>
        <v>Urin, nativ oder konserviert inkl. Keimzählung</v>
      </c>
      <c r="E89">
        <f>CHE!D90</f>
        <v>30.6</v>
      </c>
      <c r="F89" t="s">
        <v>322</v>
      </c>
      <c r="G89" s="32" t="str">
        <f>IF(ISBLANK(DEU_EBM!A90),"",DEU_EBM!A90)</f>
        <v/>
      </c>
      <c r="H89" s="33" t="str">
        <f>IF(ISBLANK(DEU_EBM!B90),"",DEU_EBM!B90)</f>
        <v/>
      </c>
      <c r="I89" t="str">
        <f>IF(ISBLANK(DEU_EBM!D90),"",DEU_EBM!D90)</f>
        <v/>
      </c>
      <c r="J89" s="33" t="str">
        <f>IF(ISBLANK(DEU_EBM!E90),"",DEU_EBM!E90)</f>
        <v/>
      </c>
      <c r="K89" t="str">
        <f>IF(DEU_EBM!G90=0,"",DEU_EBM!G90)</f>
        <v/>
      </c>
      <c r="L89" t="s">
        <v>495</v>
      </c>
      <c r="M89">
        <f>DEU_EBM!H90</f>
        <v>0</v>
      </c>
      <c r="N89" s="32">
        <f>IF(ISBLANK(DEU_GOÄ!A90),"",DEU_GOÄ!A90)</f>
        <v>4606</v>
      </c>
      <c r="O89" t="str">
        <f>IF(ISBLANK(DEU_GOÄ!B90),"",DEU_GOÄ!B90)</f>
        <v>Untersuchung zur Bestimmung der Keimzahl in Flüssigkeiten mittels Oberflächenkulturen oder Plattengußverfahren nach quantitativer Aufbringung des Untersuchungsmaterials, je Untersuchungsmaterial</v>
      </c>
      <c r="P89" t="str">
        <f>IF(ISBLANK(DEU_GOÄ!D90),"",DEU_GOÄ!D90)</f>
        <v/>
      </c>
      <c r="Q89" t="str">
        <f>IF(ISBLANK(DEU_GOÄ!E90),"",DEU_GOÄ!E90)</f>
        <v/>
      </c>
      <c r="R89" t="str">
        <f>IF(ISBLANK(DEU_GOÄ!G90),"",DEU_GOÄ!G90)</f>
        <v/>
      </c>
      <c r="S89" t="str">
        <f>IF(ISBLANK(DEU_GOÄ!H90),"",DEU_GOÄ!H90)</f>
        <v/>
      </c>
      <c r="T89" s="51">
        <f>IF(DEU_GOÄ!J90=0,"",DEU_GOÄ!J90)</f>
        <v>16.75759140620606</v>
      </c>
      <c r="U89" t="s">
        <v>495</v>
      </c>
      <c r="V89">
        <f>DEU_GOÄ!K90</f>
        <v>2</v>
      </c>
      <c r="W89" s="32" t="str">
        <f>IF(ISBLANK(NLD!A90),"",NLD!A90)</f>
        <v/>
      </c>
      <c r="X89" t="str">
        <f>IF(ISBLANK(NLD!C90),"",NLD!C90)</f>
        <v/>
      </c>
      <c r="Y89" t="str">
        <f>IF(ISBLANK(NLD!E90),"",NLD!E90)</f>
        <v/>
      </c>
      <c r="Z89" t="str">
        <f>IF(ISBLANK(NLD!G90),"",NLD!G90)</f>
        <v/>
      </c>
      <c r="AA89" t="str">
        <f>IF(NLD!I90=0,"",NLD!I90)</f>
        <v/>
      </c>
      <c r="AB89" t="s">
        <v>495</v>
      </c>
      <c r="AC89">
        <f>IF(ISBLANK(NLD!J90),"",NLD!J90)</f>
        <v>0</v>
      </c>
      <c r="AE89" s="32" t="str">
        <f>IF(ISBLANK(BEL!B90),"",BEL!B90)</f>
        <v/>
      </c>
      <c r="AF89" t="str">
        <f>IF(ISBLANK(BEL!C90),"",BEL!C90)</f>
        <v/>
      </c>
      <c r="AG89" t="str">
        <f>IF(ISBLANK(BEL!E90),"",BEL!E90)</f>
        <v/>
      </c>
      <c r="AH89" t="str">
        <f>IF(ISBLANK(BEL!F90),"",BEL!F90)</f>
        <v/>
      </c>
      <c r="AI89" t="str">
        <f>IF(BEL!R90=0,"",BEL!R90)</f>
        <v/>
      </c>
      <c r="AJ89" t="s">
        <v>495</v>
      </c>
      <c r="AK89">
        <f>IF(ISBLANK(BEL!S90),"",BEL!S90)</f>
        <v>0</v>
      </c>
      <c r="AL89" s="32">
        <f>IF(ISBLANK(FRA!A90),"",FRA!A90)</f>
        <v>635</v>
      </c>
      <c r="AM89" t="str">
        <f>IF(ISBLANK(FRA!B90),"",FRA!B90)</f>
        <v>Electrophorèse des protéines urinaires</v>
      </c>
      <c r="AN89" t="str">
        <f>IF(ISBLANK(FRA!D90),"",FRA!D90)</f>
        <v/>
      </c>
      <c r="AO89" t="str">
        <f>IF(ISBLANK(FRA!E90),"",FRA!E90)</f>
        <v/>
      </c>
      <c r="AP89">
        <f>IF(FRA!J90=0,"",FRA!J90)</f>
        <v>14.3</v>
      </c>
      <c r="AQ89" t="s">
        <v>495</v>
      </c>
      <c r="AR89">
        <f>IF(ISBLANK(FRA!K90),"",FRA!K90)</f>
        <v>0</v>
      </c>
    </row>
    <row r="90" spans="1:44" ht="28.5">
      <c r="A90" t="str">
        <f>CHE!A91</f>
        <v>C2</v>
      </c>
      <c r="B90" t="str">
        <f t="shared" si="1"/>
        <v>C</v>
      </c>
      <c r="C90" s="2">
        <f>CHE!B91</f>
        <v>3333</v>
      </c>
      <c r="D90" s="34" t="str">
        <f>CHE!E91</f>
        <v>Urin, nativ oder konserviert inkl. Keimzählung</v>
      </c>
      <c r="E90">
        <f>CHE!D91</f>
        <v>99</v>
      </c>
      <c r="F90" t="s">
        <v>322</v>
      </c>
      <c r="G90" s="32" t="str">
        <f>IF(ISBLANK(DEU_EBM!A91),"",DEU_EBM!A91)</f>
        <v/>
      </c>
      <c r="H90" s="33" t="str">
        <f>IF(ISBLANK(DEU_EBM!B91),"",DEU_EBM!B91)</f>
        <v/>
      </c>
      <c r="I90" t="str">
        <f>IF(ISBLANK(DEU_EBM!D91),"",DEU_EBM!D91)</f>
        <v/>
      </c>
      <c r="J90" s="33" t="str">
        <f>IF(ISBLANK(DEU_EBM!E91),"",DEU_EBM!E91)</f>
        <v/>
      </c>
      <c r="K90" t="str">
        <f>IF(DEU_EBM!G91=0,"",DEU_EBM!G91)</f>
        <v/>
      </c>
      <c r="L90" t="s">
        <v>495</v>
      </c>
      <c r="M90">
        <f>DEU_EBM!H91</f>
        <v>0</v>
      </c>
      <c r="N90" s="32" t="str">
        <f>IF(ISBLANK(DEU_GOÄ!A91),"",DEU_GOÄ!A91)</f>
        <v/>
      </c>
      <c r="O90" t="str">
        <f>IF(ISBLANK(DEU_GOÄ!B91),"",DEU_GOÄ!B91)</f>
        <v/>
      </c>
      <c r="P90" t="str">
        <f>IF(ISBLANK(DEU_GOÄ!D91),"",DEU_GOÄ!D91)</f>
        <v/>
      </c>
      <c r="Q90" t="str">
        <f>IF(ISBLANK(DEU_GOÄ!E91),"",DEU_GOÄ!E91)</f>
        <v/>
      </c>
      <c r="R90" t="str">
        <f>IF(ISBLANK(DEU_GOÄ!G91),"",DEU_GOÄ!G91)</f>
        <v/>
      </c>
      <c r="S90" t="str">
        <f>IF(ISBLANK(DEU_GOÄ!H91),"",DEU_GOÄ!H91)</f>
        <v/>
      </c>
      <c r="T90" s="51" t="str">
        <f>IF(DEU_GOÄ!J91=0,"",DEU_GOÄ!J91)</f>
        <v/>
      </c>
      <c r="U90" t="s">
        <v>495</v>
      </c>
      <c r="V90">
        <f>DEU_GOÄ!K91</f>
        <v>0</v>
      </c>
      <c r="W90" s="32" t="str">
        <f>IF(ISBLANK(NLD!A91),"",NLD!A91)</f>
        <v/>
      </c>
      <c r="X90" t="str">
        <f>IF(ISBLANK(NLD!C91),"",NLD!C91)</f>
        <v/>
      </c>
      <c r="Y90" t="str">
        <f>IF(ISBLANK(NLD!E91),"",NLD!E91)</f>
        <v/>
      </c>
      <c r="Z90" t="str">
        <f>IF(ISBLANK(NLD!G91),"",NLD!G91)</f>
        <v/>
      </c>
      <c r="AA90" t="str">
        <f>IF(NLD!I91=0,"",NLD!I91)</f>
        <v/>
      </c>
      <c r="AB90" t="s">
        <v>495</v>
      </c>
      <c r="AC90">
        <f>IF(ISBLANK(NLD!J91),"",NLD!J91)</f>
        <v>0</v>
      </c>
      <c r="AE90" s="32" t="str">
        <f>IF(ISBLANK(BEL!B91),"",BEL!B91)</f>
        <v/>
      </c>
      <c r="AF90" t="str">
        <f>IF(ISBLANK(BEL!C91),"",BEL!C91)</f>
        <v/>
      </c>
      <c r="AG90" t="str">
        <f>IF(ISBLANK(BEL!E91),"",BEL!E91)</f>
        <v/>
      </c>
      <c r="AH90" t="str">
        <f>IF(ISBLANK(BEL!F91),"",BEL!F91)</f>
        <v/>
      </c>
      <c r="AI90" t="str">
        <f>IF(BEL!R91=0,"",BEL!R91)</f>
        <v/>
      </c>
      <c r="AJ90" t="s">
        <v>495</v>
      </c>
      <c r="AK90">
        <f>IF(ISBLANK(BEL!S91),"",BEL!S91)</f>
        <v>0</v>
      </c>
      <c r="AL90" s="32">
        <f>IF(ISBLANK(FRA!A91),"",FRA!A91)</f>
        <v>635</v>
      </c>
      <c r="AM90" t="str">
        <f>IF(ISBLANK(FRA!B91),"",FRA!B91)</f>
        <v>Electrophorèse des protéines urinaires</v>
      </c>
      <c r="AN90" t="str">
        <f>IF(ISBLANK(FRA!D91),"",FRA!D91)</f>
        <v/>
      </c>
      <c r="AO90" t="str">
        <f>IF(ISBLANK(FRA!E91),"",FRA!E91)</f>
        <v/>
      </c>
      <c r="AP90">
        <f>IF(FRA!J91=0,"",FRA!J91)</f>
        <v>14.3</v>
      </c>
      <c r="AQ90" t="s">
        <v>495</v>
      </c>
      <c r="AR90">
        <f>IF(ISBLANK(FRA!K91),"",FRA!K91)</f>
        <v>0</v>
      </c>
    </row>
    <row r="91" spans="1:44" ht="42.75">
      <c r="A91" t="str">
        <f>CHE!A92</f>
        <v>C2</v>
      </c>
      <c r="B91" t="str">
        <f t="shared" si="1"/>
        <v>C</v>
      </c>
      <c r="C91" s="2">
        <f>CHE!B92</f>
        <v>3334</v>
      </c>
      <c r="D91" s="34" t="str">
        <f>CHE!E92</f>
        <v>Vagina/Zervix/Urethra, ohne Chlamydia, Mycoplasma, Ureaplasma</v>
      </c>
      <c r="E91">
        <f>CHE!D92</f>
        <v>56.7</v>
      </c>
      <c r="F91" t="s">
        <v>322</v>
      </c>
      <c r="G91" s="32">
        <f>IF(ISBLANK(DEU_EBM!A92),"",DEU_EBM!A92)</f>
        <v>32151</v>
      </c>
      <c r="H91" s="33" t="str">
        <f>IF(ISBLANK(DEU_EBM!B92),"",DEU_EBM!B92)</f>
        <v>Kulturelle bakteriologische und/oder mykologische Untersuchung</v>
      </c>
      <c r="I91" t="str">
        <f>IF(ISBLANK(DEU_EBM!D92),"",DEU_EBM!D92)</f>
        <v/>
      </c>
      <c r="J91" s="33" t="str">
        <f>IF(ISBLANK(DEU_EBM!E92),"",DEU_EBM!E92)</f>
        <v/>
      </c>
      <c r="K91">
        <f>IF(DEU_EBM!G92=0,"",DEU_EBM!G92)</f>
        <v>1.1499999999999999</v>
      </c>
      <c r="L91" t="s">
        <v>495</v>
      </c>
      <c r="M91">
        <f>DEU_EBM!H92</f>
        <v>2</v>
      </c>
      <c r="N91" s="32" t="str">
        <f>IF(ISBLANK(DEU_GOÄ!A92),"",DEU_GOÄ!A92)</f>
        <v/>
      </c>
      <c r="O91" t="str">
        <f>IF(ISBLANK(DEU_GOÄ!B92),"",DEU_GOÄ!B92)</f>
        <v/>
      </c>
      <c r="P91" t="str">
        <f>IF(ISBLANK(DEU_GOÄ!D92),"",DEU_GOÄ!D92)</f>
        <v/>
      </c>
      <c r="Q91" t="str">
        <f>IF(ISBLANK(DEU_GOÄ!E92),"",DEU_GOÄ!E92)</f>
        <v/>
      </c>
      <c r="R91" t="str">
        <f>IF(ISBLANK(DEU_GOÄ!G92),"",DEU_GOÄ!G92)</f>
        <v/>
      </c>
      <c r="S91" t="str">
        <f>IF(ISBLANK(DEU_GOÄ!H92),"",DEU_GOÄ!H92)</f>
        <v/>
      </c>
      <c r="T91" s="51" t="str">
        <f>IF(DEU_GOÄ!J92=0,"",DEU_GOÄ!J92)</f>
        <v/>
      </c>
      <c r="U91" t="s">
        <v>495</v>
      </c>
      <c r="V91">
        <f>DEU_GOÄ!K92</f>
        <v>0</v>
      </c>
      <c r="W91" s="32" t="str">
        <f>IF(ISBLANK(NLD!A92),"",NLD!A92)</f>
        <v>078102</v>
      </c>
      <c r="X91" t="str">
        <f>IF(ISBLANK(NLD!C92),"",NLD!C92)</f>
        <v>Untersuchung des Uterusschleims auf: Aussehen, pH-Wert, Farntest und Vorhandensein von Epithel, Erythrozyten, Leukozyten, Bakterien.</v>
      </c>
      <c r="Y91" t="str">
        <f>IF(ISBLANK(NLD!E92),"",NLD!E92)</f>
        <v/>
      </c>
      <c r="Z91" t="str">
        <f>IF(ISBLANK(NLD!G92),"",NLD!G92)</f>
        <v/>
      </c>
      <c r="AA91">
        <f>IF(NLD!I92=0,"",NLD!I92)</f>
        <v>53.06</v>
      </c>
      <c r="AB91" t="s">
        <v>495</v>
      </c>
      <c r="AC91">
        <f>IF(ISBLANK(NLD!J92),"",NLD!J92)</f>
        <v>2</v>
      </c>
      <c r="AE91" s="32" t="str">
        <f>IF(ISBLANK(BEL!B92),"",BEL!B92)</f>
        <v/>
      </c>
      <c r="AF91" t="str">
        <f>IF(ISBLANK(BEL!C92),"",BEL!C92)</f>
        <v/>
      </c>
      <c r="AG91" t="str">
        <f>IF(ISBLANK(BEL!E92),"",BEL!E92)</f>
        <v/>
      </c>
      <c r="AH91" t="str">
        <f>IF(ISBLANK(BEL!F92),"",BEL!F92)</f>
        <v/>
      </c>
      <c r="AI91" t="str">
        <f>IF(BEL!R92=0,"",BEL!R92)</f>
        <v/>
      </c>
      <c r="AJ91" t="s">
        <v>495</v>
      </c>
      <c r="AK91">
        <f>IF(ISBLANK(BEL!S92),"",BEL!S92)</f>
        <v>0</v>
      </c>
      <c r="AL91" s="32">
        <f>IF(ISBLANK(FRA!A92),"",FRA!A92)</f>
        <v>4127</v>
      </c>
      <c r="AM91" t="str">
        <f>IF(ISBLANK(FRA!B92),"",FRA!B92)</f>
        <v xml:space="preserve">Détection du génome des HPV à haut risque, par une technique moléculaire dans le cadre du dépistage individuel et du suivi du cancer du col de l’utérus </v>
      </c>
      <c r="AN91" t="str">
        <f>IF(ISBLANK(FRA!D92),"",FRA!D92)</f>
        <v/>
      </c>
      <c r="AO91" t="str">
        <f>IF(ISBLANK(FRA!E92),"",FRA!E92)</f>
        <v/>
      </c>
      <c r="AP91">
        <f>IF(FRA!J92=0,"",FRA!J92)</f>
        <v>26</v>
      </c>
      <c r="AQ91" t="s">
        <v>495</v>
      </c>
      <c r="AR91">
        <f>IF(ISBLANK(FRA!K92),"",FRA!K92)</f>
        <v>0</v>
      </c>
    </row>
    <row r="92" spans="1:44" ht="42.75">
      <c r="A92" t="str">
        <f>CHE!A93</f>
        <v>C2</v>
      </c>
      <c r="B92" t="str">
        <f t="shared" si="1"/>
        <v>C</v>
      </c>
      <c r="C92" s="2">
        <f>CHE!B93</f>
        <v>3335</v>
      </c>
      <c r="D92" s="34" t="str">
        <f>CHE!E93</f>
        <v>Vagina/Zervix/Urethra, ohne Chlamydia, Mycoplasma, Ureaplasma</v>
      </c>
      <c r="E92">
        <f>CHE!D93</f>
        <v>63</v>
      </c>
      <c r="F92" t="s">
        <v>322</v>
      </c>
      <c r="G92" s="32">
        <f>IF(ISBLANK(DEU_EBM!A93),"",DEU_EBM!A93)</f>
        <v>32151</v>
      </c>
      <c r="H92" s="33" t="str">
        <f>IF(ISBLANK(DEU_EBM!B93),"",DEU_EBM!B93)</f>
        <v>Kulturelle bakteriologische und/oder mykologische Untersuchung</v>
      </c>
      <c r="I92" t="str">
        <f>IF(ISBLANK(DEU_EBM!D93),"",DEU_EBM!D93)</f>
        <v/>
      </c>
      <c r="J92" s="33" t="str">
        <f>IF(ISBLANK(DEU_EBM!E93),"",DEU_EBM!E93)</f>
        <v/>
      </c>
      <c r="K92">
        <f>IF(DEU_EBM!G93=0,"",DEU_EBM!G93)</f>
        <v>1.1499999999999999</v>
      </c>
      <c r="L92" t="s">
        <v>495</v>
      </c>
      <c r="M92">
        <f>DEU_EBM!H93</f>
        <v>2</v>
      </c>
      <c r="N92" s="32" t="str">
        <f>IF(ISBLANK(DEU_GOÄ!A93),"",DEU_GOÄ!A93)</f>
        <v/>
      </c>
      <c r="O92" t="str">
        <f>IF(ISBLANK(DEU_GOÄ!B93),"",DEU_GOÄ!B93)</f>
        <v/>
      </c>
      <c r="P92" t="str">
        <f>IF(ISBLANK(DEU_GOÄ!D93),"",DEU_GOÄ!D93)</f>
        <v/>
      </c>
      <c r="Q92" t="str">
        <f>IF(ISBLANK(DEU_GOÄ!E93),"",DEU_GOÄ!E93)</f>
        <v/>
      </c>
      <c r="R92" t="str">
        <f>IF(ISBLANK(DEU_GOÄ!G93),"",DEU_GOÄ!G93)</f>
        <v/>
      </c>
      <c r="S92" t="str">
        <f>IF(ISBLANK(DEU_GOÄ!H93),"",DEU_GOÄ!H93)</f>
        <v/>
      </c>
      <c r="T92" s="51" t="str">
        <f>IF(DEU_GOÄ!J93=0,"",DEU_GOÄ!J93)</f>
        <v/>
      </c>
      <c r="U92" t="s">
        <v>495</v>
      </c>
      <c r="V92">
        <f>DEU_GOÄ!K93</f>
        <v>0</v>
      </c>
      <c r="W92" s="32" t="str">
        <f>IF(ISBLANK(NLD!A93),"",NLD!A93)</f>
        <v>078102</v>
      </c>
      <c r="X92" t="str">
        <f>IF(ISBLANK(NLD!C93),"",NLD!C93)</f>
        <v>Untersuchung des Uterusschleims auf: Aussehen, pH-Wert, Farntest und Vorhandensein von Epithel, Erythrozyten, Leukozyten, Bakterien.</v>
      </c>
      <c r="Y92" t="str">
        <f>IF(ISBLANK(NLD!E93),"",NLD!E93)</f>
        <v/>
      </c>
      <c r="Z92" t="str">
        <f>IF(ISBLANK(NLD!G93),"",NLD!G93)</f>
        <v/>
      </c>
      <c r="AA92">
        <f>IF(NLD!I93=0,"",NLD!I93)</f>
        <v>53.06</v>
      </c>
      <c r="AB92" t="s">
        <v>495</v>
      </c>
      <c r="AC92">
        <f>IF(ISBLANK(NLD!J93),"",NLD!J93)</f>
        <v>2</v>
      </c>
      <c r="AE92" s="32" t="str">
        <f>IF(ISBLANK(BEL!B93),"",BEL!B93)</f>
        <v/>
      </c>
      <c r="AF92" t="str">
        <f>IF(ISBLANK(BEL!C93),"",BEL!C93)</f>
        <v/>
      </c>
      <c r="AG92" t="str">
        <f>IF(ISBLANK(BEL!E93),"",BEL!E93)</f>
        <v/>
      </c>
      <c r="AH92" t="str">
        <f>IF(ISBLANK(BEL!F93),"",BEL!F93)</f>
        <v/>
      </c>
      <c r="AI92" t="str">
        <f>IF(BEL!R93=0,"",BEL!R93)</f>
        <v/>
      </c>
      <c r="AJ92" t="s">
        <v>495</v>
      </c>
      <c r="AK92">
        <f>IF(ISBLANK(BEL!S93),"",BEL!S93)</f>
        <v>0</v>
      </c>
      <c r="AL92" s="32">
        <f>IF(ISBLANK(FRA!A93),"",FRA!A93)</f>
        <v>4127</v>
      </c>
      <c r="AM92" t="str">
        <f>IF(ISBLANK(FRA!B93),"",FRA!B93)</f>
        <v xml:space="preserve">Détection du génome des HPV à haut risque, par une technique moléculaire dans le cadre du dépistage individuel et du suivi du cancer du col de l’utérus </v>
      </c>
      <c r="AN92" t="str">
        <f>IF(ISBLANK(FRA!D93),"",FRA!D93)</f>
        <v/>
      </c>
      <c r="AO92" t="str">
        <f>IF(ISBLANK(FRA!E93),"",FRA!E93)</f>
        <v/>
      </c>
      <c r="AP92">
        <f>IF(FRA!J93=0,"",FRA!J93)</f>
        <v>26</v>
      </c>
      <c r="AQ92" t="s">
        <v>495</v>
      </c>
      <c r="AR92">
        <f>IF(ISBLANK(FRA!K93),"",FRA!K93)</f>
        <v>0</v>
      </c>
    </row>
    <row r="93" spans="1:44" ht="28.5">
      <c r="A93" t="str">
        <f>CHE!A94</f>
        <v>C2</v>
      </c>
      <c r="B93" t="str">
        <f t="shared" si="1"/>
        <v>C</v>
      </c>
      <c r="C93" s="2">
        <f>CHE!B94</f>
        <v>3339</v>
      </c>
      <c r="D93" s="34" t="str">
        <f>CHE!E94</f>
        <v>Wunden, tiefe, inkl. Anaerobier</v>
      </c>
      <c r="E93">
        <f>CHE!D94</f>
        <v>180</v>
      </c>
      <c r="F93" t="s">
        <v>322</v>
      </c>
      <c r="G93" s="32">
        <f>IF(ISBLANK(DEU_EBM!A94),"",DEU_EBM!A94)</f>
        <v>32763</v>
      </c>
      <c r="H93" s="33" t="str">
        <f>IF(ISBLANK(DEU_EBM!B94),"",DEU_EBM!B94)</f>
        <v>Differenzierung von strikten Anaerobiern</v>
      </c>
      <c r="I93" t="str">
        <f>IF(ISBLANK(DEU_EBM!D94),"",DEU_EBM!D94)</f>
        <v/>
      </c>
      <c r="J93" s="33" t="str">
        <f>IF(ISBLANK(DEU_EBM!E94),"",DEU_EBM!E94)</f>
        <v/>
      </c>
      <c r="K93">
        <f>IF(DEU_EBM!G94=0,"",DEU_EBM!G94)</f>
        <v>13.3</v>
      </c>
      <c r="L93" t="s">
        <v>495</v>
      </c>
      <c r="M93">
        <f>DEU_EBM!H94</f>
        <v>2</v>
      </c>
      <c r="N93" s="32">
        <f>IF(ISBLANK(DEU_GOÄ!A94),"",DEU_GOÄ!A94)</f>
        <v>4567</v>
      </c>
      <c r="O93" t="str">
        <f>IF(ISBLANK(DEU_GOÄ!B94),"",DEU_GOÄ!B94)</f>
        <v>Anaerobier</v>
      </c>
      <c r="P93" t="str">
        <f>IF(ISBLANK(DEU_GOÄ!D94),"",DEU_GOÄ!D94)</f>
        <v/>
      </c>
      <c r="Q93" t="str">
        <f>IF(ISBLANK(DEU_GOÄ!E94),"",DEU_GOÄ!E94)</f>
        <v/>
      </c>
      <c r="R93" t="str">
        <f>IF(ISBLANK(DEU_GOÄ!G94),"",DEU_GOÄ!G94)</f>
        <v/>
      </c>
      <c r="S93" t="str">
        <f>IF(ISBLANK(DEU_GOÄ!H94),"",DEU_GOÄ!H94)</f>
        <v/>
      </c>
      <c r="T93" s="51">
        <f>IF(DEU_GOÄ!J94=0,"",DEU_GOÄ!J94)</f>
        <v>27.482449906177941</v>
      </c>
      <c r="U93" t="s">
        <v>495</v>
      </c>
      <c r="V93">
        <f>DEU_GOÄ!K94</f>
        <v>2</v>
      </c>
      <c r="W93" s="32" t="str">
        <f>IF(ISBLANK(NLD!A94),"",NLD!A94)</f>
        <v/>
      </c>
      <c r="X93" t="str">
        <f>IF(ISBLANK(NLD!C94),"",NLD!C94)</f>
        <v/>
      </c>
      <c r="Y93" t="str">
        <f>IF(ISBLANK(NLD!E94),"",NLD!E94)</f>
        <v/>
      </c>
      <c r="Z93" t="str">
        <f>IF(ISBLANK(NLD!G94),"",NLD!G94)</f>
        <v/>
      </c>
      <c r="AA93" t="str">
        <f>IF(NLD!I94=0,"",NLD!I94)</f>
        <v/>
      </c>
      <c r="AB93" t="s">
        <v>495</v>
      </c>
      <c r="AC93">
        <f>IF(ISBLANK(NLD!J94),"",NLD!J94)</f>
        <v>0</v>
      </c>
      <c r="AE93" s="32" t="str">
        <f>IF(ISBLANK(BEL!B94),"",BEL!B94)</f>
        <v/>
      </c>
      <c r="AF93" t="str">
        <f>IF(ISBLANK(BEL!C94),"",BEL!C94)</f>
        <v/>
      </c>
      <c r="AG93" t="str">
        <f>IF(ISBLANK(BEL!E94),"",BEL!E94)</f>
        <v/>
      </c>
      <c r="AH93" t="str">
        <f>IF(ISBLANK(BEL!F94),"",BEL!F94)</f>
        <v/>
      </c>
      <c r="AI93" t="str">
        <f>IF(BEL!R94=0,"",BEL!R94)</f>
        <v/>
      </c>
      <c r="AJ93" t="s">
        <v>495</v>
      </c>
      <c r="AK93">
        <f>IF(ISBLANK(BEL!S94),"",BEL!S94)</f>
        <v>0</v>
      </c>
      <c r="AL93" s="32" t="str">
        <f>IF(ISBLANK(FRA!A94),"",FRA!A94)</f>
        <v/>
      </c>
      <c r="AM93" t="str">
        <f>IF(ISBLANK(FRA!B94),"",FRA!B94)</f>
        <v/>
      </c>
      <c r="AN93" t="str">
        <f>IF(ISBLANK(FRA!D94),"",FRA!D94)</f>
        <v/>
      </c>
      <c r="AO93" t="str">
        <f>IF(ISBLANK(FRA!E94),"",FRA!E94)</f>
        <v/>
      </c>
      <c r="AP93" t="str">
        <f>IF(FRA!J94=0,"",FRA!J94)</f>
        <v/>
      </c>
      <c r="AQ93" t="s">
        <v>495</v>
      </c>
      <c r="AR93">
        <f>IF(ISBLANK(FRA!K94),"",FRA!K94)</f>
        <v>0</v>
      </c>
    </row>
    <row r="94" spans="1:44" ht="85.5">
      <c r="A94" t="str">
        <f>CHE!A95</f>
        <v>C2</v>
      </c>
      <c r="B94" t="str">
        <f t="shared" si="1"/>
        <v>C</v>
      </c>
      <c r="C94" s="2">
        <f>CHE!B95</f>
        <v>3349</v>
      </c>
      <c r="D94" s="34" t="str">
        <f>CHE!E95</f>
        <v>Spezielle bakterielle Resistenz- oder Pathogenitätsfaktoren (Bsp. MRSA, Rifampicin-Resistenz etc.), 1 Resistenz- oder Pathogenitätsfaktor oder 1. Resistenz- oder Pathogenitätsfaktor</v>
      </c>
      <c r="E94">
        <f>CHE!D95</f>
        <v>119.7</v>
      </c>
      <c r="F94" t="s">
        <v>322</v>
      </c>
      <c r="G94" s="32">
        <f>IF(ISBLANK(DEU_EBM!A95),"",DEU_EBM!A95)</f>
        <v>32837</v>
      </c>
      <c r="H94" s="33" t="str">
        <f>IF(ISBLANK(DEU_EBM!B95),"",DEU_EBM!B95)</f>
        <v>Nukleinsäurenachweis von MRSA (nicht für das Sanierungsmonitoring)</v>
      </c>
      <c r="I94" t="str">
        <f>IF(ISBLANK(DEU_EBM!D95),"",DEU_EBM!D95)</f>
        <v/>
      </c>
      <c r="J94" s="33" t="str">
        <f>IF(ISBLANK(DEU_EBM!E95),"",DEU_EBM!E95)</f>
        <v/>
      </c>
      <c r="K94">
        <f>IF(DEU_EBM!G95=0,"",DEU_EBM!G95)</f>
        <v>19.899999999999999</v>
      </c>
      <c r="L94" t="s">
        <v>495</v>
      </c>
      <c r="M94">
        <f>DEU_EBM!H95</f>
        <v>1</v>
      </c>
      <c r="N94" s="32">
        <f>IF(ISBLANK(DEU_GOÄ!A95),"",DEU_GOÄ!A95)</f>
        <v>4783</v>
      </c>
      <c r="O94" t="str">
        <f>IF(ISBLANK(DEU_GOÄ!B95),"",DEU_GOÄ!B95)</f>
        <v>Amplifikation von Nukleinsäuren oder Nukleinsäurefragmenten mit Polymerasekettenreaktion (PCR)</v>
      </c>
      <c r="P94" t="str">
        <f>IF(ISBLANK(DEU_GOÄ!D95),"",DEU_GOÄ!D95)</f>
        <v/>
      </c>
      <c r="Q94" t="str">
        <f>IF(ISBLANK(DEU_GOÄ!E95),"",DEU_GOÄ!E95)</f>
        <v/>
      </c>
      <c r="R94" t="str">
        <f>IF(ISBLANK(DEU_GOÄ!G95),"",DEU_GOÄ!G95)</f>
        <v/>
      </c>
      <c r="S94" t="str">
        <f>IF(ISBLANK(DEU_GOÄ!H95),"",DEU_GOÄ!H95)</f>
        <v/>
      </c>
      <c r="T94" s="51">
        <f>IF(DEU_GOÄ!J95=0,"",DEU_GOÄ!J95)</f>
        <v>33.515182812412121</v>
      </c>
      <c r="U94" t="s">
        <v>495</v>
      </c>
      <c r="V94">
        <f>DEU_GOÄ!K95</f>
        <v>1</v>
      </c>
      <c r="W94" s="32" t="str">
        <f>IF(ISBLANK(NLD!A95),"",NLD!A95)</f>
        <v>070006</v>
      </c>
      <c r="X94" t="str">
        <f>IF(ISBLANK(NLD!C95),"",NLD!C95)</f>
        <v>DNA/RNA-Amplifikation, quantitativ.</v>
      </c>
      <c r="Y94" t="str">
        <f>IF(ISBLANK(NLD!E95),"",NLD!E95)</f>
        <v/>
      </c>
      <c r="Z94" t="str">
        <f>IF(ISBLANK(NLD!G95),"",NLD!G95)</f>
        <v/>
      </c>
      <c r="AA94">
        <f>IF(NLD!I95=0,"",NLD!I95)</f>
        <v>167.33</v>
      </c>
      <c r="AB94" t="s">
        <v>495</v>
      </c>
      <c r="AC94">
        <f>IF(ISBLANK(NLD!J95),"",NLD!J95)</f>
        <v>2</v>
      </c>
      <c r="AE94" s="32">
        <f>IF(ISBLANK(BEL!B95),"",BEL!B95)</f>
        <v>549614</v>
      </c>
      <c r="AF94" t="str">
        <f>IF(ISBLANK(BEL!C95),"",BEL!C95)</f>
        <v xml:space="preserve">Bepalen van de gevoeligheid van Mycobacterium 
tuberculosis-complex voor 3 antibiotica van de eerste lijn : 
Isoniazide, Rifampicine, Ethambutol </v>
      </c>
      <c r="AG94" t="str">
        <f>IF(ISBLANK(BEL!E95),"",BEL!E95)</f>
        <v/>
      </c>
      <c r="AH94" t="str">
        <f>IF(ISBLANK(BEL!F95),"",BEL!F95)</f>
        <v/>
      </c>
      <c r="AI94">
        <f>IF(BEL!R95=0,"",BEL!R95)</f>
        <v>8.6590000000000007</v>
      </c>
      <c r="AJ94" t="s">
        <v>495</v>
      </c>
      <c r="AK94">
        <f>IF(ISBLANK(BEL!S95),"",BEL!S95)</f>
        <v>2</v>
      </c>
      <c r="AL94" s="32">
        <f>IF(ISBLANK(FRA!A95),"",FRA!A95)</f>
        <v>805</v>
      </c>
      <c r="AM94" t="str">
        <f>IF(ISBLANK(FRA!B95),"",FRA!B95)</f>
        <v xml:space="preserve">Test de résistance génotypique aux antirétroviraux </v>
      </c>
      <c r="AN94" t="str">
        <f>IF(ISBLANK(FRA!D95),"",FRA!D95)</f>
        <v/>
      </c>
      <c r="AO94" t="str">
        <f>IF(ISBLANK(FRA!E95),"",FRA!E95)</f>
        <v/>
      </c>
      <c r="AP94" t="str">
        <f>IF(FRA!J95=0,"",FRA!J95)</f>
        <v/>
      </c>
      <c r="AQ94" t="s">
        <v>495</v>
      </c>
      <c r="AR94">
        <f>IF(ISBLANK(FRA!K95),"",FRA!K95)</f>
        <v>0</v>
      </c>
    </row>
    <row r="95" spans="1:44" ht="71.25">
      <c r="A95" t="str">
        <f>CHE!A96</f>
        <v>C2</v>
      </c>
      <c r="B95" t="str">
        <f t="shared" si="1"/>
        <v>C</v>
      </c>
      <c r="C95" s="2">
        <f>CHE!B96</f>
        <v>3349.1</v>
      </c>
      <c r="D95" s="34" t="str">
        <f>CHE!E96</f>
        <v xml:space="preserve">Spezielle bakterielle Resistenz- oder Pathogenitätsfaktoren (Bsp. MRSA, Rifampicin-Resistenz etc.), zusätzlicher Resistenz- oder Pathogenitätsfaktor </v>
      </c>
      <c r="E95">
        <f>CHE!D96</f>
        <v>47.7</v>
      </c>
      <c r="F95" t="s">
        <v>322</v>
      </c>
      <c r="G95" s="32">
        <f>IF(ISBLANK(DEU_EBM!A96),"",DEU_EBM!A96)</f>
        <v>32837</v>
      </c>
      <c r="H95" s="33" t="str">
        <f>IF(ISBLANK(DEU_EBM!B96),"",DEU_EBM!B96)</f>
        <v>Nukleinsäurenachweis von MRSA (nicht für das Sanierungsmonitoring)</v>
      </c>
      <c r="I95" t="str">
        <f>IF(ISBLANK(DEU_EBM!D96),"",DEU_EBM!D96)</f>
        <v/>
      </c>
      <c r="J95" s="33" t="str">
        <f>IF(ISBLANK(DEU_EBM!E96),"",DEU_EBM!E96)</f>
        <v/>
      </c>
      <c r="K95">
        <f>IF(DEU_EBM!G96=0,"",DEU_EBM!G96)</f>
        <v>19.899999999999999</v>
      </c>
      <c r="L95" t="s">
        <v>495</v>
      </c>
      <c r="M95">
        <f>DEU_EBM!H96</f>
        <v>2</v>
      </c>
      <c r="N95" s="32" t="str">
        <f>IF(ISBLANK(DEU_GOÄ!A96),"",DEU_GOÄ!A96)</f>
        <v/>
      </c>
      <c r="O95" t="str">
        <f>IF(ISBLANK(DEU_GOÄ!B96),"",DEU_GOÄ!B96)</f>
        <v/>
      </c>
      <c r="P95" t="str">
        <f>IF(ISBLANK(DEU_GOÄ!D96),"",DEU_GOÄ!D96)</f>
        <v/>
      </c>
      <c r="Q95" t="str">
        <f>IF(ISBLANK(DEU_GOÄ!E96),"",DEU_GOÄ!E96)</f>
        <v/>
      </c>
      <c r="R95" t="str">
        <f>IF(ISBLANK(DEU_GOÄ!G96),"",DEU_GOÄ!G96)</f>
        <v/>
      </c>
      <c r="S95" t="str">
        <f>IF(ISBLANK(DEU_GOÄ!H96),"",DEU_GOÄ!H96)</f>
        <v/>
      </c>
      <c r="T95" s="51" t="str">
        <f>IF(DEU_GOÄ!J96=0,"",DEU_GOÄ!J96)</f>
        <v/>
      </c>
      <c r="U95" t="s">
        <v>495</v>
      </c>
      <c r="V95">
        <f>DEU_GOÄ!K96</f>
        <v>0</v>
      </c>
      <c r="W95" s="32" t="str">
        <f>IF(ISBLANK(NLD!A96),"",NLD!A96)</f>
        <v/>
      </c>
      <c r="X95" t="str">
        <f>IF(ISBLANK(NLD!C96),"",NLD!C96)</f>
        <v/>
      </c>
      <c r="Y95" t="str">
        <f>IF(ISBLANK(NLD!E96),"",NLD!E96)</f>
        <v/>
      </c>
      <c r="Z95" t="str">
        <f>IF(ISBLANK(NLD!G96),"",NLD!G96)</f>
        <v/>
      </c>
      <c r="AA95" t="str">
        <f>IF(NLD!I96=0,"",NLD!I96)</f>
        <v/>
      </c>
      <c r="AB95" t="s">
        <v>495</v>
      </c>
      <c r="AC95">
        <f>IF(ISBLANK(NLD!J96),"",NLD!J96)</f>
        <v>0</v>
      </c>
      <c r="AE95" s="32" t="str">
        <f>IF(ISBLANK(BEL!B96),"",BEL!B96)</f>
        <v/>
      </c>
      <c r="AF95" t="str">
        <f>IF(ISBLANK(BEL!C96),"",BEL!C96)</f>
        <v/>
      </c>
      <c r="AG95" t="str">
        <f>IF(ISBLANK(BEL!E96),"",BEL!E96)</f>
        <v/>
      </c>
      <c r="AH95" t="str">
        <f>IF(ISBLANK(BEL!F96),"",BEL!F96)</f>
        <v/>
      </c>
      <c r="AI95" t="str">
        <f>IF(BEL!R96=0,"",BEL!R96)</f>
        <v/>
      </c>
      <c r="AJ95" t="s">
        <v>495</v>
      </c>
      <c r="AK95">
        <f>IF(ISBLANK(BEL!S96),"",BEL!S96)</f>
        <v>0</v>
      </c>
      <c r="AL95" s="32" t="str">
        <f>IF(ISBLANK(FRA!A96),"",FRA!A96)</f>
        <v/>
      </c>
      <c r="AM95" t="str">
        <f>IF(ISBLANK(FRA!B96),"",FRA!B96)</f>
        <v/>
      </c>
      <c r="AN95" t="str">
        <f>IF(ISBLANK(FRA!D96),"",FRA!D96)</f>
        <v/>
      </c>
      <c r="AO95" t="str">
        <f>IF(ISBLANK(FRA!E96),"",FRA!E96)</f>
        <v/>
      </c>
      <c r="AP95" t="str">
        <f>IF(FRA!J96=0,"",FRA!J96)</f>
        <v/>
      </c>
      <c r="AQ95" t="s">
        <v>495</v>
      </c>
      <c r="AR95">
        <f>IF(ISBLANK(FRA!K96),"",FRA!K96)</f>
        <v>0</v>
      </c>
    </row>
    <row r="96" spans="1:44">
      <c r="A96" t="str">
        <f>CHE!A97</f>
        <v>C2</v>
      </c>
      <c r="B96" t="str">
        <f t="shared" si="1"/>
        <v>C</v>
      </c>
      <c r="C96" s="2">
        <f>CHE!B97</f>
        <v>3375</v>
      </c>
      <c r="D96" s="34" t="str">
        <f>CHE!E97</f>
        <v>Borrelia burgdorferi sensu lato, IgM</v>
      </c>
      <c r="E96">
        <f>CHE!D97</f>
        <v>42.3</v>
      </c>
      <c r="F96" t="s">
        <v>322</v>
      </c>
      <c r="G96" s="32">
        <f>IF(ISBLANK(DEU_EBM!A97),"",DEU_EBM!A97)</f>
        <v>32586</v>
      </c>
      <c r="H96" s="33" t="str">
        <f>IF(ISBLANK(DEU_EBM!B97),"",DEU_EBM!B97)</f>
        <v xml:space="preserve">Borrelia burgdorferi-Antikörper </v>
      </c>
      <c r="I96" t="str">
        <f>IF(ISBLANK(DEU_EBM!D97),"",DEU_EBM!D97)</f>
        <v/>
      </c>
      <c r="J96" s="33" t="str">
        <f>IF(ISBLANK(DEU_EBM!E97),"",DEU_EBM!E97)</f>
        <v/>
      </c>
      <c r="K96">
        <f>IF(DEU_EBM!G97=0,"",DEU_EBM!G97)</f>
        <v>7.1</v>
      </c>
      <c r="L96" t="s">
        <v>495</v>
      </c>
      <c r="M96">
        <f>DEU_EBM!H97</f>
        <v>1</v>
      </c>
      <c r="N96" s="32">
        <f>IF(ISBLANK(DEU_GOÄ!A97),"",DEU_GOÄ!A97)</f>
        <v>4286</v>
      </c>
      <c r="O96" t="str">
        <f>IF(ISBLANK(DEU_GOÄ!B97),"",DEU_GOÄ!B97)</f>
        <v>Borrelia burgdorferi</v>
      </c>
      <c r="P96" t="str">
        <f>IF(ISBLANK(DEU_GOÄ!D97),"",DEU_GOÄ!D97)</f>
        <v/>
      </c>
      <c r="Q96" t="str">
        <f>IF(ISBLANK(DEU_GOÄ!E97),"",DEU_GOÄ!E97)</f>
        <v/>
      </c>
      <c r="R96" t="str">
        <f>IF(ISBLANK(DEU_GOÄ!G97),"",DEU_GOÄ!G97)</f>
        <v/>
      </c>
      <c r="S96" t="str">
        <f>IF(ISBLANK(DEU_GOÄ!H97),"",DEU_GOÄ!H97)</f>
        <v/>
      </c>
      <c r="T96" s="51">
        <f>IF(DEU_GOÄ!J97=0,"",DEU_GOÄ!J97)</f>
        <v>23.460627968688485</v>
      </c>
      <c r="U96" t="s">
        <v>495</v>
      </c>
      <c r="V96">
        <f>DEU_GOÄ!K97</f>
        <v>2</v>
      </c>
      <c r="W96" s="32" t="str">
        <f>IF(ISBLANK(NLD!A97),"",NLD!A97)</f>
        <v>071126</v>
      </c>
      <c r="X96" t="str">
        <f>IF(ISBLANK(NLD!C97),"",NLD!C97)</f>
        <v>Antikörper, IgM gegen beliebige Mikroorganismen mittels Immunoassay.</v>
      </c>
      <c r="Y96" t="str">
        <f>IF(ISBLANK(NLD!E97),"",NLD!E97)</f>
        <v/>
      </c>
      <c r="Z96" t="str">
        <f>IF(ISBLANK(NLD!G97),"",NLD!G97)</f>
        <v/>
      </c>
      <c r="AA96">
        <f>IF(NLD!I97=0,"",NLD!I97)</f>
        <v>14.72</v>
      </c>
      <c r="AB96" t="s">
        <v>495</v>
      </c>
      <c r="AC96">
        <f>IF(ISBLANK(NLD!J97),"",NLD!J97)</f>
        <v>1</v>
      </c>
      <c r="AE96" s="32">
        <f>IF(ISBLANK(BEL!B97),"",BEL!B97)</f>
        <v>552215</v>
      </c>
      <c r="AF96" t="str">
        <f>IF(ISBLANK(BEL!C97),"",BEL!C97)</f>
        <v xml:space="preserve">Opsporen van IgM antilichamen tegen Borrelia, met een 
immunoblot test </v>
      </c>
      <c r="AG96" t="str">
        <f>IF(ISBLANK(BEL!E97),"",BEL!E97)</f>
        <v/>
      </c>
      <c r="AH96" t="str">
        <f>IF(ISBLANK(BEL!F97),"",BEL!F97)</f>
        <v/>
      </c>
      <c r="AI96">
        <f>IF(BEL!R97=0,"",BEL!R97)</f>
        <v>10.3908</v>
      </c>
      <c r="AJ96" t="s">
        <v>495</v>
      </c>
      <c r="AK96">
        <f>IF(ISBLANK(BEL!S97),"",BEL!S97)</f>
        <v>1</v>
      </c>
      <c r="AL96" s="32">
        <f>IF(ISBLANK(FRA!A97),"",FRA!A97)</f>
        <v>1301</v>
      </c>
      <c r="AM96" t="str">
        <f>IF(ISBLANK(FRA!B97),"",FRA!B97)</f>
        <v>Borréliose Dépistage des anticorps totaux ou IgG et/ou IgM</v>
      </c>
      <c r="AN96" t="str">
        <f>IF(ISBLANK(FRA!D97),"",FRA!D97)</f>
        <v/>
      </c>
      <c r="AO96" t="str">
        <f>IF(ISBLANK(FRA!E97),"",FRA!E97)</f>
        <v/>
      </c>
      <c r="AP96">
        <f>IF(FRA!J97=0,"",FRA!J97)</f>
        <v>15.34</v>
      </c>
      <c r="AQ96" t="s">
        <v>495</v>
      </c>
      <c r="AR96">
        <f>IF(ISBLANK(FRA!K97),"",FRA!K97)</f>
        <v>2</v>
      </c>
    </row>
    <row r="97" spans="1:44" ht="99.75">
      <c r="A97" t="str">
        <f>CHE!A98</f>
        <v>C2</v>
      </c>
      <c r="B97" t="str">
        <f t="shared" si="1"/>
        <v>C</v>
      </c>
      <c r="C97" s="2">
        <f>CHE!B98</f>
        <v>3396</v>
      </c>
      <c r="D97" s="34" t="str">
        <f>CHE!E98</f>
        <v>Chlamydia trachomatis, 1 Keim oder 1. Keim</v>
      </c>
      <c r="E97">
        <f>CHE!D98</f>
        <v>47.7</v>
      </c>
      <c r="F97" t="s">
        <v>322</v>
      </c>
      <c r="G97" s="32">
        <f>IF(ISBLANK(DEU_EBM!A98),"",DEU_EBM!A98)</f>
        <v>32852</v>
      </c>
      <c r="H97" s="33" t="str">
        <f>IF(ISBLANK(DEU_EBM!B98),"",DEU_EBM!B98)</f>
        <v>Nukleinsäurenachweis von einem oder mehreren der nachfolgend aufgeführten Erreger sexuell übertragbarer Infektionen (Befundmitteilung innerhalb von 24 Stunden nach Materialeingang im Labor)</v>
      </c>
      <c r="I97" t="str">
        <f>IF(ISBLANK(DEU_EBM!D98),"",DEU_EBM!D98)</f>
        <v/>
      </c>
      <c r="J97" s="33" t="str">
        <f>IF(ISBLANK(DEU_EBM!E98),"",DEU_EBM!E98)</f>
        <v/>
      </c>
      <c r="K97">
        <f>IF(DEU_EBM!G98=0,"",DEU_EBM!G98)</f>
        <v>19.899999999999999</v>
      </c>
      <c r="L97" t="s">
        <v>495</v>
      </c>
      <c r="M97">
        <f>DEU_EBM!H98</f>
        <v>1</v>
      </c>
      <c r="N97" s="32">
        <f>IF(ISBLANK(DEU_GOÄ!A98),"",DEU_GOÄ!A98)</f>
        <v>4783</v>
      </c>
      <c r="O97" t="str">
        <f>IF(ISBLANK(DEU_GOÄ!B98),"",DEU_GOÄ!B98)</f>
        <v>Amplifikation von Nukleinsäuren oder Nukleinsäurefragmenten mit Polymerasekettenreaktion (PCR)</v>
      </c>
      <c r="P97" t="str">
        <f>IF(ISBLANK(DEU_GOÄ!D98),"",DEU_GOÄ!D98)</f>
        <v/>
      </c>
      <c r="Q97" t="str">
        <f>IF(ISBLANK(DEU_GOÄ!E98),"",DEU_GOÄ!E98)</f>
        <v/>
      </c>
      <c r="R97" t="str">
        <f>IF(ISBLANK(DEU_GOÄ!G98),"",DEU_GOÄ!G98)</f>
        <v/>
      </c>
      <c r="S97" t="str">
        <f>IF(ISBLANK(DEU_GOÄ!H98),"",DEU_GOÄ!H98)</f>
        <v/>
      </c>
      <c r="T97" s="51">
        <f>IF(DEU_GOÄ!J98=0,"",DEU_GOÄ!J98)</f>
        <v>33.515182812412121</v>
      </c>
      <c r="U97" t="s">
        <v>495</v>
      </c>
      <c r="V97">
        <f>DEU_GOÄ!K98</f>
        <v>1</v>
      </c>
      <c r="W97" s="32" t="str">
        <f>IF(ISBLANK(NLD!A98),"",NLD!A98)</f>
        <v>070003</v>
      </c>
      <c r="X97" t="str">
        <f>IF(ISBLANK(NLD!C98),"",NLD!C98)</f>
        <v>DNA-Amplifikation, qualitativ, automatisiert.</v>
      </c>
      <c r="Y97" t="str">
        <f>IF(ISBLANK(NLD!E98),"",NLD!E98)</f>
        <v/>
      </c>
      <c r="Z97" t="str">
        <f>IF(ISBLANK(NLD!G98),"",NLD!G98)</f>
        <v/>
      </c>
      <c r="AA97">
        <f>IF(NLD!I98=0,"",NLD!I98)</f>
        <v>31.52</v>
      </c>
      <c r="AB97" t="s">
        <v>495</v>
      </c>
      <c r="AC97">
        <f>IF(ISBLANK(NLD!J98),"",NLD!J98)</f>
        <v>2</v>
      </c>
      <c r="AE97" s="32">
        <f>IF(ISBLANK(BEL!B98),"",BEL!B98)</f>
        <v>550255</v>
      </c>
      <c r="AF97" t="str">
        <f>IF(ISBLANK(BEL!C98),"",BEL!C98)</f>
        <v>Opzoeken van Chlamydia trachomatis door moleculaire 
amplificatie</v>
      </c>
      <c r="AG97" t="str">
        <f>IF(ISBLANK(BEL!E98),"",BEL!E98)</f>
        <v/>
      </c>
      <c r="AH97" t="str">
        <f>IF(ISBLANK(BEL!F98),"",BEL!F98)</f>
        <v/>
      </c>
      <c r="AI97">
        <f>IF(BEL!R98=0,"",BEL!R98)</f>
        <v>6.9272</v>
      </c>
      <c r="AJ97" t="s">
        <v>495</v>
      </c>
      <c r="AK97">
        <f>IF(ISBLANK(BEL!S98),"",BEL!S98)</f>
        <v>1</v>
      </c>
      <c r="AL97" s="32">
        <f>IF(ISBLANK(FRA!A98),"",FRA!A98)</f>
        <v>5301</v>
      </c>
      <c r="AM97" t="str">
        <f>IF(ISBLANK(FRA!B98),"",FRA!B98)</f>
        <v>Recherche directe de Chlamydia trachomatis et/ou de Neisseria gonorrhoeae par amplification génique</v>
      </c>
      <c r="AN97" t="str">
        <f>IF(ISBLANK(FRA!D98),"",FRA!D98)</f>
        <v/>
      </c>
      <c r="AO97" t="str">
        <f>IF(ISBLANK(FRA!E98),"",FRA!E98)</f>
        <v/>
      </c>
      <c r="AP97">
        <f>IF(FRA!J98=0,"",FRA!J98)</f>
        <v>22.1</v>
      </c>
      <c r="AQ97" t="s">
        <v>495</v>
      </c>
      <c r="AR97">
        <f>IF(ISBLANK(FRA!K98),"",FRA!K98)</f>
        <v>2</v>
      </c>
    </row>
    <row r="98" spans="1:44" ht="99.75">
      <c r="A98" t="str">
        <f>CHE!A99</f>
        <v>C2</v>
      </c>
      <c r="B98" t="str">
        <f t="shared" si="1"/>
        <v>C</v>
      </c>
      <c r="C98" s="2">
        <f>CHE!B99</f>
        <v>3396.1</v>
      </c>
      <c r="D98" s="34" t="str">
        <f>CHE!E99</f>
        <v>Chlamydia trachomatis, zusätzlicher  Keim</v>
      </c>
      <c r="E98">
        <f>CHE!D99</f>
        <v>23.4</v>
      </c>
      <c r="F98" t="s">
        <v>322</v>
      </c>
      <c r="G98" s="32">
        <f>IF(ISBLANK(DEU_EBM!A99),"",DEU_EBM!A99)</f>
        <v>32852</v>
      </c>
      <c r="H98" s="33" t="str">
        <f>IF(ISBLANK(DEU_EBM!B99),"",DEU_EBM!B99)</f>
        <v>Nukleinsäurenachweis von einem oder mehreren der nachfolgend aufgeführten Erreger sexuell übertragbarer Infektionen (Befundmitteilung innerhalb von 24 Stunden nach Materialeingang im Labor)</v>
      </c>
      <c r="I98" t="str">
        <f>IF(ISBLANK(DEU_EBM!D99),"",DEU_EBM!D99)</f>
        <v/>
      </c>
      <c r="J98" s="33" t="str">
        <f>IF(ISBLANK(DEU_EBM!E99),"",DEU_EBM!E99)</f>
        <v/>
      </c>
      <c r="K98">
        <f>IF(DEU_EBM!G99=0,"",DEU_EBM!G99)</f>
        <v>7.23</v>
      </c>
      <c r="L98" t="s">
        <v>495</v>
      </c>
      <c r="M98">
        <f>DEU_EBM!H99</f>
        <v>1</v>
      </c>
      <c r="N98" s="32" t="str">
        <f>IF(ISBLANK(DEU_GOÄ!A99),"",DEU_GOÄ!A99)</f>
        <v/>
      </c>
      <c r="O98" t="str">
        <f>IF(ISBLANK(DEU_GOÄ!B99),"",DEU_GOÄ!B99)</f>
        <v/>
      </c>
      <c r="P98" t="str">
        <f>IF(ISBLANK(DEU_GOÄ!D99),"",DEU_GOÄ!D99)</f>
        <v/>
      </c>
      <c r="Q98" t="str">
        <f>IF(ISBLANK(DEU_GOÄ!E99),"",DEU_GOÄ!E99)</f>
        <v/>
      </c>
      <c r="R98" t="str">
        <f>IF(ISBLANK(DEU_GOÄ!G99),"",DEU_GOÄ!G99)</f>
        <v/>
      </c>
      <c r="S98" t="str">
        <f>IF(ISBLANK(DEU_GOÄ!H99),"",DEU_GOÄ!H99)</f>
        <v/>
      </c>
      <c r="T98" s="51" t="str">
        <f>IF(DEU_GOÄ!J99=0,"",DEU_GOÄ!J99)</f>
        <v/>
      </c>
      <c r="U98" t="s">
        <v>495</v>
      </c>
      <c r="V98">
        <f>DEU_GOÄ!K99</f>
        <v>0</v>
      </c>
      <c r="W98" s="32" t="str">
        <f>IF(ISBLANK(NLD!A99),"",NLD!A99)</f>
        <v/>
      </c>
      <c r="X98" t="str">
        <f>IF(ISBLANK(NLD!C99),"",NLD!C99)</f>
        <v/>
      </c>
      <c r="Y98" t="str">
        <f>IF(ISBLANK(NLD!E99),"",NLD!E99)</f>
        <v/>
      </c>
      <c r="Z98" t="str">
        <f>IF(ISBLANK(NLD!G99),"",NLD!G99)</f>
        <v/>
      </c>
      <c r="AA98" t="str">
        <f>IF(NLD!I99=0,"",NLD!I99)</f>
        <v/>
      </c>
      <c r="AB98" t="s">
        <v>495</v>
      </c>
      <c r="AC98">
        <f>IF(ISBLANK(NLD!J99),"",NLD!J99)</f>
        <v>0</v>
      </c>
      <c r="AE98" s="32" t="str">
        <f>IF(ISBLANK(BEL!B99),"",BEL!B99)</f>
        <v/>
      </c>
      <c r="AF98" t="str">
        <f>IF(ISBLANK(BEL!C99),"",BEL!C99)</f>
        <v/>
      </c>
      <c r="AG98" t="str">
        <f>IF(ISBLANK(BEL!E99),"",BEL!E99)</f>
        <v/>
      </c>
      <c r="AH98" t="str">
        <f>IF(ISBLANK(BEL!F99),"",BEL!F99)</f>
        <v/>
      </c>
      <c r="AI98" t="str">
        <f>IF(BEL!R99=0,"",BEL!R99)</f>
        <v/>
      </c>
      <c r="AJ98" t="s">
        <v>495</v>
      </c>
      <c r="AK98">
        <f>IF(ISBLANK(BEL!S99),"",BEL!S99)</f>
        <v>0</v>
      </c>
      <c r="AL98" s="32" t="str">
        <f>IF(ISBLANK(FRA!A99),"",FRA!A99)</f>
        <v/>
      </c>
      <c r="AM98" t="str">
        <f>IF(ISBLANK(FRA!B99),"",FRA!B99)</f>
        <v/>
      </c>
      <c r="AN98" t="str">
        <f>IF(ISBLANK(FRA!D99),"",FRA!D99)</f>
        <v/>
      </c>
      <c r="AO98" t="str">
        <f>IF(ISBLANK(FRA!E99),"",FRA!E99)</f>
        <v/>
      </c>
      <c r="AP98" t="str">
        <f>IF(FRA!J99=0,"",FRA!J99)</f>
        <v/>
      </c>
      <c r="AQ98" t="s">
        <v>495</v>
      </c>
      <c r="AR98">
        <f>IF(ISBLANK(FRA!K99),"",FRA!K99)</f>
        <v>0</v>
      </c>
    </row>
    <row r="99" spans="1:44">
      <c r="A99" t="str">
        <f>CHE!A100</f>
        <v>C2</v>
      </c>
      <c r="B99" t="str">
        <f t="shared" si="1"/>
        <v>C</v>
      </c>
      <c r="C99" s="2">
        <f>CHE!B100</f>
        <v>3446</v>
      </c>
      <c r="D99" s="34" t="str">
        <f>CHE!E100</f>
        <v>Mykobakterien</v>
      </c>
      <c r="E99">
        <f>CHE!D100</f>
        <v>162</v>
      </c>
      <c r="F99" t="s">
        <v>322</v>
      </c>
      <c r="G99" s="32">
        <f>IF(ISBLANK(DEU_EBM!A100),"",DEU_EBM!A100)</f>
        <v>32747</v>
      </c>
      <c r="H99" s="33" t="str">
        <f>IF(ISBLANK(DEU_EBM!B100),"",DEU_EBM!B100)</f>
        <v>Untersuchung auf Mykobakterien</v>
      </c>
      <c r="I99" t="str">
        <f>IF(ISBLANK(DEU_EBM!D100),"",DEU_EBM!D100)</f>
        <v/>
      </c>
      <c r="J99" s="33" t="str">
        <f>IF(ISBLANK(DEU_EBM!E100),"",DEU_EBM!E100)</f>
        <v/>
      </c>
      <c r="K99">
        <f>IF(DEU_EBM!G100=0,"",DEU_EBM!G100)</f>
        <v>34.9</v>
      </c>
      <c r="L99" t="s">
        <v>495</v>
      </c>
      <c r="M99">
        <f>DEU_EBM!H100</f>
        <v>1</v>
      </c>
      <c r="N99" s="32">
        <f>IF(ISBLANK(DEU_GOÄ!A100),"",DEU_GOÄ!A100)</f>
        <v>4585</v>
      </c>
      <c r="O99" t="str">
        <f>IF(ISBLANK(DEU_GOÄ!B100),"",DEU_GOÄ!B100)</f>
        <v>Untersuchung zum Nachweis und zur Identifizierung von Mykobakterien durch Anzüchtung in Flüssigmedien und photometrische, elektrochemische oder radiochemische Messung (z.B. teil- oder vollmechanisierte Geräte), je Untersuchung</v>
      </c>
      <c r="P99" t="str">
        <f>IF(ISBLANK(DEU_GOÄ!D100),"",DEU_GOÄ!D100)</f>
        <v/>
      </c>
      <c r="Q99" t="str">
        <f>IF(ISBLANK(DEU_GOÄ!E100),"",DEU_GOÄ!E100)</f>
        <v/>
      </c>
      <c r="R99" t="str">
        <f>IF(ISBLANK(DEU_GOÄ!G100),"",DEU_GOÄ!G100)</f>
        <v/>
      </c>
      <c r="S99" t="str">
        <f>IF(ISBLANK(DEU_GOÄ!H100),"",DEU_GOÄ!H100)</f>
        <v/>
      </c>
      <c r="T99" s="51">
        <f>IF(DEU_GOÄ!J100=0,"",DEU_GOÄ!J100)</f>
        <v>16.75759140620606</v>
      </c>
      <c r="U99" t="s">
        <v>495</v>
      </c>
      <c r="V99">
        <f>DEU_GOÄ!K100</f>
        <v>1</v>
      </c>
      <c r="W99" s="32" t="str">
        <f>IF(ISBLANK(NLD!A100),"",NLD!A100)</f>
        <v>070588</v>
      </c>
      <c r="X99" t="str">
        <f>IF(ISBLANK(NLD!C100),"",NLD!C100)</f>
        <v>Mikroskopische Untersuchung auf Tuberkulose (Ziehl-Neelsen oder gleichwertige Methode).</v>
      </c>
      <c r="Y99" t="str">
        <f>IF(ISBLANK(NLD!E100),"",NLD!E100)</f>
        <v>070503</v>
      </c>
      <c r="Z99" t="str">
        <f>IF(ISBLANK(NLD!G100),"",NLD!G100)</f>
        <v>Kulturtest für Tuberkulose.</v>
      </c>
      <c r="AA99">
        <f>IF(NLD!I100=0,"",NLD!I100)</f>
        <v>44.34</v>
      </c>
      <c r="AB99" t="s">
        <v>495</v>
      </c>
      <c r="AC99">
        <f>IF(ISBLANK(NLD!J100),"",NLD!J100)</f>
        <v>1</v>
      </c>
      <c r="AE99" s="32">
        <f>IF(ISBLANK(BEL!B100),"",BEL!B100)</f>
        <v>550454</v>
      </c>
      <c r="AF99" t="str">
        <f>IF(ISBLANK(BEL!C100),"",BEL!C100)</f>
        <v>Kweek van mycobacteriën</v>
      </c>
      <c r="AG99" t="str">
        <f>IF(ISBLANK(BEL!E100),"",BEL!E100)</f>
        <v/>
      </c>
      <c r="AH99" t="str">
        <f>IF(ISBLANK(BEL!F100),"",BEL!F100)</f>
        <v/>
      </c>
      <c r="AI99">
        <f>IF(BEL!R100=0,"",BEL!R100)</f>
        <v>5.1954000000000002</v>
      </c>
      <c r="AJ99" t="s">
        <v>495</v>
      </c>
      <c r="AK99">
        <f>IF(ISBLANK(BEL!S100),"",BEL!S100)</f>
        <v>1</v>
      </c>
      <c r="AL99" s="32">
        <f>IF(ISBLANK(FRA!A100),"",FRA!A100)</f>
        <v>1241</v>
      </c>
      <c r="AM99" t="str">
        <f>IF(ISBLANK(FRA!B100),"",FRA!B100)</f>
        <v>Recherche des mycobactéries en milieu liquide avec détection rapide de la croissance, quelle que soit la technique utilisée (par technique isotopique ou non isotopique) : Isolement à partir de crachats, tubages, urines et autres liquides biologiques (ascite, liquide pleural, etc.)</v>
      </c>
      <c r="AN99">
        <f>IF(ISBLANK(FRA!D100),"",FRA!D100)</f>
        <v>241</v>
      </c>
      <c r="AO99" t="str">
        <f>IF(ISBLANK(FRA!E100),"",FRA!E100)</f>
        <v>Culture d’isolement sur milieu solide (Quelle que soit la température d’incubation). Isolement sur milieu solide (sur au moins quatre tubes)</v>
      </c>
      <c r="AP99">
        <f>IF(FRA!J100=0,"",FRA!J100)</f>
        <v>26</v>
      </c>
      <c r="AQ99" t="s">
        <v>495</v>
      </c>
      <c r="AR99">
        <f>IF(ISBLANK(FRA!K100),"",FRA!K100)</f>
        <v>1</v>
      </c>
    </row>
    <row r="100" spans="1:44" ht="28.5">
      <c r="A100" t="str">
        <f>CHE!A101</f>
        <v>C2</v>
      </c>
      <c r="B100" t="str">
        <f t="shared" si="1"/>
        <v>C</v>
      </c>
      <c r="C100" s="2">
        <f>CHE!B101</f>
        <v>3454</v>
      </c>
      <c r="D100" s="34" t="str">
        <f>CHE!E101</f>
        <v>Mycoplasma spp (urogenital) und Ureaplasma spp (urogenital)</v>
      </c>
      <c r="E100">
        <f>CHE!D101</f>
        <v>37.799999999999997</v>
      </c>
      <c r="F100" t="s">
        <v>322</v>
      </c>
      <c r="G100" s="32">
        <f>IF(ISBLANK(DEU_EBM!A101),"",DEU_EBM!A101)</f>
        <v>32744</v>
      </c>
      <c r="H100" s="33" t="str">
        <f>IF(ISBLANK(DEU_EBM!B101),"",DEU_EBM!B101)</f>
        <v>Untersuchung auf Mykoplasmen</v>
      </c>
      <c r="I100" t="str">
        <f>IF(ISBLANK(DEU_EBM!D101),"",DEU_EBM!D101)</f>
        <v/>
      </c>
      <c r="J100" s="33" t="str">
        <f>IF(ISBLANK(DEU_EBM!E101),"",DEU_EBM!E101)</f>
        <v/>
      </c>
      <c r="K100">
        <f>IF(DEU_EBM!G101=0,"",DEU_EBM!G101)</f>
        <v>9.5</v>
      </c>
      <c r="L100" t="s">
        <v>495</v>
      </c>
      <c r="M100">
        <f>DEU_EBM!H101</f>
        <v>1</v>
      </c>
      <c r="N100" s="32">
        <f>IF(ISBLANK(DEU_GOÄ!A101),"",DEU_GOÄ!A101)</f>
        <v>4539</v>
      </c>
      <c r="O100" t="str">
        <f>IF(ISBLANK(DEU_GOÄ!B101),"",DEU_GOÄ!B101)</f>
        <v>Untersuchung zum Nachweis von Bakterien durch besonders aufwendige Anzüchtung oder Weiterzüchtung auf Selektiv- oder Anreicherungsmedien (z.B. Campylobacter-, Legionellen-, Mycoplasmen-, Clostridium difficile-Agar), je Nährmedium</v>
      </c>
      <c r="P100">
        <f>IF(ISBLANK(DEU_GOÄ!D101),"",DEU_GOÄ!D101)</f>
        <v>4539</v>
      </c>
      <c r="Q100" t="str">
        <f>IF(ISBLANK(DEU_GOÄ!E101),"",DEU_GOÄ!E101)</f>
        <v>Untersuchung zum Nachweis von Bakterien durch besonders aufwendige Anzüchtung oder Weiterzüchtung auf Selektiv- oder Anreicherungsmedien (z.B. Campylobacter-, Legionellen-, Mycoplasmen-, Clostridium difficile-Agar), je Nährmedium</v>
      </c>
      <c r="R100" t="str">
        <f>IF(ISBLANK(DEU_GOÄ!G101),"",DEU_GOÄ!G101)</f>
        <v/>
      </c>
      <c r="S100" t="str">
        <f>IF(ISBLANK(DEU_GOÄ!H101),"",DEU_GOÄ!H101)</f>
        <v/>
      </c>
      <c r="T100" s="51">
        <f>IF(DEU_GOÄ!J101=0,"",DEU_GOÄ!J101)</f>
        <v>33.515182812412121</v>
      </c>
      <c r="U100" t="s">
        <v>495</v>
      </c>
      <c r="V100">
        <f>DEU_GOÄ!K101</f>
        <v>1</v>
      </c>
      <c r="W100" s="32" t="str">
        <f>IF(ISBLANK(NLD!A101),"",NLD!A101)</f>
        <v>075043</v>
      </c>
      <c r="X100" t="str">
        <f>IF(ISBLANK(NLD!C101),"",NLD!C101)</f>
        <v>Kulturtest &gt; 3 Medien, bakteriologisch.</v>
      </c>
      <c r="Y100" t="str">
        <f>IF(ISBLANK(NLD!E101),"",NLD!E101)</f>
        <v/>
      </c>
      <c r="Z100" t="str">
        <f>IF(ISBLANK(NLD!G101),"",NLD!G101)</f>
        <v/>
      </c>
      <c r="AA100">
        <f>IF(NLD!I101=0,"",NLD!I101)</f>
        <v>23.68</v>
      </c>
      <c r="AB100" t="s">
        <v>495</v>
      </c>
      <c r="AC100">
        <f>IF(ISBLANK(NLD!J101),"",NLD!J101)</f>
        <v>2</v>
      </c>
      <c r="AE100" s="32">
        <f>IF(ISBLANK(BEL!B101),"",BEL!B101)</f>
        <v>550513</v>
      </c>
      <c r="AF100" t="str">
        <f>IF(ISBLANK(BEL!C101),"",BEL!C101)</f>
        <v xml:space="preserve">Kweek en identificatie van mycoplasma </v>
      </c>
      <c r="AG100" t="str">
        <f>IF(ISBLANK(BEL!E101),"",BEL!E101)</f>
        <v/>
      </c>
      <c r="AH100" t="str">
        <f>IF(ISBLANK(BEL!F101),"",BEL!F101)</f>
        <v/>
      </c>
      <c r="AI100">
        <f>IF(BEL!R101=0,"",BEL!R101)</f>
        <v>2.1647500000000002</v>
      </c>
      <c r="AJ100" t="s">
        <v>495</v>
      </c>
      <c r="AK100">
        <f>IF(ISBLANK(BEL!S101),"",BEL!S101)</f>
        <v>1</v>
      </c>
      <c r="AL100" s="32">
        <f>IF(ISBLANK(FRA!A101),"",FRA!A101)</f>
        <v>5253</v>
      </c>
      <c r="AM100" t="str">
        <f>IF(ISBLANK(FRA!B101),"",FRA!B101)</f>
        <v xml:space="preserve">Mycoplasmes </v>
      </c>
      <c r="AN100" t="str">
        <f>IF(ISBLANK(FRA!D101),"",FRA!D101)</f>
        <v/>
      </c>
      <c r="AO100" t="str">
        <f>IF(ISBLANK(FRA!E101),"",FRA!E101)</f>
        <v/>
      </c>
      <c r="AP100">
        <f>IF(FRA!J101=0,"",FRA!J101)</f>
        <v>5.2</v>
      </c>
      <c r="AQ100" t="s">
        <v>495</v>
      </c>
      <c r="AR100">
        <f>IF(ISBLANK(FRA!K101),"",FRA!K101)</f>
        <v>1</v>
      </c>
    </row>
    <row r="101" spans="1:44" ht="28.5">
      <c r="A101" t="str">
        <f>CHE!A102</f>
        <v>C2</v>
      </c>
      <c r="B101" t="str">
        <f t="shared" si="1"/>
        <v>C</v>
      </c>
      <c r="C101" s="2">
        <f>CHE!B102</f>
        <v>3455</v>
      </c>
      <c r="D101" s="34" t="str">
        <f>CHE!E102</f>
        <v>Mycoplasma spp (urogenital) und Ureaplasma spp (urogenital)</v>
      </c>
      <c r="E101">
        <f>CHE!D102</f>
        <v>207</v>
      </c>
      <c r="F101" t="s">
        <v>322</v>
      </c>
      <c r="G101" s="32" t="str">
        <f>IF(ISBLANK(DEU_EBM!A102),"",DEU_EBM!A102)</f>
        <v/>
      </c>
      <c r="H101" s="33" t="str">
        <f>IF(ISBLANK(DEU_EBM!B102),"",DEU_EBM!B102)</f>
        <v/>
      </c>
      <c r="I101" t="str">
        <f>IF(ISBLANK(DEU_EBM!D102),"",DEU_EBM!D102)</f>
        <v/>
      </c>
      <c r="J101" s="33" t="str">
        <f>IF(ISBLANK(DEU_EBM!E102),"",DEU_EBM!E102)</f>
        <v/>
      </c>
      <c r="K101" t="str">
        <f>IF(DEU_EBM!G102=0,"",DEU_EBM!G102)</f>
        <v/>
      </c>
      <c r="L101" t="s">
        <v>495</v>
      </c>
      <c r="M101">
        <f>DEU_EBM!H102</f>
        <v>0</v>
      </c>
      <c r="N101" s="32" t="str">
        <f>IF(ISBLANK(DEU_GOÄ!A102),"",DEU_GOÄ!A102)</f>
        <v/>
      </c>
      <c r="O101" t="str">
        <f>IF(ISBLANK(DEU_GOÄ!B102),"",DEU_GOÄ!B102)</f>
        <v/>
      </c>
      <c r="P101" t="str">
        <f>IF(ISBLANK(DEU_GOÄ!D102),"",DEU_GOÄ!D102)</f>
        <v/>
      </c>
      <c r="Q101" t="str">
        <f>IF(ISBLANK(DEU_GOÄ!E102),"",DEU_GOÄ!E102)</f>
        <v/>
      </c>
      <c r="R101" t="str">
        <f>IF(ISBLANK(DEU_GOÄ!G102),"",DEU_GOÄ!G102)</f>
        <v/>
      </c>
      <c r="S101" t="str">
        <f>IF(ISBLANK(DEU_GOÄ!H102),"",DEU_GOÄ!H102)</f>
        <v/>
      </c>
      <c r="T101" s="51" t="str">
        <f>IF(DEU_GOÄ!J102=0,"",DEU_GOÄ!J102)</f>
        <v/>
      </c>
      <c r="U101" t="s">
        <v>495</v>
      </c>
      <c r="V101">
        <f>DEU_GOÄ!K102</f>
        <v>0</v>
      </c>
      <c r="W101" s="32" t="str">
        <f>IF(ISBLANK(NLD!A102),"",NLD!A102)</f>
        <v>070006</v>
      </c>
      <c r="X101" t="str">
        <f>IF(ISBLANK(NLD!C102),"",NLD!C102)</f>
        <v>DNA/RNA-Amplifikation, quantitativ.</v>
      </c>
      <c r="Y101" t="str">
        <f>IF(ISBLANK(NLD!E102),"",NLD!E102)</f>
        <v/>
      </c>
      <c r="Z101" t="str">
        <f>IF(ISBLANK(NLD!G102),"",NLD!G102)</f>
        <v/>
      </c>
      <c r="AA101">
        <f>IF(NLD!I102=0,"",NLD!I102)</f>
        <v>167.33</v>
      </c>
      <c r="AB101" t="s">
        <v>495</v>
      </c>
      <c r="AC101">
        <f>IF(ISBLANK(NLD!J102),"",NLD!J102)</f>
        <v>2</v>
      </c>
      <c r="AE101" s="32" t="str">
        <f>IF(ISBLANK(BEL!B102),"",BEL!B102)</f>
        <v/>
      </c>
      <c r="AF101" t="str">
        <f>IF(ISBLANK(BEL!C102),"",BEL!C102)</f>
        <v/>
      </c>
      <c r="AG101" t="str">
        <f>IF(ISBLANK(BEL!E102),"",BEL!E102)</f>
        <v/>
      </c>
      <c r="AH101" t="str">
        <f>IF(ISBLANK(BEL!F102),"",BEL!F102)</f>
        <v/>
      </c>
      <c r="AI101" t="str">
        <f>IF(BEL!R102=0,"",BEL!R102)</f>
        <v/>
      </c>
      <c r="AJ101" t="s">
        <v>495</v>
      </c>
      <c r="AK101">
        <f>IF(ISBLANK(BEL!S102),"",BEL!S102)</f>
        <v>0</v>
      </c>
      <c r="AL101" s="32" t="str">
        <f>IF(ISBLANK(FRA!A102),"",FRA!A102)</f>
        <v/>
      </c>
      <c r="AM101" t="str">
        <f>IF(ISBLANK(FRA!B102),"",FRA!B102)</f>
        <v/>
      </c>
      <c r="AN101" t="str">
        <f>IF(ISBLANK(FRA!D102),"",FRA!D102)</f>
        <v/>
      </c>
      <c r="AO101" t="str">
        <f>IF(ISBLANK(FRA!E102),"",FRA!E102)</f>
        <v/>
      </c>
      <c r="AP101" t="str">
        <f>IF(FRA!J102=0,"",FRA!J102)</f>
        <v/>
      </c>
      <c r="AQ101" t="s">
        <v>495</v>
      </c>
      <c r="AR101">
        <f>IF(ISBLANK(FRA!K102),"",FRA!K102)</f>
        <v>0</v>
      </c>
    </row>
    <row r="102" spans="1:44" ht="99.75">
      <c r="A102" t="str">
        <f>CHE!A103</f>
        <v>C2</v>
      </c>
      <c r="B102" t="str">
        <f t="shared" si="1"/>
        <v>C</v>
      </c>
      <c r="C102" s="2">
        <f>CHE!B103</f>
        <v>3460</v>
      </c>
      <c r="D102" s="34" t="str">
        <f>CHE!E103</f>
        <v xml:space="preserve">Neisseria gonorrhoeae, 1 Keim oder 1. Keim </v>
      </c>
      <c r="E102">
        <f>CHE!D103</f>
        <v>47.7</v>
      </c>
      <c r="F102" t="s">
        <v>322</v>
      </c>
      <c r="G102" s="32">
        <f>IF(ISBLANK(DEU_EBM!A103),"",DEU_EBM!A103)</f>
        <v>32852</v>
      </c>
      <c r="H102" s="33" t="str">
        <f>IF(ISBLANK(DEU_EBM!B103),"",DEU_EBM!B103)</f>
        <v>Nukleinsäurenachweis von einem oder mehreren der nachfolgend aufgeführten Erreger sexuell übertragbarer Infektionen (Befundmitteilung innerhalb von 24 Stunden nach Materialeingang im Labor)</v>
      </c>
      <c r="I102" t="str">
        <f>IF(ISBLANK(DEU_EBM!D103),"",DEU_EBM!D103)</f>
        <v/>
      </c>
      <c r="J102" s="33" t="str">
        <f>IF(ISBLANK(DEU_EBM!E103),"",DEU_EBM!E103)</f>
        <v/>
      </c>
      <c r="K102">
        <f>IF(DEU_EBM!G103=0,"",DEU_EBM!G103)</f>
        <v>19.899999999999999</v>
      </c>
      <c r="L102" t="s">
        <v>495</v>
      </c>
      <c r="M102">
        <f>DEU_EBM!H103</f>
        <v>1</v>
      </c>
      <c r="N102" s="32">
        <f>IF(ISBLANK(DEU_GOÄ!A103),"",DEU_GOÄ!A103)</f>
        <v>4783</v>
      </c>
      <c r="O102" s="33" t="str">
        <f>IF(ISBLANK(DEU_GOÄ!B103),"",DEU_GOÄ!B103)</f>
        <v>Amplifikation von Nukleinsäuren oder Nukleinsäurefragmenten mit Polymerasekettenreaktion (PCR)</v>
      </c>
      <c r="P102" t="str">
        <f>IF(ISBLANK(DEU_GOÄ!D103),"",DEU_GOÄ!D103)</f>
        <v/>
      </c>
      <c r="Q102" t="str">
        <f>IF(ISBLANK(DEU_GOÄ!E103),"",DEU_GOÄ!E103)</f>
        <v/>
      </c>
      <c r="R102" t="str">
        <f>IF(ISBLANK(DEU_GOÄ!G103),"",DEU_GOÄ!G103)</f>
        <v/>
      </c>
      <c r="S102" t="str">
        <f>IF(ISBLANK(DEU_GOÄ!H103),"",DEU_GOÄ!H103)</f>
        <v/>
      </c>
      <c r="T102" s="51">
        <f>IF(DEU_GOÄ!J103=0,"",DEU_GOÄ!J103)</f>
        <v>33.515182812412121</v>
      </c>
      <c r="U102" t="s">
        <v>495</v>
      </c>
      <c r="V102">
        <f>DEU_GOÄ!K103</f>
        <v>1</v>
      </c>
      <c r="W102" s="32" t="str">
        <f>IF(ISBLANK(NLD!A103),"",NLD!A103)</f>
        <v>070006</v>
      </c>
      <c r="X102" t="str">
        <f>IF(ISBLANK(NLD!C103),"",NLD!C103)</f>
        <v>DNA/RNA-Amplifikation, quantitativ.</v>
      </c>
      <c r="Y102" t="str">
        <f>IF(ISBLANK(NLD!E103),"",NLD!E103)</f>
        <v/>
      </c>
      <c r="Z102" t="str">
        <f>IF(ISBLANK(NLD!G103),"",NLD!G103)</f>
        <v/>
      </c>
      <c r="AA102">
        <f>IF(NLD!I103=0,"",NLD!I103)</f>
        <v>167.33</v>
      </c>
      <c r="AB102" t="s">
        <v>495</v>
      </c>
      <c r="AC102">
        <f>IF(ISBLANK(NLD!J103),"",NLD!J103)</f>
        <v>2</v>
      </c>
      <c r="AE102" s="32">
        <f>IF(ISBLANK(BEL!B103),"",BEL!B103)</f>
        <v>550911</v>
      </c>
      <c r="AF102" t="str">
        <f>IF(ISBLANK(BEL!C103),"",BEL!C103)</f>
        <v>Opsporen van Neisseria gonorrhoeae door een techniek van 
moleculaire amplificatie</v>
      </c>
      <c r="AG102" t="str">
        <f>IF(ISBLANK(BEL!E103),"",BEL!E103)</f>
        <v/>
      </c>
      <c r="AH102" t="str">
        <f>IF(ISBLANK(BEL!F103),"",BEL!F103)</f>
        <v/>
      </c>
      <c r="AI102">
        <f>IF(BEL!R103=0,"",BEL!R103)</f>
        <v>6.9272</v>
      </c>
      <c r="AJ102" t="s">
        <v>495</v>
      </c>
      <c r="AK102">
        <f>IF(ISBLANK(BEL!S103),"",BEL!S103)</f>
        <v>1</v>
      </c>
      <c r="AL102" s="32">
        <f>IF(ISBLANK(FRA!A103),"",FRA!A103)</f>
        <v>5301</v>
      </c>
      <c r="AM102" t="str">
        <f>IF(ISBLANK(FRA!B103),"",FRA!B103)</f>
        <v>Recherche directe de Chlamydia trachomatis et/ou de Neisseria gonorrhoeae par amplification génique</v>
      </c>
      <c r="AN102" t="str">
        <f>IF(ISBLANK(FRA!D103),"",FRA!D103)</f>
        <v/>
      </c>
      <c r="AO102" t="str">
        <f>IF(ISBLANK(FRA!E103),"",FRA!E103)</f>
        <v/>
      </c>
      <c r="AP102">
        <f>IF(FRA!J103=0,"",FRA!J103)</f>
        <v>22.1</v>
      </c>
      <c r="AQ102" t="s">
        <v>495</v>
      </c>
      <c r="AR102">
        <f>IF(ISBLANK(FRA!K103),"",FRA!K103)</f>
        <v>1</v>
      </c>
    </row>
    <row r="103" spans="1:44" ht="99.75">
      <c r="A103" t="str">
        <f>CHE!A104</f>
        <v>C2</v>
      </c>
      <c r="B103" t="str">
        <f t="shared" si="1"/>
        <v>C</v>
      </c>
      <c r="C103" s="2">
        <f>CHE!B104</f>
        <v>3460.1</v>
      </c>
      <c r="D103" s="34" t="str">
        <f>CHE!E104</f>
        <v>Neisseria gonorrhoeae, zusätzlicher Keim</v>
      </c>
      <c r="E103">
        <f>CHE!D104</f>
        <v>23.4</v>
      </c>
      <c r="F103" t="s">
        <v>322</v>
      </c>
      <c r="G103" s="32">
        <f>IF(ISBLANK(DEU_EBM!A104),"",DEU_EBM!A104)</f>
        <v>32852</v>
      </c>
      <c r="H103" s="33" t="str">
        <f>IF(ISBLANK(DEU_EBM!B104),"",DEU_EBM!B104)</f>
        <v>Nukleinsäurenachweis von einem oder mehreren der nachfolgend aufgeführten Erreger sexuell übertragbarer Infektionen (Befundmitteilung innerhalb von 24 Stunden nach Materialeingang im Labor)</v>
      </c>
      <c r="I103" t="str">
        <f>IF(ISBLANK(DEU_EBM!D104),"",DEU_EBM!D104)</f>
        <v/>
      </c>
      <c r="J103" s="33" t="str">
        <f>IF(ISBLANK(DEU_EBM!E104),"",DEU_EBM!E104)</f>
        <v/>
      </c>
      <c r="K103">
        <f>IF(DEU_EBM!G104=0,"",DEU_EBM!G104)</f>
        <v>7.23</v>
      </c>
      <c r="L103" t="s">
        <v>495</v>
      </c>
      <c r="M103">
        <f>DEU_EBM!H104</f>
        <v>1</v>
      </c>
      <c r="N103" s="32" t="str">
        <f>IF(ISBLANK(DEU_GOÄ!A104),"",DEU_GOÄ!A104)</f>
        <v/>
      </c>
      <c r="O103" t="str">
        <f>IF(ISBLANK(DEU_GOÄ!B104),"",DEU_GOÄ!B104)</f>
        <v/>
      </c>
      <c r="P103" t="str">
        <f>IF(ISBLANK(DEU_GOÄ!D104),"",DEU_GOÄ!D104)</f>
        <v/>
      </c>
      <c r="Q103" t="str">
        <f>IF(ISBLANK(DEU_GOÄ!E104),"",DEU_GOÄ!E104)</f>
        <v/>
      </c>
      <c r="R103" t="str">
        <f>IF(ISBLANK(DEU_GOÄ!G104),"",DEU_GOÄ!G104)</f>
        <v/>
      </c>
      <c r="S103" t="str">
        <f>IF(ISBLANK(DEU_GOÄ!H104),"",DEU_GOÄ!H104)</f>
        <v/>
      </c>
      <c r="T103" s="51" t="str">
        <f>IF(DEU_GOÄ!J104=0,"",DEU_GOÄ!J104)</f>
        <v/>
      </c>
      <c r="U103" t="s">
        <v>495</v>
      </c>
      <c r="V103">
        <f>DEU_GOÄ!K104</f>
        <v>0</v>
      </c>
      <c r="W103" s="32" t="str">
        <f>IF(ISBLANK(NLD!A104),"",NLD!A104)</f>
        <v/>
      </c>
      <c r="X103" t="str">
        <f>IF(ISBLANK(NLD!C104),"",NLD!C104)</f>
        <v/>
      </c>
      <c r="Y103" t="str">
        <f>IF(ISBLANK(NLD!E104),"",NLD!E104)</f>
        <v/>
      </c>
      <c r="Z103" t="str">
        <f>IF(ISBLANK(NLD!G104),"",NLD!G104)</f>
        <v/>
      </c>
      <c r="AA103" t="str">
        <f>IF(NLD!I104=0,"",NLD!I104)</f>
        <v/>
      </c>
      <c r="AB103" t="s">
        <v>495</v>
      </c>
      <c r="AC103">
        <f>IF(ISBLANK(NLD!J104),"",NLD!J104)</f>
        <v>0</v>
      </c>
      <c r="AE103" s="32" t="str">
        <f>IF(ISBLANK(BEL!B104),"",BEL!B104)</f>
        <v/>
      </c>
      <c r="AF103" t="str">
        <f>IF(ISBLANK(BEL!C104),"",BEL!C104)</f>
        <v/>
      </c>
      <c r="AG103" t="str">
        <f>IF(ISBLANK(BEL!E104),"",BEL!E104)</f>
        <v/>
      </c>
      <c r="AH103" t="str">
        <f>IF(ISBLANK(BEL!F104),"",BEL!F104)</f>
        <v/>
      </c>
      <c r="AI103" t="str">
        <f>IF(BEL!R104=0,"",BEL!R104)</f>
        <v/>
      </c>
      <c r="AJ103" t="s">
        <v>495</v>
      </c>
      <c r="AK103">
        <f>IF(ISBLANK(BEL!S104),"",BEL!S104)</f>
        <v>0</v>
      </c>
      <c r="AL103" s="32">
        <f>IF(ISBLANK(FRA!A104),"",FRA!A104)</f>
        <v>5302</v>
      </c>
      <c r="AM103" t="str">
        <f>IF(ISBLANK(FRA!B104),"",FRA!B104)</f>
        <v>Recherche directe de Chlamydia trachomatis et/ou de Neisseria gonorrhoeae par amplification génique</v>
      </c>
      <c r="AN103" t="str">
        <f>IF(ISBLANK(FRA!D104),"",FRA!D104)</f>
        <v/>
      </c>
      <c r="AO103" t="str">
        <f>IF(ISBLANK(FRA!E104),"",FRA!E104)</f>
        <v/>
      </c>
      <c r="AP103">
        <f>IF(FRA!J104=0,"",FRA!J104)</f>
        <v>28.6</v>
      </c>
      <c r="AQ103" t="s">
        <v>495</v>
      </c>
      <c r="AR103">
        <f>IF(ISBLANK(FRA!K104),"",FRA!K104)</f>
        <v>0</v>
      </c>
    </row>
    <row r="104" spans="1:44" ht="28.5">
      <c r="A104" t="str">
        <f>CHE!A105</f>
        <v>C2</v>
      </c>
      <c r="B104" t="str">
        <f t="shared" si="1"/>
        <v>C</v>
      </c>
      <c r="C104" s="2">
        <f>CHE!B105</f>
        <v>3469</v>
      </c>
      <c r="D104" s="34" t="str">
        <f>CHE!E105</f>
        <v>Streptococcus, Beta-hämolysierend, Gruppe A</v>
      </c>
      <c r="E104">
        <f>CHE!D105</f>
        <v>13.3</v>
      </c>
      <c r="F104" t="s">
        <v>322</v>
      </c>
      <c r="G104" s="32">
        <f>IF(ISBLANK(DEU_EBM!A105),"",DEU_EBM!A105)</f>
        <v>32740</v>
      </c>
      <c r="H104" s="33" t="str">
        <f>IF(ISBLANK(DEU_EBM!B105),"",DEU_EBM!B105)</f>
        <v>Untersuchung auf betahämolysierende Streptokokken</v>
      </c>
      <c r="I104" t="str">
        <f>IF(ISBLANK(DEU_EBM!D105),"",DEU_EBM!D105)</f>
        <v/>
      </c>
      <c r="J104" s="33" t="str">
        <f>IF(ISBLANK(DEU_EBM!E105),"",DEU_EBM!E105)</f>
        <v/>
      </c>
      <c r="K104">
        <f>IF(DEU_EBM!G105=0,"",DEU_EBM!G105)</f>
        <v>5.4</v>
      </c>
      <c r="L104" t="s">
        <v>495</v>
      </c>
      <c r="M104">
        <f>DEU_EBM!H105</f>
        <v>1</v>
      </c>
      <c r="N104" s="32">
        <f>IF(ISBLANK(DEU_GOÄ!A105),"",DEU_GOÄ!A105)</f>
        <v>4500</v>
      </c>
      <c r="O104" t="str">
        <f>IF(ISBLANK(DEU_GOÄ!B105),"",DEU_GOÄ!B105)</f>
        <v>Betahämolysierende Streptokokken Typ B</v>
      </c>
      <c r="P104" t="str">
        <f>IF(ISBLANK(DEU_GOÄ!D105),"",DEU_GOÄ!D105)</f>
        <v/>
      </c>
      <c r="Q104" t="str">
        <f>IF(ISBLANK(DEU_GOÄ!E105),"",DEU_GOÄ!E105)</f>
        <v/>
      </c>
      <c r="R104" t="str">
        <f>IF(ISBLANK(DEU_GOÄ!G105),"",DEU_GOÄ!G105)</f>
        <v/>
      </c>
      <c r="S104" t="str">
        <f>IF(ISBLANK(DEU_GOÄ!H105),"",DEU_GOÄ!H105)</f>
        <v/>
      </c>
      <c r="T104" s="51">
        <f>IF(DEU_GOÄ!J105=0,"",DEU_GOÄ!J105)</f>
        <v>8.7139475312271522</v>
      </c>
      <c r="U104" t="s">
        <v>495</v>
      </c>
      <c r="V104">
        <f>DEU_GOÄ!K105</f>
        <v>2</v>
      </c>
      <c r="W104" s="32" t="str">
        <f>IF(ISBLANK(NLD!A105),"",NLD!A105)</f>
        <v>075041</v>
      </c>
      <c r="X104" t="str">
        <f>IF(ISBLANK(NLD!C105),"",NLD!C105)</f>
        <v>Kulturtest &lt; 2 Medien, bakteriologisch.</v>
      </c>
      <c r="Y104" t="str">
        <f>IF(ISBLANK(NLD!E105),"",NLD!E105)</f>
        <v/>
      </c>
      <c r="Z104" t="str">
        <f>IF(ISBLANK(NLD!G105),"",NLD!G105)</f>
        <v/>
      </c>
      <c r="AA104">
        <f>IF(NLD!I105=0,"",NLD!I105)</f>
        <v>14.09</v>
      </c>
      <c r="AB104" t="s">
        <v>495</v>
      </c>
      <c r="AC104">
        <f>IF(ISBLANK(NLD!J105),"",NLD!J105)</f>
        <v>1</v>
      </c>
      <c r="AE104" s="32">
        <f>IF(ISBLANK(BEL!B105),"",BEL!B105)</f>
        <v>550056</v>
      </c>
      <c r="AF104" t="str">
        <f>IF(ISBLANK(BEL!C105),"",BEL!C105)</f>
        <v xml:space="preserve">Opzoeken van Streptococcus agalactiae (GBS), door middel 
van een aanrijkingstechniek op selectieve bodem van een 
vaginorectaal monster </v>
      </c>
      <c r="AG104" t="str">
        <f>IF(ISBLANK(BEL!E105),"",BEL!E105)</f>
        <v/>
      </c>
      <c r="AH104" t="str">
        <f>IF(ISBLANK(BEL!F105),"",BEL!F105)</f>
        <v/>
      </c>
      <c r="AI104">
        <f>IF(BEL!R105=0,"",BEL!R105)</f>
        <v>3.0306500000000001</v>
      </c>
      <c r="AJ104" t="s">
        <v>495</v>
      </c>
      <c r="AK104">
        <f>IF(ISBLANK(BEL!S105),"",BEL!S105)</f>
        <v>1</v>
      </c>
      <c r="AL104" s="32">
        <f>IF(ISBLANK(FRA!A105),"",FRA!A105)</f>
        <v>1323</v>
      </c>
      <c r="AM104" t="str">
        <f>IF(ISBLANK(FRA!B105),"",FRA!B105)</f>
        <v>Streptococcies (Neutralisation) Une anti-enzyme streptococcique</v>
      </c>
      <c r="AN104" t="str">
        <f>IF(ISBLANK(FRA!D105),"",FRA!D105)</f>
        <v/>
      </c>
      <c r="AO104" t="str">
        <f>IF(ISBLANK(FRA!E105),"",FRA!E105)</f>
        <v/>
      </c>
      <c r="AP104">
        <f>IF(FRA!J105=0,"",FRA!J105)</f>
        <v>5.2</v>
      </c>
      <c r="AQ104" t="s">
        <v>495</v>
      </c>
      <c r="AR104">
        <f>IF(ISBLANK(FRA!K105),"",FRA!K105)</f>
        <v>0</v>
      </c>
    </row>
    <row r="105" spans="1:44" ht="57">
      <c r="A105" t="str">
        <f>CHE!A106</f>
        <v>C2</v>
      </c>
      <c r="B105" t="str">
        <f t="shared" si="1"/>
        <v>C</v>
      </c>
      <c r="C105" s="2">
        <f>CHE!B106</f>
        <v>3478</v>
      </c>
      <c r="D105" s="34" t="str">
        <f>CHE!E106</f>
        <v>Treponema, Ig oder IgG</v>
      </c>
      <c r="E105">
        <f>CHE!D106</f>
        <v>37.799999999999997</v>
      </c>
      <c r="F105" t="s">
        <v>322</v>
      </c>
      <c r="G105" s="32">
        <f>IF(ISBLANK(DEU_EBM!A106),"",DEU_EBM!A106)</f>
        <v>32566</v>
      </c>
      <c r="H105" s="33" t="str">
        <f>IF(ISBLANK(DEU_EBM!B106),"",DEU_EBM!B106)</f>
        <v>Treponemenantikörper-Nachweis im TPHA/TPPA-Test (Lues-Suchreaktion) oder mittels Immunoassay</v>
      </c>
      <c r="I105">
        <f>IF(ISBLANK(DEU_EBM!D106),"",DEU_EBM!D106)</f>
        <v>32567</v>
      </c>
      <c r="J105" s="33" t="str">
        <f>IF(ISBLANK(DEU_EBM!E106),"",DEU_EBM!E106)</f>
        <v>Treponemenantikörper-Bestimmung (nur bei positivem Suchtest), quantitativ je Immunglobulin IgG oder IgM</v>
      </c>
      <c r="K105">
        <f>IF(DEU_EBM!G106=0,"",DEU_EBM!G106)</f>
        <v>18.7</v>
      </c>
      <c r="L105" t="s">
        <v>495</v>
      </c>
      <c r="M105">
        <f>DEU_EBM!H106</f>
        <v>1</v>
      </c>
      <c r="N105" s="32">
        <f>IF(ISBLANK(DEU_GOÄ!A106),"",DEU_GOÄ!A106)</f>
        <v>4270</v>
      </c>
      <c r="O105" t="str">
        <f>IF(ISBLANK(DEU_GOÄ!B106),"",DEU_GOÄ!B106)</f>
        <v xml:space="preserve"> Treponema pallidum (IgG und IgM) (FTA-ABS-Test)</v>
      </c>
      <c r="P105" t="str">
        <f>IF(ISBLANK(DEU_GOÄ!D106),"",DEU_GOÄ!D106)</f>
        <v/>
      </c>
      <c r="Q105" t="str">
        <f>IF(ISBLANK(DEU_GOÄ!E106),"",DEU_GOÄ!E106)</f>
        <v/>
      </c>
      <c r="R105" t="str">
        <f>IF(ISBLANK(DEU_GOÄ!G106),"",DEU_GOÄ!G106)</f>
        <v/>
      </c>
      <c r="S105" t="str">
        <f>IF(ISBLANK(DEU_GOÄ!H106),"",DEU_GOÄ!H106)</f>
        <v/>
      </c>
      <c r="T105" s="51">
        <f>IF(DEU_GOÄ!J106=0,"",DEU_GOÄ!J106)</f>
        <v>34.185486468660358</v>
      </c>
      <c r="U105" t="s">
        <v>495</v>
      </c>
      <c r="V105">
        <f>DEU_GOÄ!K106</f>
        <v>1</v>
      </c>
      <c r="W105" s="32" t="str">
        <f>IF(ISBLANK(NLD!A106),"",NLD!A106)</f>
        <v>070627</v>
      </c>
      <c r="X105" t="str">
        <f>IF(ISBLANK(NLD!C106),"",NLD!C106)</f>
        <v>Fluoreszierende Treponemal-Antikörper-Reaktion (mit Anwendung der Absorption) FTA-ABS-Reaktion.</v>
      </c>
      <c r="Y105" t="str">
        <f>IF(ISBLANK(NLD!E106),"",NLD!E106)</f>
        <v/>
      </c>
      <c r="Z105" t="str">
        <f>IF(ISBLANK(NLD!G106),"",NLD!G106)</f>
        <v/>
      </c>
      <c r="AA105">
        <f>IF(NLD!I106=0,"",NLD!I106)</f>
        <v>12.88</v>
      </c>
      <c r="AB105" t="s">
        <v>495</v>
      </c>
      <c r="AC105">
        <f>IF(ISBLANK(NLD!J106),"",NLD!J106)</f>
        <v>1</v>
      </c>
      <c r="AE105" s="32">
        <f>IF(ISBLANK(BEL!B106),"",BEL!B106)</f>
        <v>552731</v>
      </c>
      <c r="AF105" t="str">
        <f>IF(ISBLANK(BEL!C106),"",BEL!C106)</f>
        <v>Sérodiagnostic d'une infection par le tréponème (sang ou 
liquide céphalorachidien) : par une technique utilisant un 
antigène spécifique</v>
      </c>
      <c r="AG105" t="str">
        <f>IF(ISBLANK(BEL!E106),"",BEL!E106)</f>
        <v/>
      </c>
      <c r="AH105" t="str">
        <f>IF(ISBLANK(BEL!F106),"",BEL!F106)</f>
        <v/>
      </c>
      <c r="AI105">
        <f>IF(BEL!R106=0,"",BEL!R106)</f>
        <v>2.1647500000000002</v>
      </c>
      <c r="AJ105" t="s">
        <v>495</v>
      </c>
      <c r="AK105">
        <f>IF(ISBLANK(BEL!S106),"",BEL!S106)</f>
        <v>1</v>
      </c>
      <c r="AL105" s="32">
        <f>IF(ISBLANK(FRA!A106),"",FRA!A106)</f>
        <v>1256</v>
      </c>
      <c r="AM105" t="str">
        <f>IF(ISBLANK(FRA!B106),"",FRA!B106)</f>
        <v>Test tréponémique (TT) : Recherche des Ig Totaux par EIA</v>
      </c>
      <c r="AN105" t="str">
        <f>IF(ISBLANK(FRA!D106),"",FRA!D106)</f>
        <v/>
      </c>
      <c r="AO105" t="str">
        <f>IF(ISBLANK(FRA!E106),"",FRA!E106)</f>
        <v/>
      </c>
      <c r="AP105">
        <f>IF(FRA!J106=0,"",FRA!J106)</f>
        <v>5.2</v>
      </c>
      <c r="AQ105" t="s">
        <v>495</v>
      </c>
      <c r="AR105">
        <f>IF(ISBLANK(FRA!K106),"",FRA!K106)</f>
        <v>1</v>
      </c>
    </row>
    <row r="106" spans="1:44" ht="99.75">
      <c r="A106" t="str">
        <f>CHE!A107</f>
        <v>C3</v>
      </c>
      <c r="B106" t="str">
        <f t="shared" si="1"/>
        <v>C</v>
      </c>
      <c r="C106" s="2">
        <f>CHE!B107</f>
        <v>3501</v>
      </c>
      <c r="D106" s="34" t="str">
        <f>CHE!E107</f>
        <v>Parasiten, kompletter Nachweis</v>
      </c>
      <c r="E106">
        <f>CHE!D107</f>
        <v>81.900000000000006</v>
      </c>
      <c r="F106" t="s">
        <v>322</v>
      </c>
      <c r="G106" s="32">
        <f>IF(ISBLANK(DEU_EBM!A107),"",DEU_EBM!A107)</f>
        <v>32682</v>
      </c>
      <c r="H106" s="33" t="str">
        <f>IF(ISBLANK(DEU_EBM!B107),"",DEU_EBM!B107)</f>
        <v>Systematische parasitologische Untersuchung auf einheimische und/oder tropische Helminthen und/oder Helmintheneier nach Anreicherung, z. B. SAF-, Zink-Sulfat-Anreicherung, einschl. aller mikroskopischen Untersuchungen</v>
      </c>
      <c r="I106">
        <f>IF(ISBLANK(DEU_EBM!D107),"",DEU_EBM!D107)</f>
        <v>32681</v>
      </c>
      <c r="J106" s="33" t="str">
        <f>IF(ISBLANK(DEU_EBM!E107),"",DEU_EBM!E107)</f>
        <v>Kulturelle Untersuchung auf Protozoen</v>
      </c>
      <c r="K106">
        <f>IF(DEU_EBM!G107=0,"",DEU_EBM!G107)</f>
        <v>12.600000000000001</v>
      </c>
      <c r="L106" t="s">
        <v>495</v>
      </c>
      <c r="M106">
        <f>DEU_EBM!H107</f>
        <v>2</v>
      </c>
      <c r="N106" s="32">
        <f>IF(ISBLANK(DEU_GOÄ!A107),"",DEU_GOÄ!A107)</f>
        <v>4740</v>
      </c>
      <c r="O106" t="str">
        <f>IF(ISBLANK(DEU_GOÄ!B107),"",DEU_GOÄ!B107)</f>
        <v>Amöben</v>
      </c>
      <c r="P106">
        <f>IF(ISBLANK(DEU_GOÄ!D107),"",DEU_GOÄ!D107)</f>
        <v>4741</v>
      </c>
      <c r="Q106" t="str">
        <f>IF(ISBLANK(DEU_GOÄ!E107),"",DEU_GOÄ!E107)</f>
        <v>Lamblien</v>
      </c>
      <c r="R106">
        <f>IF(ISBLANK(DEU_GOÄ!G107),"",DEU_GOÄ!G107)</f>
        <v>4744</v>
      </c>
      <c r="S106" t="str">
        <f>IF(ISBLANK(DEU_GOÄ!H107),"",DEU_GOÄ!H107)</f>
        <v>Würmer und deren Bestandteile, Wurmeier</v>
      </c>
      <c r="T106" s="51">
        <f>IF(DEU_GOÄ!J107=0,"",DEU_GOÄ!J107)</f>
        <v>24.130931624936728</v>
      </c>
      <c r="U106" t="s">
        <v>495</v>
      </c>
      <c r="V106">
        <f>DEU_GOÄ!K107</f>
        <v>1</v>
      </c>
      <c r="W106" s="32" t="str">
        <f>IF(ISBLANK(NLD!A107),"",NLD!A107)</f>
        <v>070901</v>
      </c>
      <c r="X106" t="str">
        <f>IF(ISBLANK(NLD!C107),"",NLD!C107)</f>
        <v>Mikroskopische Untersuchung auf Parasiten (Abstrich, dicker Tropfen, Eosin, Jod, jeweils).</v>
      </c>
      <c r="Y106" t="str">
        <f>IF(ISBLANK(NLD!E107),"",NLD!E107)</f>
        <v/>
      </c>
      <c r="Z106" t="str">
        <f>IF(ISBLANK(NLD!G107),"",NLD!G107)</f>
        <v/>
      </c>
      <c r="AA106">
        <f>IF(NLD!I107=0,"",NLD!I107)</f>
        <v>31.86</v>
      </c>
      <c r="AB106" t="s">
        <v>495</v>
      </c>
      <c r="AC106">
        <f>IF(ISBLANK(NLD!J107),"",NLD!J107)</f>
        <v>1</v>
      </c>
      <c r="AE106" s="32">
        <f>IF(ISBLANK(BEL!B107),"",BEL!B107)</f>
        <v>549813</v>
      </c>
      <c r="AF106" t="str">
        <f>IF(ISBLANK(BEL!C107),"",BEL!C107)</f>
        <v>Opzoeken van parasieten, na verrijking, in faeces</v>
      </c>
      <c r="AG106" t="str">
        <f>IF(ISBLANK(BEL!E107),"",BEL!E107)</f>
        <v/>
      </c>
      <c r="AH106" t="str">
        <f>IF(ISBLANK(BEL!F107),"",BEL!F107)</f>
        <v/>
      </c>
      <c r="AI106">
        <f>IF(BEL!R107=0,"",BEL!R107)</f>
        <v>3.4636</v>
      </c>
      <c r="AJ106" t="s">
        <v>495</v>
      </c>
      <c r="AK106">
        <f>IF(ISBLANK(BEL!S107),"",BEL!S107)</f>
        <v>1</v>
      </c>
      <c r="AL106" s="32">
        <f>IF(ISBLANK(FRA!A107),"",FRA!A107)</f>
        <v>286</v>
      </c>
      <c r="AM106" t="str">
        <f>IF(ISBLANK(FRA!B107),"",FRA!B107)</f>
        <v>Examen parasitologique de selles récemment émises, avec deux méthodes de concentration complémentaires</v>
      </c>
      <c r="AN106" t="str">
        <f>IF(ISBLANK(FRA!D107),"",FRA!D107)</f>
        <v/>
      </c>
      <c r="AO106" t="str">
        <f>IF(ISBLANK(FRA!E107),"",FRA!E107)</f>
        <v/>
      </c>
      <c r="AP106">
        <f>IF(FRA!J107=0,"",FRA!J107)</f>
        <v>27.3</v>
      </c>
      <c r="AQ106" t="s">
        <v>495</v>
      </c>
      <c r="AR106">
        <f>IF(ISBLANK(FRA!K107),"",FRA!K107)</f>
        <v>1</v>
      </c>
    </row>
    <row r="107" spans="1:44" ht="42.75">
      <c r="A107" t="str">
        <f>CHE!A108</f>
        <v>B0</v>
      </c>
      <c r="B107" t="str">
        <f t="shared" si="1"/>
        <v>B</v>
      </c>
      <c r="C107" s="2">
        <f>CHE!B108</f>
        <v>6001.03</v>
      </c>
      <c r="D107" s="34" t="str">
        <f>CHE!E108</f>
        <v>Extraktion von menschlichen Nukleinsäuren (genomische DNA oder RNA) aus Primärprobe</v>
      </c>
      <c r="E107">
        <f>CHE!D108</f>
        <v>54.9</v>
      </c>
      <c r="F107" t="s">
        <v>322</v>
      </c>
      <c r="G107" s="32">
        <f>IF(ISBLANK(DEU_EBM!A108),"",DEU_EBM!A108)</f>
        <v>19404</v>
      </c>
      <c r="H107" s="33" t="str">
        <f>IF(ISBLANK(DEU_EBM!B108),"",DEU_EBM!B108)</f>
        <v>Aufarbeitung einer Gewebe- oder Organprobe</v>
      </c>
      <c r="I107" t="str">
        <f>IF(ISBLANK(DEU_EBM!D108),"",DEU_EBM!D108)</f>
        <v/>
      </c>
      <c r="J107" s="33" t="str">
        <f>IF(ISBLANK(DEU_EBM!E108),"",DEU_EBM!E108)</f>
        <v/>
      </c>
      <c r="K107">
        <f>IF(DEU_EBM!G108=0,"",DEU_EBM!G108)</f>
        <v>27.12</v>
      </c>
      <c r="L107" t="s">
        <v>495</v>
      </c>
      <c r="M107">
        <f>DEU_EBM!H108</f>
        <v>1</v>
      </c>
      <c r="N107" s="32">
        <f>IF(ISBLANK(DEU_GOÄ!A108),"",DEU_GOÄ!A108)</f>
        <v>3920</v>
      </c>
      <c r="O107" t="str">
        <f>IF(ISBLANK(DEU_GOÄ!B108),"",DEU_GOÄ!B108)</f>
        <v>Isolierung von humanen Nukleinsäuren aus Untersuchungsmaterial</v>
      </c>
      <c r="P107" t="str">
        <f>IF(ISBLANK(DEU_GOÄ!D108),"",DEU_GOÄ!D108)</f>
        <v/>
      </c>
      <c r="Q107" t="str">
        <f>IF(ISBLANK(DEU_GOÄ!E108),"",DEU_GOÄ!E108)</f>
        <v/>
      </c>
      <c r="R107" t="str">
        <f>IF(ISBLANK(DEU_GOÄ!G108),"",DEU_GOÄ!G108)</f>
        <v/>
      </c>
      <c r="S107" t="str">
        <f>IF(ISBLANK(DEU_GOÄ!H108),"",DEU_GOÄ!H108)</f>
        <v/>
      </c>
      <c r="T107" s="51">
        <f>IF(DEU_GOÄ!J108=0,"",DEU_GOÄ!J108)</f>
        <v>60.327329062341811</v>
      </c>
      <c r="U107" t="s">
        <v>495</v>
      </c>
      <c r="V107">
        <f>DEU_GOÄ!K108</f>
        <v>1</v>
      </c>
      <c r="W107" s="32" t="str">
        <f>IF(ISBLANK(NLD!A108),"",NLD!A108)</f>
        <v/>
      </c>
      <c r="X107" t="str">
        <f>IF(ISBLANK(NLD!C108),"",NLD!C108)</f>
        <v/>
      </c>
      <c r="Y107" t="str">
        <f>IF(ISBLANK(NLD!E108),"",NLD!E108)</f>
        <v/>
      </c>
      <c r="Z107" t="str">
        <f>IF(ISBLANK(NLD!G108),"",NLD!G108)</f>
        <v/>
      </c>
      <c r="AA107" t="str">
        <f>IF(NLD!I108=0,"",NLD!I108)</f>
        <v/>
      </c>
      <c r="AB107" t="s">
        <v>495</v>
      </c>
      <c r="AC107">
        <f>IF(ISBLANK(NLD!J108),"",NLD!J108)</f>
        <v>0</v>
      </c>
      <c r="AE107" s="32" t="str">
        <f>IF(ISBLANK(BEL!B108),"",BEL!B108)</f>
        <v/>
      </c>
      <c r="AF107" t="str">
        <f>IF(ISBLANK(BEL!C108),"",BEL!C108)</f>
        <v/>
      </c>
      <c r="AG107" t="str">
        <f>IF(ISBLANK(BEL!E108),"",BEL!E108)</f>
        <v/>
      </c>
      <c r="AH107" t="str">
        <f>IF(ISBLANK(BEL!F108),"",BEL!F108)</f>
        <v/>
      </c>
      <c r="AI107" t="str">
        <f>IF(BEL!R108=0,"",BEL!R108)</f>
        <v/>
      </c>
      <c r="AJ107" t="s">
        <v>495</v>
      </c>
      <c r="AK107">
        <f>IF(ISBLANK(BEL!S108),"",BEL!S108)</f>
        <v>0</v>
      </c>
      <c r="AL107" s="32" t="str">
        <f>IF(ISBLANK(FRA!A108),"",FRA!A108)</f>
        <v/>
      </c>
      <c r="AM107" t="str">
        <f>IF(ISBLANK(FRA!B108),"",FRA!B108)</f>
        <v/>
      </c>
      <c r="AN107" t="str">
        <f>IF(ISBLANK(FRA!D108),"",FRA!D108)</f>
        <v/>
      </c>
      <c r="AO107" t="str">
        <f>IF(ISBLANK(FRA!E108),"",FRA!E108)</f>
        <v/>
      </c>
      <c r="AP107" t="str">
        <f>IF(FRA!J108=0,"",FRA!J108)</f>
        <v/>
      </c>
      <c r="AQ107" t="s">
        <v>495</v>
      </c>
      <c r="AR107">
        <f>IF(ISBLANK(FRA!K108),"",FRA!K108)</f>
        <v>0</v>
      </c>
    </row>
    <row r="108" spans="1:44" ht="85.5">
      <c r="A108" t="str">
        <f>CHE!A109</f>
        <v>B0</v>
      </c>
      <c r="B108" t="str">
        <f t="shared" si="1"/>
        <v>B</v>
      </c>
      <c r="C108" s="2">
        <f>CHE!B109</f>
        <v>6002.04</v>
      </c>
      <c r="D108" s="34" t="str">
        <f>CHE!E109</f>
        <v xml:space="preserve">Zell- oder Gewebekultur </v>
      </c>
      <c r="E108">
        <f>CHE!D109</f>
        <v>274.5</v>
      </c>
      <c r="F108" t="s">
        <v>322</v>
      </c>
      <c r="G108" s="32">
        <f>IF(ISBLANK(DEU_EBM!A109),"",DEU_EBM!A109)</f>
        <v>11501</v>
      </c>
      <c r="H108" s="33" t="str">
        <f>IF(ISBLANK(DEU_EBM!B109),"",DEU_EBM!B109)</f>
        <v>Zuschlag zu den Gebührenordnungspositionen 11502 und 11503 für die Anwendung eines Kulturverfahrens zur Anzucht von Zellen und Präparation der Zellkerne zu weiteren Analysen</v>
      </c>
      <c r="I108" t="str">
        <f>IF(ISBLANK(DEU_EBM!D109),"",DEU_EBM!D109)</f>
        <v/>
      </c>
      <c r="J108" s="33" t="str">
        <f>IF(ISBLANK(DEU_EBM!E109),"",DEU_EBM!E109)</f>
        <v/>
      </c>
      <c r="K108">
        <f>IF(DEU_EBM!G109=0,"",DEU_EBM!G109)</f>
        <v>88.71</v>
      </c>
      <c r="L108" t="s">
        <v>495</v>
      </c>
      <c r="M108">
        <f>DEU_EBM!H109</f>
        <v>1</v>
      </c>
      <c r="N108" s="32" t="str">
        <f>IF(ISBLANK(DEU_GOÄ!A109),"",DEU_GOÄ!A109)</f>
        <v/>
      </c>
      <c r="O108" t="str">
        <f>IF(ISBLANK(DEU_GOÄ!B109),"",DEU_GOÄ!B109)</f>
        <v/>
      </c>
      <c r="P108" t="str">
        <f>IF(ISBLANK(DEU_GOÄ!D109),"",DEU_GOÄ!D109)</f>
        <v/>
      </c>
      <c r="Q108" t="str">
        <f>IF(ISBLANK(DEU_GOÄ!E109),"",DEU_GOÄ!E109)</f>
        <v/>
      </c>
      <c r="R108" t="str">
        <f>IF(ISBLANK(DEU_GOÄ!G109),"",DEU_GOÄ!G109)</f>
        <v/>
      </c>
      <c r="S108" t="str">
        <f>IF(ISBLANK(DEU_GOÄ!H109),"",DEU_GOÄ!H109)</f>
        <v/>
      </c>
      <c r="T108" s="51" t="str">
        <f>IF(DEU_GOÄ!J109=0,"",DEU_GOÄ!J109)</f>
        <v/>
      </c>
      <c r="U108" t="s">
        <v>495</v>
      </c>
      <c r="V108">
        <f>DEU_GOÄ!K109</f>
        <v>0</v>
      </c>
      <c r="W108" s="32" t="str">
        <f>IF(ISBLANK(NLD!A109),"",NLD!A109)</f>
        <v>071013</v>
      </c>
      <c r="X108" t="str">
        <f>IF(ISBLANK(NLD!C109),"",NLD!C109)</f>
        <v>Virologische Untersuchung durch Zellkultur &gt; 3 Medien.</v>
      </c>
      <c r="Y108" t="str">
        <f>IF(ISBLANK(NLD!E109),"",NLD!E109)</f>
        <v/>
      </c>
      <c r="Z108" t="str">
        <f>IF(ISBLANK(NLD!G109),"",NLD!G109)</f>
        <v/>
      </c>
      <c r="AA108">
        <f>IF(NLD!I109=0,"",NLD!I109)</f>
        <v>52.61</v>
      </c>
      <c r="AB108" t="s">
        <v>495</v>
      </c>
      <c r="AC108">
        <f>IF(ISBLANK(NLD!J109),"",NLD!J109)</f>
        <v>2</v>
      </c>
      <c r="AE108" s="32" t="str">
        <f>IF(ISBLANK(BEL!B109),"",BEL!B109)</f>
        <v/>
      </c>
      <c r="AF108" t="str">
        <f>IF(ISBLANK(BEL!C109),"",BEL!C109)</f>
        <v/>
      </c>
      <c r="AG108" t="str">
        <f>IF(ISBLANK(BEL!E109),"",BEL!E109)</f>
        <v/>
      </c>
      <c r="AH108" t="str">
        <f>IF(ISBLANK(BEL!F109),"",BEL!F109)</f>
        <v/>
      </c>
      <c r="AI108" t="str">
        <f>IF(BEL!R109=0,"",BEL!R109)</f>
        <v/>
      </c>
      <c r="AJ108" t="s">
        <v>495</v>
      </c>
      <c r="AK108">
        <f>IF(ISBLANK(BEL!S109),"",BEL!S109)</f>
        <v>0</v>
      </c>
      <c r="AL108" s="32" t="str">
        <f>IF(ISBLANK(FRA!A109),"",FRA!A109)</f>
        <v/>
      </c>
      <c r="AM108" t="str">
        <f>IF(ISBLANK(FRA!B109),"",FRA!B109)</f>
        <v/>
      </c>
      <c r="AN108" t="str">
        <f>IF(ISBLANK(FRA!D109),"",FRA!D109)</f>
        <v/>
      </c>
      <c r="AO108" t="str">
        <f>IF(ISBLANK(FRA!E109),"",FRA!E109)</f>
        <v/>
      </c>
      <c r="AP108" t="str">
        <f>IF(FRA!J109=0,"",FRA!J109)</f>
        <v/>
      </c>
      <c r="AQ108" t="s">
        <v>495</v>
      </c>
      <c r="AR108">
        <f>IF(ISBLANK(FRA!K109),"",FRA!K109)</f>
        <v>0</v>
      </c>
    </row>
    <row r="109" spans="1:44" ht="42.75">
      <c r="A109" t="str">
        <f>CHE!A110</f>
        <v>B0</v>
      </c>
      <c r="B109" t="str">
        <f t="shared" si="1"/>
        <v>B</v>
      </c>
      <c r="C109" s="2">
        <f>CHE!B110</f>
        <v>6008.09</v>
      </c>
      <c r="D109" s="34" t="str">
        <f>CHE!E110</f>
        <v>Zuschlag für aufwendige molekulargenetische Resultaterstellung</v>
      </c>
      <c r="E109">
        <f>CHE!D110</f>
        <v>90</v>
      </c>
      <c r="F109" t="s">
        <v>322</v>
      </c>
      <c r="G109" s="32" t="str">
        <f>IF(ISBLANK(DEU_EBM!A110),"",DEU_EBM!A110)</f>
        <v/>
      </c>
      <c r="H109" s="33" t="str">
        <f>IF(ISBLANK(DEU_EBM!B110),"",DEU_EBM!B110)</f>
        <v/>
      </c>
      <c r="I109" t="str">
        <f>IF(ISBLANK(DEU_EBM!D110),"",DEU_EBM!D110)</f>
        <v/>
      </c>
      <c r="J109" s="33" t="str">
        <f>IF(ISBLANK(DEU_EBM!E110),"",DEU_EBM!E110)</f>
        <v/>
      </c>
      <c r="K109" t="str">
        <f>IF(DEU_EBM!G110=0,"",DEU_EBM!G110)</f>
        <v/>
      </c>
      <c r="L109" t="s">
        <v>495</v>
      </c>
      <c r="M109">
        <f>DEU_EBM!H110</f>
        <v>0</v>
      </c>
      <c r="N109" s="32" t="str">
        <f>IF(ISBLANK(DEU_GOÄ!A110),"",DEU_GOÄ!A110)</f>
        <v/>
      </c>
      <c r="O109" t="str">
        <f>IF(ISBLANK(DEU_GOÄ!B110),"",DEU_GOÄ!B110)</f>
        <v/>
      </c>
      <c r="P109" t="str">
        <f>IF(ISBLANK(DEU_GOÄ!D110),"",DEU_GOÄ!D110)</f>
        <v/>
      </c>
      <c r="Q109" t="str">
        <f>IF(ISBLANK(DEU_GOÄ!E110),"",DEU_GOÄ!E110)</f>
        <v/>
      </c>
      <c r="R109" t="str">
        <f>IF(ISBLANK(DEU_GOÄ!G110),"",DEU_GOÄ!G110)</f>
        <v/>
      </c>
      <c r="S109" t="str">
        <f>IF(ISBLANK(DEU_GOÄ!H110),"",DEU_GOÄ!H110)</f>
        <v/>
      </c>
      <c r="T109" s="51" t="str">
        <f>IF(DEU_GOÄ!J110=0,"",DEU_GOÄ!J110)</f>
        <v/>
      </c>
      <c r="U109" t="s">
        <v>495</v>
      </c>
      <c r="V109">
        <f>DEU_GOÄ!K110</f>
        <v>0</v>
      </c>
      <c r="W109" s="32" t="str">
        <f>IF(ISBLANK(NLD!A110),"",NLD!A110)</f>
        <v/>
      </c>
      <c r="X109" t="str">
        <f>IF(ISBLANK(NLD!C110),"",NLD!C110)</f>
        <v/>
      </c>
      <c r="Y109" t="str">
        <f>IF(ISBLANK(NLD!E110),"",NLD!E110)</f>
        <v/>
      </c>
      <c r="Z109" t="str">
        <f>IF(ISBLANK(NLD!G110),"",NLD!G110)</f>
        <v/>
      </c>
      <c r="AA109" t="str">
        <f>IF(NLD!I110=0,"",NLD!I110)</f>
        <v/>
      </c>
      <c r="AB109" t="s">
        <v>495</v>
      </c>
      <c r="AC109">
        <f>IF(ISBLANK(NLD!J110),"",NLD!J110)</f>
        <v>0</v>
      </c>
      <c r="AE109" s="32" t="str">
        <f>IF(ISBLANK(BEL!B110),"",BEL!B110)</f>
        <v/>
      </c>
      <c r="AF109" t="str">
        <f>IF(ISBLANK(BEL!C110),"",BEL!C110)</f>
        <v/>
      </c>
      <c r="AG109" t="str">
        <f>IF(ISBLANK(BEL!E110),"",BEL!E110)</f>
        <v/>
      </c>
      <c r="AH109" t="str">
        <f>IF(ISBLANK(BEL!F110),"",BEL!F110)</f>
        <v/>
      </c>
      <c r="AI109" t="str">
        <f>IF(BEL!R110=0,"",BEL!R110)</f>
        <v/>
      </c>
      <c r="AJ109" t="s">
        <v>495</v>
      </c>
      <c r="AK109">
        <f>IF(ISBLANK(BEL!S110),"",BEL!S110)</f>
        <v>0</v>
      </c>
      <c r="AL109" s="32" t="str">
        <f>IF(ISBLANK(FRA!A110),"",FRA!A110)</f>
        <v/>
      </c>
      <c r="AM109" t="str">
        <f>IF(ISBLANK(FRA!B110),"",FRA!B110)</f>
        <v/>
      </c>
      <c r="AN109" t="str">
        <f>IF(ISBLANK(FRA!D110),"",FRA!D110)</f>
        <v/>
      </c>
      <c r="AO109" t="str">
        <f>IF(ISBLANK(FRA!E110),"",FRA!E110)</f>
        <v/>
      </c>
      <c r="AP109" t="str">
        <f>IF(FRA!J110=0,"",FRA!J110)</f>
        <v/>
      </c>
      <c r="AQ109" t="s">
        <v>495</v>
      </c>
      <c r="AR109">
        <f>IF(ISBLANK(FRA!K110),"",FRA!K110)</f>
        <v>0</v>
      </c>
    </row>
    <row r="110" spans="1:44" ht="57">
      <c r="A110" t="str">
        <f>CHE!A111</f>
        <v>B1</v>
      </c>
      <c r="B110" t="str">
        <f t="shared" si="1"/>
        <v>B</v>
      </c>
      <c r="C110" s="2">
        <f>CHE!B111</f>
        <v>6101.3</v>
      </c>
      <c r="D110" s="34" t="str">
        <f>CHE!E111</f>
        <v>Chromosomenpräparation und Chromosomenuntersuchung, konstitutioneller Karyotyp</v>
      </c>
      <c r="E110">
        <f>CHE!D111</f>
        <v>319.5</v>
      </c>
      <c r="F110" t="s">
        <v>322</v>
      </c>
      <c r="G110" s="32">
        <f>IF(ISBLANK(DEU_EBM!A111),"",DEU_EBM!A111)</f>
        <v>11502</v>
      </c>
      <c r="H110" s="33" t="str">
        <f>IF(ISBLANK(DEU_EBM!B111),"",DEU_EBM!B111)</f>
        <v>Postnatale Bestimmung des konstitutionellen Karyotyps mittels lichtmikroskopischer Bänderungsanalyse</v>
      </c>
      <c r="I110" t="str">
        <f>IF(ISBLANK(DEU_EBM!D111),"",DEU_EBM!D111)</f>
        <v/>
      </c>
      <c r="J110" s="33" t="str">
        <f>IF(ISBLANK(DEU_EBM!E111),"",DEU_EBM!E111)</f>
        <v/>
      </c>
      <c r="K110">
        <f>IF(DEU_EBM!G111=0,"",DEU_EBM!G111)</f>
        <v>80.56</v>
      </c>
      <c r="L110" t="s">
        <v>495</v>
      </c>
      <c r="M110">
        <f>DEU_EBM!H111</f>
        <v>1</v>
      </c>
      <c r="N110" s="32">
        <f>IF(ISBLANK(DEU_GOÄ!A111),"",DEU_GOÄ!A111)</f>
        <v>4872</v>
      </c>
      <c r="O110" t="str">
        <f>IF(ISBLANK(DEU_GOÄ!B111),"",DEU_GOÄ!B111)</f>
        <v>Chromosomenanalyse, auch einschließlich vorangehender kurzzeitiger Kultivierung -gegebenenfalls einschließlich Materialentnahme –</v>
      </c>
      <c r="P110" t="str">
        <f>IF(ISBLANK(DEU_GOÄ!D111),"",DEU_GOÄ!D111)</f>
        <v/>
      </c>
      <c r="Q110" t="str">
        <f>IF(ISBLANK(DEU_GOÄ!E111),"",DEU_GOÄ!E111)</f>
        <v/>
      </c>
      <c r="R110" t="str">
        <f>IF(ISBLANK(DEU_GOÄ!G111),"",DEU_GOÄ!G111)</f>
        <v/>
      </c>
      <c r="S110" t="str">
        <f>IF(ISBLANK(DEU_GOÄ!H111),"",DEU_GOÄ!H111)</f>
        <v/>
      </c>
      <c r="T110" s="51">
        <f>IF(DEU_GOÄ!J111=0,"",DEU_GOÄ!J111)</f>
        <v>130.70921296840726</v>
      </c>
      <c r="U110" t="s">
        <v>495</v>
      </c>
      <c r="V110">
        <f>DEU_GOÄ!K111</f>
        <v>2</v>
      </c>
      <c r="W110" s="32" t="str">
        <f>IF(ISBLANK(NLD!A111),"",NLD!A111)</f>
        <v/>
      </c>
      <c r="X110" t="str">
        <f>IF(ISBLANK(NLD!C111),"",NLD!C111)</f>
        <v/>
      </c>
      <c r="Y110" t="str">
        <f>IF(ISBLANK(NLD!E111),"",NLD!E111)</f>
        <v/>
      </c>
      <c r="Z110" t="str">
        <f>IF(ISBLANK(NLD!G111),"",NLD!G111)</f>
        <v/>
      </c>
      <c r="AA110" t="str">
        <f>IF(NLD!I111=0,"",NLD!I111)</f>
        <v/>
      </c>
      <c r="AB110" t="s">
        <v>495</v>
      </c>
      <c r="AC110">
        <f>IF(ISBLANK(NLD!J111),"",NLD!J111)</f>
        <v>0</v>
      </c>
      <c r="AE110" s="32" t="str">
        <f>IF(ISBLANK(BEL!B111),"",BEL!B111)</f>
        <v/>
      </c>
      <c r="AF110" t="str">
        <f>IF(ISBLANK(BEL!C111),"",BEL!C111)</f>
        <v/>
      </c>
      <c r="AG110" t="str">
        <f>IF(ISBLANK(BEL!E111),"",BEL!E111)</f>
        <v/>
      </c>
      <c r="AH110" t="str">
        <f>IF(ISBLANK(BEL!F111),"",BEL!F111)</f>
        <v/>
      </c>
      <c r="AI110" t="str">
        <f>IF(BEL!R111=0,"",BEL!R111)</f>
        <v/>
      </c>
      <c r="AJ110" t="s">
        <v>495</v>
      </c>
      <c r="AK110">
        <f>IF(ISBLANK(BEL!S111),"",BEL!S111)</f>
        <v>0</v>
      </c>
      <c r="AL110" s="32">
        <f>IF(ISBLANK(FRA!A111),"",FRA!A111)</f>
        <v>903</v>
      </c>
      <c r="AM110" t="str">
        <f>IF(ISBLANK(FRA!B111),"",FRA!B111)</f>
        <v>ACTES DE CYTOGENETIQUE MOLECULAIRE: Hybridation sur chromosomes métaphasiques (une sonde)</v>
      </c>
      <c r="AN110" t="str">
        <f>IF(ISBLANK(FRA!D111),"",FRA!D111)</f>
        <v/>
      </c>
      <c r="AO110" t="str">
        <f>IF(ISBLANK(FRA!E111),"",FRA!E111)</f>
        <v/>
      </c>
      <c r="AP110">
        <f>IF(FRA!J111=0,"",FRA!J111)</f>
        <v>130</v>
      </c>
      <c r="AQ110" t="s">
        <v>495</v>
      </c>
      <c r="AR110">
        <f>IF(ISBLANK(FRA!K111),"",FRA!K111)</f>
        <v>2</v>
      </c>
    </row>
    <row r="111" spans="1:44" ht="71.25">
      <c r="A111" t="str">
        <f>CHE!A112</f>
        <v>B1</v>
      </c>
      <c r="B111" t="str">
        <f t="shared" si="1"/>
        <v>B</v>
      </c>
      <c r="C111" s="2">
        <f>CHE!B112</f>
        <v>6106.34</v>
      </c>
      <c r="D111" s="34" t="str">
        <f>CHE!E112</f>
        <v>Chromosomenuntersuchung, konstitutioneller Karyotyp, Zuschlag für In-situ-Hybridisierung an Metaphasen- oder Interphasekernen</v>
      </c>
      <c r="E111">
        <f>CHE!D112</f>
        <v>315</v>
      </c>
      <c r="F111" t="s">
        <v>322</v>
      </c>
      <c r="G111" s="32">
        <f>IF(ISBLANK(DEU_EBM!A112),"",DEU_EBM!A112)</f>
        <v>11503</v>
      </c>
      <c r="H111" s="33" t="str">
        <f>IF(ISBLANK(DEU_EBM!B112),"",DEU_EBM!B112)</f>
        <v>Postnatale molekularzytogenetische Charakterisierung konstitutioneller chromosomaler Aberrationen an Inter- oder Metaphasen mittels in-situ-Hybridisierung</v>
      </c>
      <c r="I111" t="str">
        <f>IF(ISBLANK(DEU_EBM!D112),"",DEU_EBM!D112)</f>
        <v/>
      </c>
      <c r="J111" s="33" t="str">
        <f>IF(ISBLANK(DEU_EBM!E112),"",DEU_EBM!E112)</f>
        <v/>
      </c>
      <c r="K111">
        <f>IF(DEU_EBM!G112=0,"",DEU_EBM!G112)</f>
        <v>47.57</v>
      </c>
      <c r="L111" t="s">
        <v>495</v>
      </c>
      <c r="M111">
        <f>DEU_EBM!H112</f>
        <v>1</v>
      </c>
      <c r="N111" s="32" t="str">
        <f>IF(ISBLANK(DEU_GOÄ!A112),"",DEU_GOÄ!A112)</f>
        <v/>
      </c>
      <c r="O111" t="str">
        <f>IF(ISBLANK(DEU_GOÄ!B112),"",DEU_GOÄ!B112)</f>
        <v/>
      </c>
      <c r="P111" t="str">
        <f>IF(ISBLANK(DEU_GOÄ!D112),"",DEU_GOÄ!D112)</f>
        <v/>
      </c>
      <c r="Q111" t="str">
        <f>IF(ISBLANK(DEU_GOÄ!E112),"",DEU_GOÄ!E112)</f>
        <v/>
      </c>
      <c r="R111" t="str">
        <f>IF(ISBLANK(DEU_GOÄ!G112),"",DEU_GOÄ!G112)</f>
        <v/>
      </c>
      <c r="S111" t="str">
        <f>IF(ISBLANK(DEU_GOÄ!H112),"",DEU_GOÄ!H112)</f>
        <v/>
      </c>
      <c r="T111" s="51" t="str">
        <f>IF(DEU_GOÄ!J112=0,"",DEU_GOÄ!J112)</f>
        <v/>
      </c>
      <c r="U111" t="s">
        <v>495</v>
      </c>
      <c r="V111">
        <f>DEU_GOÄ!K112</f>
        <v>0</v>
      </c>
      <c r="W111" s="32" t="str">
        <f>IF(ISBLANK(NLD!A112),"",NLD!A112)</f>
        <v/>
      </c>
      <c r="X111" t="str">
        <f>IF(ISBLANK(NLD!C112),"",NLD!C112)</f>
        <v/>
      </c>
      <c r="Y111" t="str">
        <f>IF(ISBLANK(NLD!E112),"",NLD!E112)</f>
        <v/>
      </c>
      <c r="Z111" t="str">
        <f>IF(ISBLANK(NLD!G112),"",NLD!G112)</f>
        <v/>
      </c>
      <c r="AA111" t="str">
        <f>IF(NLD!I112=0,"",NLD!I112)</f>
        <v/>
      </c>
      <c r="AB111" t="s">
        <v>495</v>
      </c>
      <c r="AC111">
        <f>IF(ISBLANK(NLD!J112),"",NLD!J112)</f>
        <v>0</v>
      </c>
      <c r="AE111" s="32" t="str">
        <f>IF(ISBLANK(BEL!B112),"",BEL!B112)</f>
        <v/>
      </c>
      <c r="AF111" t="str">
        <f>IF(ISBLANK(BEL!C112),"",BEL!C112)</f>
        <v/>
      </c>
      <c r="AG111" t="str">
        <f>IF(ISBLANK(BEL!E112),"",BEL!E112)</f>
        <v/>
      </c>
      <c r="AH111" t="str">
        <f>IF(ISBLANK(BEL!F112),"",BEL!F112)</f>
        <v/>
      </c>
      <c r="AI111" t="str">
        <f>IF(BEL!R112=0,"",BEL!R112)</f>
        <v/>
      </c>
      <c r="AJ111" t="s">
        <v>495</v>
      </c>
      <c r="AK111">
        <f>IF(ISBLANK(BEL!S112),"",BEL!S112)</f>
        <v>0</v>
      </c>
      <c r="AL111" s="32">
        <f>IF(ISBLANK(FRA!A112),"",FRA!A112)</f>
        <v>905</v>
      </c>
      <c r="AM111" t="str">
        <f>IF(ISBLANK(FRA!B112),"",FRA!B112)</f>
        <v>ACTES DE CYTOGENETIQUE MOLECULAIRE: Hybridation sur noyaux interphasiques</v>
      </c>
      <c r="AN111" t="str">
        <f>IF(ISBLANK(FRA!D112),"",FRA!D112)</f>
        <v/>
      </c>
      <c r="AO111" t="str">
        <f>IF(ISBLANK(FRA!E112),"",FRA!E112)</f>
        <v/>
      </c>
      <c r="AP111">
        <f>IF(FRA!J112=0,"",FRA!J112)</f>
        <v>130</v>
      </c>
      <c r="AQ111" t="s">
        <v>495</v>
      </c>
      <c r="AR111">
        <f>IF(ISBLANK(FRA!K112),"",FRA!K112)</f>
        <v>2</v>
      </c>
    </row>
    <row r="112" spans="1:44" ht="42.75">
      <c r="A112" t="str">
        <f>CHE!A113</f>
        <v>B1</v>
      </c>
      <c r="B112" t="str">
        <f t="shared" si="1"/>
        <v>B</v>
      </c>
      <c r="C112" s="2">
        <f>CHE!B113</f>
        <v>6107.35</v>
      </c>
      <c r="D112" s="34" t="str">
        <f>CHE!E113</f>
        <v>Chromosomale Microarray-Analyse, konstitutioneller Karyotyp</v>
      </c>
      <c r="E112">
        <f>CHE!D113</f>
        <v>1620</v>
      </c>
      <c r="F112" t="s">
        <v>322</v>
      </c>
      <c r="G112" s="32">
        <f>IF(ISBLANK(DEU_EBM!A113),"",DEU_EBM!A113)</f>
        <v>11508</v>
      </c>
      <c r="H112" s="33" t="str">
        <f>IF(ISBLANK(DEU_EBM!B113),"",DEU_EBM!B113)</f>
        <v>Postnatale gesamtgenomische Untersuchung auf konstitutionelle Imbalancen</v>
      </c>
      <c r="I112" t="str">
        <f>IF(ISBLANK(DEU_EBM!D113),"",DEU_EBM!D113)</f>
        <v/>
      </c>
      <c r="J112" s="33" t="str">
        <f>IF(ISBLANK(DEU_EBM!E113),"",DEU_EBM!E113)</f>
        <v/>
      </c>
      <c r="K112">
        <f>IF(DEU_EBM!G113=0,"",DEU_EBM!G113)</f>
        <v>1013.32</v>
      </c>
      <c r="L112" t="s">
        <v>495</v>
      </c>
      <c r="M112">
        <f>DEU_EBM!H113</f>
        <v>2</v>
      </c>
      <c r="N112" s="32" t="str">
        <f>IF(ISBLANK(DEU_GOÄ!A113),"",DEU_GOÄ!A113)</f>
        <v/>
      </c>
      <c r="O112" t="str">
        <f>IF(ISBLANK(DEU_GOÄ!B113),"",DEU_GOÄ!B113)</f>
        <v/>
      </c>
      <c r="P112" t="str">
        <f>IF(ISBLANK(DEU_GOÄ!D113),"",DEU_GOÄ!D113)</f>
        <v/>
      </c>
      <c r="Q112" t="str">
        <f>IF(ISBLANK(DEU_GOÄ!E113),"",DEU_GOÄ!E113)</f>
        <v/>
      </c>
      <c r="R112" t="str">
        <f>IF(ISBLANK(DEU_GOÄ!G113),"",DEU_GOÄ!G113)</f>
        <v/>
      </c>
      <c r="S112" t="str">
        <f>IF(ISBLANK(DEU_GOÄ!H113),"",DEU_GOÄ!H113)</f>
        <v/>
      </c>
      <c r="T112" s="51" t="str">
        <f>IF(DEU_GOÄ!J113=0,"",DEU_GOÄ!J113)</f>
        <v/>
      </c>
      <c r="U112" t="s">
        <v>495</v>
      </c>
      <c r="V112">
        <f>DEU_GOÄ!K113</f>
        <v>0</v>
      </c>
      <c r="W112" s="32" t="str">
        <f>IF(ISBLANK(NLD!A113),"",NLD!A113)</f>
        <v/>
      </c>
      <c r="X112" t="str">
        <f>IF(ISBLANK(NLD!C113),"",NLD!C113)</f>
        <v/>
      </c>
      <c r="Y112" t="str">
        <f>IF(ISBLANK(NLD!E113),"",NLD!E113)</f>
        <v/>
      </c>
      <c r="Z112" t="str">
        <f>IF(ISBLANK(NLD!G113),"",NLD!G113)</f>
        <v/>
      </c>
      <c r="AA112" t="str">
        <f>IF(NLD!I113=0,"",NLD!I113)</f>
        <v/>
      </c>
      <c r="AB112" t="s">
        <v>495</v>
      </c>
      <c r="AC112">
        <f>IF(ISBLANK(NLD!J113),"",NLD!J113)</f>
        <v>0</v>
      </c>
      <c r="AE112" s="32" t="str">
        <f>IF(ISBLANK(BEL!B113),"",BEL!B113)</f>
        <v/>
      </c>
      <c r="AF112" t="str">
        <f>IF(ISBLANK(BEL!C113),"",BEL!C113)</f>
        <v/>
      </c>
      <c r="AG112" t="str">
        <f>IF(ISBLANK(BEL!E113),"",BEL!E113)</f>
        <v/>
      </c>
      <c r="AH112" t="str">
        <f>IF(ISBLANK(BEL!F113),"",BEL!F113)</f>
        <v/>
      </c>
      <c r="AI112" t="str">
        <f>IF(BEL!R113=0,"",BEL!R113)</f>
        <v/>
      </c>
      <c r="AJ112" t="s">
        <v>495</v>
      </c>
      <c r="AK112">
        <f>IF(ISBLANK(BEL!S113),"",BEL!S113)</f>
        <v>0</v>
      </c>
      <c r="AL112" s="32" t="str">
        <f>IF(ISBLANK(FRA!A113),"",FRA!A113)</f>
        <v/>
      </c>
      <c r="AM112" t="str">
        <f>IF(ISBLANK(FRA!B113),"",FRA!B113)</f>
        <v/>
      </c>
      <c r="AN112" t="str">
        <f>IF(ISBLANK(FRA!D113),"",FRA!D113)</f>
        <v/>
      </c>
      <c r="AO112" t="str">
        <f>IF(ISBLANK(FRA!E113),"",FRA!E113)</f>
        <v/>
      </c>
      <c r="AP112" t="str">
        <f>IF(FRA!J113=0,"",FRA!J113)</f>
        <v/>
      </c>
      <c r="AQ112" t="s">
        <v>495</v>
      </c>
      <c r="AR112">
        <f>IF(ISBLANK(FRA!K113),"",FRA!K113)</f>
        <v>0</v>
      </c>
    </row>
    <row r="113" spans="1:44" ht="42.75">
      <c r="A113" t="str">
        <f>CHE!A114</f>
        <v>B2.4</v>
      </c>
      <c r="B113" t="str">
        <f t="shared" si="1"/>
        <v>B</v>
      </c>
      <c r="C113" s="2">
        <f>CHE!B114</f>
        <v>6241.55</v>
      </c>
      <c r="D113" s="34" t="str">
        <f>CHE!E114</f>
        <v>Hereditärer Brust- und Eierstockkrebs, Gene BRCA1 und BRCA2</v>
      </c>
      <c r="E113">
        <f>CHE!D114</f>
        <v>315</v>
      </c>
      <c r="F113" t="s">
        <v>322</v>
      </c>
      <c r="G113" s="32" t="str">
        <f>IF(ISBLANK(DEU_EBM!A114),"",DEU_EBM!A114)</f>
        <v/>
      </c>
      <c r="H113" s="33" t="str">
        <f>IF(ISBLANK(DEU_EBM!B114),"",DEU_EBM!B114)</f>
        <v/>
      </c>
      <c r="I113" t="str">
        <f>IF(ISBLANK(DEU_EBM!D114),"",DEU_EBM!D114)</f>
        <v/>
      </c>
      <c r="J113" s="33" t="str">
        <f>IF(ISBLANK(DEU_EBM!E114),"",DEU_EBM!E114)</f>
        <v/>
      </c>
      <c r="K113" t="str">
        <f>IF(DEU_EBM!G114=0,"",DEU_EBM!G114)</f>
        <v/>
      </c>
      <c r="L113" t="s">
        <v>495</v>
      </c>
      <c r="M113">
        <f>DEU_EBM!H114</f>
        <v>0</v>
      </c>
      <c r="N113" s="32" t="str">
        <f>IF(ISBLANK(DEU_GOÄ!A114),"",DEU_GOÄ!A114)</f>
        <v/>
      </c>
      <c r="O113" t="str">
        <f>IF(ISBLANK(DEU_GOÄ!B114),"",DEU_GOÄ!B114)</f>
        <v/>
      </c>
      <c r="P113" t="str">
        <f>IF(ISBLANK(DEU_GOÄ!D114),"",DEU_GOÄ!D114)</f>
        <v/>
      </c>
      <c r="Q113" t="str">
        <f>IF(ISBLANK(DEU_GOÄ!E114),"",DEU_GOÄ!E114)</f>
        <v/>
      </c>
      <c r="R113" t="str">
        <f>IF(ISBLANK(DEU_GOÄ!G114),"",DEU_GOÄ!G114)</f>
        <v/>
      </c>
      <c r="S113" t="str">
        <f>IF(ISBLANK(DEU_GOÄ!H114),"",DEU_GOÄ!H114)</f>
        <v/>
      </c>
      <c r="T113" s="51" t="str">
        <f>IF(DEU_GOÄ!J114=0,"",DEU_GOÄ!J114)</f>
        <v/>
      </c>
      <c r="U113" t="s">
        <v>495</v>
      </c>
      <c r="V113">
        <f>DEU_GOÄ!K114</f>
        <v>0</v>
      </c>
      <c r="W113" s="32" t="str">
        <f>IF(ISBLANK(NLD!A114),"",NLD!A114)</f>
        <v/>
      </c>
      <c r="X113" t="str">
        <f>IF(ISBLANK(NLD!C114),"",NLD!C114)</f>
        <v/>
      </c>
      <c r="Y113" t="str">
        <f>IF(ISBLANK(NLD!E114),"",NLD!E114)</f>
        <v/>
      </c>
      <c r="Z113" t="str">
        <f>IF(ISBLANK(NLD!G114),"",NLD!G114)</f>
        <v/>
      </c>
      <c r="AA113" t="str">
        <f>IF(NLD!I114=0,"",NLD!I114)</f>
        <v/>
      </c>
      <c r="AB113" t="s">
        <v>495</v>
      </c>
      <c r="AC113">
        <f>IF(ISBLANK(NLD!J114),"",NLD!J114)</f>
        <v>0</v>
      </c>
      <c r="AE113" s="32" t="str">
        <f>IF(ISBLANK(BEL!B114),"",BEL!B114)</f>
        <v/>
      </c>
      <c r="AF113" t="str">
        <f>IF(ISBLANK(BEL!C114),"",BEL!C114)</f>
        <v/>
      </c>
      <c r="AG113" t="str">
        <f>IF(ISBLANK(BEL!E114),"",BEL!E114)</f>
        <v/>
      </c>
      <c r="AH113" t="str">
        <f>IF(ISBLANK(BEL!F114),"",BEL!F114)</f>
        <v/>
      </c>
      <c r="AI113" t="str">
        <f>IF(BEL!R114=0,"",BEL!R114)</f>
        <v/>
      </c>
      <c r="AJ113" t="s">
        <v>495</v>
      </c>
      <c r="AK113">
        <f>IF(ISBLANK(BEL!S114),"",BEL!S114)</f>
        <v>0</v>
      </c>
      <c r="AL113" s="32">
        <f>IF(ISBLANK(FRA!A114),"",FRA!A114)</f>
        <v>4127</v>
      </c>
      <c r="AM113" t="str">
        <f>IF(ISBLANK(FRA!B114),"",FRA!B114)</f>
        <v xml:space="preserve">Détection du génome des HPV à haut risque, par une technique moléculaire dans le cadre du dépistage individuel et du suivi du cancer du col de l’utérus </v>
      </c>
      <c r="AN113" t="str">
        <f>IF(ISBLANK(FRA!D114),"",FRA!D114)</f>
        <v/>
      </c>
      <c r="AO113" t="str">
        <f>IF(ISBLANK(FRA!E114),"",FRA!E114)</f>
        <v/>
      </c>
      <c r="AP113">
        <f>IF(FRA!J114=0,"",FRA!J114)</f>
        <v>26</v>
      </c>
      <c r="AQ113" t="s">
        <v>495</v>
      </c>
      <c r="AR113">
        <f>IF(ISBLANK(FRA!K114),"",FRA!K114)</f>
        <v>0</v>
      </c>
    </row>
    <row r="114" spans="1:44" ht="99.75">
      <c r="A114" t="str">
        <f>CHE!A115</f>
        <v>B2.4</v>
      </c>
      <c r="B114" t="str">
        <f t="shared" si="1"/>
        <v>B</v>
      </c>
      <c r="C114" s="2">
        <f>CHE!B115</f>
        <v>6241.6</v>
      </c>
      <c r="D114" s="34" t="str">
        <f>CHE!E115</f>
        <v>Hereditärer Brust- und Eierstockkrebs, Gene BRCA1 und BRCA2</v>
      </c>
      <c r="E114">
        <f>CHE!D115</f>
        <v>2610</v>
      </c>
      <c r="F114" t="s">
        <v>322</v>
      </c>
      <c r="G114" s="32">
        <f>IF(ISBLANK(DEU_EBM!A115),"",DEU_EBM!A115)</f>
        <v>11601</v>
      </c>
      <c r="H114" s="33" t="str">
        <f>IF(ISBLANK(DEU_EBM!B115),"",DEU_EBM!B115)</f>
        <v>Nachweis oder Ausschluss von Mutationen in den Genen BRCA1 und BRCA2 in der Keimbahn zur Indikationsstellung einer gezielten medikamentösen Behandlung, wenn dieser laut Fachinformation obligat ist</v>
      </c>
      <c r="I114" t="str">
        <f>IF(ISBLANK(DEU_EBM!D115),"",DEU_EBM!D115)</f>
        <v/>
      </c>
      <c r="J114" s="33" t="str">
        <f>IF(ISBLANK(DEU_EBM!E115),"",DEU_EBM!E115)</f>
        <v/>
      </c>
      <c r="K114">
        <f>IF(DEU_EBM!G115=0,"",DEU_EBM!G115)</f>
        <v>2237.4</v>
      </c>
      <c r="L114" t="s">
        <v>495</v>
      </c>
      <c r="M114">
        <f>DEU_EBM!H115</f>
        <v>1</v>
      </c>
      <c r="N114" s="32" t="str">
        <f>IF(ISBLANK(DEU_GOÄ!A115),"",DEU_GOÄ!A115)</f>
        <v/>
      </c>
      <c r="O114" t="str">
        <f>IF(ISBLANK(DEU_GOÄ!B115),"",DEU_GOÄ!B115)</f>
        <v/>
      </c>
      <c r="P114" t="str">
        <f>IF(ISBLANK(DEU_GOÄ!D115),"",DEU_GOÄ!D115)</f>
        <v/>
      </c>
      <c r="Q114" t="str">
        <f>IF(ISBLANK(DEU_GOÄ!E115),"",DEU_GOÄ!E115)</f>
        <v/>
      </c>
      <c r="R114" t="str">
        <f>IF(ISBLANK(DEU_GOÄ!G115),"",DEU_GOÄ!G115)</f>
        <v/>
      </c>
      <c r="S114" t="str">
        <f>IF(ISBLANK(DEU_GOÄ!H115),"",DEU_GOÄ!H115)</f>
        <v/>
      </c>
      <c r="T114" s="51" t="str">
        <f>IF(DEU_GOÄ!J115=0,"",DEU_GOÄ!J115)</f>
        <v/>
      </c>
      <c r="U114" t="s">
        <v>495</v>
      </c>
      <c r="V114">
        <f>DEU_GOÄ!K115</f>
        <v>0</v>
      </c>
      <c r="W114" s="32" t="str">
        <f>IF(ISBLANK(NLD!A115),"",NLD!A115)</f>
        <v/>
      </c>
      <c r="X114" t="str">
        <f>IF(ISBLANK(NLD!C115),"",NLD!C115)</f>
        <v/>
      </c>
      <c r="Y114" t="str">
        <f>IF(ISBLANK(NLD!E115),"",NLD!E115)</f>
        <v/>
      </c>
      <c r="Z114" t="str">
        <f>IF(ISBLANK(NLD!G115),"",NLD!G115)</f>
        <v/>
      </c>
      <c r="AA114" t="str">
        <f>IF(NLD!I115=0,"",NLD!I115)</f>
        <v/>
      </c>
      <c r="AB114" t="s">
        <v>495</v>
      </c>
      <c r="AC114">
        <f>IF(ISBLANK(NLD!J115),"",NLD!J115)</f>
        <v>0</v>
      </c>
      <c r="AE114" s="32" t="str">
        <f>IF(ISBLANK(BEL!B115),"",BEL!B115)</f>
        <v/>
      </c>
      <c r="AF114" t="str">
        <f>IF(ISBLANK(BEL!C115),"",BEL!C115)</f>
        <v/>
      </c>
      <c r="AG114" t="str">
        <f>IF(ISBLANK(BEL!E115),"",BEL!E115)</f>
        <v/>
      </c>
      <c r="AH114" t="str">
        <f>IF(ISBLANK(BEL!F115),"",BEL!F115)</f>
        <v/>
      </c>
      <c r="AI114" t="str">
        <f>IF(BEL!R115=0,"",BEL!R115)</f>
        <v/>
      </c>
      <c r="AJ114" t="s">
        <v>495</v>
      </c>
      <c r="AK114">
        <f>IF(ISBLANK(BEL!S115),"",BEL!S115)</f>
        <v>0</v>
      </c>
      <c r="AL114" s="32">
        <f>IF(ISBLANK(FRA!A115),"",FRA!A115)</f>
        <v>4509</v>
      </c>
      <c r="AM114" t="str">
        <f>IF(ISBLANK(FRA!B115),"",FRA!B115)</f>
        <v>Détection du génome des HPV à haut risque, par une technique moléculaire dans le cadre du dépistage organisé du cancer du col de l’utérus</v>
      </c>
      <c r="AN114" t="str">
        <f>IF(ISBLANK(FRA!D115),"",FRA!D115)</f>
        <v/>
      </c>
      <c r="AO114" t="str">
        <f>IF(ISBLANK(FRA!E115),"",FRA!E115)</f>
        <v/>
      </c>
      <c r="AP114">
        <f>IF(FRA!J115=0,"",FRA!J115)</f>
        <v>26</v>
      </c>
      <c r="AQ114" t="s">
        <v>495</v>
      </c>
      <c r="AR114">
        <f>IF(ISBLANK(FRA!K115),"",FRA!K115)</f>
        <v>0</v>
      </c>
    </row>
    <row r="115" spans="1:44" ht="370.5">
      <c r="A115" t="str">
        <f>CHE!A116</f>
        <v>B2.9</v>
      </c>
      <c r="B115" t="str">
        <f t="shared" si="1"/>
        <v>B</v>
      </c>
      <c r="C115" s="2">
        <f>CHE!B116</f>
        <v>6299.6</v>
      </c>
      <c r="D115" s="34" t="str">
        <f>CHE!E116</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E115">
        <f>CHE!D116</f>
        <v>2610</v>
      </c>
      <c r="F115" t="s">
        <v>322</v>
      </c>
      <c r="G115" s="32" t="str">
        <f>IF(ISBLANK(DEU_EBM!A116),"",DEU_EBM!A116)</f>
        <v/>
      </c>
      <c r="H115" s="33" t="str">
        <f>IF(ISBLANK(DEU_EBM!B116),"",DEU_EBM!B116)</f>
        <v/>
      </c>
      <c r="I115" t="str">
        <f>IF(ISBLANK(DEU_EBM!D116),"",DEU_EBM!D116)</f>
        <v/>
      </c>
      <c r="J115" s="33" t="str">
        <f>IF(ISBLANK(DEU_EBM!E116),"",DEU_EBM!E116)</f>
        <v/>
      </c>
      <c r="K115" t="str">
        <f>IF(DEU_EBM!G116=0,"",DEU_EBM!G116)</f>
        <v/>
      </c>
      <c r="L115" t="s">
        <v>495</v>
      </c>
      <c r="M115">
        <f>DEU_EBM!H116</f>
        <v>0</v>
      </c>
      <c r="N115" s="32" t="str">
        <f>IF(ISBLANK(DEU_GOÄ!A116),"",DEU_GOÄ!A116)</f>
        <v/>
      </c>
      <c r="O115" t="str">
        <f>IF(ISBLANK(DEU_GOÄ!B116),"",DEU_GOÄ!B116)</f>
        <v/>
      </c>
      <c r="P115" t="str">
        <f>IF(ISBLANK(DEU_GOÄ!D116),"",DEU_GOÄ!D116)</f>
        <v/>
      </c>
      <c r="Q115" t="str">
        <f>IF(ISBLANK(DEU_GOÄ!E116),"",DEU_GOÄ!E116)</f>
        <v/>
      </c>
      <c r="R115" t="str">
        <f>IF(ISBLANK(DEU_GOÄ!G116),"",DEU_GOÄ!G116)</f>
        <v/>
      </c>
      <c r="S115" t="str">
        <f>IF(ISBLANK(DEU_GOÄ!H116),"",DEU_GOÄ!H116)</f>
        <v/>
      </c>
      <c r="T115" s="51" t="str">
        <f>IF(DEU_GOÄ!J116=0,"",DEU_GOÄ!J116)</f>
        <v/>
      </c>
      <c r="U115" t="s">
        <v>495</v>
      </c>
      <c r="V115">
        <f>DEU_GOÄ!K116</f>
        <v>0</v>
      </c>
      <c r="W115" s="32" t="str">
        <f>IF(ISBLANK(NLD!A116),"",NLD!A116)</f>
        <v/>
      </c>
      <c r="X115" t="str">
        <f>IF(ISBLANK(NLD!C116),"",NLD!C116)</f>
        <v/>
      </c>
      <c r="Y115" t="str">
        <f>IF(ISBLANK(NLD!E116),"",NLD!E116)</f>
        <v/>
      </c>
      <c r="Z115" t="str">
        <f>IF(ISBLANK(NLD!G116),"",NLD!G116)</f>
        <v/>
      </c>
      <c r="AA115" t="str">
        <f>IF(NLD!I116=0,"",NLD!I116)</f>
        <v/>
      </c>
      <c r="AB115" t="s">
        <v>495</v>
      </c>
      <c r="AC115">
        <f>IF(ISBLANK(NLD!J116),"",NLD!J116)</f>
        <v>0</v>
      </c>
      <c r="AE115" s="32" t="str">
        <f>IF(ISBLANK(BEL!B116),"",BEL!B116)</f>
        <v/>
      </c>
      <c r="AF115" t="str">
        <f>IF(ISBLANK(BEL!C116),"",BEL!C116)</f>
        <v/>
      </c>
      <c r="AG115" t="str">
        <f>IF(ISBLANK(BEL!E116),"",BEL!E116)</f>
        <v/>
      </c>
      <c r="AH115" t="str">
        <f>IF(ISBLANK(BEL!F116),"",BEL!F116)</f>
        <v/>
      </c>
      <c r="AI115" t="str">
        <f>IF(BEL!R116=0,"",BEL!R116)</f>
        <v/>
      </c>
      <c r="AJ115" t="s">
        <v>495</v>
      </c>
      <c r="AK115">
        <f>IF(ISBLANK(BEL!S116),"",BEL!S116)</f>
        <v>0</v>
      </c>
      <c r="AL115" s="32" t="str">
        <f>IF(ISBLANK(FRA!A116),"",FRA!A116)</f>
        <v/>
      </c>
      <c r="AM115" t="str">
        <f>IF(ISBLANK(FRA!B116),"",FRA!B116)</f>
        <v/>
      </c>
      <c r="AN115" t="str">
        <f>IF(ISBLANK(FRA!D116),"",FRA!D116)</f>
        <v/>
      </c>
      <c r="AO115" t="str">
        <f>IF(ISBLANK(FRA!E116),"",FRA!E116)</f>
        <v/>
      </c>
      <c r="AP115" t="str">
        <f>IF(FRA!J116=0,"",FRA!J116)</f>
        <v/>
      </c>
      <c r="AQ115" t="s">
        <v>495</v>
      </c>
      <c r="AR115">
        <f>IF(ISBLANK(FRA!K116),"",FRA!K116)</f>
        <v>0</v>
      </c>
    </row>
    <row r="116" spans="1:44" ht="370.5">
      <c r="A116" t="str">
        <f>CHE!A117</f>
        <v>B2.9</v>
      </c>
      <c r="B116" t="str">
        <f t="shared" si="1"/>
        <v>B</v>
      </c>
      <c r="C116" s="2">
        <f>CHE!B117</f>
        <v>6299.61</v>
      </c>
      <c r="D116" s="34" t="str">
        <f>CHE!E117</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E116">
        <f>CHE!D117</f>
        <v>2970</v>
      </c>
      <c r="F116" t="s">
        <v>322</v>
      </c>
      <c r="G116" s="32" t="str">
        <f>IF(ISBLANK(DEU_EBM!A117),"",DEU_EBM!A117)</f>
        <v/>
      </c>
      <c r="H116" s="33" t="str">
        <f>IF(ISBLANK(DEU_EBM!B117),"",DEU_EBM!B117)</f>
        <v/>
      </c>
      <c r="I116" t="str">
        <f>IF(ISBLANK(DEU_EBM!D117),"",DEU_EBM!D117)</f>
        <v/>
      </c>
      <c r="J116" s="33" t="str">
        <f>IF(ISBLANK(DEU_EBM!E117),"",DEU_EBM!E117)</f>
        <v/>
      </c>
      <c r="K116" t="str">
        <f>IF(DEU_EBM!G117=0,"",DEU_EBM!G117)</f>
        <v/>
      </c>
      <c r="L116" t="s">
        <v>495</v>
      </c>
      <c r="M116">
        <f>DEU_EBM!H117</f>
        <v>0</v>
      </c>
      <c r="N116" s="32" t="str">
        <f>IF(ISBLANK(DEU_GOÄ!A117),"",DEU_GOÄ!A117)</f>
        <v/>
      </c>
      <c r="O116" t="str">
        <f>IF(ISBLANK(DEU_GOÄ!B117),"",DEU_GOÄ!B117)</f>
        <v/>
      </c>
      <c r="P116" t="str">
        <f>IF(ISBLANK(DEU_GOÄ!D117),"",DEU_GOÄ!D117)</f>
        <v/>
      </c>
      <c r="Q116" t="str">
        <f>IF(ISBLANK(DEU_GOÄ!E117),"",DEU_GOÄ!E117)</f>
        <v/>
      </c>
      <c r="R116" t="str">
        <f>IF(ISBLANK(DEU_GOÄ!G117),"",DEU_GOÄ!G117)</f>
        <v/>
      </c>
      <c r="S116" t="str">
        <f>IF(ISBLANK(DEU_GOÄ!H117),"",DEU_GOÄ!H117)</f>
        <v/>
      </c>
      <c r="T116" s="51" t="str">
        <f>IF(DEU_GOÄ!J117=0,"",DEU_GOÄ!J117)</f>
        <v/>
      </c>
      <c r="U116" t="s">
        <v>495</v>
      </c>
      <c r="V116">
        <f>DEU_GOÄ!K117</f>
        <v>0</v>
      </c>
      <c r="W116" s="32" t="str">
        <f>IF(ISBLANK(NLD!A117),"",NLD!A117)</f>
        <v/>
      </c>
      <c r="X116" t="str">
        <f>IF(ISBLANK(NLD!C117),"",NLD!C117)</f>
        <v/>
      </c>
      <c r="Y116" t="str">
        <f>IF(ISBLANK(NLD!E117),"",NLD!E117)</f>
        <v/>
      </c>
      <c r="Z116" t="str">
        <f>IF(ISBLANK(NLD!G117),"",NLD!G117)</f>
        <v/>
      </c>
      <c r="AA116" t="str">
        <f>IF(NLD!I117=0,"",NLD!I117)</f>
        <v/>
      </c>
      <c r="AB116" t="s">
        <v>495</v>
      </c>
      <c r="AC116">
        <f>IF(ISBLANK(NLD!J117),"",NLD!J117)</f>
        <v>0</v>
      </c>
      <c r="AE116" s="32" t="str">
        <f>IF(ISBLANK(BEL!B117),"",BEL!B117)</f>
        <v/>
      </c>
      <c r="AF116" t="str">
        <f>IF(ISBLANK(BEL!C117),"",BEL!C117)</f>
        <v/>
      </c>
      <c r="AG116" t="str">
        <f>IF(ISBLANK(BEL!E117),"",BEL!E117)</f>
        <v/>
      </c>
      <c r="AH116" t="str">
        <f>IF(ISBLANK(BEL!F117),"",BEL!F117)</f>
        <v/>
      </c>
      <c r="AI116" t="str">
        <f>IF(BEL!R117=0,"",BEL!R117)</f>
        <v/>
      </c>
      <c r="AJ116" t="s">
        <v>495</v>
      </c>
      <c r="AK116">
        <f>IF(ISBLANK(BEL!S117),"",BEL!S117)</f>
        <v>0</v>
      </c>
      <c r="AL116" s="32" t="str">
        <f>IF(ISBLANK(FRA!A117),"",FRA!A117)</f>
        <v/>
      </c>
      <c r="AM116" t="str">
        <f>IF(ISBLANK(FRA!B117),"",FRA!B117)</f>
        <v/>
      </c>
      <c r="AN116" t="str">
        <f>IF(ISBLANK(FRA!D117),"",FRA!D117)</f>
        <v/>
      </c>
      <c r="AO116" t="str">
        <f>IF(ISBLANK(FRA!E117),"",FRA!E117)</f>
        <v/>
      </c>
      <c r="AP116" t="str">
        <f>IF(FRA!J117=0,"",FRA!J117)</f>
        <v/>
      </c>
      <c r="AQ116" t="s">
        <v>495</v>
      </c>
      <c r="AR116">
        <f>IF(ISBLANK(FRA!K117),"",FRA!K117)</f>
        <v>0</v>
      </c>
    </row>
    <row r="117" spans="1:44" ht="370.5">
      <c r="A117" t="str">
        <f>CHE!A118</f>
        <v>B2.9</v>
      </c>
      <c r="B117" t="str">
        <f t="shared" si="1"/>
        <v>B</v>
      </c>
      <c r="C117" s="2">
        <f>CHE!B118</f>
        <v>6299.62</v>
      </c>
      <c r="D117" s="34" t="str">
        <f>CHE!E118</f>
        <v xml:space="preserve">Seltene genetische Krankheiten (Orphan Disease) welche folgende Kriterien aufweisen:
a. Genbasierte Prävalenz der Krankheiten 1:2000 oder seltener
b. Monogene Krankheiten mit einem Eintrag in OMIM (Online Mendelian Inheritance in Man)
c. Die genetische Krankheiten beeinträchtigt eindeutig die Gesundheit
d. Die klinisch-genetische Verdachtsdiagnose ist klar umschrieben
e. Die molekulargenetische Analyse ist diagnostisch (nicht präsymptomatisch oder prädiktiv, keine Polymorphismen für Prädisposition)
f. Die diagnostische Sensitivität (Mutationserfassungsrate) zum spezifischen Nachweis der seltenen Krankheiten, insbesondere bei ausgeprägter Heterogenität, liegt in einem akzeptablen Bereich
</v>
      </c>
      <c r="E117">
        <f>CHE!D118</f>
        <v>3420</v>
      </c>
      <c r="F117" t="s">
        <v>322</v>
      </c>
      <c r="G117" s="32" t="str">
        <f>IF(ISBLANK(DEU_EBM!A118),"",DEU_EBM!A118)</f>
        <v/>
      </c>
      <c r="H117" s="33" t="str">
        <f>IF(ISBLANK(DEU_EBM!B118),"",DEU_EBM!B118)</f>
        <v/>
      </c>
      <c r="I117" t="str">
        <f>IF(ISBLANK(DEU_EBM!D118),"",DEU_EBM!D118)</f>
        <v/>
      </c>
      <c r="J117" s="33" t="str">
        <f>IF(ISBLANK(DEU_EBM!E118),"",DEU_EBM!E118)</f>
        <v/>
      </c>
      <c r="K117" t="str">
        <f>IF(DEU_EBM!G118=0,"",DEU_EBM!G118)</f>
        <v/>
      </c>
      <c r="L117" t="s">
        <v>495</v>
      </c>
      <c r="M117">
        <f>DEU_EBM!H118</f>
        <v>0</v>
      </c>
      <c r="N117" s="32" t="str">
        <f>IF(ISBLANK(DEU_GOÄ!A118),"",DEU_GOÄ!A118)</f>
        <v/>
      </c>
      <c r="O117" t="str">
        <f>IF(ISBLANK(DEU_GOÄ!B118),"",DEU_GOÄ!B118)</f>
        <v/>
      </c>
      <c r="P117" t="str">
        <f>IF(ISBLANK(DEU_GOÄ!D118),"",DEU_GOÄ!D118)</f>
        <v/>
      </c>
      <c r="Q117" t="str">
        <f>IF(ISBLANK(DEU_GOÄ!E118),"",DEU_GOÄ!E118)</f>
        <v/>
      </c>
      <c r="R117" t="str">
        <f>IF(ISBLANK(DEU_GOÄ!G118),"",DEU_GOÄ!G118)</f>
        <v/>
      </c>
      <c r="S117" t="str">
        <f>IF(ISBLANK(DEU_GOÄ!H118),"",DEU_GOÄ!H118)</f>
        <v/>
      </c>
      <c r="T117" s="51" t="str">
        <f>IF(DEU_GOÄ!J118=0,"",DEU_GOÄ!J118)</f>
        <v/>
      </c>
      <c r="U117" t="s">
        <v>495</v>
      </c>
      <c r="V117">
        <f>DEU_GOÄ!K118</f>
        <v>0</v>
      </c>
      <c r="W117" s="32" t="str">
        <f>IF(ISBLANK(NLD!A118),"",NLD!A118)</f>
        <v/>
      </c>
      <c r="X117" t="str">
        <f>IF(ISBLANK(NLD!C118),"",NLD!C118)</f>
        <v/>
      </c>
      <c r="Y117" t="str">
        <f>IF(ISBLANK(NLD!E118),"",NLD!E118)</f>
        <v/>
      </c>
      <c r="Z117" t="str">
        <f>IF(ISBLANK(NLD!G118),"",NLD!G118)</f>
        <v/>
      </c>
      <c r="AA117" t="str">
        <f>IF(NLD!I118=0,"",NLD!I118)</f>
        <v/>
      </c>
      <c r="AB117" t="s">
        <v>495</v>
      </c>
      <c r="AC117">
        <f>IF(ISBLANK(NLD!J118),"",NLD!J118)</f>
        <v>0</v>
      </c>
      <c r="AE117" s="32" t="str">
        <f>IF(ISBLANK(BEL!B118),"",BEL!B118)</f>
        <v/>
      </c>
      <c r="AF117" t="str">
        <f>IF(ISBLANK(BEL!C118),"",BEL!C118)</f>
        <v/>
      </c>
      <c r="AG117" t="str">
        <f>IF(ISBLANK(BEL!E118),"",BEL!E118)</f>
        <v/>
      </c>
      <c r="AH117" t="str">
        <f>IF(ISBLANK(BEL!F118),"",BEL!F118)</f>
        <v/>
      </c>
      <c r="AI117" t="str">
        <f>IF(BEL!R118=0,"",BEL!R118)</f>
        <v/>
      </c>
      <c r="AJ117" t="s">
        <v>495</v>
      </c>
      <c r="AK117">
        <f>IF(ISBLANK(BEL!S118),"",BEL!S118)</f>
        <v>0</v>
      </c>
      <c r="AL117" s="32" t="str">
        <f>IF(ISBLANK(FRA!A118),"",FRA!A118)</f>
        <v/>
      </c>
      <c r="AM117" t="str">
        <f>IF(ISBLANK(FRA!B118),"",FRA!B118)</f>
        <v/>
      </c>
      <c r="AN117" t="str">
        <f>IF(ISBLANK(FRA!D118),"",FRA!D118)</f>
        <v/>
      </c>
      <c r="AO117" t="str">
        <f>IF(ISBLANK(FRA!E118),"",FRA!E118)</f>
        <v/>
      </c>
      <c r="AP117" t="str">
        <f>IF(FRA!J118=0,"",FRA!J118)</f>
        <v/>
      </c>
      <c r="AQ117" t="s">
        <v>495</v>
      </c>
      <c r="AR117">
        <f>IF(ISBLANK(FRA!K118),"",FRA!K118)</f>
        <v>0</v>
      </c>
    </row>
    <row r="118" spans="1:44" ht="57">
      <c r="A118" t="str">
        <f>CHE!A119</f>
        <v>B3</v>
      </c>
      <c r="B118" t="str">
        <f t="shared" si="1"/>
        <v>B</v>
      </c>
      <c r="C118" s="2">
        <f>CHE!B119</f>
        <v>6305.33</v>
      </c>
      <c r="D118" s="34" t="str">
        <f>CHE!E119</f>
        <v>10 karyotypisierte Metaphasen oder 5 karyotypisierte Metaphasen und 15 analysierte Metaphasen, maligne Hämopathien</v>
      </c>
      <c r="E118">
        <f>CHE!D119</f>
        <v>522</v>
      </c>
      <c r="F118" t="s">
        <v>322</v>
      </c>
      <c r="G118" s="32" t="str">
        <f>IF(ISBLANK(DEU_EBM!A119),"",DEU_EBM!A119)</f>
        <v/>
      </c>
      <c r="H118" s="33" t="str">
        <f>IF(ISBLANK(DEU_EBM!B119),"",DEU_EBM!B119)</f>
        <v/>
      </c>
      <c r="I118" t="str">
        <f>IF(ISBLANK(DEU_EBM!D119),"",DEU_EBM!D119)</f>
        <v/>
      </c>
      <c r="J118" s="33" t="str">
        <f>IF(ISBLANK(DEU_EBM!E119),"",DEU_EBM!E119)</f>
        <v/>
      </c>
      <c r="K118" t="str">
        <f>IF(DEU_EBM!G119=0,"",DEU_EBM!G119)</f>
        <v/>
      </c>
      <c r="L118" t="s">
        <v>495</v>
      </c>
      <c r="M118">
        <f>DEU_EBM!H119</f>
        <v>0</v>
      </c>
      <c r="N118" s="32" t="str">
        <f>IF(ISBLANK(DEU_GOÄ!A119),"",DEU_GOÄ!A119)</f>
        <v/>
      </c>
      <c r="O118" t="str">
        <f>IF(ISBLANK(DEU_GOÄ!B119),"",DEU_GOÄ!B119)</f>
        <v/>
      </c>
      <c r="P118" t="str">
        <f>IF(ISBLANK(DEU_GOÄ!D119),"",DEU_GOÄ!D119)</f>
        <v/>
      </c>
      <c r="Q118" t="str">
        <f>IF(ISBLANK(DEU_GOÄ!E119),"",DEU_GOÄ!E119)</f>
        <v/>
      </c>
      <c r="R118" t="str">
        <f>IF(ISBLANK(DEU_GOÄ!G119),"",DEU_GOÄ!G119)</f>
        <v/>
      </c>
      <c r="S118" t="str">
        <f>IF(ISBLANK(DEU_GOÄ!H119),"",DEU_GOÄ!H119)</f>
        <v/>
      </c>
      <c r="T118" s="51" t="str">
        <f>IF(DEU_GOÄ!J119=0,"",DEU_GOÄ!J119)</f>
        <v/>
      </c>
      <c r="U118" t="s">
        <v>495</v>
      </c>
      <c r="V118">
        <f>DEU_GOÄ!K119</f>
        <v>0</v>
      </c>
      <c r="W118" s="32" t="str">
        <f>IF(ISBLANK(NLD!A119),"",NLD!A119)</f>
        <v/>
      </c>
      <c r="X118" t="str">
        <f>IF(ISBLANK(NLD!C119),"",NLD!C119)</f>
        <v/>
      </c>
      <c r="Y118" t="str">
        <f>IF(ISBLANK(NLD!E119),"",NLD!E119)</f>
        <v/>
      </c>
      <c r="Z118" t="str">
        <f>IF(ISBLANK(NLD!G119),"",NLD!G119)</f>
        <v/>
      </c>
      <c r="AA118" t="str">
        <f>IF(NLD!I119=0,"",NLD!I119)</f>
        <v/>
      </c>
      <c r="AB118" t="s">
        <v>495</v>
      </c>
      <c r="AC118">
        <f>IF(ISBLANK(NLD!J119),"",NLD!J119)</f>
        <v>0</v>
      </c>
      <c r="AE118" s="32" t="str">
        <f>IF(ISBLANK(BEL!B119),"",BEL!B119)</f>
        <v/>
      </c>
      <c r="AF118" t="str">
        <f>IF(ISBLANK(BEL!C119),"",BEL!C119)</f>
        <v/>
      </c>
      <c r="AG118" t="str">
        <f>IF(ISBLANK(BEL!E119),"",BEL!E119)</f>
        <v/>
      </c>
      <c r="AH118" t="str">
        <f>IF(ISBLANK(BEL!F119),"",BEL!F119)</f>
        <v/>
      </c>
      <c r="AI118" t="str">
        <f>IF(BEL!R119=0,"",BEL!R119)</f>
        <v/>
      </c>
      <c r="AJ118" t="s">
        <v>495</v>
      </c>
      <c r="AK118">
        <f>IF(ISBLANK(BEL!S119),"",BEL!S119)</f>
        <v>0</v>
      </c>
      <c r="AL118" s="32" t="str">
        <f>IF(ISBLANK(FRA!A119),"",FRA!A119)</f>
        <v/>
      </c>
      <c r="AM118" t="str">
        <f>IF(ISBLANK(FRA!B119),"",FRA!B119)</f>
        <v/>
      </c>
      <c r="AN118" t="str">
        <f>IF(ISBLANK(FRA!D119),"",FRA!D119)</f>
        <v/>
      </c>
      <c r="AO118" t="str">
        <f>IF(ISBLANK(FRA!E119),"",FRA!E119)</f>
        <v/>
      </c>
      <c r="AP118" t="str">
        <f>IF(FRA!J119=0,"",FRA!J119)</f>
        <v/>
      </c>
      <c r="AQ118" t="s">
        <v>495</v>
      </c>
      <c r="AR118">
        <f>IF(ISBLANK(FRA!K119),"",FRA!K119)</f>
        <v>0</v>
      </c>
    </row>
    <row r="119" spans="1:44" ht="57">
      <c r="A119" t="str">
        <f>CHE!A120</f>
        <v>B3</v>
      </c>
      <c r="B119" t="str">
        <f t="shared" si="1"/>
        <v>B</v>
      </c>
      <c r="C119" s="2">
        <f>CHE!B120</f>
        <v>6306.33</v>
      </c>
      <c r="D119" s="34" t="str">
        <f>CHE!E120</f>
        <v>Zuschlag für zusätzliche analysierte Zellen, 5 karyotypisierte Metaphasen oder 10 analysierte Metaphasen, maligne Hämopathien</v>
      </c>
      <c r="E119">
        <f>CHE!D120</f>
        <v>261</v>
      </c>
      <c r="F119" t="s">
        <v>322</v>
      </c>
      <c r="G119" s="32" t="str">
        <f>IF(ISBLANK(DEU_EBM!A120),"",DEU_EBM!A120)</f>
        <v/>
      </c>
      <c r="H119" s="33" t="str">
        <f>IF(ISBLANK(DEU_EBM!B120),"",DEU_EBM!B120)</f>
        <v/>
      </c>
      <c r="I119" t="str">
        <f>IF(ISBLANK(DEU_EBM!D120),"",DEU_EBM!D120)</f>
        <v/>
      </c>
      <c r="J119" s="33" t="str">
        <f>IF(ISBLANK(DEU_EBM!E120),"",DEU_EBM!E120)</f>
        <v/>
      </c>
      <c r="K119" t="str">
        <f>IF(DEU_EBM!G120=0,"",DEU_EBM!G120)</f>
        <v/>
      </c>
      <c r="L119" t="s">
        <v>495</v>
      </c>
      <c r="M119">
        <f>DEU_EBM!H120</f>
        <v>0</v>
      </c>
      <c r="N119" s="32" t="str">
        <f>IF(ISBLANK(DEU_GOÄ!A120),"",DEU_GOÄ!A120)</f>
        <v/>
      </c>
      <c r="O119" t="str">
        <f>IF(ISBLANK(DEU_GOÄ!B120),"",DEU_GOÄ!B120)</f>
        <v/>
      </c>
      <c r="P119" t="str">
        <f>IF(ISBLANK(DEU_GOÄ!D120),"",DEU_GOÄ!D120)</f>
        <v/>
      </c>
      <c r="Q119" t="str">
        <f>IF(ISBLANK(DEU_GOÄ!E120),"",DEU_GOÄ!E120)</f>
        <v/>
      </c>
      <c r="R119" t="str">
        <f>IF(ISBLANK(DEU_GOÄ!G120),"",DEU_GOÄ!G120)</f>
        <v/>
      </c>
      <c r="S119" t="str">
        <f>IF(ISBLANK(DEU_GOÄ!H120),"",DEU_GOÄ!H120)</f>
        <v/>
      </c>
      <c r="T119" s="51" t="str">
        <f>IF(DEU_GOÄ!J120=0,"",DEU_GOÄ!J120)</f>
        <v/>
      </c>
      <c r="U119" t="s">
        <v>495</v>
      </c>
      <c r="V119">
        <f>DEU_GOÄ!K120</f>
        <v>0</v>
      </c>
      <c r="W119" s="32" t="str">
        <f>IF(ISBLANK(NLD!A120),"",NLD!A120)</f>
        <v/>
      </c>
      <c r="X119" t="str">
        <f>IF(ISBLANK(NLD!C120),"",NLD!C120)</f>
        <v/>
      </c>
      <c r="Y119" t="str">
        <f>IF(ISBLANK(NLD!E120),"",NLD!E120)</f>
        <v/>
      </c>
      <c r="Z119" t="str">
        <f>IF(ISBLANK(NLD!G120),"",NLD!G120)</f>
        <v/>
      </c>
      <c r="AA119" t="str">
        <f>IF(NLD!I120=0,"",NLD!I120)</f>
        <v/>
      </c>
      <c r="AB119" t="s">
        <v>495</v>
      </c>
      <c r="AC119">
        <f>IF(ISBLANK(NLD!J120),"",NLD!J120)</f>
        <v>0</v>
      </c>
      <c r="AE119" s="32" t="str">
        <f>IF(ISBLANK(BEL!B120),"",BEL!B120)</f>
        <v/>
      </c>
      <c r="AF119" t="str">
        <f>IF(ISBLANK(BEL!C120),"",BEL!C120)</f>
        <v/>
      </c>
      <c r="AG119" t="str">
        <f>IF(ISBLANK(BEL!E120),"",BEL!E120)</f>
        <v/>
      </c>
      <c r="AH119" t="str">
        <f>IF(ISBLANK(BEL!F120),"",BEL!F120)</f>
        <v/>
      </c>
      <c r="AI119" t="str">
        <f>IF(BEL!R120=0,"",BEL!R120)</f>
        <v/>
      </c>
      <c r="AJ119" t="s">
        <v>495</v>
      </c>
      <c r="AK119">
        <f>IF(ISBLANK(BEL!S120),"",BEL!S120)</f>
        <v>0</v>
      </c>
      <c r="AL119" s="32" t="str">
        <f>IF(ISBLANK(FRA!A120),"",FRA!A120)</f>
        <v/>
      </c>
      <c r="AM119" t="str">
        <f>IF(ISBLANK(FRA!B120),"",FRA!B120)</f>
        <v/>
      </c>
      <c r="AN119" t="str">
        <f>IF(ISBLANK(FRA!D120),"",FRA!D120)</f>
        <v/>
      </c>
      <c r="AO119" t="str">
        <f>IF(ISBLANK(FRA!E120),"",FRA!E120)</f>
        <v/>
      </c>
      <c r="AP119" t="str">
        <f>IF(FRA!J120=0,"",FRA!J120)</f>
        <v/>
      </c>
      <c r="AQ119" t="s">
        <v>495</v>
      </c>
      <c r="AR119">
        <f>IF(ISBLANK(FRA!K120),"",FRA!K120)</f>
        <v>0</v>
      </c>
    </row>
    <row r="120" spans="1:44" ht="42.75">
      <c r="A120" t="str">
        <f>CHE!A121</f>
        <v>B3</v>
      </c>
      <c r="B120" t="str">
        <f t="shared" si="1"/>
        <v>B</v>
      </c>
      <c r="C120" s="2">
        <f>CHE!B121</f>
        <v>6310.34</v>
      </c>
      <c r="D120" s="34" t="str">
        <f>CHE!E121</f>
        <v>Maligne Hämopathien, Zuschlag für In-situ-Hybridisierung an Metaphasen- oder Interphasekernen</v>
      </c>
      <c r="E120">
        <f>CHE!D121</f>
        <v>315</v>
      </c>
      <c r="F120" t="s">
        <v>322</v>
      </c>
      <c r="G120" s="32" t="str">
        <f>IF(ISBLANK(DEU_EBM!A121),"",DEU_EBM!A121)</f>
        <v/>
      </c>
      <c r="H120" s="33" t="str">
        <f>IF(ISBLANK(DEU_EBM!B121),"",DEU_EBM!B121)</f>
        <v/>
      </c>
      <c r="I120" t="str">
        <f>IF(ISBLANK(DEU_EBM!D121),"",DEU_EBM!D121)</f>
        <v/>
      </c>
      <c r="J120" s="33" t="str">
        <f>IF(ISBLANK(DEU_EBM!E121),"",DEU_EBM!E121)</f>
        <v/>
      </c>
      <c r="K120" t="str">
        <f>IF(DEU_EBM!G121=0,"",DEU_EBM!G121)</f>
        <v/>
      </c>
      <c r="L120" t="s">
        <v>495</v>
      </c>
      <c r="M120">
        <f>DEU_EBM!H121</f>
        <v>0</v>
      </c>
      <c r="N120" s="32" t="str">
        <f>IF(ISBLANK(DEU_GOÄ!A121),"",DEU_GOÄ!A121)</f>
        <v/>
      </c>
      <c r="O120" t="str">
        <f>IF(ISBLANK(DEU_GOÄ!B121),"",DEU_GOÄ!B121)</f>
        <v/>
      </c>
      <c r="P120" t="str">
        <f>IF(ISBLANK(DEU_GOÄ!D121),"",DEU_GOÄ!D121)</f>
        <v/>
      </c>
      <c r="Q120" t="str">
        <f>IF(ISBLANK(DEU_GOÄ!E121),"",DEU_GOÄ!E121)</f>
        <v/>
      </c>
      <c r="R120" t="str">
        <f>IF(ISBLANK(DEU_GOÄ!G121),"",DEU_GOÄ!G121)</f>
        <v/>
      </c>
      <c r="S120" t="str">
        <f>IF(ISBLANK(DEU_GOÄ!H121),"",DEU_GOÄ!H121)</f>
        <v/>
      </c>
      <c r="T120" s="51" t="str">
        <f>IF(DEU_GOÄ!J121=0,"",DEU_GOÄ!J121)</f>
        <v/>
      </c>
      <c r="U120" t="s">
        <v>495</v>
      </c>
      <c r="V120">
        <f>DEU_GOÄ!K121</f>
        <v>0</v>
      </c>
      <c r="W120" s="32" t="str">
        <f>IF(ISBLANK(NLD!A121),"",NLD!A121)</f>
        <v/>
      </c>
      <c r="X120" t="str">
        <f>IF(ISBLANK(NLD!C121),"",NLD!C121)</f>
        <v/>
      </c>
      <c r="Y120" t="str">
        <f>IF(ISBLANK(NLD!E121),"",NLD!E121)</f>
        <v/>
      </c>
      <c r="Z120" t="str">
        <f>IF(ISBLANK(NLD!G121),"",NLD!G121)</f>
        <v/>
      </c>
      <c r="AA120" t="str">
        <f>IF(NLD!I121=0,"",NLD!I121)</f>
        <v/>
      </c>
      <c r="AB120" t="s">
        <v>495</v>
      </c>
      <c r="AC120">
        <f>IF(ISBLANK(NLD!J121),"",NLD!J121)</f>
        <v>0</v>
      </c>
      <c r="AE120" s="32" t="str">
        <f>IF(ISBLANK(BEL!B121),"",BEL!B121)</f>
        <v/>
      </c>
      <c r="AF120" t="str">
        <f>IF(ISBLANK(BEL!C121),"",BEL!C121)</f>
        <v/>
      </c>
      <c r="AG120" t="str">
        <f>IF(ISBLANK(BEL!E121),"",BEL!E121)</f>
        <v/>
      </c>
      <c r="AH120" t="str">
        <f>IF(ISBLANK(BEL!F121),"",BEL!F121)</f>
        <v/>
      </c>
      <c r="AI120" t="str">
        <f>IF(BEL!R121=0,"",BEL!R121)</f>
        <v/>
      </c>
      <c r="AJ120" t="s">
        <v>495</v>
      </c>
      <c r="AK120">
        <f>IF(ISBLANK(BEL!S121),"",BEL!S121)</f>
        <v>0</v>
      </c>
      <c r="AL120" s="32" t="str">
        <f>IF(ISBLANK(FRA!A121),"",FRA!A121)</f>
        <v/>
      </c>
      <c r="AM120" t="str">
        <f>IF(ISBLANK(FRA!B121),"",FRA!B121)</f>
        <v/>
      </c>
      <c r="AN120" t="str">
        <f>IF(ISBLANK(FRA!D121),"",FRA!D121)</f>
        <v/>
      </c>
      <c r="AO120" t="str">
        <f>IF(ISBLANK(FRA!E121),"",FRA!E121)</f>
        <v/>
      </c>
      <c r="AP120" t="str">
        <f>IF(FRA!J121=0,"",FRA!J121)</f>
        <v/>
      </c>
      <c r="AQ120" t="s">
        <v>495</v>
      </c>
      <c r="AR120">
        <f>IF(ISBLANK(FRA!K121),"",FRA!K121)</f>
        <v>0</v>
      </c>
    </row>
    <row r="121" spans="1:44" ht="57">
      <c r="A121" t="str">
        <f>CHE!A122</f>
        <v>B3</v>
      </c>
      <c r="B121" t="str">
        <f t="shared" si="1"/>
        <v>B</v>
      </c>
      <c r="C121" s="2">
        <f>CHE!B122</f>
        <v>6311.36</v>
      </c>
      <c r="D121" s="34" t="str">
        <f>CHE!E122</f>
        <v xml:space="preserve">Maligne Hämopathien, Reihen-Hybridisierung in situ oder / und genomisch (Chromosomale Microarray-Analyse) </v>
      </c>
      <c r="E121">
        <f>CHE!D122</f>
        <v>2520</v>
      </c>
      <c r="F121" t="s">
        <v>322</v>
      </c>
      <c r="G121" s="32" t="str">
        <f>IF(ISBLANK(DEU_EBM!A122),"",DEU_EBM!A122)</f>
        <v/>
      </c>
      <c r="H121" s="33" t="str">
        <f>IF(ISBLANK(DEU_EBM!B122),"",DEU_EBM!B122)</f>
        <v/>
      </c>
      <c r="I121" t="str">
        <f>IF(ISBLANK(DEU_EBM!D122),"",DEU_EBM!D122)</f>
        <v/>
      </c>
      <c r="J121" s="33" t="str">
        <f>IF(ISBLANK(DEU_EBM!E122),"",DEU_EBM!E122)</f>
        <v/>
      </c>
      <c r="K121" t="str">
        <f>IF(DEU_EBM!G122=0,"",DEU_EBM!G122)</f>
        <v/>
      </c>
      <c r="L121" t="s">
        <v>495</v>
      </c>
      <c r="M121">
        <f>DEU_EBM!H122</f>
        <v>0</v>
      </c>
      <c r="N121" s="32" t="str">
        <f>IF(ISBLANK(DEU_GOÄ!A122),"",DEU_GOÄ!A122)</f>
        <v/>
      </c>
      <c r="O121" t="str">
        <f>IF(ISBLANK(DEU_GOÄ!B122),"",DEU_GOÄ!B122)</f>
        <v/>
      </c>
      <c r="P121" t="str">
        <f>IF(ISBLANK(DEU_GOÄ!D122),"",DEU_GOÄ!D122)</f>
        <v/>
      </c>
      <c r="Q121" t="str">
        <f>IF(ISBLANK(DEU_GOÄ!E122),"",DEU_GOÄ!E122)</f>
        <v/>
      </c>
      <c r="R121" t="str">
        <f>IF(ISBLANK(DEU_GOÄ!G122),"",DEU_GOÄ!G122)</f>
        <v/>
      </c>
      <c r="S121" t="str">
        <f>IF(ISBLANK(DEU_GOÄ!H122),"",DEU_GOÄ!H122)</f>
        <v/>
      </c>
      <c r="T121" s="51" t="str">
        <f>IF(DEU_GOÄ!J122=0,"",DEU_GOÄ!J122)</f>
        <v/>
      </c>
      <c r="U121" t="s">
        <v>495</v>
      </c>
      <c r="V121">
        <f>DEU_GOÄ!K122</f>
        <v>0</v>
      </c>
      <c r="W121" s="32" t="str">
        <f>IF(ISBLANK(NLD!A122),"",NLD!A122)</f>
        <v/>
      </c>
      <c r="X121" t="str">
        <f>IF(ISBLANK(NLD!C122),"",NLD!C122)</f>
        <v/>
      </c>
      <c r="Y121" t="str">
        <f>IF(ISBLANK(NLD!E122),"",NLD!E122)</f>
        <v/>
      </c>
      <c r="Z121" t="str">
        <f>IF(ISBLANK(NLD!G122),"",NLD!G122)</f>
        <v/>
      </c>
      <c r="AA121" t="str">
        <f>IF(NLD!I122=0,"",NLD!I122)</f>
        <v/>
      </c>
      <c r="AB121" t="s">
        <v>495</v>
      </c>
      <c r="AC121">
        <f>IF(ISBLANK(NLD!J122),"",NLD!J122)</f>
        <v>0</v>
      </c>
      <c r="AE121" s="32" t="str">
        <f>IF(ISBLANK(BEL!B122),"",BEL!B122)</f>
        <v/>
      </c>
      <c r="AF121" t="str">
        <f>IF(ISBLANK(BEL!C122),"",BEL!C122)</f>
        <v/>
      </c>
      <c r="AG121" t="str">
        <f>IF(ISBLANK(BEL!E122),"",BEL!E122)</f>
        <v/>
      </c>
      <c r="AH121" t="str">
        <f>IF(ISBLANK(BEL!F122),"",BEL!F122)</f>
        <v/>
      </c>
      <c r="AI121" t="str">
        <f>IF(BEL!R122=0,"",BEL!R122)</f>
        <v/>
      </c>
      <c r="AJ121" t="s">
        <v>495</v>
      </c>
      <c r="AK121">
        <f>IF(ISBLANK(BEL!S122),"",BEL!S122)</f>
        <v>0</v>
      </c>
      <c r="AL121" s="32" t="str">
        <f>IF(ISBLANK(FRA!A122),"",FRA!A122)</f>
        <v/>
      </c>
      <c r="AM121" t="str">
        <f>IF(ISBLANK(FRA!B122),"",FRA!B122)</f>
        <v/>
      </c>
      <c r="AN121" t="str">
        <f>IF(ISBLANK(FRA!D122),"",FRA!D122)</f>
        <v/>
      </c>
      <c r="AO121" t="str">
        <f>IF(ISBLANK(FRA!E122),"",FRA!E122)</f>
        <v/>
      </c>
      <c r="AP121" t="str">
        <f>IF(FRA!J122=0,"",FRA!J122)</f>
        <v/>
      </c>
      <c r="AQ121" t="s">
        <v>495</v>
      </c>
      <c r="AR121">
        <f>IF(ISBLANK(FRA!K122),"",FRA!K122)</f>
        <v>0</v>
      </c>
    </row>
    <row r="122" spans="1:44">
      <c r="A122" t="str">
        <f>CHE!A123</f>
        <v>B4</v>
      </c>
      <c r="B122" t="str">
        <f t="shared" si="1"/>
        <v>B</v>
      </c>
      <c r="C122" s="2">
        <f>CHE!B123</f>
        <v>6400.5</v>
      </c>
      <c r="D122" s="34" t="str">
        <f>CHE!E123</f>
        <v>Myeloische Neoplasien</v>
      </c>
      <c r="E122">
        <f>CHE!D123</f>
        <v>83.7</v>
      </c>
      <c r="F122" t="s">
        <v>322</v>
      </c>
      <c r="G122" s="32" t="str">
        <f>IF(ISBLANK(DEU_EBM!A123),"",DEU_EBM!A123)</f>
        <v/>
      </c>
      <c r="H122" s="33" t="str">
        <f>IF(ISBLANK(DEU_EBM!B123),"",DEU_EBM!B123)</f>
        <v/>
      </c>
      <c r="I122" t="str">
        <f>IF(ISBLANK(DEU_EBM!D123),"",DEU_EBM!D123)</f>
        <v/>
      </c>
      <c r="J122" s="33" t="str">
        <f>IF(ISBLANK(DEU_EBM!E123),"",DEU_EBM!E123)</f>
        <v/>
      </c>
      <c r="K122" t="str">
        <f>IF(DEU_EBM!G123=0,"",DEU_EBM!G123)</f>
        <v/>
      </c>
      <c r="L122" t="s">
        <v>495</v>
      </c>
      <c r="M122">
        <f>DEU_EBM!H123</f>
        <v>0</v>
      </c>
      <c r="N122" s="32" t="str">
        <f>IF(ISBLANK(DEU_GOÄ!A123),"",DEU_GOÄ!A123)</f>
        <v/>
      </c>
      <c r="O122" t="str">
        <f>IF(ISBLANK(DEU_GOÄ!B123),"",DEU_GOÄ!B123)</f>
        <v/>
      </c>
      <c r="P122" t="str">
        <f>IF(ISBLANK(DEU_GOÄ!D123),"",DEU_GOÄ!D123)</f>
        <v/>
      </c>
      <c r="Q122" t="str">
        <f>IF(ISBLANK(DEU_GOÄ!E123),"",DEU_GOÄ!E123)</f>
        <v/>
      </c>
      <c r="R122" t="str">
        <f>IF(ISBLANK(DEU_GOÄ!G123),"",DEU_GOÄ!G123)</f>
        <v/>
      </c>
      <c r="S122" t="str">
        <f>IF(ISBLANK(DEU_GOÄ!H123),"",DEU_GOÄ!H123)</f>
        <v/>
      </c>
      <c r="T122" s="51" t="str">
        <f>IF(DEU_GOÄ!J123=0,"",DEU_GOÄ!J123)</f>
        <v/>
      </c>
      <c r="U122" t="s">
        <v>495</v>
      </c>
      <c r="V122">
        <f>DEU_GOÄ!K123</f>
        <v>0</v>
      </c>
      <c r="W122" s="32" t="str">
        <f>IF(ISBLANK(NLD!A123),"",NLD!A123)</f>
        <v/>
      </c>
      <c r="X122" t="str">
        <f>IF(ISBLANK(NLD!C123),"",NLD!C123)</f>
        <v/>
      </c>
      <c r="Y122" t="str">
        <f>IF(ISBLANK(NLD!E123),"",NLD!E123)</f>
        <v/>
      </c>
      <c r="Z122" t="str">
        <f>IF(ISBLANK(NLD!G123),"",NLD!G123)</f>
        <v/>
      </c>
      <c r="AA122" t="str">
        <f>IF(NLD!I123=0,"",NLD!I123)</f>
        <v/>
      </c>
      <c r="AB122" t="s">
        <v>495</v>
      </c>
      <c r="AC122">
        <f>IF(ISBLANK(NLD!J123),"",NLD!J123)</f>
        <v>0</v>
      </c>
      <c r="AE122" s="32" t="str">
        <f>IF(ISBLANK(BEL!B123),"",BEL!B123)</f>
        <v/>
      </c>
      <c r="AF122" t="str">
        <f>IF(ISBLANK(BEL!C123),"",BEL!C123)</f>
        <v/>
      </c>
      <c r="AG122" t="str">
        <f>IF(ISBLANK(BEL!E123),"",BEL!E123)</f>
        <v/>
      </c>
      <c r="AH122" t="str">
        <f>IF(ISBLANK(BEL!F123),"",BEL!F123)</f>
        <v/>
      </c>
      <c r="AI122" t="str">
        <f>IF(BEL!R123=0,"",BEL!R123)</f>
        <v/>
      </c>
      <c r="AJ122" t="s">
        <v>495</v>
      </c>
      <c r="AK122">
        <f>IF(ISBLANK(BEL!S123),"",BEL!S123)</f>
        <v>0</v>
      </c>
      <c r="AL122" s="32" t="str">
        <f>IF(ISBLANK(FRA!A123),"",FRA!A123)</f>
        <v/>
      </c>
      <c r="AM122" t="str">
        <f>IF(ISBLANK(FRA!B123),"",FRA!B123)</f>
        <v/>
      </c>
      <c r="AN122" t="str">
        <f>IF(ISBLANK(FRA!D123),"",FRA!D123)</f>
        <v/>
      </c>
      <c r="AO122" t="str">
        <f>IF(ISBLANK(FRA!E123),"",FRA!E123)</f>
        <v/>
      </c>
      <c r="AP122" t="str">
        <f>IF(FRA!J123=0,"",FRA!J123)</f>
        <v/>
      </c>
      <c r="AQ122" t="s">
        <v>495</v>
      </c>
      <c r="AR122">
        <f>IF(ISBLANK(FRA!K123),"",FRA!K123)</f>
        <v>0</v>
      </c>
    </row>
    <row r="123" spans="1:44">
      <c r="A123" t="str">
        <f>CHE!A124</f>
        <v>B4</v>
      </c>
      <c r="B123" t="str">
        <f t="shared" si="1"/>
        <v>B</v>
      </c>
      <c r="C123" s="2">
        <f>CHE!B124</f>
        <v>6400.58</v>
      </c>
      <c r="D123" s="34" t="str">
        <f>CHE!E124</f>
        <v>Myeloische Neoplasien</v>
      </c>
      <c r="E123">
        <f>CHE!D124</f>
        <v>193.5</v>
      </c>
      <c r="F123" t="s">
        <v>322</v>
      </c>
      <c r="G123" s="32" t="str">
        <f>IF(ISBLANK(DEU_EBM!A124),"",DEU_EBM!A124)</f>
        <v/>
      </c>
      <c r="H123" s="33" t="str">
        <f>IF(ISBLANK(DEU_EBM!B124),"",DEU_EBM!B124)</f>
        <v/>
      </c>
      <c r="I123" t="str">
        <f>IF(ISBLANK(DEU_EBM!D124),"",DEU_EBM!D124)</f>
        <v/>
      </c>
      <c r="J123" s="33" t="str">
        <f>IF(ISBLANK(DEU_EBM!E124),"",DEU_EBM!E124)</f>
        <v/>
      </c>
      <c r="K123" t="str">
        <f>IF(DEU_EBM!G124=0,"",DEU_EBM!G124)</f>
        <v/>
      </c>
      <c r="L123" t="s">
        <v>495</v>
      </c>
      <c r="M123">
        <f>DEU_EBM!H124</f>
        <v>0</v>
      </c>
      <c r="N123" s="32" t="str">
        <f>IF(ISBLANK(DEU_GOÄ!A124),"",DEU_GOÄ!A124)</f>
        <v/>
      </c>
      <c r="O123" t="str">
        <f>IF(ISBLANK(DEU_GOÄ!B124),"",DEU_GOÄ!B124)</f>
        <v/>
      </c>
      <c r="P123" t="str">
        <f>IF(ISBLANK(DEU_GOÄ!D124),"",DEU_GOÄ!D124)</f>
        <v/>
      </c>
      <c r="Q123" t="str">
        <f>IF(ISBLANK(DEU_GOÄ!E124),"",DEU_GOÄ!E124)</f>
        <v/>
      </c>
      <c r="R123" t="str">
        <f>IF(ISBLANK(DEU_GOÄ!G124),"",DEU_GOÄ!G124)</f>
        <v/>
      </c>
      <c r="S123" t="str">
        <f>IF(ISBLANK(DEU_GOÄ!H124),"",DEU_GOÄ!H124)</f>
        <v/>
      </c>
      <c r="T123" s="51" t="str">
        <f>IF(DEU_GOÄ!J124=0,"",DEU_GOÄ!J124)</f>
        <v/>
      </c>
      <c r="U123" t="s">
        <v>495</v>
      </c>
      <c r="V123">
        <f>DEU_GOÄ!K124</f>
        <v>0</v>
      </c>
      <c r="W123" s="32" t="str">
        <f>IF(ISBLANK(NLD!A124),"",NLD!A124)</f>
        <v/>
      </c>
      <c r="X123" t="str">
        <f>IF(ISBLANK(NLD!C124),"",NLD!C124)</f>
        <v/>
      </c>
      <c r="Y123" t="str">
        <f>IF(ISBLANK(NLD!E124),"",NLD!E124)</f>
        <v/>
      </c>
      <c r="Z123" t="str">
        <f>IF(ISBLANK(NLD!G124),"",NLD!G124)</f>
        <v/>
      </c>
      <c r="AA123" t="str">
        <f>IF(NLD!I124=0,"",NLD!I124)</f>
        <v/>
      </c>
      <c r="AB123" t="s">
        <v>495</v>
      </c>
      <c r="AC123">
        <f>IF(ISBLANK(NLD!J124),"",NLD!J124)</f>
        <v>0</v>
      </c>
      <c r="AE123" s="32" t="str">
        <f>IF(ISBLANK(BEL!B124),"",BEL!B124)</f>
        <v/>
      </c>
      <c r="AF123" t="str">
        <f>IF(ISBLANK(BEL!C124),"",BEL!C124)</f>
        <v/>
      </c>
      <c r="AG123" t="str">
        <f>IF(ISBLANK(BEL!E124),"",BEL!E124)</f>
        <v/>
      </c>
      <c r="AH123" t="str">
        <f>IF(ISBLANK(BEL!F124),"",BEL!F124)</f>
        <v/>
      </c>
      <c r="AI123" t="str">
        <f>IF(BEL!R124=0,"",BEL!R124)</f>
        <v/>
      </c>
      <c r="AJ123" t="s">
        <v>495</v>
      </c>
      <c r="AK123">
        <f>IF(ISBLANK(BEL!S124),"",BEL!S124)</f>
        <v>0</v>
      </c>
      <c r="AL123" s="32" t="str">
        <f>IF(ISBLANK(FRA!A124),"",FRA!A124)</f>
        <v/>
      </c>
      <c r="AM123" t="str">
        <f>IF(ISBLANK(FRA!B124),"",FRA!B124)</f>
        <v/>
      </c>
      <c r="AN123" t="str">
        <f>IF(ISBLANK(FRA!D124),"",FRA!D124)</f>
        <v/>
      </c>
      <c r="AO123" t="str">
        <f>IF(ISBLANK(FRA!E124),"",FRA!E124)</f>
        <v/>
      </c>
      <c r="AP123" t="str">
        <f>IF(FRA!J124=0,"",FRA!J124)</f>
        <v/>
      </c>
      <c r="AQ123" t="s">
        <v>495</v>
      </c>
      <c r="AR123">
        <f>IF(ISBLANK(FRA!K124),"",FRA!K124)</f>
        <v>0</v>
      </c>
    </row>
    <row r="124" spans="1:44" ht="42.75">
      <c r="A124" t="str">
        <f>CHE!A125</f>
        <v>B4</v>
      </c>
      <c r="B124" t="str">
        <f t="shared" si="1"/>
        <v>B</v>
      </c>
      <c r="C124" s="2">
        <f>CHE!B125</f>
        <v>6402.54</v>
      </c>
      <c r="D124" s="34" t="str">
        <f>CHE!E125</f>
        <v>Polymorphismusbestimmung bei Chimärismusüberwachung nach Stammzelltransplantation</v>
      </c>
      <c r="E124">
        <f>CHE!D125</f>
        <v>166.5</v>
      </c>
      <c r="F124" t="s">
        <v>322</v>
      </c>
      <c r="G124" s="32">
        <f>IF(ISBLANK(DEU_EBM!A125),"",DEU_EBM!A125)</f>
        <v>19434</v>
      </c>
      <c r="H124" s="33" t="str">
        <f>IF(ISBLANK(DEU_EBM!B125),"",DEU_EBM!B125)</f>
        <v>Chimärismusanalyse nach allogener Stammzelltransplantation</v>
      </c>
      <c r="I124" t="str">
        <f>IF(ISBLANK(DEU_EBM!D125),"",DEU_EBM!D125)</f>
        <v/>
      </c>
      <c r="J124" s="33" t="str">
        <f>IF(ISBLANK(DEU_EBM!E125),"",DEU_EBM!E125)</f>
        <v/>
      </c>
      <c r="K124">
        <f>IF(DEU_EBM!G125=0,"",DEU_EBM!G125)</f>
        <v>132.84</v>
      </c>
      <c r="L124" t="s">
        <v>495</v>
      </c>
      <c r="M124">
        <f>DEU_EBM!H125</f>
        <v>1</v>
      </c>
      <c r="N124" s="32" t="str">
        <f>IF(ISBLANK(DEU_GOÄ!A125),"",DEU_GOÄ!A125)</f>
        <v/>
      </c>
      <c r="O124" t="str">
        <f>IF(ISBLANK(DEU_GOÄ!B125),"",DEU_GOÄ!B125)</f>
        <v/>
      </c>
      <c r="P124" t="str">
        <f>IF(ISBLANK(DEU_GOÄ!D125),"",DEU_GOÄ!D125)</f>
        <v/>
      </c>
      <c r="Q124" t="str">
        <f>IF(ISBLANK(DEU_GOÄ!E125),"",DEU_GOÄ!E125)</f>
        <v/>
      </c>
      <c r="R124" t="str">
        <f>IF(ISBLANK(DEU_GOÄ!G125),"",DEU_GOÄ!G125)</f>
        <v/>
      </c>
      <c r="S124" t="str">
        <f>IF(ISBLANK(DEU_GOÄ!H125),"",DEU_GOÄ!H125)</f>
        <v/>
      </c>
      <c r="T124" s="51" t="str">
        <f>IF(DEU_GOÄ!J125=0,"",DEU_GOÄ!J125)</f>
        <v/>
      </c>
      <c r="U124" t="s">
        <v>495</v>
      </c>
      <c r="V124">
        <f>DEU_GOÄ!K125</f>
        <v>0</v>
      </c>
      <c r="W124" s="32" t="str">
        <f>IF(ISBLANK(NLD!A125),"",NLD!A125)</f>
        <v/>
      </c>
      <c r="X124" t="str">
        <f>IF(ISBLANK(NLD!C125),"",NLD!C125)</f>
        <v/>
      </c>
      <c r="Y124" t="str">
        <f>IF(ISBLANK(NLD!E125),"",NLD!E125)</f>
        <v/>
      </c>
      <c r="Z124" t="str">
        <f>IF(ISBLANK(NLD!G125),"",NLD!G125)</f>
        <v/>
      </c>
      <c r="AA124" t="str">
        <f>IF(NLD!I125=0,"",NLD!I125)</f>
        <v/>
      </c>
      <c r="AB124" t="s">
        <v>495</v>
      </c>
      <c r="AC124">
        <f>IF(ISBLANK(NLD!J125),"",NLD!J125)</f>
        <v>0</v>
      </c>
      <c r="AE124" s="32">
        <f>IF(ISBLANK(BEL!B125),"",BEL!B125)</f>
        <v>588792</v>
      </c>
      <c r="AF124" t="str">
        <f>IF(ISBLANK(BEL!C125),"",BEL!C125)</f>
        <v>Bepaling van genetische polymorfismen door opsporen van 
korte repetitieve DNA sequenties bij een donor van 
hematopoïetische stamcellen voor allogene 
stamceltransplantatie</v>
      </c>
      <c r="AG124" t="str">
        <f>IF(ISBLANK(BEL!E125),"",BEL!E125)</f>
        <v/>
      </c>
      <c r="AH124" t="str">
        <f>IF(ISBLANK(BEL!F125),"",BEL!F125)</f>
        <v/>
      </c>
      <c r="AI124">
        <f>IF(BEL!R125=0,"",BEL!R125)</f>
        <v>189.90799999999999</v>
      </c>
      <c r="AJ124" t="s">
        <v>495</v>
      </c>
      <c r="AK124">
        <f>IF(ISBLANK(BEL!S125),"",BEL!S125)</f>
        <v>1</v>
      </c>
      <c r="AL124" s="32" t="str">
        <f>IF(ISBLANK(FRA!A125),"",FRA!A125)</f>
        <v/>
      </c>
      <c r="AM124" t="str">
        <f>IF(ISBLANK(FRA!B125),"",FRA!B125)</f>
        <v/>
      </c>
      <c r="AN124" t="str">
        <f>IF(ISBLANK(FRA!D125),"",FRA!D125)</f>
        <v/>
      </c>
      <c r="AO124" t="str">
        <f>IF(ISBLANK(FRA!E125),"",FRA!E125)</f>
        <v/>
      </c>
      <c r="AP124" t="str">
        <f>IF(FRA!J125=0,"",FRA!J125)</f>
        <v/>
      </c>
      <c r="AQ124" t="s">
        <v>495</v>
      </c>
      <c r="AR124">
        <f>IF(ISBLANK(FRA!K125),"",FRA!K125)</f>
        <v>0</v>
      </c>
    </row>
    <row r="125" spans="1:44" ht="128.25">
      <c r="A125" t="str">
        <f>CHE!A126</f>
        <v>B7</v>
      </c>
      <c r="B125" t="str">
        <f t="shared" si="1"/>
        <v>B</v>
      </c>
      <c r="C125" s="2">
        <f>CHE!B126</f>
        <v>6700.9</v>
      </c>
      <c r="D125" s="34" t="str">
        <f>CHE!E126</f>
        <v xml:space="preserve">Ersttrimester-Test als pränatale Risikoabklärung für Trisomie 21, 18 und 13: pregnancy-associated plasma protein-A (PAPP-A) und freies β-Human Choriongonadotropin (β-HCG) mit informatischer Auswertung und Risikoberechnung
</v>
      </c>
      <c r="E125">
        <f>CHE!D126</f>
        <v>144</v>
      </c>
      <c r="F125" t="s">
        <v>322</v>
      </c>
      <c r="G125" s="32">
        <f>IF(ISBLANK(DEU_EBM!A126),"",DEU_EBM!A126)</f>
        <v>32416</v>
      </c>
      <c r="H125" s="33" t="str">
        <f>IF(ISBLANK(DEU_EBM!B126),"",DEU_EBM!B126)</f>
        <v>Ähnliche Untersuchungen unter Angabe der Art der Untersuchung</v>
      </c>
      <c r="I125">
        <f>IF(ISBLANK(DEU_EBM!D126),"",DEU_EBM!D126)</f>
        <v>32416</v>
      </c>
      <c r="J125" s="33" t="str">
        <f>IF(ISBLANK(DEU_EBM!E126),"",DEU_EBM!E126)</f>
        <v>Ähnliche Untersuchungen unter Angabe der Art der Untersuchung</v>
      </c>
      <c r="K125">
        <f>IF(DEU_EBM!G126=0,"",DEU_EBM!G126)</f>
        <v>49.8</v>
      </c>
      <c r="L125" t="s">
        <v>495</v>
      </c>
      <c r="M125">
        <f>DEU_EBM!H126</f>
        <v>2</v>
      </c>
      <c r="N125" s="32">
        <f>IF(ISBLANK(DEU_GOÄ!A126),"",DEU_GOÄ!A126)</f>
        <v>4069</v>
      </c>
      <c r="O125" t="str">
        <f>IF(ISBLANK(DEU_GOÄ!B126),"",DEU_GOÄ!B126)</f>
        <v>Untersuchungen mit ähnlichem methodischem Aufwand</v>
      </c>
      <c r="P125">
        <f>IF(ISBLANK(DEU_GOÄ!D126),"",DEU_GOÄ!D126)</f>
        <v>4069</v>
      </c>
      <c r="Q125" t="str">
        <f>IF(ISBLANK(DEU_GOÄ!E126),"",DEU_GOÄ!E126)</f>
        <v>Untersuchungen mit ähnlichem methodischem Aufwand</v>
      </c>
      <c r="R125" t="str">
        <f>IF(ISBLANK(DEU_GOÄ!G126),"",DEU_GOÄ!G126)</f>
        <v/>
      </c>
      <c r="S125" t="str">
        <f>IF(ISBLANK(DEU_GOÄ!H126),"",DEU_GOÄ!H126)</f>
        <v/>
      </c>
      <c r="T125" s="51">
        <f>IF(DEU_GOÄ!J126=0,"",DEU_GOÄ!J126)</f>
        <v>100.54554843723635</v>
      </c>
      <c r="U125" t="s">
        <v>495</v>
      </c>
      <c r="V125">
        <f>DEU_GOÄ!K126</f>
        <v>0</v>
      </c>
      <c r="W125" s="32" t="str">
        <f>IF(ISBLANK(NLD!A126),"",NLD!A126)</f>
        <v>072559</v>
      </c>
      <c r="X125" t="str">
        <f>IF(ISBLANK(NLD!C126),"",NLD!C126)</f>
        <v>hCG, beta-frei-humanes Choriongonadotropin.</v>
      </c>
      <c r="Y125" t="str">
        <f>IF(ISBLANK(NLD!E126),"",NLD!E126)</f>
        <v>072632</v>
      </c>
      <c r="Z125" t="str">
        <f>IF(ISBLANK(NLD!G126),"",NLD!G126)</f>
        <v>Schwangerschaftsassoziiertes Plazenta-Protein A (PAPP-A).</v>
      </c>
      <c r="AA125">
        <f>IF(NLD!I126=0,"",NLD!I126)</f>
        <v>38.099999999999994</v>
      </c>
      <c r="AB125" t="s">
        <v>495</v>
      </c>
      <c r="AC125">
        <f>IF(ISBLANK(NLD!J126),"",NLD!J126)</f>
        <v>1</v>
      </c>
      <c r="AE125" s="32">
        <f>IF(ISBLANK(BEL!B126),"",BEL!B126)</f>
        <v>433296</v>
      </c>
      <c r="AF125" t="str">
        <f>IF(ISBLANK(BEL!C126),"",BEL!C126)</f>
        <v>Bepalen van de risico factor van Down's syndroom in de loop 
van het eerste trimester van de zwangerschap, omvattend 
het specifiek doseren van de vrije beta-fractie van human 
chorionic gonadotrophin (free beta HCG) en van de 
« pregnancy associated placental protein A (PAPP-A) », 
rekening houdend met de meting van klinische parameters 
(evaluatie van de nekplooidikte door echografische meting 
van de foetale nukale translucentie) en adequate statistieken</v>
      </c>
      <c r="AG125" t="str">
        <f>IF(ISBLANK(BEL!E126),"",BEL!E126)</f>
        <v/>
      </c>
      <c r="AH125" t="str">
        <f>IF(ISBLANK(BEL!F126),"",BEL!F126)</f>
        <v/>
      </c>
      <c r="AI125">
        <f>IF(BEL!R126=0,"",BEL!R126)</f>
        <v>21.647500000000001</v>
      </c>
      <c r="AJ125" t="s">
        <v>495</v>
      </c>
      <c r="AK125">
        <f>IF(ISBLANK(BEL!S126),"",BEL!S126)</f>
        <v>1</v>
      </c>
      <c r="AL125" s="32">
        <f>IF(ISBLANK(FRA!A126),"",FRA!A126)</f>
        <v>4006</v>
      </c>
      <c r="AM125" t="str">
        <f>IF(ISBLANK(FRA!B126),"",FRA!B126)</f>
        <v xml:space="preserve">Trisomie 21 fœtale : dépistage combiné au premier trimestre de la grossesse </v>
      </c>
      <c r="AN125" t="str">
        <f>IF(ISBLANK(FRA!D126),"",FRA!D126)</f>
        <v/>
      </c>
      <c r="AO125" t="str">
        <f>IF(ISBLANK(FRA!E126),"",FRA!E126)</f>
        <v/>
      </c>
      <c r="AP125">
        <f>IF(FRA!J126=0,"",FRA!J126)</f>
        <v>37.700000000000003</v>
      </c>
      <c r="AQ125" t="s">
        <v>495</v>
      </c>
      <c r="AR125">
        <f>IF(ISBLANK(FRA!K126),"",FRA!K126)</f>
        <v>1</v>
      </c>
    </row>
    <row r="126" spans="1:44" ht="142.5">
      <c r="A126" t="str">
        <f>CHE!A127</f>
        <v>B7</v>
      </c>
      <c r="B126" t="str">
        <f t="shared" si="1"/>
        <v>B</v>
      </c>
      <c r="C126" s="2">
        <f>CHE!B127</f>
        <v>6702.63</v>
      </c>
      <c r="D126" s="34" t="str">
        <f>CHE!E127</f>
        <v>Nicht invasiver pränataler Test (non invasive prenatal test NIPT) an freier DNA (cell-free DNA, cfDNA) aus mütterlichem Blut, nur für die Trisomien 21, 18 und 13, pauschal</v>
      </c>
      <c r="E126">
        <f>CHE!D127</f>
        <v>459</v>
      </c>
      <c r="F126" t="s">
        <v>322</v>
      </c>
      <c r="G126" s="32" t="str">
        <f>IF(ISBLANK(DEU_EBM!A127),"",DEU_EBM!A127)</f>
        <v>01870</v>
      </c>
      <c r="H126" s="33" t="str">
        <f>IF(ISBLANK(DEU_EBM!B127),"",DEU_EBM!B127)</f>
        <v>Pränatale Untersuchung fetaler DNA aus mütterlichem Blut auf das Vorliegen einer Trisomie 13, 18 oder 21 gemäß den Vorgaben der Richtlinien des Gemeinsamen Bundesausschusses über die ärztliche Betreuung während der Schwangerschaft und nach der Entbindung (Mutterschafts-Richtlinien)</v>
      </c>
      <c r="I126" t="str">
        <f>IF(ISBLANK(DEU_EBM!D127),"",DEU_EBM!D127)</f>
        <v/>
      </c>
      <c r="J126" s="33" t="str">
        <f>IF(ISBLANK(DEU_EBM!E127),"",DEU_EBM!E127)</f>
        <v/>
      </c>
      <c r="K126">
        <f>IF(DEU_EBM!G127=0,"",DEU_EBM!G127)</f>
        <v>188.69</v>
      </c>
      <c r="L126" t="s">
        <v>495</v>
      </c>
      <c r="M126">
        <f>DEU_EBM!H127</f>
        <v>1</v>
      </c>
      <c r="N126" s="32" t="str">
        <f>IF(ISBLANK(DEU_GOÄ!A127),"",DEU_GOÄ!A127)</f>
        <v/>
      </c>
      <c r="O126" t="str">
        <f>IF(ISBLANK(DEU_GOÄ!B127),"",DEU_GOÄ!B127)</f>
        <v/>
      </c>
      <c r="P126" t="str">
        <f>IF(ISBLANK(DEU_GOÄ!D127),"",DEU_GOÄ!D127)</f>
        <v/>
      </c>
      <c r="Q126" t="str">
        <f>IF(ISBLANK(DEU_GOÄ!E127),"",DEU_GOÄ!E127)</f>
        <v/>
      </c>
      <c r="R126" t="str">
        <f>IF(ISBLANK(DEU_GOÄ!G127),"",DEU_GOÄ!G127)</f>
        <v/>
      </c>
      <c r="S126" t="str">
        <f>IF(ISBLANK(DEU_GOÄ!H127),"",DEU_GOÄ!H127)</f>
        <v/>
      </c>
      <c r="T126" s="51" t="str">
        <f>IF(DEU_GOÄ!J127=0,"",DEU_GOÄ!J127)</f>
        <v/>
      </c>
      <c r="U126" t="s">
        <v>495</v>
      </c>
      <c r="V126">
        <f>DEU_GOÄ!K127</f>
        <v>0</v>
      </c>
      <c r="W126" s="32" t="str">
        <f>IF(ISBLANK(NLD!A127),"",NLD!A127)</f>
        <v/>
      </c>
      <c r="X126" t="str">
        <f>IF(ISBLANK(NLD!C127),"",NLD!C127)</f>
        <v/>
      </c>
      <c r="Y126" t="str">
        <f>IF(ISBLANK(NLD!E127),"",NLD!E127)</f>
        <v/>
      </c>
      <c r="Z126" t="str">
        <f>IF(ISBLANK(NLD!G127),"",NLD!G127)</f>
        <v/>
      </c>
      <c r="AA126" t="str">
        <f>IF(NLD!I127=0,"",NLD!I127)</f>
        <v/>
      </c>
      <c r="AB126" t="s">
        <v>495</v>
      </c>
      <c r="AC126">
        <f>IF(ISBLANK(NLD!J127),"",NLD!J127)</f>
        <v>0</v>
      </c>
      <c r="AE126" s="32" t="str">
        <f>IF(ISBLANK(BEL!B127),"",BEL!B127)</f>
        <v/>
      </c>
      <c r="AF126" t="str">
        <f>IF(ISBLANK(BEL!C127),"",BEL!C127)</f>
        <v/>
      </c>
      <c r="AG126" t="str">
        <f>IF(ISBLANK(BEL!E127),"",BEL!E127)</f>
        <v/>
      </c>
      <c r="AH126" t="str">
        <f>IF(ISBLANK(BEL!F127),"",BEL!F127)</f>
        <v/>
      </c>
      <c r="AI126" t="str">
        <f>IF(BEL!R127=0,"",BEL!R127)</f>
        <v/>
      </c>
      <c r="AJ126" t="s">
        <v>495</v>
      </c>
      <c r="AK126">
        <f>IF(ISBLANK(BEL!S127),"",BEL!S127)</f>
        <v>0</v>
      </c>
      <c r="AL126" s="32">
        <f>IF(ISBLANK(FRA!A127),"",FRA!A127)</f>
        <v>4004</v>
      </c>
      <c r="AM126" t="str">
        <f>IF(ISBLANK(FRA!B127),"",FRA!B127)</f>
        <v>Trisomie 21 fœtale : dépistage au deuxième trimestre par les marqueurs sériques maternels</v>
      </c>
      <c r="AN126" t="str">
        <f>IF(ISBLANK(FRA!D127),"",FRA!D127)</f>
        <v/>
      </c>
      <c r="AO126" t="str">
        <f>IF(ISBLANK(FRA!E127),"",FRA!E127)</f>
        <v/>
      </c>
      <c r="AP126">
        <f>IF(FRA!J127=0,"",FRA!J127)</f>
        <v>28.6</v>
      </c>
      <c r="AQ126" t="s">
        <v>495</v>
      </c>
      <c r="AR126">
        <f>IF(ISBLANK(FRA!K127),"",FRA!K127)</f>
        <v>2</v>
      </c>
    </row>
  </sheetData>
  <autoFilter ref="A1:AR126" xr:uid="{47F2376A-0FB2-41B2-9D68-EB9E463CB11C}"/>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EDF60-FB2E-4C00-A6D6-F639991433FD}">
  <sheetPr codeName="Tabelle3">
    <tabColor theme="7" tint="0.39997558519241921"/>
  </sheetPr>
  <dimension ref="A1:AR128"/>
  <sheetViews>
    <sheetView topLeftCell="H1" zoomScale="70" zoomScaleNormal="70" workbookViewId="0">
      <pane ySplit="2" topLeftCell="A3" activePane="bottomLeft" state="frozen"/>
      <selection activeCell="B43" sqref="B43"/>
      <selection pane="bottomLeft" activeCell="B43" sqref="B43"/>
    </sheetView>
  </sheetViews>
  <sheetFormatPr baseColWidth="10" defaultColWidth="11" defaultRowHeight="14.25"/>
  <cols>
    <col min="1" max="1" width="6.625" style="29" customWidth="1"/>
    <col min="2" max="2" width="12.5" style="2" bestFit="1" customWidth="1"/>
    <col min="3" max="4" width="8.875" style="30" customWidth="1"/>
    <col min="5" max="5" width="91.875" style="22" bestFit="1" customWidth="1"/>
    <col min="6" max="6" width="41" style="22" bestFit="1" customWidth="1"/>
    <col min="7" max="7" width="35.125" style="22" bestFit="1" customWidth="1"/>
    <col min="8" max="8" width="26.125" style="22" bestFit="1" customWidth="1"/>
    <col min="9" max="9" width="42.5" style="22" bestFit="1" customWidth="1"/>
    <col min="10" max="10" width="82" style="22" bestFit="1" customWidth="1"/>
    <col min="11" max="11" width="112.375" style="22" bestFit="1" customWidth="1"/>
    <col min="12" max="12" width="37.125" style="22" bestFit="1" customWidth="1"/>
    <col min="13" max="13" width="9.375" style="31" bestFit="1" customWidth="1"/>
    <col min="14" max="14" width="13.125" style="31" bestFit="1" customWidth="1"/>
    <col min="15" max="15" width="13.375" style="31" bestFit="1" customWidth="1"/>
    <col min="16" max="16" width="9.625" style="31" bestFit="1" customWidth="1"/>
    <col min="17" max="17" width="14.125" style="31" bestFit="1" customWidth="1"/>
    <col min="18" max="18" width="15" style="31" bestFit="1" customWidth="1"/>
    <col min="19" max="19" width="13.625" style="31" bestFit="1" customWidth="1"/>
    <col min="20" max="20" width="38.625" style="31" bestFit="1" customWidth="1"/>
    <col min="21" max="22" width="40.125" style="31" bestFit="1" customWidth="1"/>
    <col min="23" max="24" width="40.875" style="31" bestFit="1" customWidth="1"/>
    <col min="25" max="25" width="29.375" style="31" bestFit="1" customWidth="1"/>
    <col min="26" max="26" width="31.625" style="31" bestFit="1" customWidth="1"/>
    <col min="27" max="27" width="28.875" style="31" bestFit="1" customWidth="1"/>
    <col min="28" max="28" width="16.375" style="31" bestFit="1" customWidth="1"/>
    <col min="29" max="29" width="10.125" style="31" bestFit="1" customWidth="1"/>
    <col min="30" max="30" width="23.625" style="31" bestFit="1" customWidth="1"/>
    <col min="31" max="31" width="17.375" style="31" bestFit="1" customWidth="1"/>
    <col min="32" max="32" width="18.875" style="31" bestFit="1" customWidth="1"/>
    <col min="33" max="33" width="17.625" style="31" bestFit="1" customWidth="1"/>
    <col min="34" max="34" width="16.5" style="31" bestFit="1" customWidth="1"/>
    <col min="35" max="35" width="36.125" style="31" bestFit="1" customWidth="1"/>
    <col min="36" max="36" width="15.375" style="31" bestFit="1" customWidth="1"/>
    <col min="37" max="37" width="24.125" style="31" bestFit="1" customWidth="1"/>
    <col min="38" max="38" width="13.625" style="31" bestFit="1" customWidth="1"/>
    <col min="39" max="39" width="15.125" style="31" bestFit="1" customWidth="1"/>
    <col min="40" max="40" width="14" style="31" bestFit="1" customWidth="1"/>
    <col min="41" max="41" width="12.125" style="31" bestFit="1" customWidth="1"/>
    <col min="42" max="42" width="7.625" style="31" customWidth="1"/>
    <col min="43" max="43" width="9.375" style="31" customWidth="1"/>
    <col min="44" max="44" width="13.625" style="31" customWidth="1"/>
  </cols>
  <sheetData>
    <row r="1" spans="1:44">
      <c r="A1" s="3"/>
      <c r="B1" s="4"/>
      <c r="C1" s="5"/>
      <c r="D1" s="5"/>
      <c r="E1" s="3"/>
      <c r="F1" s="3"/>
      <c r="G1" s="3"/>
      <c r="H1" s="3"/>
      <c r="I1" s="3"/>
      <c r="J1" s="3"/>
      <c r="K1" s="3"/>
      <c r="L1" s="3"/>
      <c r="M1" s="330" t="s">
        <v>6</v>
      </c>
      <c r="N1" s="330"/>
      <c r="O1" s="330"/>
      <c r="P1" s="330"/>
      <c r="Q1" s="330"/>
      <c r="R1" s="331" t="s">
        <v>7</v>
      </c>
      <c r="S1" s="331"/>
      <c r="T1" s="332" t="s">
        <v>8</v>
      </c>
      <c r="U1" s="333"/>
      <c r="V1" s="332"/>
      <c r="W1" s="332"/>
      <c r="X1" s="332"/>
      <c r="Y1" s="332"/>
      <c r="Z1" s="332"/>
      <c r="AA1" s="332"/>
      <c r="AB1" s="332"/>
      <c r="AC1" s="332"/>
      <c r="AD1" s="332" t="s">
        <v>9</v>
      </c>
      <c r="AE1" s="332"/>
      <c r="AF1" s="332"/>
      <c r="AG1" s="332"/>
      <c r="AH1" s="332"/>
      <c r="AI1" s="332"/>
      <c r="AJ1" s="332"/>
      <c r="AK1" s="332"/>
      <c r="AL1" s="332"/>
      <c r="AM1" s="332"/>
      <c r="AN1" s="332"/>
      <c r="AO1" s="334" t="s">
        <v>10</v>
      </c>
      <c r="AP1" s="334"/>
      <c r="AQ1" s="329" t="s">
        <v>11</v>
      </c>
      <c r="AR1" s="329"/>
    </row>
    <row r="2" spans="1:44" ht="51">
      <c r="A2" s="6" t="s">
        <v>12</v>
      </c>
      <c r="B2" s="7" t="s">
        <v>13</v>
      </c>
      <c r="C2" s="8" t="s">
        <v>2616</v>
      </c>
      <c r="D2" s="8" t="s">
        <v>2731</v>
      </c>
      <c r="E2" s="6" t="s">
        <v>15</v>
      </c>
      <c r="F2" s="6" t="s">
        <v>16</v>
      </c>
      <c r="G2" s="6" t="s">
        <v>17</v>
      </c>
      <c r="H2" s="6" t="s">
        <v>18</v>
      </c>
      <c r="I2" s="6" t="s">
        <v>19</v>
      </c>
      <c r="J2" s="6" t="s">
        <v>20</v>
      </c>
      <c r="K2" s="6" t="s">
        <v>21</v>
      </c>
      <c r="L2" s="6" t="s">
        <v>22</v>
      </c>
      <c r="M2" s="9" t="s">
        <v>23</v>
      </c>
      <c r="N2" s="9" t="s">
        <v>24</v>
      </c>
      <c r="O2" s="9" t="s">
        <v>25</v>
      </c>
      <c r="P2" s="9" t="s">
        <v>26</v>
      </c>
      <c r="Q2" s="9" t="s">
        <v>27</v>
      </c>
      <c r="R2" s="10" t="s">
        <v>28</v>
      </c>
      <c r="S2" s="10" t="s">
        <v>29</v>
      </c>
      <c r="T2" s="11" t="s">
        <v>30</v>
      </c>
      <c r="U2" s="11" t="s">
        <v>31</v>
      </c>
      <c r="V2" s="11" t="s">
        <v>32</v>
      </c>
      <c r="W2" s="11" t="s">
        <v>33</v>
      </c>
      <c r="X2" s="11" t="s">
        <v>34</v>
      </c>
      <c r="Y2" s="11" t="s">
        <v>35</v>
      </c>
      <c r="Z2" s="11" t="s">
        <v>36</v>
      </c>
      <c r="AA2" s="11" t="s">
        <v>37</v>
      </c>
      <c r="AB2" s="11" t="s">
        <v>38</v>
      </c>
      <c r="AC2" s="12" t="s">
        <v>39</v>
      </c>
      <c r="AD2" s="11" t="s">
        <v>40</v>
      </c>
      <c r="AE2" s="11" t="s">
        <v>41</v>
      </c>
      <c r="AF2" s="11" t="s">
        <v>42</v>
      </c>
      <c r="AG2" s="11" t="s">
        <v>43</v>
      </c>
      <c r="AH2" s="11" t="s">
        <v>44</v>
      </c>
      <c r="AI2" s="11" t="s">
        <v>45</v>
      </c>
      <c r="AJ2" s="11" t="s">
        <v>46</v>
      </c>
      <c r="AK2" s="11" t="s">
        <v>47</v>
      </c>
      <c r="AL2" s="11" t="s">
        <v>48</v>
      </c>
      <c r="AM2" s="11" t="s">
        <v>49</v>
      </c>
      <c r="AN2" s="11" t="s">
        <v>50</v>
      </c>
      <c r="AO2" s="13" t="s">
        <v>51</v>
      </c>
      <c r="AP2" s="13" t="s">
        <v>52</v>
      </c>
      <c r="AQ2" s="14" t="s">
        <v>53</v>
      </c>
      <c r="AR2" s="14" t="s">
        <v>54</v>
      </c>
    </row>
    <row r="3" spans="1:44" ht="255">
      <c r="A3" s="15" t="s">
        <v>55</v>
      </c>
      <c r="B3" s="66">
        <v>1006</v>
      </c>
      <c r="C3" s="16">
        <v>53</v>
      </c>
      <c r="D3" s="16">
        <f>_xlfn.XLOOKUP(B3,'AL_1.1.2023'!$B$3:$B$1275,'AL_1.1.2023'!$C$3:$C$1275)</f>
        <v>47.7</v>
      </c>
      <c r="E3" s="17" t="s">
        <v>56</v>
      </c>
      <c r="F3" s="17" t="s">
        <v>57</v>
      </c>
      <c r="G3" s="17" t="s">
        <v>58</v>
      </c>
      <c r="H3" s="17" t="s">
        <v>59</v>
      </c>
      <c r="I3" s="18">
        <v>1</v>
      </c>
      <c r="J3" s="17" t="s">
        <v>60</v>
      </c>
      <c r="K3" s="17" t="s">
        <v>61</v>
      </c>
      <c r="L3" s="17"/>
      <c r="M3" s="19" t="s">
        <v>62</v>
      </c>
      <c r="N3" s="19" t="s">
        <v>63</v>
      </c>
      <c r="O3" s="19" t="s">
        <v>63</v>
      </c>
      <c r="P3" s="19" t="s">
        <v>63</v>
      </c>
      <c r="Q3" s="19" t="s">
        <v>63</v>
      </c>
      <c r="R3" s="19" t="s">
        <v>62</v>
      </c>
      <c r="S3" s="19" t="s">
        <v>63</v>
      </c>
      <c r="T3" s="19" t="s">
        <v>62</v>
      </c>
      <c r="U3" s="19" t="s">
        <v>62</v>
      </c>
      <c r="V3" s="19" t="s">
        <v>62</v>
      </c>
      <c r="W3" s="19" t="s">
        <v>62</v>
      </c>
      <c r="X3" s="19" t="s">
        <v>63</v>
      </c>
      <c r="Y3" s="19" t="s">
        <v>63</v>
      </c>
      <c r="Z3" s="19" t="s">
        <v>63</v>
      </c>
      <c r="AA3" s="19" t="s">
        <v>63</v>
      </c>
      <c r="AB3" s="19" t="s">
        <v>63</v>
      </c>
      <c r="AC3" s="19" t="s">
        <v>63</v>
      </c>
      <c r="AD3" s="19" t="s">
        <v>63</v>
      </c>
      <c r="AE3" s="19" t="s">
        <v>63</v>
      </c>
      <c r="AF3" s="19" t="s">
        <v>63</v>
      </c>
      <c r="AG3" s="19" t="s">
        <v>63</v>
      </c>
      <c r="AH3" s="19" t="s">
        <v>63</v>
      </c>
      <c r="AI3" s="19" t="s">
        <v>63</v>
      </c>
      <c r="AJ3" s="19" t="s">
        <v>63</v>
      </c>
      <c r="AK3" s="19" t="s">
        <v>63</v>
      </c>
      <c r="AL3" s="19" t="s">
        <v>63</v>
      </c>
      <c r="AM3" s="19" t="s">
        <v>63</v>
      </c>
      <c r="AN3" s="19" t="s">
        <v>63</v>
      </c>
      <c r="AO3" s="19" t="s">
        <v>63</v>
      </c>
      <c r="AP3" s="19" t="s">
        <v>63</v>
      </c>
      <c r="AQ3" s="19"/>
      <c r="AR3" s="19" t="s">
        <v>64</v>
      </c>
    </row>
    <row r="4" spans="1:44" ht="51">
      <c r="A4" s="15" t="s">
        <v>55</v>
      </c>
      <c r="B4" s="66">
        <v>1013</v>
      </c>
      <c r="C4" s="16">
        <v>17.100000000000001</v>
      </c>
      <c r="D4" s="16">
        <f>_xlfn.XLOOKUP(B4,'AL_1.1.2023'!$B$3:$B$1275,'AL_1.1.2023'!$C$3:$C$1275)</f>
        <v>15.4</v>
      </c>
      <c r="E4" s="17" t="s">
        <v>65</v>
      </c>
      <c r="F4" s="17" t="s">
        <v>57</v>
      </c>
      <c r="G4" s="17" t="s">
        <v>66</v>
      </c>
      <c r="H4" s="17" t="s">
        <v>67</v>
      </c>
      <c r="I4" s="18">
        <v>1</v>
      </c>
      <c r="J4" s="17"/>
      <c r="K4" s="17" t="s">
        <v>68</v>
      </c>
      <c r="L4" s="17"/>
      <c r="M4" s="19" t="s">
        <v>63</v>
      </c>
      <c r="N4" s="19" t="s">
        <v>62</v>
      </c>
      <c r="O4" s="19" t="s">
        <v>63</v>
      </c>
      <c r="P4" s="19" t="s">
        <v>63</v>
      </c>
      <c r="Q4" s="19" t="s">
        <v>63</v>
      </c>
      <c r="R4" s="19" t="s">
        <v>63</v>
      </c>
      <c r="S4" s="19" t="s">
        <v>62</v>
      </c>
      <c r="T4" s="19" t="s">
        <v>62</v>
      </c>
      <c r="U4" s="19" t="s">
        <v>62</v>
      </c>
      <c r="V4" s="19" t="s">
        <v>62</v>
      </c>
      <c r="W4" s="19" t="s">
        <v>62</v>
      </c>
      <c r="X4" s="19" t="s">
        <v>63</v>
      </c>
      <c r="Y4" s="19" t="s">
        <v>63</v>
      </c>
      <c r="Z4" s="19" t="s">
        <v>63</v>
      </c>
      <c r="AA4" s="19" t="s">
        <v>63</v>
      </c>
      <c r="AB4" s="19" t="s">
        <v>63</v>
      </c>
      <c r="AC4" s="19" t="s">
        <v>63</v>
      </c>
      <c r="AD4" s="19" t="s">
        <v>63</v>
      </c>
      <c r="AE4" s="19" t="s">
        <v>63</v>
      </c>
      <c r="AF4" s="19" t="s">
        <v>63</v>
      </c>
      <c r="AG4" s="19" t="s">
        <v>63</v>
      </c>
      <c r="AH4" s="19" t="s">
        <v>63</v>
      </c>
      <c r="AI4" s="19" t="s">
        <v>62</v>
      </c>
      <c r="AJ4" s="19" t="s">
        <v>63</v>
      </c>
      <c r="AK4" s="19" t="s">
        <v>63</v>
      </c>
      <c r="AL4" s="19" t="s">
        <v>63</v>
      </c>
      <c r="AM4" s="19" t="s">
        <v>63</v>
      </c>
      <c r="AN4" s="19" t="s">
        <v>63</v>
      </c>
      <c r="AO4" s="19" t="s">
        <v>62</v>
      </c>
      <c r="AP4" s="19" t="s">
        <v>63</v>
      </c>
      <c r="AQ4" s="19"/>
      <c r="AR4" s="19" t="s">
        <v>64</v>
      </c>
    </row>
    <row r="5" spans="1:44">
      <c r="A5" s="15" t="s">
        <v>55</v>
      </c>
      <c r="B5" s="66">
        <v>1019</v>
      </c>
      <c r="C5" s="16">
        <v>8.6999999999999993</v>
      </c>
      <c r="D5" s="16">
        <f>_xlfn.XLOOKUP(B5,'AL_1.1.2023'!$B$3:$B$1275,'AL_1.1.2023'!$C$3:$C$1275)</f>
        <v>7.8</v>
      </c>
      <c r="E5" s="17" t="s">
        <v>69</v>
      </c>
      <c r="F5" s="17" t="s">
        <v>70</v>
      </c>
      <c r="G5" s="17" t="s">
        <v>71</v>
      </c>
      <c r="H5" s="17" t="s">
        <v>59</v>
      </c>
      <c r="I5" s="18">
        <v>1</v>
      </c>
      <c r="J5" s="17"/>
      <c r="K5" s="17"/>
      <c r="L5" s="17"/>
      <c r="M5" s="19" t="s">
        <v>63</v>
      </c>
      <c r="N5" s="19" t="s">
        <v>62</v>
      </c>
      <c r="O5" s="19" t="s">
        <v>63</v>
      </c>
      <c r="P5" s="19" t="s">
        <v>63</v>
      </c>
      <c r="Q5" s="19" t="s">
        <v>63</v>
      </c>
      <c r="R5" s="19" t="s">
        <v>62</v>
      </c>
      <c r="S5" s="19" t="s">
        <v>63</v>
      </c>
      <c r="T5" s="19" t="s">
        <v>62</v>
      </c>
      <c r="U5" s="19" t="s">
        <v>62</v>
      </c>
      <c r="V5" s="19" t="s">
        <v>62</v>
      </c>
      <c r="W5" s="19" t="s">
        <v>62</v>
      </c>
      <c r="X5" s="19" t="s">
        <v>63</v>
      </c>
      <c r="Y5" s="19" t="s">
        <v>63</v>
      </c>
      <c r="Z5" s="19" t="s">
        <v>63</v>
      </c>
      <c r="AA5" s="19" t="s">
        <v>63</v>
      </c>
      <c r="AB5" s="19" t="s">
        <v>63</v>
      </c>
      <c r="AC5" s="19" t="s">
        <v>63</v>
      </c>
      <c r="AD5" s="19" t="s">
        <v>63</v>
      </c>
      <c r="AE5" s="19" t="s">
        <v>63</v>
      </c>
      <c r="AF5" s="19" t="s">
        <v>63</v>
      </c>
      <c r="AG5" s="19" t="s">
        <v>63</v>
      </c>
      <c r="AH5" s="19" t="s">
        <v>63</v>
      </c>
      <c r="AI5" s="19" t="s">
        <v>62</v>
      </c>
      <c r="AJ5" s="19" t="s">
        <v>63</v>
      </c>
      <c r="AK5" s="19" t="s">
        <v>63</v>
      </c>
      <c r="AL5" s="19" t="s">
        <v>63</v>
      </c>
      <c r="AM5" s="19" t="s">
        <v>63</v>
      </c>
      <c r="AN5" s="19" t="s">
        <v>63</v>
      </c>
      <c r="AO5" s="19" t="s">
        <v>63</v>
      </c>
      <c r="AP5" s="19" t="s">
        <v>63</v>
      </c>
      <c r="AQ5" s="19"/>
      <c r="AR5" s="19" t="s">
        <v>64</v>
      </c>
    </row>
    <row r="6" spans="1:44">
      <c r="A6" s="15" t="s">
        <v>55</v>
      </c>
      <c r="B6" s="66">
        <v>1020</v>
      </c>
      <c r="C6" s="16">
        <v>2.5</v>
      </c>
      <c r="D6" s="16">
        <f>_xlfn.XLOOKUP(B6,'AL_1.1.2023'!$B$3:$B$1275,'AL_1.1.2023'!$C$3:$C$1275)</f>
        <v>2.2999999999999998</v>
      </c>
      <c r="E6" s="17" t="s">
        <v>72</v>
      </c>
      <c r="F6" s="17" t="s">
        <v>57</v>
      </c>
      <c r="G6" s="17" t="s">
        <v>58</v>
      </c>
      <c r="H6" s="17" t="s">
        <v>59</v>
      </c>
      <c r="I6" s="18">
        <v>1</v>
      </c>
      <c r="J6" s="17"/>
      <c r="K6" s="17"/>
      <c r="L6" s="17"/>
      <c r="M6" s="19" t="s">
        <v>62</v>
      </c>
      <c r="N6" s="19" t="s">
        <v>63</v>
      </c>
      <c r="O6" s="19" t="s">
        <v>63</v>
      </c>
      <c r="P6" s="19" t="s">
        <v>63</v>
      </c>
      <c r="Q6" s="19" t="s">
        <v>63</v>
      </c>
      <c r="R6" s="19" t="s">
        <v>63</v>
      </c>
      <c r="S6" s="19" t="s">
        <v>62</v>
      </c>
      <c r="T6" s="19" t="s">
        <v>62</v>
      </c>
      <c r="U6" s="19" t="s">
        <v>62</v>
      </c>
      <c r="V6" s="19" t="s">
        <v>62</v>
      </c>
      <c r="W6" s="19" t="s">
        <v>62</v>
      </c>
      <c r="X6" s="19" t="s">
        <v>62</v>
      </c>
      <c r="Y6" s="19" t="s">
        <v>62</v>
      </c>
      <c r="Z6" s="19" t="s">
        <v>62</v>
      </c>
      <c r="AA6" s="19" t="s">
        <v>63</v>
      </c>
      <c r="AB6" s="19" t="s">
        <v>63</v>
      </c>
      <c r="AC6" s="19" t="s">
        <v>63</v>
      </c>
      <c r="AD6" s="19" t="s">
        <v>63</v>
      </c>
      <c r="AE6" s="19" t="s">
        <v>63</v>
      </c>
      <c r="AF6" s="19" t="s">
        <v>63</v>
      </c>
      <c r="AG6" s="19" t="s">
        <v>63</v>
      </c>
      <c r="AH6" s="19" t="s">
        <v>63</v>
      </c>
      <c r="AI6" s="19" t="s">
        <v>63</v>
      </c>
      <c r="AJ6" s="19" t="s">
        <v>63</v>
      </c>
      <c r="AK6" s="19" t="s">
        <v>63</v>
      </c>
      <c r="AL6" s="19" t="s">
        <v>63</v>
      </c>
      <c r="AM6" s="19" t="s">
        <v>63</v>
      </c>
      <c r="AN6" s="19" t="s">
        <v>63</v>
      </c>
      <c r="AO6" s="19" t="s">
        <v>63</v>
      </c>
      <c r="AP6" s="19" t="s">
        <v>62</v>
      </c>
      <c r="AQ6" s="19"/>
      <c r="AR6" s="19" t="s">
        <v>64</v>
      </c>
    </row>
    <row r="7" spans="1:44" ht="25.5">
      <c r="A7" s="15" t="s">
        <v>55</v>
      </c>
      <c r="B7" s="66">
        <v>1022</v>
      </c>
      <c r="C7" s="16">
        <v>11.2</v>
      </c>
      <c r="D7" s="16">
        <f>_xlfn.XLOOKUP(B7,'AL_1.1.2023'!$B$3:$B$1275,'AL_1.1.2023'!$C$3:$C$1275)</f>
        <v>10.1</v>
      </c>
      <c r="E7" s="17" t="s">
        <v>73</v>
      </c>
      <c r="F7" s="17" t="s">
        <v>74</v>
      </c>
      <c r="G7" s="17" t="s">
        <v>57</v>
      </c>
      <c r="H7" s="17" t="s">
        <v>59</v>
      </c>
      <c r="I7" s="18">
        <v>1</v>
      </c>
      <c r="J7" s="17"/>
      <c r="K7" s="17"/>
      <c r="L7" s="17"/>
      <c r="M7" s="19" t="s">
        <v>62</v>
      </c>
      <c r="N7" s="19" t="s">
        <v>63</v>
      </c>
      <c r="O7" s="19" t="s">
        <v>62</v>
      </c>
      <c r="P7" s="19" t="s">
        <v>63</v>
      </c>
      <c r="Q7" s="19" t="s">
        <v>63</v>
      </c>
      <c r="R7" s="19" t="s">
        <v>62</v>
      </c>
      <c r="S7" s="19" t="s">
        <v>63</v>
      </c>
      <c r="T7" s="19" t="s">
        <v>62</v>
      </c>
      <c r="U7" s="19" t="s">
        <v>62</v>
      </c>
      <c r="V7" s="19" t="s">
        <v>62</v>
      </c>
      <c r="W7" s="19" t="s">
        <v>62</v>
      </c>
      <c r="X7" s="19" t="s">
        <v>63</v>
      </c>
      <c r="Y7" s="19" t="s">
        <v>63</v>
      </c>
      <c r="Z7" s="19" t="s">
        <v>63</v>
      </c>
      <c r="AA7" s="19" t="s">
        <v>63</v>
      </c>
      <c r="AB7" s="19" t="s">
        <v>63</v>
      </c>
      <c r="AC7" s="19" t="s">
        <v>63</v>
      </c>
      <c r="AD7" s="19" t="s">
        <v>63</v>
      </c>
      <c r="AE7" s="19" t="s">
        <v>63</v>
      </c>
      <c r="AF7" s="19" t="s">
        <v>63</v>
      </c>
      <c r="AG7" s="19" t="s">
        <v>63</v>
      </c>
      <c r="AH7" s="19" t="s">
        <v>63</v>
      </c>
      <c r="AI7" s="19" t="s">
        <v>63</v>
      </c>
      <c r="AJ7" s="19" t="s">
        <v>63</v>
      </c>
      <c r="AK7" s="19" t="s">
        <v>63</v>
      </c>
      <c r="AL7" s="19" t="s">
        <v>63</v>
      </c>
      <c r="AM7" s="19" t="s">
        <v>63</v>
      </c>
      <c r="AN7" s="19" t="s">
        <v>63</v>
      </c>
      <c r="AO7" s="19" t="s">
        <v>63</v>
      </c>
      <c r="AP7" s="19" t="s">
        <v>63</v>
      </c>
      <c r="AQ7" s="19"/>
      <c r="AR7" s="19" t="s">
        <v>64</v>
      </c>
    </row>
    <row r="8" spans="1:44">
      <c r="A8" s="15" t="s">
        <v>55</v>
      </c>
      <c r="B8" s="66">
        <v>1027</v>
      </c>
      <c r="C8" s="16">
        <v>2.5</v>
      </c>
      <c r="D8" s="16">
        <f>_xlfn.XLOOKUP(B8,'AL_1.1.2023'!$B$3:$B$1275,'AL_1.1.2023'!$C$3:$C$1275)</f>
        <v>2.2999999999999998</v>
      </c>
      <c r="E8" s="17" t="s">
        <v>75</v>
      </c>
      <c r="F8" s="17" t="s">
        <v>57</v>
      </c>
      <c r="G8" s="17" t="s">
        <v>57</v>
      </c>
      <c r="H8" s="17" t="s">
        <v>57</v>
      </c>
      <c r="I8" s="18">
        <v>1</v>
      </c>
      <c r="J8" s="17"/>
      <c r="K8" s="17"/>
      <c r="L8" s="17"/>
      <c r="M8" s="19" t="s">
        <v>62</v>
      </c>
      <c r="N8" s="19" t="s">
        <v>63</v>
      </c>
      <c r="O8" s="19" t="s">
        <v>63</v>
      </c>
      <c r="P8" s="19" t="s">
        <v>63</v>
      </c>
      <c r="Q8" s="19" t="s">
        <v>63</v>
      </c>
      <c r="R8" s="19" t="s">
        <v>63</v>
      </c>
      <c r="S8" s="19" t="s">
        <v>62</v>
      </c>
      <c r="T8" s="19" t="s">
        <v>62</v>
      </c>
      <c r="U8" s="19" t="s">
        <v>62</v>
      </c>
      <c r="V8" s="19" t="s">
        <v>62</v>
      </c>
      <c r="W8" s="19" t="s">
        <v>62</v>
      </c>
      <c r="X8" s="19" t="s">
        <v>62</v>
      </c>
      <c r="Y8" s="19" t="s">
        <v>62</v>
      </c>
      <c r="Z8" s="19" t="s">
        <v>62</v>
      </c>
      <c r="AA8" s="19" t="s">
        <v>63</v>
      </c>
      <c r="AB8" s="19" t="s">
        <v>63</v>
      </c>
      <c r="AC8" s="19" t="s">
        <v>63</v>
      </c>
      <c r="AD8" s="19" t="s">
        <v>63</v>
      </c>
      <c r="AE8" s="19" t="s">
        <v>63</v>
      </c>
      <c r="AF8" s="19" t="s">
        <v>63</v>
      </c>
      <c r="AG8" s="19" t="s">
        <v>63</v>
      </c>
      <c r="AH8" s="19" t="s">
        <v>63</v>
      </c>
      <c r="AI8" s="19" t="s">
        <v>63</v>
      </c>
      <c r="AJ8" s="19" t="s">
        <v>63</v>
      </c>
      <c r="AK8" s="19" t="s">
        <v>63</v>
      </c>
      <c r="AL8" s="19" t="s">
        <v>63</v>
      </c>
      <c r="AM8" s="19" t="s">
        <v>63</v>
      </c>
      <c r="AN8" s="19" t="s">
        <v>63</v>
      </c>
      <c r="AO8" s="19" t="s">
        <v>63</v>
      </c>
      <c r="AP8" s="19" t="s">
        <v>62</v>
      </c>
      <c r="AQ8" s="19"/>
      <c r="AR8" s="19" t="s">
        <v>64</v>
      </c>
    </row>
    <row r="9" spans="1:44">
      <c r="A9" s="15" t="s">
        <v>55</v>
      </c>
      <c r="B9" s="66">
        <v>1065</v>
      </c>
      <c r="C9" s="16">
        <v>140</v>
      </c>
      <c r="D9" s="16">
        <f>_xlfn.XLOOKUP(B9,'AL_1.1.2023'!$B$3:$B$1275,'AL_1.1.2023'!$C$3:$C$1275)</f>
        <v>126</v>
      </c>
      <c r="E9" s="20" t="s">
        <v>76</v>
      </c>
      <c r="F9" s="17" t="s">
        <v>77</v>
      </c>
      <c r="G9" s="17" t="s">
        <v>58</v>
      </c>
      <c r="H9" s="17" t="s">
        <v>57</v>
      </c>
      <c r="I9" s="18" t="s">
        <v>78</v>
      </c>
      <c r="J9" s="17"/>
      <c r="K9" s="17"/>
      <c r="L9" s="17"/>
      <c r="M9" s="19" t="s">
        <v>62</v>
      </c>
      <c r="N9" s="19" t="s">
        <v>63</v>
      </c>
      <c r="O9" s="19" t="s">
        <v>63</v>
      </c>
      <c r="P9" s="19" t="s">
        <v>63</v>
      </c>
      <c r="Q9" s="19" t="s">
        <v>63</v>
      </c>
      <c r="R9" s="19" t="s">
        <v>62</v>
      </c>
      <c r="S9" s="19" t="s">
        <v>63</v>
      </c>
      <c r="T9" s="19" t="s">
        <v>62</v>
      </c>
      <c r="U9" s="19" t="s">
        <v>62</v>
      </c>
      <c r="V9" s="19" t="s">
        <v>62</v>
      </c>
      <c r="W9" s="19" t="s">
        <v>62</v>
      </c>
      <c r="X9" s="19" t="s">
        <v>63</v>
      </c>
      <c r="Y9" s="19" t="s">
        <v>63</v>
      </c>
      <c r="Z9" s="19" t="s">
        <v>63</v>
      </c>
      <c r="AA9" s="19" t="s">
        <v>63</v>
      </c>
      <c r="AB9" s="19" t="s">
        <v>63</v>
      </c>
      <c r="AC9" s="19" t="s">
        <v>63</v>
      </c>
      <c r="AD9" s="19" t="s">
        <v>63</v>
      </c>
      <c r="AE9" s="19" t="s">
        <v>63</v>
      </c>
      <c r="AF9" s="19" t="s">
        <v>63</v>
      </c>
      <c r="AG9" s="19" t="s">
        <v>63</v>
      </c>
      <c r="AH9" s="19" t="s">
        <v>63</v>
      </c>
      <c r="AI9" s="19" t="s">
        <v>63</v>
      </c>
      <c r="AJ9" s="19" t="s">
        <v>63</v>
      </c>
      <c r="AK9" s="19" t="s">
        <v>63</v>
      </c>
      <c r="AL9" s="19" t="s">
        <v>63</v>
      </c>
      <c r="AM9" s="19" t="s">
        <v>63</v>
      </c>
      <c r="AN9" s="19" t="s">
        <v>63</v>
      </c>
      <c r="AO9" s="19" t="s">
        <v>63</v>
      </c>
      <c r="AP9" s="19" t="s">
        <v>63</v>
      </c>
      <c r="AQ9" s="19"/>
      <c r="AR9" s="19" t="s">
        <v>64</v>
      </c>
    </row>
    <row r="10" spans="1:44">
      <c r="A10" s="15" t="s">
        <v>55</v>
      </c>
      <c r="B10" s="66">
        <v>1069</v>
      </c>
      <c r="C10" s="16">
        <v>140</v>
      </c>
      <c r="D10" s="16">
        <f>_xlfn.XLOOKUP(B10,'AL_1.1.2023'!$B$3:$B$1275,'AL_1.1.2023'!$C$3:$C$1275)</f>
        <v>126</v>
      </c>
      <c r="E10" s="20" t="s">
        <v>79</v>
      </c>
      <c r="F10" s="17" t="s">
        <v>77</v>
      </c>
      <c r="G10" s="17" t="s">
        <v>58</v>
      </c>
      <c r="H10" s="17" t="s">
        <v>57</v>
      </c>
      <c r="I10" s="18" t="s">
        <v>80</v>
      </c>
      <c r="J10" s="17"/>
      <c r="K10" s="17" t="s">
        <v>81</v>
      </c>
      <c r="L10" s="17"/>
      <c r="M10" s="19" t="s">
        <v>62</v>
      </c>
      <c r="N10" s="19" t="s">
        <v>63</v>
      </c>
      <c r="O10" s="19" t="s">
        <v>63</v>
      </c>
      <c r="P10" s="19" t="s">
        <v>63</v>
      </c>
      <c r="Q10" s="19" t="s">
        <v>63</v>
      </c>
      <c r="R10" s="19" t="s">
        <v>62</v>
      </c>
      <c r="S10" s="19" t="s">
        <v>63</v>
      </c>
      <c r="T10" s="19" t="s">
        <v>62</v>
      </c>
      <c r="U10" s="19" t="s">
        <v>62</v>
      </c>
      <c r="V10" s="19" t="s">
        <v>62</v>
      </c>
      <c r="W10" s="19" t="s">
        <v>62</v>
      </c>
      <c r="X10" s="19" t="s">
        <v>63</v>
      </c>
      <c r="Y10" s="19" t="s">
        <v>63</v>
      </c>
      <c r="Z10" s="19" t="s">
        <v>63</v>
      </c>
      <c r="AA10" s="19" t="s">
        <v>63</v>
      </c>
      <c r="AB10" s="19" t="s">
        <v>63</v>
      </c>
      <c r="AC10" s="19" t="s">
        <v>63</v>
      </c>
      <c r="AD10" s="19" t="s">
        <v>63</v>
      </c>
      <c r="AE10" s="19" t="s">
        <v>63</v>
      </c>
      <c r="AF10" s="19" t="s">
        <v>63</v>
      </c>
      <c r="AG10" s="19" t="s">
        <v>63</v>
      </c>
      <c r="AH10" s="19" t="s">
        <v>63</v>
      </c>
      <c r="AI10" s="19" t="s">
        <v>63</v>
      </c>
      <c r="AJ10" s="19" t="s">
        <v>63</v>
      </c>
      <c r="AK10" s="19" t="s">
        <v>63</v>
      </c>
      <c r="AL10" s="19" t="s">
        <v>63</v>
      </c>
      <c r="AM10" s="19" t="s">
        <v>63</v>
      </c>
      <c r="AN10" s="19" t="s">
        <v>63</v>
      </c>
      <c r="AO10" s="19" t="s">
        <v>63</v>
      </c>
      <c r="AP10" s="19" t="s">
        <v>63</v>
      </c>
      <c r="AQ10" s="19"/>
      <c r="AR10" s="19" t="s">
        <v>64</v>
      </c>
    </row>
    <row r="11" spans="1:44">
      <c r="A11" s="15" t="s">
        <v>55</v>
      </c>
      <c r="B11" s="66">
        <v>1093</v>
      </c>
      <c r="C11" s="16">
        <v>2.5</v>
      </c>
      <c r="D11" s="16">
        <f>_xlfn.XLOOKUP(B11,'AL_1.1.2023'!$B$3:$B$1275,'AL_1.1.2023'!$C$3:$C$1275)</f>
        <v>2.2999999999999998</v>
      </c>
      <c r="E11" s="20" t="s">
        <v>82</v>
      </c>
      <c r="F11" s="17" t="s">
        <v>57</v>
      </c>
      <c r="G11" s="17" t="s">
        <v>58</v>
      </c>
      <c r="H11" s="17" t="s">
        <v>57</v>
      </c>
      <c r="I11" s="18">
        <v>1</v>
      </c>
      <c r="J11" s="17"/>
      <c r="K11" s="17"/>
      <c r="L11" s="17"/>
      <c r="M11" s="19" t="s">
        <v>62</v>
      </c>
      <c r="N11" s="19" t="s">
        <v>63</v>
      </c>
      <c r="O11" s="19" t="s">
        <v>63</v>
      </c>
      <c r="P11" s="19" t="s">
        <v>63</v>
      </c>
      <c r="Q11" s="19" t="s">
        <v>63</v>
      </c>
      <c r="R11" s="19" t="s">
        <v>63</v>
      </c>
      <c r="S11" s="19" t="s">
        <v>62</v>
      </c>
      <c r="T11" s="19" t="s">
        <v>62</v>
      </c>
      <c r="U11" s="19" t="s">
        <v>62</v>
      </c>
      <c r="V11" s="19" t="s">
        <v>62</v>
      </c>
      <c r="W11" s="19" t="s">
        <v>62</v>
      </c>
      <c r="X11" s="19" t="s">
        <v>62</v>
      </c>
      <c r="Y11" s="19" t="s">
        <v>62</v>
      </c>
      <c r="Z11" s="19" t="s">
        <v>62</v>
      </c>
      <c r="AA11" s="19" t="s">
        <v>63</v>
      </c>
      <c r="AB11" s="19" t="s">
        <v>63</v>
      </c>
      <c r="AC11" s="19" t="s">
        <v>63</v>
      </c>
      <c r="AD11" s="19" t="s">
        <v>63</v>
      </c>
      <c r="AE11" s="19" t="s">
        <v>63</v>
      </c>
      <c r="AF11" s="19" t="s">
        <v>63</v>
      </c>
      <c r="AG11" s="19" t="s">
        <v>63</v>
      </c>
      <c r="AH11" s="19" t="s">
        <v>63</v>
      </c>
      <c r="AI11" s="19" t="s">
        <v>63</v>
      </c>
      <c r="AJ11" s="19" t="s">
        <v>63</v>
      </c>
      <c r="AK11" s="19" t="s">
        <v>63</v>
      </c>
      <c r="AL11" s="19" t="s">
        <v>63</v>
      </c>
      <c r="AM11" s="19" t="s">
        <v>63</v>
      </c>
      <c r="AN11" s="19" t="s">
        <v>63</v>
      </c>
      <c r="AO11" s="19" t="s">
        <v>63</v>
      </c>
      <c r="AP11" s="19" t="s">
        <v>63</v>
      </c>
      <c r="AQ11" s="19"/>
      <c r="AR11" s="19" t="s">
        <v>64</v>
      </c>
    </row>
    <row r="12" spans="1:44">
      <c r="A12" s="15" t="s">
        <v>55</v>
      </c>
      <c r="B12" s="66">
        <v>1191.0999999999999</v>
      </c>
      <c r="C12" s="16">
        <v>50</v>
      </c>
      <c r="D12" s="16">
        <f>_xlfn.XLOOKUP(B12,'AL_1.1.2023'!$B$3:$B$1275,'AL_1.1.2023'!$C$3:$C$1275)</f>
        <v>45</v>
      </c>
      <c r="E12" s="20" t="s">
        <v>83</v>
      </c>
      <c r="F12" s="17" t="s">
        <v>84</v>
      </c>
      <c r="G12" s="17" t="s">
        <v>58</v>
      </c>
      <c r="H12" s="17" t="s">
        <v>59</v>
      </c>
      <c r="I12" s="18">
        <v>1</v>
      </c>
      <c r="J12" s="17"/>
      <c r="K12" s="17"/>
      <c r="L12" s="17"/>
      <c r="M12" s="19" t="s">
        <v>63</v>
      </c>
      <c r="N12" s="19" t="s">
        <v>63</v>
      </c>
      <c r="O12" s="19" t="s">
        <v>62</v>
      </c>
      <c r="P12" s="19" t="s">
        <v>63</v>
      </c>
      <c r="Q12" s="19" t="s">
        <v>63</v>
      </c>
      <c r="R12" s="19" t="s">
        <v>62</v>
      </c>
      <c r="S12" s="19" t="s">
        <v>63</v>
      </c>
      <c r="T12" s="19" t="s">
        <v>62</v>
      </c>
      <c r="U12" s="19" t="s">
        <v>62</v>
      </c>
      <c r="V12" s="19" t="s">
        <v>62</v>
      </c>
      <c r="W12" s="19" t="s">
        <v>62</v>
      </c>
      <c r="X12" s="19" t="s">
        <v>63</v>
      </c>
      <c r="Y12" s="19" t="s">
        <v>63</v>
      </c>
      <c r="Z12" s="19" t="s">
        <v>63</v>
      </c>
      <c r="AA12" s="19" t="s">
        <v>63</v>
      </c>
      <c r="AB12" s="19" t="s">
        <v>63</v>
      </c>
      <c r="AC12" s="19" t="s">
        <v>63</v>
      </c>
      <c r="AD12" s="19" t="s">
        <v>63</v>
      </c>
      <c r="AE12" s="19" t="s">
        <v>63</v>
      </c>
      <c r="AF12" s="19" t="s">
        <v>63</v>
      </c>
      <c r="AG12" s="19" t="s">
        <v>63</v>
      </c>
      <c r="AH12" s="19" t="s">
        <v>63</v>
      </c>
      <c r="AI12" s="19" t="s">
        <v>63</v>
      </c>
      <c r="AJ12" s="19" t="s">
        <v>63</v>
      </c>
      <c r="AK12" s="19" t="s">
        <v>63</v>
      </c>
      <c r="AL12" s="19" t="s">
        <v>63</v>
      </c>
      <c r="AM12" s="19" t="s">
        <v>63</v>
      </c>
      <c r="AN12" s="19" t="s">
        <v>63</v>
      </c>
      <c r="AO12" s="19" t="s">
        <v>63</v>
      </c>
      <c r="AP12" s="19" t="s">
        <v>62</v>
      </c>
      <c r="AQ12" s="19"/>
      <c r="AR12" s="19" t="s">
        <v>64</v>
      </c>
    </row>
    <row r="13" spans="1:44" ht="409.5">
      <c r="A13" s="15" t="s">
        <v>55</v>
      </c>
      <c r="B13" s="66">
        <v>1194</v>
      </c>
      <c r="C13" s="16">
        <v>87</v>
      </c>
      <c r="D13" s="16">
        <f>_xlfn.XLOOKUP(B13,'AL_1.1.2023'!$B$3:$B$1275,'AL_1.1.2023'!$C$3:$C$1275)</f>
        <v>78.3</v>
      </c>
      <c r="E13" s="20" t="s">
        <v>85</v>
      </c>
      <c r="F13" s="17" t="s">
        <v>57</v>
      </c>
      <c r="G13" s="17" t="s">
        <v>57</v>
      </c>
      <c r="H13" s="17" t="s">
        <v>59</v>
      </c>
      <c r="I13" s="17" t="s">
        <v>86</v>
      </c>
      <c r="J13" s="18" t="s">
        <v>87</v>
      </c>
      <c r="K13" s="17" t="s">
        <v>88</v>
      </c>
      <c r="L13" s="17"/>
      <c r="M13" s="19" t="s">
        <v>63</v>
      </c>
      <c r="N13" s="19" t="s">
        <v>63</v>
      </c>
      <c r="O13" s="19" t="s">
        <v>62</v>
      </c>
      <c r="P13" s="19" t="s">
        <v>63</v>
      </c>
      <c r="Q13" s="19" t="s">
        <v>63</v>
      </c>
      <c r="R13" s="19" t="s">
        <v>62</v>
      </c>
      <c r="S13" s="19" t="s">
        <v>63</v>
      </c>
      <c r="T13" s="19" t="s">
        <v>62</v>
      </c>
      <c r="U13" s="19" t="s">
        <v>62</v>
      </c>
      <c r="V13" s="19" t="s">
        <v>62</v>
      </c>
      <c r="W13" s="19" t="s">
        <v>62</v>
      </c>
      <c r="X13" s="19" t="s">
        <v>63</v>
      </c>
      <c r="Y13" s="19" t="s">
        <v>63</v>
      </c>
      <c r="Z13" s="19" t="s">
        <v>63</v>
      </c>
      <c r="AA13" s="19" t="s">
        <v>63</v>
      </c>
      <c r="AB13" s="19" t="s">
        <v>63</v>
      </c>
      <c r="AC13" s="19" t="s">
        <v>63</v>
      </c>
      <c r="AD13" s="19" t="s">
        <v>63</v>
      </c>
      <c r="AE13" s="19" t="s">
        <v>63</v>
      </c>
      <c r="AF13" s="19" t="s">
        <v>63</v>
      </c>
      <c r="AG13" s="19" t="s">
        <v>63</v>
      </c>
      <c r="AH13" s="19" t="s">
        <v>63</v>
      </c>
      <c r="AI13" s="19" t="s">
        <v>63</v>
      </c>
      <c r="AJ13" s="19" t="s">
        <v>63</v>
      </c>
      <c r="AK13" s="19" t="s">
        <v>63</v>
      </c>
      <c r="AL13" s="19" t="s">
        <v>63</v>
      </c>
      <c r="AM13" s="19" t="s">
        <v>63</v>
      </c>
      <c r="AN13" s="19" t="s">
        <v>63</v>
      </c>
      <c r="AO13" s="19" t="s">
        <v>63</v>
      </c>
      <c r="AP13" s="19" t="s">
        <v>63</v>
      </c>
      <c r="AQ13" s="19"/>
      <c r="AR13" s="19" t="s">
        <v>64</v>
      </c>
    </row>
    <row r="14" spans="1:44">
      <c r="A14" s="15" t="s">
        <v>55</v>
      </c>
      <c r="B14" s="66">
        <v>1207</v>
      </c>
      <c r="C14" s="16">
        <v>3.2</v>
      </c>
      <c r="D14" s="16">
        <f>_xlfn.XLOOKUP(B14,'AL_1.1.2023'!$B$3:$B$1275,'AL_1.1.2023'!$C$3:$C$1275)</f>
        <v>2.9</v>
      </c>
      <c r="E14" s="20" t="s">
        <v>89</v>
      </c>
      <c r="F14" s="17" t="s">
        <v>57</v>
      </c>
      <c r="G14" s="17" t="s">
        <v>57</v>
      </c>
      <c r="H14" s="17" t="s">
        <v>57</v>
      </c>
      <c r="I14" s="18">
        <v>1</v>
      </c>
      <c r="J14" s="17"/>
      <c r="K14" s="17"/>
      <c r="L14" s="17"/>
      <c r="M14" s="19" t="s">
        <v>62</v>
      </c>
      <c r="N14" s="19" t="s">
        <v>63</v>
      </c>
      <c r="O14" s="19" t="s">
        <v>63</v>
      </c>
      <c r="P14" s="19" t="s">
        <v>63</v>
      </c>
      <c r="Q14" s="19" t="s">
        <v>63</v>
      </c>
      <c r="R14" s="19" t="s">
        <v>63</v>
      </c>
      <c r="S14" s="19" t="s">
        <v>62</v>
      </c>
      <c r="T14" s="19" t="s">
        <v>62</v>
      </c>
      <c r="U14" s="19" t="s">
        <v>62</v>
      </c>
      <c r="V14" s="19" t="s">
        <v>62</v>
      </c>
      <c r="W14" s="19" t="s">
        <v>62</v>
      </c>
      <c r="X14" s="19" t="s">
        <v>62</v>
      </c>
      <c r="Y14" s="19" t="s">
        <v>62</v>
      </c>
      <c r="Z14" s="19" t="s">
        <v>62</v>
      </c>
      <c r="AA14" s="19" t="s">
        <v>63</v>
      </c>
      <c r="AB14" s="19" t="s">
        <v>63</v>
      </c>
      <c r="AC14" s="19" t="s">
        <v>63</v>
      </c>
      <c r="AD14" s="19" t="s">
        <v>63</v>
      </c>
      <c r="AE14" s="19" t="s">
        <v>63</v>
      </c>
      <c r="AF14" s="19" t="s">
        <v>63</v>
      </c>
      <c r="AG14" s="19" t="s">
        <v>63</v>
      </c>
      <c r="AH14" s="19" t="s">
        <v>63</v>
      </c>
      <c r="AI14" s="19" t="s">
        <v>63</v>
      </c>
      <c r="AJ14" s="19" t="s">
        <v>63</v>
      </c>
      <c r="AK14" s="19" t="s">
        <v>63</v>
      </c>
      <c r="AL14" s="19" t="s">
        <v>63</v>
      </c>
      <c r="AM14" s="19" t="s">
        <v>63</v>
      </c>
      <c r="AN14" s="19" t="s">
        <v>63</v>
      </c>
      <c r="AO14" s="19" t="s">
        <v>63</v>
      </c>
      <c r="AP14" s="19" t="s">
        <v>63</v>
      </c>
      <c r="AQ14" s="19"/>
      <c r="AR14" s="19" t="s">
        <v>64</v>
      </c>
    </row>
    <row r="15" spans="1:44">
      <c r="A15" s="15" t="s">
        <v>55</v>
      </c>
      <c r="B15" s="66">
        <v>1212</v>
      </c>
      <c r="C15" s="16">
        <v>26</v>
      </c>
      <c r="D15" s="16">
        <f>_xlfn.XLOOKUP(B15,'AL_1.1.2023'!$B$3:$B$1275,'AL_1.1.2023'!$C$3:$C$1275)</f>
        <v>23.4</v>
      </c>
      <c r="E15" s="20" t="s">
        <v>90</v>
      </c>
      <c r="F15" s="17" t="s">
        <v>57</v>
      </c>
      <c r="G15" s="17" t="s">
        <v>66</v>
      </c>
      <c r="H15" s="17" t="s">
        <v>57</v>
      </c>
      <c r="I15" s="18">
        <v>1</v>
      </c>
      <c r="J15" s="17"/>
      <c r="K15" s="17"/>
      <c r="L15" s="17"/>
      <c r="M15" s="19" t="s">
        <v>62</v>
      </c>
      <c r="N15" s="19" t="s">
        <v>63</v>
      </c>
      <c r="O15" s="19" t="s">
        <v>63</v>
      </c>
      <c r="P15" s="19" t="s">
        <v>63</v>
      </c>
      <c r="Q15" s="19" t="s">
        <v>63</v>
      </c>
      <c r="R15" s="19" t="s">
        <v>63</v>
      </c>
      <c r="S15" s="19" t="s">
        <v>62</v>
      </c>
      <c r="T15" s="19" t="s">
        <v>62</v>
      </c>
      <c r="U15" s="19" t="s">
        <v>62</v>
      </c>
      <c r="V15" s="19" t="s">
        <v>62</v>
      </c>
      <c r="W15" s="19" t="s">
        <v>62</v>
      </c>
      <c r="X15" s="19" t="s">
        <v>62</v>
      </c>
      <c r="Y15" s="19" t="s">
        <v>62</v>
      </c>
      <c r="Z15" s="19" t="s">
        <v>63</v>
      </c>
      <c r="AA15" s="19" t="s">
        <v>63</v>
      </c>
      <c r="AB15" s="19" t="s">
        <v>63</v>
      </c>
      <c r="AC15" s="19" t="s">
        <v>63</v>
      </c>
      <c r="AD15" s="19" t="s">
        <v>63</v>
      </c>
      <c r="AE15" s="19" t="s">
        <v>63</v>
      </c>
      <c r="AF15" s="19" t="s">
        <v>63</v>
      </c>
      <c r="AG15" s="19" t="s">
        <v>63</v>
      </c>
      <c r="AH15" s="19" t="s">
        <v>63</v>
      </c>
      <c r="AI15" s="19" t="s">
        <v>63</v>
      </c>
      <c r="AJ15" s="19" t="s">
        <v>63</v>
      </c>
      <c r="AK15" s="19" t="s">
        <v>63</v>
      </c>
      <c r="AL15" s="19" t="s">
        <v>62</v>
      </c>
      <c r="AM15" s="19" t="s">
        <v>63</v>
      </c>
      <c r="AN15" s="19" t="s">
        <v>63</v>
      </c>
      <c r="AO15" s="19" t="s">
        <v>63</v>
      </c>
      <c r="AP15" s="19" t="s">
        <v>63</v>
      </c>
      <c r="AQ15" s="19"/>
      <c r="AR15" s="19" t="s">
        <v>64</v>
      </c>
    </row>
    <row r="16" spans="1:44" ht="25.5">
      <c r="A16" s="15" t="s">
        <v>55</v>
      </c>
      <c r="B16" s="66">
        <v>1223</v>
      </c>
      <c r="C16" s="16">
        <v>2.8</v>
      </c>
      <c r="D16" s="16">
        <f>_xlfn.XLOOKUP(B16,'AL_1.1.2023'!$B$3:$B$1275,'AL_1.1.2023'!$C$3:$C$1275)</f>
        <v>2.5</v>
      </c>
      <c r="E16" s="20" t="s">
        <v>91</v>
      </c>
      <c r="F16" s="17" t="s">
        <v>57</v>
      </c>
      <c r="G16" s="17" t="s">
        <v>57</v>
      </c>
      <c r="H16" s="17" t="s">
        <v>59</v>
      </c>
      <c r="I16" s="18">
        <v>1</v>
      </c>
      <c r="J16" s="17"/>
      <c r="K16" s="17"/>
      <c r="L16" s="17"/>
      <c r="M16" s="19" t="s">
        <v>62</v>
      </c>
      <c r="N16" s="19" t="s">
        <v>63</v>
      </c>
      <c r="O16" s="19" t="s">
        <v>63</v>
      </c>
      <c r="P16" s="19" t="s">
        <v>63</v>
      </c>
      <c r="Q16" s="19" t="s">
        <v>63</v>
      </c>
      <c r="R16" s="19" t="s">
        <v>63</v>
      </c>
      <c r="S16" s="19" t="s">
        <v>62</v>
      </c>
      <c r="T16" s="19" t="s">
        <v>62</v>
      </c>
      <c r="U16" s="19" t="s">
        <v>62</v>
      </c>
      <c r="V16" s="19" t="s">
        <v>62</v>
      </c>
      <c r="W16" s="19" t="s">
        <v>62</v>
      </c>
      <c r="X16" s="19" t="s">
        <v>63</v>
      </c>
      <c r="Y16" s="19" t="s">
        <v>63</v>
      </c>
      <c r="Z16" s="19" t="s">
        <v>63</v>
      </c>
      <c r="AA16" s="19" t="s">
        <v>63</v>
      </c>
      <c r="AB16" s="19" t="s">
        <v>63</v>
      </c>
      <c r="AC16" s="19" t="s">
        <v>63</v>
      </c>
      <c r="AD16" s="19" t="s">
        <v>63</v>
      </c>
      <c r="AE16" s="19" t="s">
        <v>63</v>
      </c>
      <c r="AF16" s="19" t="s">
        <v>62</v>
      </c>
      <c r="AG16" s="19" t="s">
        <v>63</v>
      </c>
      <c r="AH16" s="19" t="s">
        <v>63</v>
      </c>
      <c r="AI16" s="19" t="s">
        <v>63</v>
      </c>
      <c r="AJ16" s="19" t="s">
        <v>63</v>
      </c>
      <c r="AK16" s="19" t="s">
        <v>63</v>
      </c>
      <c r="AL16" s="19" t="s">
        <v>63</v>
      </c>
      <c r="AM16" s="19" t="s">
        <v>63</v>
      </c>
      <c r="AN16" s="19" t="s">
        <v>63</v>
      </c>
      <c r="AO16" s="19" t="s">
        <v>63</v>
      </c>
      <c r="AP16" s="19" t="s">
        <v>62</v>
      </c>
      <c r="AQ16" s="19"/>
      <c r="AR16" s="19" t="s">
        <v>64</v>
      </c>
    </row>
    <row r="17" spans="1:44">
      <c r="A17" s="15" t="s">
        <v>55</v>
      </c>
      <c r="B17" s="66">
        <v>1224.0999999999999</v>
      </c>
      <c r="C17" s="16">
        <v>61</v>
      </c>
      <c r="D17" s="16">
        <f>_xlfn.XLOOKUP(B17,'AL_1.1.2023'!$B$3:$B$1275,'AL_1.1.2023'!$C$3:$C$1275)</f>
        <v>54.9</v>
      </c>
      <c r="E17" s="20" t="s">
        <v>92</v>
      </c>
      <c r="F17" s="17" t="s">
        <v>57</v>
      </c>
      <c r="G17" s="17" t="s">
        <v>93</v>
      </c>
      <c r="H17" s="17" t="s">
        <v>59</v>
      </c>
      <c r="I17" s="18">
        <v>1</v>
      </c>
      <c r="J17" s="17"/>
      <c r="K17" s="17"/>
      <c r="L17" s="17"/>
      <c r="M17" s="19" t="s">
        <v>62</v>
      </c>
      <c r="N17" s="19" t="s">
        <v>63</v>
      </c>
      <c r="O17" s="19" t="s">
        <v>63</v>
      </c>
      <c r="P17" s="19" t="s">
        <v>63</v>
      </c>
      <c r="Q17" s="19" t="s">
        <v>63</v>
      </c>
      <c r="R17" s="19" t="s">
        <v>62</v>
      </c>
      <c r="S17" s="19" t="s">
        <v>63</v>
      </c>
      <c r="T17" s="19" t="s">
        <v>62</v>
      </c>
      <c r="U17" s="19" t="s">
        <v>62</v>
      </c>
      <c r="V17" s="19" t="s">
        <v>62</v>
      </c>
      <c r="W17" s="19" t="s">
        <v>62</v>
      </c>
      <c r="X17" s="19" t="s">
        <v>63</v>
      </c>
      <c r="Y17" s="19" t="s">
        <v>63</v>
      </c>
      <c r="Z17" s="19" t="s">
        <v>63</v>
      </c>
      <c r="AA17" s="19" t="s">
        <v>63</v>
      </c>
      <c r="AB17" s="19" t="s">
        <v>63</v>
      </c>
      <c r="AC17" s="19" t="s">
        <v>63</v>
      </c>
      <c r="AD17" s="19" t="s">
        <v>63</v>
      </c>
      <c r="AE17" s="19" t="s">
        <v>63</v>
      </c>
      <c r="AF17" s="19" t="s">
        <v>63</v>
      </c>
      <c r="AG17" s="19" t="s">
        <v>63</v>
      </c>
      <c r="AH17" s="19" t="s">
        <v>63</v>
      </c>
      <c r="AI17" s="19" t="s">
        <v>63</v>
      </c>
      <c r="AJ17" s="19" t="s">
        <v>63</v>
      </c>
      <c r="AK17" s="19" t="s">
        <v>63</v>
      </c>
      <c r="AL17" s="19" t="s">
        <v>63</v>
      </c>
      <c r="AM17" s="19" t="s">
        <v>63</v>
      </c>
      <c r="AN17" s="19" t="s">
        <v>63</v>
      </c>
      <c r="AO17" s="19" t="s">
        <v>63</v>
      </c>
      <c r="AP17" s="19" t="s">
        <v>63</v>
      </c>
      <c r="AQ17" s="19"/>
      <c r="AR17" s="19" t="s">
        <v>64</v>
      </c>
    </row>
    <row r="18" spans="1:44">
      <c r="A18" s="15" t="s">
        <v>55</v>
      </c>
      <c r="B18" s="66">
        <v>1230</v>
      </c>
      <c r="C18" s="16">
        <v>2.5</v>
      </c>
      <c r="D18" s="16">
        <f>_xlfn.XLOOKUP(B18,'AL_1.1.2023'!$B$3:$B$1275,'AL_1.1.2023'!$C$3:$C$1275)</f>
        <v>2.2999999999999998</v>
      </c>
      <c r="E18" s="20" t="s">
        <v>94</v>
      </c>
      <c r="F18" s="17" t="s">
        <v>57</v>
      </c>
      <c r="G18" s="17" t="s">
        <v>57</v>
      </c>
      <c r="H18" s="17" t="s">
        <v>57</v>
      </c>
      <c r="I18" s="18">
        <v>1</v>
      </c>
      <c r="J18" s="17"/>
      <c r="K18" s="17"/>
      <c r="L18" s="17"/>
      <c r="M18" s="19" t="s">
        <v>62</v>
      </c>
      <c r="N18" s="19" t="s">
        <v>63</v>
      </c>
      <c r="O18" s="19" t="s">
        <v>63</v>
      </c>
      <c r="P18" s="19" t="s">
        <v>63</v>
      </c>
      <c r="Q18" s="19" t="s">
        <v>63</v>
      </c>
      <c r="R18" s="19" t="s">
        <v>63</v>
      </c>
      <c r="S18" s="19" t="s">
        <v>62</v>
      </c>
      <c r="T18" s="19" t="s">
        <v>62</v>
      </c>
      <c r="U18" s="19" t="s">
        <v>62</v>
      </c>
      <c r="V18" s="19" t="s">
        <v>62</v>
      </c>
      <c r="W18" s="19" t="s">
        <v>62</v>
      </c>
      <c r="X18" s="19" t="s">
        <v>62</v>
      </c>
      <c r="Y18" s="19" t="s">
        <v>62</v>
      </c>
      <c r="Z18" s="19" t="s">
        <v>62</v>
      </c>
      <c r="AA18" s="19" t="s">
        <v>63</v>
      </c>
      <c r="AB18" s="19" t="s">
        <v>63</v>
      </c>
      <c r="AC18" s="19" t="s">
        <v>63</v>
      </c>
      <c r="AD18" s="19" t="s">
        <v>63</v>
      </c>
      <c r="AE18" s="19" t="s">
        <v>63</v>
      </c>
      <c r="AF18" s="19" t="s">
        <v>63</v>
      </c>
      <c r="AG18" s="19" t="s">
        <v>63</v>
      </c>
      <c r="AH18" s="19" t="s">
        <v>63</v>
      </c>
      <c r="AI18" s="19" t="s">
        <v>63</v>
      </c>
      <c r="AJ18" s="19" t="s">
        <v>63</v>
      </c>
      <c r="AK18" s="19" t="s">
        <v>63</v>
      </c>
      <c r="AL18" s="19" t="s">
        <v>63</v>
      </c>
      <c r="AM18" s="19" t="s">
        <v>63</v>
      </c>
      <c r="AN18" s="19" t="s">
        <v>63</v>
      </c>
      <c r="AO18" s="19" t="s">
        <v>63</v>
      </c>
      <c r="AP18" s="19" t="s">
        <v>63</v>
      </c>
      <c r="AQ18" s="19"/>
      <c r="AR18" s="19" t="s">
        <v>64</v>
      </c>
    </row>
    <row r="19" spans="1:44">
      <c r="A19" s="15" t="s">
        <v>55</v>
      </c>
      <c r="B19" s="66">
        <v>1245</v>
      </c>
      <c r="C19" s="16">
        <v>10</v>
      </c>
      <c r="D19" s="16">
        <f>_xlfn.XLOOKUP(B19,'AL_1.1.2023'!$B$3:$B$1275,'AL_1.1.2023'!$C$3:$C$1275)</f>
        <v>9</v>
      </c>
      <c r="E19" s="20" t="s">
        <v>95</v>
      </c>
      <c r="F19" s="17" t="s">
        <v>57</v>
      </c>
      <c r="G19" s="17" t="s">
        <v>58</v>
      </c>
      <c r="H19" s="17" t="s">
        <v>59</v>
      </c>
      <c r="I19" s="18">
        <v>1</v>
      </c>
      <c r="J19" s="17"/>
      <c r="K19" s="17"/>
      <c r="L19" s="17"/>
      <c r="M19" s="19" t="s">
        <v>62</v>
      </c>
      <c r="N19" s="19" t="s">
        <v>62</v>
      </c>
      <c r="O19" s="19" t="s">
        <v>62</v>
      </c>
      <c r="P19" s="19" t="s">
        <v>63</v>
      </c>
      <c r="Q19" s="19" t="s">
        <v>62</v>
      </c>
      <c r="R19" s="19" t="s">
        <v>63</v>
      </c>
      <c r="S19" s="19" t="s">
        <v>62</v>
      </c>
      <c r="T19" s="19" t="s">
        <v>62</v>
      </c>
      <c r="U19" s="19" t="s">
        <v>62</v>
      </c>
      <c r="V19" s="19" t="s">
        <v>62</v>
      </c>
      <c r="W19" s="19" t="s">
        <v>62</v>
      </c>
      <c r="X19" s="19" t="s">
        <v>62</v>
      </c>
      <c r="Y19" s="19" t="s">
        <v>62</v>
      </c>
      <c r="Z19" s="19" t="s">
        <v>62</v>
      </c>
      <c r="AA19" s="19" t="s">
        <v>63</v>
      </c>
      <c r="AB19" s="19" t="s">
        <v>63</v>
      </c>
      <c r="AC19" s="19" t="s">
        <v>63</v>
      </c>
      <c r="AD19" s="19" t="s">
        <v>63</v>
      </c>
      <c r="AE19" s="19" t="s">
        <v>63</v>
      </c>
      <c r="AF19" s="19" t="s">
        <v>63</v>
      </c>
      <c r="AG19" s="19" t="s">
        <v>63</v>
      </c>
      <c r="AH19" s="19" t="s">
        <v>63</v>
      </c>
      <c r="AI19" s="19" t="s">
        <v>63</v>
      </c>
      <c r="AJ19" s="19" t="s">
        <v>63</v>
      </c>
      <c r="AK19" s="19" t="s">
        <v>63</v>
      </c>
      <c r="AL19" s="19" t="s">
        <v>63</v>
      </c>
      <c r="AM19" s="19" t="s">
        <v>63</v>
      </c>
      <c r="AN19" s="19" t="s">
        <v>63</v>
      </c>
      <c r="AO19" s="19" t="s">
        <v>62</v>
      </c>
      <c r="AP19" s="19" t="s">
        <v>62</v>
      </c>
      <c r="AQ19" s="19"/>
      <c r="AR19" s="19" t="s">
        <v>64</v>
      </c>
    </row>
    <row r="20" spans="1:44">
      <c r="A20" s="15" t="s">
        <v>55</v>
      </c>
      <c r="B20" s="66">
        <v>1260</v>
      </c>
      <c r="C20" s="16">
        <v>32</v>
      </c>
      <c r="D20" s="16">
        <f>_xlfn.XLOOKUP(B20,'AL_1.1.2023'!$B$3:$B$1275,'AL_1.1.2023'!$C$3:$C$1275)</f>
        <v>28.8</v>
      </c>
      <c r="E20" s="20" t="s">
        <v>96</v>
      </c>
      <c r="F20" s="17" t="s">
        <v>57</v>
      </c>
      <c r="G20" s="17" t="s">
        <v>71</v>
      </c>
      <c r="H20" s="17" t="s">
        <v>59</v>
      </c>
      <c r="I20" s="18">
        <v>1</v>
      </c>
      <c r="J20" s="17"/>
      <c r="K20" s="21"/>
      <c r="L20" s="17"/>
      <c r="M20" s="19" t="s">
        <v>63</v>
      </c>
      <c r="N20" s="19" t="s">
        <v>62</v>
      </c>
      <c r="O20" s="19" t="s">
        <v>63</v>
      </c>
      <c r="P20" s="19" t="s">
        <v>63</v>
      </c>
      <c r="Q20" s="19" t="s">
        <v>63</v>
      </c>
      <c r="R20" s="19" t="s">
        <v>63</v>
      </c>
      <c r="S20" s="19" t="s">
        <v>62</v>
      </c>
      <c r="T20" s="19" t="s">
        <v>62</v>
      </c>
      <c r="U20" s="19" t="s">
        <v>62</v>
      </c>
      <c r="V20" s="19" t="s">
        <v>62</v>
      </c>
      <c r="W20" s="19" t="s">
        <v>62</v>
      </c>
      <c r="X20" s="19" t="s">
        <v>62</v>
      </c>
      <c r="Y20" s="19" t="s">
        <v>62</v>
      </c>
      <c r="Z20" s="19" t="s">
        <v>62</v>
      </c>
      <c r="AA20" s="19" t="s">
        <v>63</v>
      </c>
      <c r="AB20" s="19" t="s">
        <v>63</v>
      </c>
      <c r="AC20" s="19" t="s">
        <v>63</v>
      </c>
      <c r="AD20" s="19" t="s">
        <v>63</v>
      </c>
      <c r="AE20" s="19" t="s">
        <v>63</v>
      </c>
      <c r="AF20" s="19" t="s">
        <v>63</v>
      </c>
      <c r="AG20" s="19" t="s">
        <v>63</v>
      </c>
      <c r="AH20" s="19" t="s">
        <v>63</v>
      </c>
      <c r="AI20" s="19" t="s">
        <v>63</v>
      </c>
      <c r="AJ20" s="19" t="s">
        <v>63</v>
      </c>
      <c r="AK20" s="19" t="s">
        <v>63</v>
      </c>
      <c r="AL20" s="19" t="s">
        <v>63</v>
      </c>
      <c r="AM20" s="19" t="s">
        <v>63</v>
      </c>
      <c r="AN20" s="19" t="s">
        <v>63</v>
      </c>
      <c r="AO20" s="19" t="s">
        <v>63</v>
      </c>
      <c r="AP20" s="19" t="s">
        <v>63</v>
      </c>
      <c r="AQ20" s="19"/>
      <c r="AR20" s="19" t="s">
        <v>64</v>
      </c>
    </row>
    <row r="21" spans="1:44">
      <c r="A21" s="15" t="s">
        <v>55</v>
      </c>
      <c r="B21" s="66">
        <v>1266</v>
      </c>
      <c r="C21" s="16">
        <v>26</v>
      </c>
      <c r="D21" s="16">
        <f>_xlfn.XLOOKUP(B21,'AL_1.1.2023'!$B$3:$B$1275,'AL_1.1.2023'!$C$3:$C$1275)</f>
        <v>23.4</v>
      </c>
      <c r="E21" s="20" t="s">
        <v>97</v>
      </c>
      <c r="F21" s="17" t="s">
        <v>98</v>
      </c>
      <c r="G21" s="17" t="s">
        <v>66</v>
      </c>
      <c r="H21" s="17" t="s">
        <v>59</v>
      </c>
      <c r="I21" s="18">
        <v>1</v>
      </c>
      <c r="J21" s="17" t="s">
        <v>99</v>
      </c>
      <c r="K21" s="17"/>
      <c r="L21" s="17"/>
      <c r="M21" s="19" t="s">
        <v>63</v>
      </c>
      <c r="N21" s="19" t="s">
        <v>62</v>
      </c>
      <c r="O21" s="19" t="s">
        <v>63</v>
      </c>
      <c r="P21" s="19" t="s">
        <v>63</v>
      </c>
      <c r="Q21" s="19" t="s">
        <v>63</v>
      </c>
      <c r="R21" s="19" t="s">
        <v>63</v>
      </c>
      <c r="S21" s="19" t="s">
        <v>62</v>
      </c>
      <c r="T21" s="19" t="s">
        <v>62</v>
      </c>
      <c r="U21" s="19" t="s">
        <v>62</v>
      </c>
      <c r="V21" s="19" t="s">
        <v>62</v>
      </c>
      <c r="W21" s="19" t="s">
        <v>62</v>
      </c>
      <c r="X21" s="19" t="s">
        <v>62</v>
      </c>
      <c r="Y21" s="19" t="s">
        <v>62</v>
      </c>
      <c r="Z21" s="19" t="s">
        <v>63</v>
      </c>
      <c r="AA21" s="19" t="s">
        <v>62</v>
      </c>
      <c r="AB21" s="19" t="s">
        <v>63</v>
      </c>
      <c r="AC21" s="19" t="s">
        <v>63</v>
      </c>
      <c r="AD21" s="19" t="s">
        <v>62</v>
      </c>
      <c r="AE21" s="19" t="s">
        <v>62</v>
      </c>
      <c r="AF21" s="19" t="s">
        <v>62</v>
      </c>
      <c r="AG21" s="19" t="s">
        <v>62</v>
      </c>
      <c r="AH21" s="19" t="s">
        <v>62</v>
      </c>
      <c r="AI21" s="19" t="s">
        <v>62</v>
      </c>
      <c r="AJ21" s="19" t="s">
        <v>62</v>
      </c>
      <c r="AK21" s="19" t="s">
        <v>62</v>
      </c>
      <c r="AL21" s="19" t="s">
        <v>62</v>
      </c>
      <c r="AM21" s="19" t="s">
        <v>62</v>
      </c>
      <c r="AN21" s="19" t="s">
        <v>62</v>
      </c>
      <c r="AO21" s="19" t="s">
        <v>63</v>
      </c>
      <c r="AP21" s="19" t="s">
        <v>63</v>
      </c>
      <c r="AQ21" s="19"/>
      <c r="AR21" s="19" t="s">
        <v>64</v>
      </c>
    </row>
    <row r="22" spans="1:44" ht="51">
      <c r="A22" s="15" t="s">
        <v>55</v>
      </c>
      <c r="B22" s="66">
        <v>1288</v>
      </c>
      <c r="C22" s="16">
        <v>33</v>
      </c>
      <c r="D22" s="16">
        <f>_xlfn.XLOOKUP(B22,'AL_1.1.2023'!$B$3:$B$1275,'AL_1.1.2023'!$C$3:$C$1275)</f>
        <v>29.7</v>
      </c>
      <c r="E22" s="20" t="s">
        <v>100</v>
      </c>
      <c r="F22" s="17" t="s">
        <v>57</v>
      </c>
      <c r="G22" s="17" t="s">
        <v>58</v>
      </c>
      <c r="H22" s="17" t="s">
        <v>57</v>
      </c>
      <c r="I22" s="18">
        <v>1</v>
      </c>
      <c r="J22" s="17" t="s">
        <v>101</v>
      </c>
      <c r="K22" s="17" t="s">
        <v>102</v>
      </c>
      <c r="L22" s="17"/>
      <c r="M22" s="19" t="s">
        <v>63</v>
      </c>
      <c r="N22" s="19" t="s">
        <v>62</v>
      </c>
      <c r="O22" s="19" t="s">
        <v>63</v>
      </c>
      <c r="P22" s="19" t="s">
        <v>63</v>
      </c>
      <c r="Q22" s="19" t="s">
        <v>63</v>
      </c>
      <c r="R22" s="19" t="s">
        <v>63</v>
      </c>
      <c r="S22" s="19" t="s">
        <v>62</v>
      </c>
      <c r="T22" s="19" t="s">
        <v>62</v>
      </c>
      <c r="U22" s="19" t="s">
        <v>62</v>
      </c>
      <c r="V22" s="19" t="s">
        <v>62</v>
      </c>
      <c r="W22" s="19" t="s">
        <v>62</v>
      </c>
      <c r="X22" s="19" t="s">
        <v>62</v>
      </c>
      <c r="Y22" s="19" t="s">
        <v>62</v>
      </c>
      <c r="Z22" s="19" t="s">
        <v>63</v>
      </c>
      <c r="AA22" s="19" t="s">
        <v>63</v>
      </c>
      <c r="AB22" s="19" t="s">
        <v>63</v>
      </c>
      <c r="AC22" s="19" t="s">
        <v>63</v>
      </c>
      <c r="AD22" s="19" t="s">
        <v>63</v>
      </c>
      <c r="AE22" s="19" t="s">
        <v>63</v>
      </c>
      <c r="AF22" s="19" t="s">
        <v>63</v>
      </c>
      <c r="AG22" s="19" t="s">
        <v>63</v>
      </c>
      <c r="AH22" s="19" t="s">
        <v>63</v>
      </c>
      <c r="AI22" s="19" t="s">
        <v>62</v>
      </c>
      <c r="AJ22" s="19" t="s">
        <v>63</v>
      </c>
      <c r="AK22" s="19" t="s">
        <v>63</v>
      </c>
      <c r="AL22" s="19" t="s">
        <v>63</v>
      </c>
      <c r="AM22" s="19" t="s">
        <v>63</v>
      </c>
      <c r="AN22" s="19" t="s">
        <v>63</v>
      </c>
      <c r="AO22" s="19" t="s">
        <v>62</v>
      </c>
      <c r="AP22" s="19" t="s">
        <v>63</v>
      </c>
      <c r="AQ22" s="19"/>
      <c r="AR22" s="19" t="s">
        <v>64</v>
      </c>
    </row>
    <row r="23" spans="1:44">
      <c r="A23" s="15" t="s">
        <v>55</v>
      </c>
      <c r="B23" s="66">
        <v>1307</v>
      </c>
      <c r="C23" s="16">
        <v>19.3</v>
      </c>
      <c r="D23" s="16">
        <f>_xlfn.XLOOKUP(B23,'AL_1.1.2023'!$B$3:$B$1275,'AL_1.1.2023'!$C$3:$C$1275)</f>
        <v>17.399999999999999</v>
      </c>
      <c r="E23" s="20" t="s">
        <v>103</v>
      </c>
      <c r="F23" s="17" t="s">
        <v>57</v>
      </c>
      <c r="G23" s="17" t="s">
        <v>58</v>
      </c>
      <c r="H23" s="17" t="s">
        <v>57</v>
      </c>
      <c r="I23" s="18">
        <v>1</v>
      </c>
      <c r="J23" s="17"/>
      <c r="K23" s="17"/>
      <c r="L23" s="17"/>
      <c r="M23" s="19" t="s">
        <v>62</v>
      </c>
      <c r="N23" s="19" t="s">
        <v>63</v>
      </c>
      <c r="O23" s="19" t="s">
        <v>63</v>
      </c>
      <c r="P23" s="19" t="s">
        <v>63</v>
      </c>
      <c r="Q23" s="19" t="s">
        <v>63</v>
      </c>
      <c r="R23" s="19" t="s">
        <v>62</v>
      </c>
      <c r="S23" s="19" t="s">
        <v>63</v>
      </c>
      <c r="T23" s="19" t="s">
        <v>62</v>
      </c>
      <c r="U23" s="19" t="s">
        <v>62</v>
      </c>
      <c r="V23" s="19" t="s">
        <v>62</v>
      </c>
      <c r="W23" s="19" t="s">
        <v>62</v>
      </c>
      <c r="X23" s="19" t="s">
        <v>63</v>
      </c>
      <c r="Y23" s="19" t="s">
        <v>63</v>
      </c>
      <c r="Z23" s="19" t="s">
        <v>63</v>
      </c>
      <c r="AA23" s="19" t="s">
        <v>63</v>
      </c>
      <c r="AB23" s="19" t="s">
        <v>63</v>
      </c>
      <c r="AC23" s="19" t="s">
        <v>63</v>
      </c>
      <c r="AD23" s="19" t="s">
        <v>63</v>
      </c>
      <c r="AE23" s="19" t="s">
        <v>63</v>
      </c>
      <c r="AF23" s="19" t="s">
        <v>63</v>
      </c>
      <c r="AG23" s="19" t="s">
        <v>63</v>
      </c>
      <c r="AH23" s="19" t="s">
        <v>63</v>
      </c>
      <c r="AI23" s="19" t="s">
        <v>63</v>
      </c>
      <c r="AJ23" s="19" t="s">
        <v>63</v>
      </c>
      <c r="AK23" s="19" t="s">
        <v>63</v>
      </c>
      <c r="AL23" s="19" t="s">
        <v>63</v>
      </c>
      <c r="AM23" s="19" t="s">
        <v>63</v>
      </c>
      <c r="AN23" s="19" t="s">
        <v>63</v>
      </c>
      <c r="AO23" s="19" t="s">
        <v>63</v>
      </c>
      <c r="AP23" s="19" t="s">
        <v>63</v>
      </c>
      <c r="AQ23" s="19"/>
      <c r="AR23" s="19" t="s">
        <v>64</v>
      </c>
    </row>
    <row r="24" spans="1:44">
      <c r="A24" s="15" t="s">
        <v>55</v>
      </c>
      <c r="B24" s="66">
        <v>1314</v>
      </c>
      <c r="C24" s="16">
        <v>7.9</v>
      </c>
      <c r="D24" s="16">
        <f>_xlfn.XLOOKUP(B24,'AL_1.1.2023'!$B$3:$B$1275,'AL_1.1.2023'!$C$3:$C$1275)</f>
        <v>7.1</v>
      </c>
      <c r="E24" s="20" t="s">
        <v>104</v>
      </c>
      <c r="F24" s="17" t="s">
        <v>57</v>
      </c>
      <c r="G24" s="17" t="s">
        <v>58</v>
      </c>
      <c r="H24" s="17" t="s">
        <v>59</v>
      </c>
      <c r="I24" s="18">
        <v>1</v>
      </c>
      <c r="J24" s="17"/>
      <c r="K24" s="21"/>
      <c r="L24" s="17"/>
      <c r="M24" s="19" t="s">
        <v>62</v>
      </c>
      <c r="N24" s="19" t="s">
        <v>62</v>
      </c>
      <c r="O24" s="19" t="s">
        <v>63</v>
      </c>
      <c r="P24" s="19" t="s">
        <v>63</v>
      </c>
      <c r="Q24" s="19" t="s">
        <v>63</v>
      </c>
      <c r="R24" s="19" t="s">
        <v>63</v>
      </c>
      <c r="S24" s="19" t="s">
        <v>62</v>
      </c>
      <c r="T24" s="19" t="s">
        <v>62</v>
      </c>
      <c r="U24" s="19" t="s">
        <v>62</v>
      </c>
      <c r="V24" s="19" t="s">
        <v>62</v>
      </c>
      <c r="W24" s="19" t="s">
        <v>62</v>
      </c>
      <c r="X24" s="19" t="s">
        <v>63</v>
      </c>
      <c r="Y24" s="19" t="s">
        <v>63</v>
      </c>
      <c r="Z24" s="19" t="s">
        <v>63</v>
      </c>
      <c r="AA24" s="19" t="s">
        <v>63</v>
      </c>
      <c r="AB24" s="19" t="s">
        <v>63</v>
      </c>
      <c r="AC24" s="19" t="s">
        <v>63</v>
      </c>
      <c r="AD24" s="19" t="s">
        <v>63</v>
      </c>
      <c r="AE24" s="19" t="s">
        <v>63</v>
      </c>
      <c r="AF24" s="19" t="s">
        <v>63</v>
      </c>
      <c r="AG24" s="19" t="s">
        <v>63</v>
      </c>
      <c r="AH24" s="19" t="s">
        <v>63</v>
      </c>
      <c r="AI24" s="19" t="s">
        <v>63</v>
      </c>
      <c r="AJ24" s="19" t="s">
        <v>63</v>
      </c>
      <c r="AK24" s="19" t="s">
        <v>63</v>
      </c>
      <c r="AL24" s="19" t="s">
        <v>63</v>
      </c>
      <c r="AM24" s="19" t="s">
        <v>63</v>
      </c>
      <c r="AN24" s="19" t="s">
        <v>63</v>
      </c>
      <c r="AO24" s="19" t="s">
        <v>63</v>
      </c>
      <c r="AP24" s="19" t="s">
        <v>63</v>
      </c>
      <c r="AQ24" s="19"/>
      <c r="AR24" s="19" t="s">
        <v>64</v>
      </c>
    </row>
    <row r="25" spans="1:44">
      <c r="A25" s="15" t="s">
        <v>55</v>
      </c>
      <c r="B25" s="66">
        <v>1329</v>
      </c>
      <c r="C25" s="16">
        <v>13.1</v>
      </c>
      <c r="D25" s="16">
        <f>_xlfn.XLOOKUP(B25,'AL_1.1.2023'!$B$3:$B$1275,'AL_1.1.2023'!$C$3:$C$1275)</f>
        <v>11.8</v>
      </c>
      <c r="E25" s="20" t="s">
        <v>105</v>
      </c>
      <c r="F25" s="17" t="s">
        <v>57</v>
      </c>
      <c r="G25" s="17" t="s">
        <v>58</v>
      </c>
      <c r="H25" s="17" t="s">
        <v>59</v>
      </c>
      <c r="I25" s="18">
        <v>1</v>
      </c>
      <c r="J25" s="17"/>
      <c r="K25" s="17"/>
      <c r="L25" s="17"/>
      <c r="M25" s="19" t="s">
        <v>62</v>
      </c>
      <c r="N25" s="19" t="s">
        <v>62</v>
      </c>
      <c r="O25" s="19" t="s">
        <v>63</v>
      </c>
      <c r="P25" s="19" t="s">
        <v>63</v>
      </c>
      <c r="Q25" s="19" t="s">
        <v>63</v>
      </c>
      <c r="R25" s="19" t="s">
        <v>62</v>
      </c>
      <c r="S25" s="19" t="s">
        <v>63</v>
      </c>
      <c r="T25" s="19" t="s">
        <v>62</v>
      </c>
      <c r="U25" s="19" t="s">
        <v>62</v>
      </c>
      <c r="V25" s="19" t="s">
        <v>62</v>
      </c>
      <c r="W25" s="19" t="s">
        <v>62</v>
      </c>
      <c r="X25" s="19" t="s">
        <v>63</v>
      </c>
      <c r="Y25" s="19" t="s">
        <v>63</v>
      </c>
      <c r="Z25" s="19" t="s">
        <v>63</v>
      </c>
      <c r="AA25" s="19" t="s">
        <v>63</v>
      </c>
      <c r="AB25" s="19" t="s">
        <v>63</v>
      </c>
      <c r="AC25" s="19" t="s">
        <v>63</v>
      </c>
      <c r="AD25" s="19" t="s">
        <v>63</v>
      </c>
      <c r="AE25" s="19" t="s">
        <v>63</v>
      </c>
      <c r="AF25" s="19" t="s">
        <v>63</v>
      </c>
      <c r="AG25" s="19" t="s">
        <v>63</v>
      </c>
      <c r="AH25" s="19" t="s">
        <v>63</v>
      </c>
      <c r="AI25" s="19" t="s">
        <v>63</v>
      </c>
      <c r="AJ25" s="19" t="s">
        <v>63</v>
      </c>
      <c r="AK25" s="19" t="s">
        <v>63</v>
      </c>
      <c r="AL25" s="19" t="s">
        <v>63</v>
      </c>
      <c r="AM25" s="19" t="s">
        <v>63</v>
      </c>
      <c r="AN25" s="19" t="s">
        <v>63</v>
      </c>
      <c r="AO25" s="19" t="s">
        <v>63</v>
      </c>
      <c r="AP25" s="19" t="s">
        <v>63</v>
      </c>
      <c r="AQ25" s="19"/>
      <c r="AR25" s="19" t="s">
        <v>64</v>
      </c>
    </row>
    <row r="26" spans="1:44">
      <c r="A26" s="15" t="s">
        <v>55</v>
      </c>
      <c r="B26" s="66">
        <v>1341</v>
      </c>
      <c r="C26" s="16">
        <v>2.5</v>
      </c>
      <c r="D26" s="16">
        <f>_xlfn.XLOOKUP(B26,'AL_1.1.2023'!$B$3:$B$1275,'AL_1.1.2023'!$C$3:$C$1275)</f>
        <v>2.2999999999999998</v>
      </c>
      <c r="E26" s="20" t="s">
        <v>106</v>
      </c>
      <c r="F26" s="17" t="s">
        <v>57</v>
      </c>
      <c r="G26" s="17" t="s">
        <v>58</v>
      </c>
      <c r="H26" s="17" t="s">
        <v>57</v>
      </c>
      <c r="I26" s="18">
        <v>1</v>
      </c>
      <c r="J26" s="17"/>
      <c r="K26" s="17"/>
      <c r="L26" s="17"/>
      <c r="M26" s="19" t="s">
        <v>62</v>
      </c>
      <c r="N26" s="19" t="s">
        <v>63</v>
      </c>
      <c r="O26" s="19" t="s">
        <v>63</v>
      </c>
      <c r="P26" s="19" t="s">
        <v>63</v>
      </c>
      <c r="Q26" s="19" t="s">
        <v>63</v>
      </c>
      <c r="R26" s="19" t="s">
        <v>63</v>
      </c>
      <c r="S26" s="19" t="s">
        <v>62</v>
      </c>
      <c r="T26" s="19" t="s">
        <v>62</v>
      </c>
      <c r="U26" s="19" t="s">
        <v>62</v>
      </c>
      <c r="V26" s="19" t="s">
        <v>62</v>
      </c>
      <c r="W26" s="19" t="s">
        <v>62</v>
      </c>
      <c r="X26" s="19" t="s">
        <v>62</v>
      </c>
      <c r="Y26" s="19" t="s">
        <v>62</v>
      </c>
      <c r="Z26" s="19" t="s">
        <v>62</v>
      </c>
      <c r="AA26" s="19" t="s">
        <v>63</v>
      </c>
      <c r="AB26" s="19" t="s">
        <v>63</v>
      </c>
      <c r="AC26" s="19" t="s">
        <v>63</v>
      </c>
      <c r="AD26" s="19" t="s">
        <v>63</v>
      </c>
      <c r="AE26" s="19" t="s">
        <v>63</v>
      </c>
      <c r="AF26" s="19" t="s">
        <v>63</v>
      </c>
      <c r="AG26" s="19" t="s">
        <v>63</v>
      </c>
      <c r="AH26" s="19" t="s">
        <v>63</v>
      </c>
      <c r="AI26" s="19" t="s">
        <v>63</v>
      </c>
      <c r="AJ26" s="19" t="s">
        <v>63</v>
      </c>
      <c r="AK26" s="19" t="s">
        <v>63</v>
      </c>
      <c r="AL26" s="19" t="s">
        <v>63</v>
      </c>
      <c r="AM26" s="19" t="s">
        <v>63</v>
      </c>
      <c r="AN26" s="19" t="s">
        <v>63</v>
      </c>
      <c r="AO26" s="19" t="s">
        <v>63</v>
      </c>
      <c r="AP26" s="19" t="s">
        <v>63</v>
      </c>
      <c r="AQ26" s="19"/>
      <c r="AR26" s="19" t="s">
        <v>64</v>
      </c>
    </row>
    <row r="27" spans="1:44">
      <c r="A27" s="15" t="s">
        <v>55</v>
      </c>
      <c r="B27" s="66">
        <v>1356</v>
      </c>
      <c r="C27" s="16">
        <v>2.5</v>
      </c>
      <c r="D27" s="16">
        <f>_xlfn.XLOOKUP(B27,'AL_1.1.2023'!$B$3:$B$1275,'AL_1.1.2023'!$C$3:$C$1275)</f>
        <v>2.2999999999999998</v>
      </c>
      <c r="E27" s="20" t="s">
        <v>107</v>
      </c>
      <c r="F27" s="17" t="s">
        <v>57</v>
      </c>
      <c r="G27" s="17" t="s">
        <v>57</v>
      </c>
      <c r="H27" s="17" t="s">
        <v>59</v>
      </c>
      <c r="I27" s="18">
        <v>1</v>
      </c>
      <c r="J27" s="17"/>
      <c r="K27" s="17"/>
      <c r="L27" s="17"/>
      <c r="M27" s="19" t="s">
        <v>62</v>
      </c>
      <c r="N27" s="19" t="s">
        <v>63</v>
      </c>
      <c r="O27" s="19" t="s">
        <v>63</v>
      </c>
      <c r="P27" s="19" t="s">
        <v>63</v>
      </c>
      <c r="Q27" s="19" t="s">
        <v>63</v>
      </c>
      <c r="R27" s="19" t="s">
        <v>63</v>
      </c>
      <c r="S27" s="19" t="s">
        <v>62</v>
      </c>
      <c r="T27" s="19" t="s">
        <v>62</v>
      </c>
      <c r="U27" s="19" t="s">
        <v>62</v>
      </c>
      <c r="V27" s="19" t="s">
        <v>62</v>
      </c>
      <c r="W27" s="19" t="s">
        <v>62</v>
      </c>
      <c r="X27" s="19" t="s">
        <v>62</v>
      </c>
      <c r="Y27" s="19" t="s">
        <v>62</v>
      </c>
      <c r="Z27" s="19" t="s">
        <v>62</v>
      </c>
      <c r="AA27" s="19" t="s">
        <v>63</v>
      </c>
      <c r="AB27" s="19" t="s">
        <v>63</v>
      </c>
      <c r="AC27" s="19" t="s">
        <v>63</v>
      </c>
      <c r="AD27" s="19" t="s">
        <v>63</v>
      </c>
      <c r="AE27" s="19" t="s">
        <v>63</v>
      </c>
      <c r="AF27" s="19" t="s">
        <v>63</v>
      </c>
      <c r="AG27" s="19" t="s">
        <v>63</v>
      </c>
      <c r="AH27" s="19" t="s">
        <v>63</v>
      </c>
      <c r="AI27" s="19" t="s">
        <v>63</v>
      </c>
      <c r="AJ27" s="19" t="s">
        <v>63</v>
      </c>
      <c r="AK27" s="19" t="s">
        <v>63</v>
      </c>
      <c r="AL27" s="19" t="s">
        <v>63</v>
      </c>
      <c r="AM27" s="19" t="s">
        <v>63</v>
      </c>
      <c r="AN27" s="19" t="s">
        <v>63</v>
      </c>
      <c r="AO27" s="19" t="s">
        <v>62</v>
      </c>
      <c r="AP27" s="19" t="s">
        <v>62</v>
      </c>
      <c r="AQ27" s="19"/>
      <c r="AR27" s="19" t="s">
        <v>64</v>
      </c>
    </row>
    <row r="28" spans="1:44">
      <c r="A28" s="15" t="s">
        <v>55</v>
      </c>
      <c r="B28" s="66">
        <v>1363</v>
      </c>
      <c r="C28" s="16">
        <v>17.8</v>
      </c>
      <c r="D28" s="16">
        <f>_xlfn.XLOOKUP(B28,'AL_1.1.2023'!$B$3:$B$1275,'AL_1.1.2023'!$C$3:$C$1275)</f>
        <v>16</v>
      </c>
      <c r="E28" s="20" t="s">
        <v>108</v>
      </c>
      <c r="F28" s="17" t="s">
        <v>57</v>
      </c>
      <c r="G28" s="17" t="s">
        <v>66</v>
      </c>
      <c r="H28" s="17" t="s">
        <v>57</v>
      </c>
      <c r="I28" s="18">
        <v>1</v>
      </c>
      <c r="J28" s="17"/>
      <c r="K28" s="17"/>
      <c r="L28" s="17"/>
      <c r="M28" s="19" t="s">
        <v>62</v>
      </c>
      <c r="N28" s="19" t="s">
        <v>63</v>
      </c>
      <c r="O28" s="19" t="s">
        <v>63</v>
      </c>
      <c r="P28" s="19" t="s">
        <v>63</v>
      </c>
      <c r="Q28" s="19" t="s">
        <v>63</v>
      </c>
      <c r="R28" s="19" t="s">
        <v>63</v>
      </c>
      <c r="S28" s="19" t="s">
        <v>62</v>
      </c>
      <c r="T28" s="19" t="s">
        <v>62</v>
      </c>
      <c r="U28" s="19" t="s">
        <v>62</v>
      </c>
      <c r="V28" s="19" t="s">
        <v>62</v>
      </c>
      <c r="W28" s="19" t="s">
        <v>62</v>
      </c>
      <c r="X28" s="19" t="s">
        <v>62</v>
      </c>
      <c r="Y28" s="19" t="s">
        <v>62</v>
      </c>
      <c r="Z28" s="19" t="s">
        <v>62</v>
      </c>
      <c r="AA28" s="19" t="s">
        <v>63</v>
      </c>
      <c r="AB28" s="19" t="s">
        <v>63</v>
      </c>
      <c r="AC28" s="19" t="s">
        <v>63</v>
      </c>
      <c r="AD28" s="19" t="s">
        <v>63</v>
      </c>
      <c r="AE28" s="19" t="s">
        <v>63</v>
      </c>
      <c r="AF28" s="19" t="s">
        <v>63</v>
      </c>
      <c r="AG28" s="19" t="s">
        <v>63</v>
      </c>
      <c r="AH28" s="19" t="s">
        <v>63</v>
      </c>
      <c r="AI28" s="19" t="s">
        <v>63</v>
      </c>
      <c r="AJ28" s="19" t="s">
        <v>63</v>
      </c>
      <c r="AK28" s="19" t="s">
        <v>63</v>
      </c>
      <c r="AL28" s="19" t="s">
        <v>63</v>
      </c>
      <c r="AM28" s="19" t="s">
        <v>63</v>
      </c>
      <c r="AN28" s="19" t="s">
        <v>63</v>
      </c>
      <c r="AO28" s="19" t="s">
        <v>63</v>
      </c>
      <c r="AP28" s="19" t="s">
        <v>63</v>
      </c>
      <c r="AQ28" s="19"/>
      <c r="AR28" s="19" t="s">
        <v>64</v>
      </c>
    </row>
    <row r="29" spans="1:44">
      <c r="A29" s="15" t="s">
        <v>55</v>
      </c>
      <c r="B29" s="66">
        <v>1371</v>
      </c>
      <c r="C29" s="16">
        <v>9</v>
      </c>
      <c r="D29" s="16">
        <f>_xlfn.XLOOKUP(B29,'AL_1.1.2023'!$B$3:$B$1275,'AL_1.1.2023'!$C$3:$C$1275)</f>
        <v>8.1</v>
      </c>
      <c r="E29" s="20" t="s">
        <v>109</v>
      </c>
      <c r="F29" s="17" t="s">
        <v>110</v>
      </c>
      <c r="G29" s="17" t="s">
        <v>66</v>
      </c>
      <c r="H29" s="17" t="s">
        <v>59</v>
      </c>
      <c r="I29" s="18">
        <v>1</v>
      </c>
      <c r="J29" s="17" t="s">
        <v>99</v>
      </c>
      <c r="K29" s="17"/>
      <c r="L29" s="17"/>
      <c r="M29" s="19" t="s">
        <v>63</v>
      </c>
      <c r="N29" s="19" t="s">
        <v>62</v>
      </c>
      <c r="O29" s="19" t="s">
        <v>63</v>
      </c>
      <c r="P29" s="19" t="s">
        <v>63</v>
      </c>
      <c r="Q29" s="19" t="s">
        <v>63</v>
      </c>
      <c r="R29" s="19" t="s">
        <v>63</v>
      </c>
      <c r="S29" s="19" t="s">
        <v>62</v>
      </c>
      <c r="T29" s="19" t="s">
        <v>62</v>
      </c>
      <c r="U29" s="19" t="s">
        <v>62</v>
      </c>
      <c r="V29" s="19" t="s">
        <v>62</v>
      </c>
      <c r="W29" s="19" t="s">
        <v>62</v>
      </c>
      <c r="X29" s="19" t="s">
        <v>62</v>
      </c>
      <c r="Y29" s="19" t="s">
        <v>62</v>
      </c>
      <c r="Z29" s="19" t="s">
        <v>63</v>
      </c>
      <c r="AA29" s="19" t="s">
        <v>62</v>
      </c>
      <c r="AB29" s="19" t="s">
        <v>63</v>
      </c>
      <c r="AC29" s="19" t="s">
        <v>63</v>
      </c>
      <c r="AD29" s="19" t="s">
        <v>62</v>
      </c>
      <c r="AE29" s="19" t="s">
        <v>62</v>
      </c>
      <c r="AF29" s="19" t="s">
        <v>62</v>
      </c>
      <c r="AG29" s="19" t="s">
        <v>62</v>
      </c>
      <c r="AH29" s="19" t="s">
        <v>62</v>
      </c>
      <c r="AI29" s="19" t="s">
        <v>62</v>
      </c>
      <c r="AJ29" s="19" t="s">
        <v>62</v>
      </c>
      <c r="AK29" s="19" t="s">
        <v>62</v>
      </c>
      <c r="AL29" s="19" t="s">
        <v>62</v>
      </c>
      <c r="AM29" s="19" t="s">
        <v>62</v>
      </c>
      <c r="AN29" s="19" t="s">
        <v>62</v>
      </c>
      <c r="AO29" s="19" t="s">
        <v>62</v>
      </c>
      <c r="AP29" s="19" t="s">
        <v>62</v>
      </c>
      <c r="AQ29" s="19"/>
      <c r="AR29" s="19" t="s">
        <v>64</v>
      </c>
    </row>
    <row r="30" spans="1:44" ht="25.5">
      <c r="A30" s="15" t="s">
        <v>55</v>
      </c>
      <c r="B30" s="66">
        <v>1372</v>
      </c>
      <c r="C30" s="16">
        <v>10</v>
      </c>
      <c r="D30" s="16">
        <f>_xlfn.XLOOKUP(B30,'AL_1.1.2023'!$B$3:$B$1275,'AL_1.1.2023'!$C$3:$C$1275)</f>
        <v>9</v>
      </c>
      <c r="E30" s="20" t="s">
        <v>111</v>
      </c>
      <c r="F30" s="17" t="s">
        <v>110</v>
      </c>
      <c r="G30" s="17" t="s">
        <v>66</v>
      </c>
      <c r="H30" s="17" t="s">
        <v>59</v>
      </c>
      <c r="I30" s="18">
        <v>1</v>
      </c>
      <c r="J30" s="17" t="s">
        <v>99</v>
      </c>
      <c r="L30" s="17"/>
      <c r="M30" s="19" t="s">
        <v>63</v>
      </c>
      <c r="N30" s="19" t="s">
        <v>62</v>
      </c>
      <c r="O30" s="19" t="s">
        <v>63</v>
      </c>
      <c r="P30" s="19" t="s">
        <v>63</v>
      </c>
      <c r="Q30" s="19" t="s">
        <v>63</v>
      </c>
      <c r="R30" s="19" t="s">
        <v>63</v>
      </c>
      <c r="S30" s="19" t="s">
        <v>62</v>
      </c>
      <c r="T30" s="19" t="s">
        <v>62</v>
      </c>
      <c r="U30" s="19" t="s">
        <v>62</v>
      </c>
      <c r="V30" s="19" t="s">
        <v>62</v>
      </c>
      <c r="W30" s="19" t="s">
        <v>62</v>
      </c>
      <c r="X30" s="19" t="s">
        <v>62</v>
      </c>
      <c r="Y30" s="19" t="s">
        <v>62</v>
      </c>
      <c r="Z30" s="19" t="s">
        <v>62</v>
      </c>
      <c r="AA30" s="19" t="s">
        <v>63</v>
      </c>
      <c r="AB30" s="19" t="s">
        <v>63</v>
      </c>
      <c r="AC30" s="19" t="s">
        <v>63</v>
      </c>
      <c r="AD30" s="19" t="s">
        <v>63</v>
      </c>
      <c r="AE30" s="19" t="s">
        <v>63</v>
      </c>
      <c r="AF30" s="19" t="s">
        <v>63</v>
      </c>
      <c r="AG30" s="19" t="s">
        <v>63</v>
      </c>
      <c r="AH30" s="19" t="s">
        <v>63</v>
      </c>
      <c r="AI30" s="19" t="s">
        <v>63</v>
      </c>
      <c r="AJ30" s="19" t="s">
        <v>63</v>
      </c>
      <c r="AK30" s="19" t="s">
        <v>63</v>
      </c>
      <c r="AL30" s="19" t="s">
        <v>63</v>
      </c>
      <c r="AM30" s="19" t="s">
        <v>63</v>
      </c>
      <c r="AN30" s="19" t="s">
        <v>63</v>
      </c>
      <c r="AO30" s="19" t="s">
        <v>63</v>
      </c>
      <c r="AP30" s="19" t="s">
        <v>62</v>
      </c>
      <c r="AQ30" s="19"/>
      <c r="AR30" s="19" t="s">
        <v>64</v>
      </c>
    </row>
    <row r="31" spans="1:44" ht="25.5">
      <c r="A31" s="15" t="s">
        <v>55</v>
      </c>
      <c r="B31" s="66">
        <v>1374</v>
      </c>
      <c r="C31" s="16">
        <v>14.6</v>
      </c>
      <c r="D31" s="16">
        <f>_xlfn.XLOOKUP(B31,'AL_1.1.2023'!$B$3:$B$1275,'AL_1.1.2023'!$C$3:$C$1275)</f>
        <v>13.1</v>
      </c>
      <c r="E31" s="20" t="s">
        <v>112</v>
      </c>
      <c r="F31" s="17" t="s">
        <v>110</v>
      </c>
      <c r="G31" s="17" t="s">
        <v>66</v>
      </c>
      <c r="H31" s="17" t="s">
        <v>59</v>
      </c>
      <c r="I31" s="18">
        <v>1</v>
      </c>
      <c r="J31" s="17"/>
      <c r="K31" s="17"/>
      <c r="L31" s="17"/>
      <c r="M31" s="19" t="s">
        <v>63</v>
      </c>
      <c r="N31" s="19" t="s">
        <v>62</v>
      </c>
      <c r="O31" s="19" t="s">
        <v>63</v>
      </c>
      <c r="P31" s="19" t="s">
        <v>63</v>
      </c>
      <c r="Q31" s="19" t="s">
        <v>63</v>
      </c>
      <c r="R31" s="19" t="s">
        <v>63</v>
      </c>
      <c r="S31" s="19" t="s">
        <v>62</v>
      </c>
      <c r="T31" s="19" t="s">
        <v>62</v>
      </c>
      <c r="U31" s="19" t="s">
        <v>62</v>
      </c>
      <c r="V31" s="19" t="s">
        <v>62</v>
      </c>
      <c r="W31" s="19" t="s">
        <v>62</v>
      </c>
      <c r="X31" s="19" t="s">
        <v>63</v>
      </c>
      <c r="Y31" s="19" t="s">
        <v>63</v>
      </c>
      <c r="Z31" s="19" t="s">
        <v>63</v>
      </c>
      <c r="AA31" s="19" t="s">
        <v>63</v>
      </c>
      <c r="AB31" s="19" t="s">
        <v>63</v>
      </c>
      <c r="AC31" s="19" t="s">
        <v>63</v>
      </c>
      <c r="AD31" s="19" t="s">
        <v>63</v>
      </c>
      <c r="AE31" s="19" t="s">
        <v>63</v>
      </c>
      <c r="AF31" s="19" t="s">
        <v>63</v>
      </c>
      <c r="AG31" s="19" t="s">
        <v>63</v>
      </c>
      <c r="AH31" s="19" t="s">
        <v>63</v>
      </c>
      <c r="AI31" s="19" t="s">
        <v>62</v>
      </c>
      <c r="AJ31" s="19" t="s">
        <v>63</v>
      </c>
      <c r="AK31" s="19" t="s">
        <v>63</v>
      </c>
      <c r="AL31" s="19" t="s">
        <v>63</v>
      </c>
      <c r="AM31" s="19" t="s">
        <v>63</v>
      </c>
      <c r="AN31" s="19" t="s">
        <v>63</v>
      </c>
      <c r="AO31" s="19" t="s">
        <v>63</v>
      </c>
      <c r="AP31" s="19" t="s">
        <v>62</v>
      </c>
      <c r="AQ31" s="19"/>
      <c r="AR31" s="19" t="s">
        <v>64</v>
      </c>
    </row>
    <row r="32" spans="1:44">
      <c r="A32" s="15" t="s">
        <v>55</v>
      </c>
      <c r="B32" s="66">
        <v>1406</v>
      </c>
      <c r="C32" s="16">
        <v>2.5</v>
      </c>
      <c r="D32" s="16">
        <f>_xlfn.XLOOKUP(B32,'AL_1.1.2023'!$B$3:$B$1275,'AL_1.1.2023'!$C$3:$C$1275)</f>
        <v>2.2999999999999998</v>
      </c>
      <c r="E32" s="20" t="s">
        <v>113</v>
      </c>
      <c r="F32" s="17" t="s">
        <v>57</v>
      </c>
      <c r="G32" s="17" t="s">
        <v>57</v>
      </c>
      <c r="H32" s="17" t="s">
        <v>59</v>
      </c>
      <c r="I32" s="18">
        <v>1</v>
      </c>
      <c r="J32" s="17"/>
      <c r="K32" s="17"/>
      <c r="L32" s="17"/>
      <c r="M32" s="19" t="s">
        <v>62</v>
      </c>
      <c r="N32" s="19" t="s">
        <v>63</v>
      </c>
      <c r="O32" s="19" t="s">
        <v>63</v>
      </c>
      <c r="P32" s="19" t="s">
        <v>63</v>
      </c>
      <c r="Q32" s="19" t="s">
        <v>63</v>
      </c>
      <c r="R32" s="19" t="s">
        <v>63</v>
      </c>
      <c r="S32" s="19" t="s">
        <v>62</v>
      </c>
      <c r="T32" s="19" t="s">
        <v>62</v>
      </c>
      <c r="U32" s="19" t="s">
        <v>62</v>
      </c>
      <c r="V32" s="19" t="s">
        <v>62</v>
      </c>
      <c r="W32" s="19" t="s">
        <v>62</v>
      </c>
      <c r="X32" s="19" t="s">
        <v>62</v>
      </c>
      <c r="Y32" s="19" t="s">
        <v>62</v>
      </c>
      <c r="Z32" s="19" t="s">
        <v>62</v>
      </c>
      <c r="AA32" s="19" t="s">
        <v>63</v>
      </c>
      <c r="AB32" s="19" t="s">
        <v>63</v>
      </c>
      <c r="AC32" s="19" t="s">
        <v>63</v>
      </c>
      <c r="AD32" s="19" t="s">
        <v>63</v>
      </c>
      <c r="AE32" s="19" t="s">
        <v>63</v>
      </c>
      <c r="AF32" s="19" t="s">
        <v>63</v>
      </c>
      <c r="AG32" s="19" t="s">
        <v>63</v>
      </c>
      <c r="AH32" s="19" t="s">
        <v>63</v>
      </c>
      <c r="AI32" s="19" t="s">
        <v>63</v>
      </c>
      <c r="AJ32" s="19" t="s">
        <v>63</v>
      </c>
      <c r="AK32" s="19" t="s">
        <v>63</v>
      </c>
      <c r="AL32" s="19" t="s">
        <v>63</v>
      </c>
      <c r="AM32" s="19" t="s">
        <v>63</v>
      </c>
      <c r="AN32" s="19" t="s">
        <v>63</v>
      </c>
      <c r="AO32" s="19" t="s">
        <v>63</v>
      </c>
      <c r="AP32" s="19" t="s">
        <v>63</v>
      </c>
      <c r="AQ32" s="19"/>
      <c r="AR32" s="19" t="s">
        <v>64</v>
      </c>
    </row>
    <row r="33" spans="1:44">
      <c r="A33" s="15" t="s">
        <v>55</v>
      </c>
      <c r="B33" s="66">
        <v>1410.1</v>
      </c>
      <c r="C33" s="16">
        <v>3.2</v>
      </c>
      <c r="D33" s="16">
        <f>_xlfn.XLOOKUP(B33,'AL_1.1.2023'!$B$3:$B$1275,'AL_1.1.2023'!$C$3:$C$1275)</f>
        <v>2.9</v>
      </c>
      <c r="E33" s="20" t="s">
        <v>114</v>
      </c>
      <c r="F33" s="17" t="s">
        <v>57</v>
      </c>
      <c r="G33" s="17" t="s">
        <v>58</v>
      </c>
      <c r="H33" s="17" t="s">
        <v>59</v>
      </c>
      <c r="I33" s="18">
        <v>1</v>
      </c>
      <c r="J33" s="17"/>
      <c r="K33" s="17"/>
      <c r="L33" s="17"/>
      <c r="M33" s="19" t="s">
        <v>62</v>
      </c>
      <c r="N33" s="19" t="s">
        <v>63</v>
      </c>
      <c r="O33" s="19" t="s">
        <v>63</v>
      </c>
      <c r="P33" s="19" t="s">
        <v>63</v>
      </c>
      <c r="Q33" s="19" t="s">
        <v>63</v>
      </c>
      <c r="R33" s="19" t="s">
        <v>63</v>
      </c>
      <c r="S33" s="19" t="s">
        <v>62</v>
      </c>
      <c r="T33" s="19" t="s">
        <v>62</v>
      </c>
      <c r="U33" s="19" t="s">
        <v>62</v>
      </c>
      <c r="V33" s="19" t="s">
        <v>62</v>
      </c>
      <c r="W33" s="19" t="s">
        <v>62</v>
      </c>
      <c r="X33" s="19" t="s">
        <v>62</v>
      </c>
      <c r="Y33" s="19" t="s">
        <v>62</v>
      </c>
      <c r="Z33" s="19" t="s">
        <v>62</v>
      </c>
      <c r="AA33" s="19" t="s">
        <v>63</v>
      </c>
      <c r="AB33" s="19" t="s">
        <v>63</v>
      </c>
      <c r="AC33" s="19" t="s">
        <v>63</v>
      </c>
      <c r="AD33" s="19" t="s">
        <v>63</v>
      </c>
      <c r="AE33" s="19" t="s">
        <v>63</v>
      </c>
      <c r="AF33" s="19" t="s">
        <v>63</v>
      </c>
      <c r="AG33" s="19" t="s">
        <v>63</v>
      </c>
      <c r="AH33" s="19" t="s">
        <v>63</v>
      </c>
      <c r="AI33" s="19" t="s">
        <v>63</v>
      </c>
      <c r="AJ33" s="19" t="s">
        <v>63</v>
      </c>
      <c r="AK33" s="19" t="s">
        <v>63</v>
      </c>
      <c r="AL33" s="19" t="s">
        <v>63</v>
      </c>
      <c r="AM33" s="19" t="s">
        <v>63</v>
      </c>
      <c r="AN33" s="19" t="s">
        <v>63</v>
      </c>
      <c r="AO33" s="19" t="s">
        <v>63</v>
      </c>
      <c r="AP33" s="19" t="s">
        <v>63</v>
      </c>
      <c r="AQ33" s="19"/>
      <c r="AR33" s="19" t="s">
        <v>64</v>
      </c>
    </row>
    <row r="34" spans="1:44">
      <c r="A34" s="15" t="s">
        <v>55</v>
      </c>
      <c r="B34" s="66">
        <v>1418</v>
      </c>
      <c r="C34" s="16">
        <v>135</v>
      </c>
      <c r="D34" s="16">
        <f>_xlfn.XLOOKUP(B34,'AL_1.1.2023'!$B$3:$B$1275,'AL_1.1.2023'!$C$3:$C$1275)</f>
        <v>121.5</v>
      </c>
      <c r="E34" s="20" t="s">
        <v>115</v>
      </c>
      <c r="F34" s="17" t="s">
        <v>57</v>
      </c>
      <c r="G34" s="17" t="s">
        <v>66</v>
      </c>
      <c r="H34" s="17" t="s">
        <v>116</v>
      </c>
      <c r="I34" s="18" t="s">
        <v>86</v>
      </c>
      <c r="J34" s="17"/>
      <c r="K34" s="17"/>
      <c r="L34" s="17" t="s">
        <v>117</v>
      </c>
      <c r="M34" s="19" t="s">
        <v>63</v>
      </c>
      <c r="N34" s="19" t="s">
        <v>62</v>
      </c>
      <c r="O34" s="19" t="s">
        <v>62</v>
      </c>
      <c r="P34" s="19" t="s">
        <v>63</v>
      </c>
      <c r="Q34" s="19" t="s">
        <v>63</v>
      </c>
      <c r="R34" s="19" t="s">
        <v>62</v>
      </c>
      <c r="S34" s="19" t="s">
        <v>63</v>
      </c>
      <c r="T34" s="19" t="s">
        <v>62</v>
      </c>
      <c r="U34" s="19" t="s">
        <v>62</v>
      </c>
      <c r="V34" s="19" t="s">
        <v>62</v>
      </c>
      <c r="W34" s="19" t="s">
        <v>62</v>
      </c>
      <c r="X34" s="19" t="s">
        <v>63</v>
      </c>
      <c r="Y34" s="19" t="s">
        <v>63</v>
      </c>
      <c r="Z34" s="19" t="s">
        <v>63</v>
      </c>
      <c r="AA34" s="19" t="s">
        <v>63</v>
      </c>
      <c r="AB34" s="19" t="s">
        <v>63</v>
      </c>
      <c r="AC34" s="19" t="s">
        <v>63</v>
      </c>
      <c r="AD34" s="19" t="s">
        <v>63</v>
      </c>
      <c r="AE34" s="19" t="s">
        <v>63</v>
      </c>
      <c r="AF34" s="19" t="s">
        <v>63</v>
      </c>
      <c r="AG34" s="19" t="s">
        <v>63</v>
      </c>
      <c r="AH34" s="19" t="s">
        <v>63</v>
      </c>
      <c r="AI34" s="19" t="s">
        <v>63</v>
      </c>
      <c r="AJ34" s="19" t="s">
        <v>63</v>
      </c>
      <c r="AK34" s="19" t="s">
        <v>63</v>
      </c>
      <c r="AL34" s="19" t="s">
        <v>63</v>
      </c>
      <c r="AM34" s="19" t="s">
        <v>63</v>
      </c>
      <c r="AN34" s="19" t="s">
        <v>63</v>
      </c>
      <c r="AO34" s="19" t="s">
        <v>63</v>
      </c>
      <c r="AP34" s="19" t="s">
        <v>62</v>
      </c>
      <c r="AQ34" s="19"/>
      <c r="AR34" s="19" t="s">
        <v>64</v>
      </c>
    </row>
    <row r="35" spans="1:44">
      <c r="A35" s="15" t="s">
        <v>55</v>
      </c>
      <c r="B35" s="66">
        <v>1438.1</v>
      </c>
      <c r="C35" s="16">
        <v>53</v>
      </c>
      <c r="D35" s="16">
        <f>_xlfn.XLOOKUP(B35,'AL_1.1.2023'!$B$3:$B$1275,'AL_1.1.2023'!$C$3:$C$1275)</f>
        <v>47.7</v>
      </c>
      <c r="E35" s="20" t="s">
        <v>118</v>
      </c>
      <c r="F35" s="17" t="s">
        <v>57</v>
      </c>
      <c r="G35" s="17" t="s">
        <v>119</v>
      </c>
      <c r="H35" s="17" t="s">
        <v>116</v>
      </c>
      <c r="I35" s="17" t="s">
        <v>120</v>
      </c>
      <c r="J35" s="17"/>
      <c r="L35" s="17"/>
      <c r="M35" s="19" t="s">
        <v>62</v>
      </c>
      <c r="N35" s="19" t="s">
        <v>63</v>
      </c>
      <c r="O35" s="19" t="s">
        <v>62</v>
      </c>
      <c r="P35" s="19" t="s">
        <v>63</v>
      </c>
      <c r="Q35" s="19" t="s">
        <v>63</v>
      </c>
      <c r="R35" s="19" t="s">
        <v>63</v>
      </c>
      <c r="S35" s="19" t="s">
        <v>62</v>
      </c>
      <c r="T35" s="19" t="s">
        <v>62</v>
      </c>
      <c r="U35" s="19" t="s">
        <v>62</v>
      </c>
      <c r="V35" s="19" t="s">
        <v>62</v>
      </c>
      <c r="W35" s="19" t="s">
        <v>62</v>
      </c>
      <c r="X35" s="19" t="s">
        <v>63</v>
      </c>
      <c r="Y35" s="19" t="s">
        <v>63</v>
      </c>
      <c r="Z35" s="19" t="s">
        <v>63</v>
      </c>
      <c r="AA35" s="19" t="s">
        <v>63</v>
      </c>
      <c r="AB35" s="19" t="s">
        <v>63</v>
      </c>
      <c r="AC35" s="19" t="s">
        <v>63</v>
      </c>
      <c r="AD35" s="19" t="s">
        <v>63</v>
      </c>
      <c r="AE35" s="19" t="s">
        <v>63</v>
      </c>
      <c r="AF35" s="19" t="s">
        <v>63</v>
      </c>
      <c r="AG35" s="19" t="s">
        <v>63</v>
      </c>
      <c r="AH35" s="19" t="s">
        <v>63</v>
      </c>
      <c r="AI35" s="19" t="s">
        <v>63</v>
      </c>
      <c r="AJ35" s="19" t="s">
        <v>63</v>
      </c>
      <c r="AK35" s="19" t="s">
        <v>63</v>
      </c>
      <c r="AL35" s="19" t="s">
        <v>63</v>
      </c>
      <c r="AM35" s="19" t="s">
        <v>63</v>
      </c>
      <c r="AN35" s="19" t="s">
        <v>63</v>
      </c>
      <c r="AO35" s="19" t="s">
        <v>63</v>
      </c>
      <c r="AP35" s="19" t="s">
        <v>63</v>
      </c>
      <c r="AQ35" s="19"/>
      <c r="AR35" s="19" t="s">
        <v>64</v>
      </c>
    </row>
    <row r="36" spans="1:44" ht="25.5">
      <c r="A36" s="15" t="s">
        <v>55</v>
      </c>
      <c r="B36" s="66">
        <v>1444.1</v>
      </c>
      <c r="C36" s="16">
        <v>21</v>
      </c>
      <c r="D36" s="16">
        <f>_xlfn.XLOOKUP(B36,'AL_1.1.2023'!$B$3:$B$1275,'AL_1.1.2023'!$C$3:$C$1275)</f>
        <v>18.899999999999999</v>
      </c>
      <c r="E36" s="20" t="s">
        <v>121</v>
      </c>
      <c r="F36" s="17" t="s">
        <v>57</v>
      </c>
      <c r="G36" s="17" t="s">
        <v>58</v>
      </c>
      <c r="H36" s="17" t="s">
        <v>59</v>
      </c>
      <c r="I36" s="17" t="s">
        <v>122</v>
      </c>
      <c r="J36" s="17" t="s">
        <v>123</v>
      </c>
      <c r="K36" s="17"/>
      <c r="L36" s="17" t="s">
        <v>124</v>
      </c>
      <c r="M36" s="19" t="s">
        <v>63</v>
      </c>
      <c r="N36" s="19" t="s">
        <v>63</v>
      </c>
      <c r="O36" s="19" t="s">
        <v>62</v>
      </c>
      <c r="P36" s="19" t="s">
        <v>63</v>
      </c>
      <c r="Q36" s="19" t="s">
        <v>63</v>
      </c>
      <c r="R36" s="19" t="s">
        <v>62</v>
      </c>
      <c r="S36" s="19" t="s">
        <v>63</v>
      </c>
      <c r="T36" s="19" t="s">
        <v>62</v>
      </c>
      <c r="U36" s="19" t="s">
        <v>62</v>
      </c>
      <c r="V36" s="19" t="s">
        <v>62</v>
      </c>
      <c r="W36" s="19" t="s">
        <v>62</v>
      </c>
      <c r="X36" s="19" t="s">
        <v>63</v>
      </c>
      <c r="Y36" s="19" t="s">
        <v>63</v>
      </c>
      <c r="Z36" s="19" t="s">
        <v>63</v>
      </c>
      <c r="AA36" s="19" t="s">
        <v>63</v>
      </c>
      <c r="AB36" s="19" t="s">
        <v>63</v>
      </c>
      <c r="AC36" s="19" t="s">
        <v>63</v>
      </c>
      <c r="AD36" s="19" t="s">
        <v>62</v>
      </c>
      <c r="AE36" s="19" t="s">
        <v>63</v>
      </c>
      <c r="AF36" s="19" t="s">
        <v>63</v>
      </c>
      <c r="AG36" s="19" t="s">
        <v>63</v>
      </c>
      <c r="AH36" s="19" t="s">
        <v>63</v>
      </c>
      <c r="AI36" s="19" t="s">
        <v>63</v>
      </c>
      <c r="AJ36" s="19" t="s">
        <v>63</v>
      </c>
      <c r="AK36" s="19" t="s">
        <v>63</v>
      </c>
      <c r="AL36" s="19" t="s">
        <v>63</v>
      </c>
      <c r="AM36" s="19" t="s">
        <v>63</v>
      </c>
      <c r="AN36" s="19" t="s">
        <v>63</v>
      </c>
      <c r="AO36" s="19" t="s">
        <v>63</v>
      </c>
      <c r="AP36" s="19" t="s">
        <v>63</v>
      </c>
      <c r="AQ36" s="19"/>
      <c r="AR36" s="19" t="s">
        <v>64</v>
      </c>
    </row>
    <row r="37" spans="1:44" ht="25.5">
      <c r="A37" s="15" t="s">
        <v>55</v>
      </c>
      <c r="B37" s="66">
        <v>1446.1</v>
      </c>
      <c r="C37" s="16">
        <v>36</v>
      </c>
      <c r="D37" s="16">
        <f>_xlfn.XLOOKUP(B37,'AL_1.1.2023'!$B$3:$B$1275,'AL_1.1.2023'!$C$3:$C$1275)</f>
        <v>32.4</v>
      </c>
      <c r="E37" s="20" t="s">
        <v>125</v>
      </c>
      <c r="F37" s="17" t="s">
        <v>57</v>
      </c>
      <c r="G37" s="17" t="s">
        <v>58</v>
      </c>
      <c r="H37" s="17" t="s">
        <v>59</v>
      </c>
      <c r="I37" s="17" t="s">
        <v>126</v>
      </c>
      <c r="J37" s="17" t="s">
        <v>127</v>
      </c>
      <c r="K37" s="17"/>
      <c r="L37" s="17"/>
      <c r="M37" s="19" t="s">
        <v>63</v>
      </c>
      <c r="N37" s="19" t="s">
        <v>63</v>
      </c>
      <c r="O37" s="19" t="s">
        <v>62</v>
      </c>
      <c r="P37" s="19" t="s">
        <v>63</v>
      </c>
      <c r="Q37" s="19" t="s">
        <v>63</v>
      </c>
      <c r="R37" s="19" t="s">
        <v>62</v>
      </c>
      <c r="S37" s="19" t="s">
        <v>63</v>
      </c>
      <c r="T37" s="19" t="s">
        <v>62</v>
      </c>
      <c r="U37" s="19" t="s">
        <v>62</v>
      </c>
      <c r="V37" s="19" t="s">
        <v>62</v>
      </c>
      <c r="W37" s="19" t="s">
        <v>62</v>
      </c>
      <c r="X37" s="19" t="s">
        <v>63</v>
      </c>
      <c r="Y37" s="19" t="s">
        <v>63</v>
      </c>
      <c r="Z37" s="19" t="s">
        <v>63</v>
      </c>
      <c r="AA37" s="19" t="s">
        <v>63</v>
      </c>
      <c r="AB37" s="19" t="s">
        <v>63</v>
      </c>
      <c r="AC37" s="19" t="s">
        <v>63</v>
      </c>
      <c r="AD37" s="19" t="s">
        <v>62</v>
      </c>
      <c r="AE37" s="19" t="s">
        <v>63</v>
      </c>
      <c r="AF37" s="19" t="s">
        <v>63</v>
      </c>
      <c r="AG37" s="19" t="s">
        <v>63</v>
      </c>
      <c r="AH37" s="19" t="s">
        <v>63</v>
      </c>
      <c r="AI37" s="19" t="s">
        <v>63</v>
      </c>
      <c r="AJ37" s="19" t="s">
        <v>63</v>
      </c>
      <c r="AK37" s="19" t="s">
        <v>63</v>
      </c>
      <c r="AL37" s="19" t="s">
        <v>63</v>
      </c>
      <c r="AM37" s="19" t="s">
        <v>63</v>
      </c>
      <c r="AN37" s="19" t="s">
        <v>63</v>
      </c>
      <c r="AO37" s="19" t="s">
        <v>63</v>
      </c>
      <c r="AP37" s="19" t="s">
        <v>63</v>
      </c>
      <c r="AQ37" s="19"/>
      <c r="AR37" s="19" t="s">
        <v>64</v>
      </c>
    </row>
    <row r="38" spans="1:44">
      <c r="A38" s="15" t="s">
        <v>55</v>
      </c>
      <c r="B38" s="66">
        <v>1459</v>
      </c>
      <c r="C38" s="16">
        <v>37</v>
      </c>
      <c r="D38" s="16">
        <f>_xlfn.XLOOKUP(B38,'AL_1.1.2023'!$B$3:$B$1275,'AL_1.1.2023'!$C$3:$C$1275)</f>
        <v>33.299999999999997</v>
      </c>
      <c r="E38" s="20" t="s">
        <v>128</v>
      </c>
      <c r="F38" s="17" t="s">
        <v>57</v>
      </c>
      <c r="G38" s="17" t="s">
        <v>129</v>
      </c>
      <c r="H38" s="17" t="s">
        <v>59</v>
      </c>
      <c r="I38" s="18">
        <v>1</v>
      </c>
      <c r="J38" s="17"/>
      <c r="K38" s="17"/>
      <c r="L38" s="17"/>
      <c r="M38" s="19" t="s">
        <v>62</v>
      </c>
      <c r="N38" s="19" t="s">
        <v>63</v>
      </c>
      <c r="O38" s="19" t="s">
        <v>62</v>
      </c>
      <c r="P38" s="19" t="s">
        <v>63</v>
      </c>
      <c r="Q38" s="19" t="s">
        <v>63</v>
      </c>
      <c r="R38" s="19" t="s">
        <v>63</v>
      </c>
      <c r="S38" s="19" t="s">
        <v>62</v>
      </c>
      <c r="T38" s="19" t="s">
        <v>62</v>
      </c>
      <c r="U38" s="19" t="s">
        <v>62</v>
      </c>
      <c r="V38" s="19" t="s">
        <v>62</v>
      </c>
      <c r="W38" s="19" t="s">
        <v>62</v>
      </c>
      <c r="X38" s="19" t="s">
        <v>63</v>
      </c>
      <c r="Y38" s="19" t="s">
        <v>63</v>
      </c>
      <c r="Z38" s="19" t="s">
        <v>63</v>
      </c>
      <c r="AA38" s="19" t="s">
        <v>63</v>
      </c>
      <c r="AB38" s="19" t="s">
        <v>63</v>
      </c>
      <c r="AC38" s="19" t="s">
        <v>63</v>
      </c>
      <c r="AD38" s="19" t="s">
        <v>63</v>
      </c>
      <c r="AE38" s="19" t="s">
        <v>63</v>
      </c>
      <c r="AF38" s="19" t="s">
        <v>63</v>
      </c>
      <c r="AG38" s="19" t="s">
        <v>63</v>
      </c>
      <c r="AH38" s="19" t="s">
        <v>63</v>
      </c>
      <c r="AI38" s="19" t="s">
        <v>63</v>
      </c>
      <c r="AJ38" s="19" t="s">
        <v>63</v>
      </c>
      <c r="AK38" s="19" t="s">
        <v>63</v>
      </c>
      <c r="AL38" s="19" t="s">
        <v>63</v>
      </c>
      <c r="AM38" s="19" t="s">
        <v>63</v>
      </c>
      <c r="AN38" s="19" t="s">
        <v>63</v>
      </c>
      <c r="AO38" s="19" t="s">
        <v>63</v>
      </c>
      <c r="AP38" s="19" t="s">
        <v>63</v>
      </c>
      <c r="AQ38" s="19"/>
      <c r="AR38" s="19" t="s">
        <v>64</v>
      </c>
    </row>
    <row r="39" spans="1:44">
      <c r="A39" s="15" t="s">
        <v>55</v>
      </c>
      <c r="B39" s="66">
        <v>1460</v>
      </c>
      <c r="C39" s="16">
        <v>37</v>
      </c>
      <c r="D39" s="16">
        <f>_xlfn.XLOOKUP(B39,'AL_1.1.2023'!$B$3:$B$1275,'AL_1.1.2023'!$C$3:$C$1275)</f>
        <v>33.299999999999997</v>
      </c>
      <c r="E39" s="20" t="s">
        <v>130</v>
      </c>
      <c r="F39" s="17" t="s">
        <v>57</v>
      </c>
      <c r="G39" s="17" t="s">
        <v>129</v>
      </c>
      <c r="H39" s="17" t="s">
        <v>59</v>
      </c>
      <c r="I39" s="18">
        <v>1</v>
      </c>
      <c r="J39" s="17"/>
      <c r="K39" s="17"/>
      <c r="L39" s="17"/>
      <c r="M39" s="19" t="s">
        <v>62</v>
      </c>
      <c r="N39" s="19" t="s">
        <v>63</v>
      </c>
      <c r="O39" s="19" t="s">
        <v>62</v>
      </c>
      <c r="P39" s="19" t="s">
        <v>63</v>
      </c>
      <c r="Q39" s="19" t="s">
        <v>63</v>
      </c>
      <c r="R39" s="19" t="s">
        <v>63</v>
      </c>
      <c r="S39" s="19" t="s">
        <v>62</v>
      </c>
      <c r="T39" s="19" t="s">
        <v>62</v>
      </c>
      <c r="U39" s="19" t="s">
        <v>62</v>
      </c>
      <c r="V39" s="19" t="s">
        <v>62</v>
      </c>
      <c r="W39" s="19" t="s">
        <v>62</v>
      </c>
      <c r="X39" s="19" t="s">
        <v>63</v>
      </c>
      <c r="Y39" s="19" t="s">
        <v>63</v>
      </c>
      <c r="Z39" s="19" t="s">
        <v>63</v>
      </c>
      <c r="AA39" s="19" t="s">
        <v>63</v>
      </c>
      <c r="AB39" s="19" t="s">
        <v>63</v>
      </c>
      <c r="AC39" s="19" t="s">
        <v>63</v>
      </c>
      <c r="AD39" s="19" t="s">
        <v>63</v>
      </c>
      <c r="AE39" s="19" t="s">
        <v>63</v>
      </c>
      <c r="AF39" s="19" t="s">
        <v>63</v>
      </c>
      <c r="AG39" s="19" t="s">
        <v>63</v>
      </c>
      <c r="AH39" s="19" t="s">
        <v>63</v>
      </c>
      <c r="AI39" s="19" t="s">
        <v>63</v>
      </c>
      <c r="AJ39" s="19" t="s">
        <v>63</v>
      </c>
      <c r="AK39" s="19" t="s">
        <v>63</v>
      </c>
      <c r="AL39" s="19" t="s">
        <v>63</v>
      </c>
      <c r="AM39" s="19" t="s">
        <v>63</v>
      </c>
      <c r="AN39" s="19" t="s">
        <v>63</v>
      </c>
      <c r="AO39" s="19" t="s">
        <v>63</v>
      </c>
      <c r="AP39" s="19" t="s">
        <v>63</v>
      </c>
      <c r="AQ39" s="19"/>
      <c r="AR39" s="19" t="s">
        <v>64</v>
      </c>
    </row>
    <row r="40" spans="1:44">
      <c r="A40" s="15" t="s">
        <v>55</v>
      </c>
      <c r="B40" s="66">
        <v>1469</v>
      </c>
      <c r="C40" s="16">
        <v>150</v>
      </c>
      <c r="D40" s="16">
        <f>_xlfn.XLOOKUP(B40,'AL_1.1.2023'!$B$3:$B$1275,'AL_1.1.2023'!$C$3:$C$1275)</f>
        <v>135</v>
      </c>
      <c r="E40" s="20" t="s">
        <v>131</v>
      </c>
      <c r="F40" s="17" t="s">
        <v>77</v>
      </c>
      <c r="G40" s="17" t="s">
        <v>58</v>
      </c>
      <c r="H40" s="17" t="s">
        <v>57</v>
      </c>
      <c r="I40" s="18" t="s">
        <v>132</v>
      </c>
      <c r="J40" s="17"/>
      <c r="K40" s="17"/>
      <c r="L40" s="17"/>
      <c r="M40" s="19" t="s">
        <v>62</v>
      </c>
      <c r="N40" s="19" t="s">
        <v>63</v>
      </c>
      <c r="O40" s="19" t="s">
        <v>63</v>
      </c>
      <c r="P40" s="19" t="s">
        <v>63</v>
      </c>
      <c r="Q40" s="19" t="s">
        <v>63</v>
      </c>
      <c r="R40" s="19" t="s">
        <v>62</v>
      </c>
      <c r="S40" s="19" t="s">
        <v>63</v>
      </c>
      <c r="T40" s="19" t="s">
        <v>62</v>
      </c>
      <c r="U40" s="19" t="s">
        <v>62</v>
      </c>
      <c r="V40" s="19" t="s">
        <v>62</v>
      </c>
      <c r="W40" s="19" t="s">
        <v>62</v>
      </c>
      <c r="X40" s="19" t="s">
        <v>63</v>
      </c>
      <c r="Y40" s="19" t="s">
        <v>63</v>
      </c>
      <c r="Z40" s="19" t="s">
        <v>63</v>
      </c>
      <c r="AA40" s="19" t="s">
        <v>63</v>
      </c>
      <c r="AB40" s="19" t="s">
        <v>63</v>
      </c>
      <c r="AC40" s="19" t="s">
        <v>63</v>
      </c>
      <c r="AD40" s="19" t="s">
        <v>63</v>
      </c>
      <c r="AE40" s="19" t="s">
        <v>63</v>
      </c>
      <c r="AF40" s="19" t="s">
        <v>63</v>
      </c>
      <c r="AG40" s="19" t="s">
        <v>63</v>
      </c>
      <c r="AH40" s="19" t="s">
        <v>63</v>
      </c>
      <c r="AI40" s="19" t="s">
        <v>63</v>
      </c>
      <c r="AJ40" s="19" t="s">
        <v>63</v>
      </c>
      <c r="AK40" s="19" t="s">
        <v>63</v>
      </c>
      <c r="AL40" s="19" t="s">
        <v>63</v>
      </c>
      <c r="AM40" s="19" t="s">
        <v>63</v>
      </c>
      <c r="AN40" s="19" t="s">
        <v>63</v>
      </c>
      <c r="AO40" s="19" t="s">
        <v>63</v>
      </c>
      <c r="AP40" s="19" t="s">
        <v>63</v>
      </c>
      <c r="AQ40" s="19"/>
      <c r="AR40" s="19" t="s">
        <v>64</v>
      </c>
    </row>
    <row r="41" spans="1:44">
      <c r="A41" s="15" t="s">
        <v>55</v>
      </c>
      <c r="B41" s="66">
        <v>1474.1</v>
      </c>
      <c r="C41" s="16">
        <v>87</v>
      </c>
      <c r="D41" s="16">
        <f>_xlfn.XLOOKUP(B41,'AL_1.1.2023'!$B$3:$B$1275,'AL_1.1.2023'!$C$3:$C$1275)</f>
        <v>78.3</v>
      </c>
      <c r="E41" s="20" t="s">
        <v>133</v>
      </c>
      <c r="F41" s="17" t="s">
        <v>57</v>
      </c>
      <c r="G41" s="17" t="s">
        <v>57</v>
      </c>
      <c r="H41" s="17" t="s">
        <v>59</v>
      </c>
      <c r="I41" s="17" t="s">
        <v>86</v>
      </c>
      <c r="J41" s="17"/>
      <c r="K41" s="17" t="s">
        <v>88</v>
      </c>
      <c r="L41" s="17" t="s">
        <v>134</v>
      </c>
      <c r="M41" s="19" t="s">
        <v>63</v>
      </c>
      <c r="N41" s="19" t="s">
        <v>63</v>
      </c>
      <c r="O41" s="19" t="s">
        <v>62</v>
      </c>
      <c r="P41" s="19" t="s">
        <v>63</v>
      </c>
      <c r="Q41" s="19" t="s">
        <v>63</v>
      </c>
      <c r="R41" s="19" t="s">
        <v>62</v>
      </c>
      <c r="S41" s="19" t="s">
        <v>63</v>
      </c>
      <c r="T41" s="19" t="s">
        <v>62</v>
      </c>
      <c r="U41" s="19" t="s">
        <v>62</v>
      </c>
      <c r="V41" s="19" t="s">
        <v>62</v>
      </c>
      <c r="W41" s="19" t="s">
        <v>62</v>
      </c>
      <c r="X41" s="19" t="s">
        <v>63</v>
      </c>
      <c r="Y41" s="19" t="s">
        <v>63</v>
      </c>
      <c r="Z41" s="19" t="s">
        <v>63</v>
      </c>
      <c r="AA41" s="19" t="s">
        <v>63</v>
      </c>
      <c r="AB41" s="19" t="s">
        <v>63</v>
      </c>
      <c r="AC41" s="19" t="s">
        <v>63</v>
      </c>
      <c r="AD41" s="19" t="s">
        <v>63</v>
      </c>
      <c r="AE41" s="19" t="s">
        <v>63</v>
      </c>
      <c r="AF41" s="19" t="s">
        <v>63</v>
      </c>
      <c r="AG41" s="19" t="s">
        <v>63</v>
      </c>
      <c r="AH41" s="19" t="s">
        <v>63</v>
      </c>
      <c r="AI41" s="19" t="s">
        <v>63</v>
      </c>
      <c r="AJ41" s="19" t="s">
        <v>63</v>
      </c>
      <c r="AK41" s="19" t="s">
        <v>63</v>
      </c>
      <c r="AL41" s="19" t="s">
        <v>63</v>
      </c>
      <c r="AM41" s="19" t="s">
        <v>63</v>
      </c>
      <c r="AN41" s="19" t="s">
        <v>63</v>
      </c>
      <c r="AO41" s="19" t="s">
        <v>63</v>
      </c>
      <c r="AP41" s="19" t="s">
        <v>63</v>
      </c>
      <c r="AQ41" s="19"/>
      <c r="AR41" s="19" t="s">
        <v>64</v>
      </c>
    </row>
    <row r="42" spans="1:44">
      <c r="A42" s="15" t="s">
        <v>55</v>
      </c>
      <c r="B42" s="66">
        <v>1479</v>
      </c>
      <c r="C42" s="16">
        <v>2.8</v>
      </c>
      <c r="D42" s="16">
        <f>_xlfn.XLOOKUP(B42,'AL_1.1.2023'!$B$3:$B$1275,'AL_1.1.2023'!$C$3:$C$1275)</f>
        <v>2.5</v>
      </c>
      <c r="E42" s="20" t="s">
        <v>135</v>
      </c>
      <c r="F42" s="17" t="s">
        <v>57</v>
      </c>
      <c r="G42" s="22" t="s">
        <v>57</v>
      </c>
      <c r="H42" s="17" t="s">
        <v>59</v>
      </c>
      <c r="I42" s="18">
        <v>1</v>
      </c>
      <c r="J42" s="17"/>
      <c r="K42" s="17"/>
      <c r="L42" s="17"/>
      <c r="M42" s="19" t="s">
        <v>62</v>
      </c>
      <c r="N42" s="19" t="s">
        <v>63</v>
      </c>
      <c r="O42" s="19" t="s">
        <v>63</v>
      </c>
      <c r="P42" s="19" t="s">
        <v>63</v>
      </c>
      <c r="Q42" s="19" t="s">
        <v>63</v>
      </c>
      <c r="R42" s="19" t="s">
        <v>63</v>
      </c>
      <c r="S42" s="19" t="s">
        <v>62</v>
      </c>
      <c r="T42" s="19" t="s">
        <v>62</v>
      </c>
      <c r="U42" s="19" t="s">
        <v>62</v>
      </c>
      <c r="V42" s="19" t="s">
        <v>62</v>
      </c>
      <c r="W42" s="19" t="s">
        <v>62</v>
      </c>
      <c r="X42" s="19" t="s">
        <v>62</v>
      </c>
      <c r="Y42" s="19" t="s">
        <v>62</v>
      </c>
      <c r="Z42" s="19" t="s">
        <v>62</v>
      </c>
      <c r="AA42" s="19" t="s">
        <v>63</v>
      </c>
      <c r="AB42" s="19" t="s">
        <v>63</v>
      </c>
      <c r="AC42" s="19" t="s">
        <v>63</v>
      </c>
      <c r="AD42" s="19" t="s">
        <v>63</v>
      </c>
      <c r="AE42" s="19" t="s">
        <v>63</v>
      </c>
      <c r="AF42" s="19" t="s">
        <v>63</v>
      </c>
      <c r="AG42" s="19" t="s">
        <v>63</v>
      </c>
      <c r="AH42" s="19" t="s">
        <v>63</v>
      </c>
      <c r="AI42" s="19" t="s">
        <v>63</v>
      </c>
      <c r="AJ42" s="19" t="s">
        <v>63</v>
      </c>
      <c r="AK42" s="19" t="s">
        <v>63</v>
      </c>
      <c r="AL42" s="19" t="s">
        <v>63</v>
      </c>
      <c r="AM42" s="19" t="s">
        <v>63</v>
      </c>
      <c r="AN42" s="19" t="s">
        <v>63</v>
      </c>
      <c r="AO42" s="19" t="s">
        <v>63</v>
      </c>
      <c r="AP42" s="19" t="s">
        <v>63</v>
      </c>
      <c r="AQ42" s="19"/>
      <c r="AR42" s="19" t="s">
        <v>64</v>
      </c>
    </row>
    <row r="43" spans="1:44">
      <c r="A43" s="15" t="s">
        <v>55</v>
      </c>
      <c r="B43" s="66">
        <v>1509</v>
      </c>
      <c r="C43" s="16">
        <v>2.5</v>
      </c>
      <c r="D43" s="16">
        <f>_xlfn.XLOOKUP(B43,'AL_1.1.2023'!$B$3:$B$1275,'AL_1.1.2023'!$C$3:$C$1275)</f>
        <v>2.2999999999999998</v>
      </c>
      <c r="E43" s="20" t="s">
        <v>136</v>
      </c>
      <c r="F43" s="17" t="s">
        <v>57</v>
      </c>
      <c r="G43" s="17" t="s">
        <v>57</v>
      </c>
      <c r="H43" s="17" t="s">
        <v>57</v>
      </c>
      <c r="I43" s="18">
        <v>1</v>
      </c>
      <c r="J43" s="17"/>
      <c r="K43" s="17"/>
      <c r="L43" s="17"/>
      <c r="M43" s="19" t="s">
        <v>62</v>
      </c>
      <c r="N43" s="19" t="s">
        <v>63</v>
      </c>
      <c r="O43" s="19" t="s">
        <v>63</v>
      </c>
      <c r="P43" s="19" t="s">
        <v>63</v>
      </c>
      <c r="Q43" s="19" t="s">
        <v>63</v>
      </c>
      <c r="R43" s="19" t="s">
        <v>63</v>
      </c>
      <c r="S43" s="19" t="s">
        <v>62</v>
      </c>
      <c r="T43" s="19" t="s">
        <v>62</v>
      </c>
      <c r="U43" s="19" t="s">
        <v>62</v>
      </c>
      <c r="V43" s="19" t="s">
        <v>62</v>
      </c>
      <c r="W43" s="19" t="s">
        <v>62</v>
      </c>
      <c r="X43" s="19" t="s">
        <v>62</v>
      </c>
      <c r="Y43" s="19" t="s">
        <v>62</v>
      </c>
      <c r="Z43" s="19" t="s">
        <v>62</v>
      </c>
      <c r="AA43" s="19" t="s">
        <v>63</v>
      </c>
      <c r="AB43" s="19" t="s">
        <v>63</v>
      </c>
      <c r="AC43" s="19" t="s">
        <v>63</v>
      </c>
      <c r="AD43" s="19" t="s">
        <v>63</v>
      </c>
      <c r="AE43" s="19" t="s">
        <v>63</v>
      </c>
      <c r="AF43" s="19" t="s">
        <v>63</v>
      </c>
      <c r="AG43" s="19" t="s">
        <v>63</v>
      </c>
      <c r="AH43" s="19" t="s">
        <v>63</v>
      </c>
      <c r="AI43" s="19" t="s">
        <v>63</v>
      </c>
      <c r="AJ43" s="19" t="s">
        <v>63</v>
      </c>
      <c r="AK43" s="19" t="s">
        <v>63</v>
      </c>
      <c r="AL43" s="19" t="s">
        <v>63</v>
      </c>
      <c r="AM43" s="19" t="s">
        <v>63</v>
      </c>
      <c r="AN43" s="19" t="s">
        <v>63</v>
      </c>
      <c r="AO43" s="19" t="s">
        <v>63</v>
      </c>
      <c r="AP43" s="19" t="s">
        <v>62</v>
      </c>
      <c r="AQ43" s="19"/>
      <c r="AR43" s="19" t="s">
        <v>64</v>
      </c>
    </row>
    <row r="44" spans="1:44">
      <c r="A44" s="15" t="s">
        <v>55</v>
      </c>
      <c r="B44" s="66">
        <v>1517</v>
      </c>
      <c r="C44" s="16">
        <v>23</v>
      </c>
      <c r="D44" s="16">
        <f>_xlfn.XLOOKUP(B44,'AL_1.1.2023'!$B$3:$B$1275,'AL_1.1.2023'!$C$3:$C$1275)</f>
        <v>20.7</v>
      </c>
      <c r="E44" s="20" t="s">
        <v>137</v>
      </c>
      <c r="F44" s="17" t="s">
        <v>57</v>
      </c>
      <c r="G44" s="17" t="s">
        <v>57</v>
      </c>
      <c r="H44" s="17" t="s">
        <v>57</v>
      </c>
      <c r="I44" s="18">
        <v>1</v>
      </c>
      <c r="J44" s="17"/>
      <c r="K44" s="17"/>
      <c r="L44" s="17"/>
      <c r="M44" s="19" t="s">
        <v>62</v>
      </c>
      <c r="N44" s="19" t="s">
        <v>63</v>
      </c>
      <c r="O44" s="19" t="s">
        <v>63</v>
      </c>
      <c r="P44" s="19" t="s">
        <v>63</v>
      </c>
      <c r="Q44" s="19" t="s">
        <v>63</v>
      </c>
      <c r="R44" s="19" t="s">
        <v>63</v>
      </c>
      <c r="S44" s="19" t="s">
        <v>62</v>
      </c>
      <c r="T44" s="19" t="s">
        <v>62</v>
      </c>
      <c r="U44" s="19" t="s">
        <v>62</v>
      </c>
      <c r="V44" s="19" t="s">
        <v>62</v>
      </c>
      <c r="W44" s="19" t="s">
        <v>62</v>
      </c>
      <c r="X44" s="19" t="s">
        <v>63</v>
      </c>
      <c r="Y44" s="19" t="s">
        <v>63</v>
      </c>
      <c r="Z44" s="19" t="s">
        <v>63</v>
      </c>
      <c r="AA44" s="19" t="s">
        <v>63</v>
      </c>
      <c r="AB44" s="19" t="s">
        <v>63</v>
      </c>
      <c r="AC44" s="19" t="s">
        <v>63</v>
      </c>
      <c r="AD44" s="19" t="s">
        <v>63</v>
      </c>
      <c r="AE44" s="19" t="s">
        <v>63</v>
      </c>
      <c r="AF44" s="19" t="s">
        <v>63</v>
      </c>
      <c r="AG44" s="19" t="s">
        <v>63</v>
      </c>
      <c r="AH44" s="19" t="s">
        <v>63</v>
      </c>
      <c r="AI44" s="19" t="s">
        <v>63</v>
      </c>
      <c r="AJ44" s="19" t="s">
        <v>63</v>
      </c>
      <c r="AK44" s="19" t="s">
        <v>63</v>
      </c>
      <c r="AL44" s="19" t="s">
        <v>63</v>
      </c>
      <c r="AM44" s="19" t="s">
        <v>63</v>
      </c>
      <c r="AN44" s="19" t="s">
        <v>63</v>
      </c>
      <c r="AO44" s="19" t="s">
        <v>63</v>
      </c>
      <c r="AP44" s="19" t="s">
        <v>63</v>
      </c>
      <c r="AQ44" s="19"/>
      <c r="AR44" s="19" t="s">
        <v>64</v>
      </c>
    </row>
    <row r="45" spans="1:44">
      <c r="A45" s="15" t="s">
        <v>55</v>
      </c>
      <c r="B45" s="66">
        <v>1524</v>
      </c>
      <c r="C45" s="16">
        <v>18</v>
      </c>
      <c r="D45" s="16">
        <f>_xlfn.XLOOKUP(B45,'AL_1.1.2023'!$B$3:$B$1275,'AL_1.1.2023'!$C$3:$C$1275)</f>
        <v>16.2</v>
      </c>
      <c r="E45" s="20" t="s">
        <v>138</v>
      </c>
      <c r="F45" s="17" t="s">
        <v>139</v>
      </c>
      <c r="G45" s="17" t="s">
        <v>57</v>
      </c>
      <c r="H45" s="17" t="s">
        <v>59</v>
      </c>
      <c r="I45" s="17" t="s">
        <v>140</v>
      </c>
      <c r="J45" s="17"/>
      <c r="K45" s="21"/>
      <c r="L45" s="17"/>
      <c r="M45" s="19" t="s">
        <v>63</v>
      </c>
      <c r="N45" s="19" t="s">
        <v>62</v>
      </c>
      <c r="O45" s="19" t="s">
        <v>62</v>
      </c>
      <c r="P45" s="19" t="s">
        <v>63</v>
      </c>
      <c r="Q45" s="19" t="s">
        <v>63</v>
      </c>
      <c r="R45" s="19" t="s">
        <v>62</v>
      </c>
      <c r="S45" s="19" t="s">
        <v>63</v>
      </c>
      <c r="T45" s="19" t="s">
        <v>62</v>
      </c>
      <c r="U45" s="19" t="s">
        <v>62</v>
      </c>
      <c r="V45" s="19" t="s">
        <v>62</v>
      </c>
      <c r="W45" s="19" t="s">
        <v>62</v>
      </c>
      <c r="X45" s="19" t="s">
        <v>63</v>
      </c>
      <c r="Y45" s="19" t="s">
        <v>63</v>
      </c>
      <c r="Z45" s="19" t="s">
        <v>63</v>
      </c>
      <c r="AA45" s="19" t="s">
        <v>63</v>
      </c>
      <c r="AB45" s="19" t="s">
        <v>63</v>
      </c>
      <c r="AC45" s="19" t="s">
        <v>63</v>
      </c>
      <c r="AD45" s="19" t="s">
        <v>63</v>
      </c>
      <c r="AE45" s="19" t="s">
        <v>63</v>
      </c>
      <c r="AF45" s="19" t="s">
        <v>63</v>
      </c>
      <c r="AG45" s="19" t="s">
        <v>63</v>
      </c>
      <c r="AH45" s="19" t="s">
        <v>63</v>
      </c>
      <c r="AI45" s="19" t="s">
        <v>63</v>
      </c>
      <c r="AJ45" s="19" t="s">
        <v>63</v>
      </c>
      <c r="AK45" s="19" t="s">
        <v>63</v>
      </c>
      <c r="AL45" s="19" t="s">
        <v>63</v>
      </c>
      <c r="AM45" s="19" t="s">
        <v>63</v>
      </c>
      <c r="AN45" s="19" t="s">
        <v>63</v>
      </c>
      <c r="AO45" s="19" t="s">
        <v>63</v>
      </c>
      <c r="AP45" s="19" t="s">
        <v>63</v>
      </c>
      <c r="AQ45" s="19"/>
      <c r="AR45" s="19" t="s">
        <v>64</v>
      </c>
    </row>
    <row r="46" spans="1:44">
      <c r="A46" s="15" t="s">
        <v>55</v>
      </c>
      <c r="B46" s="66">
        <v>1556</v>
      </c>
      <c r="C46" s="16">
        <v>8.6999999999999993</v>
      </c>
      <c r="D46" s="16">
        <f>_xlfn.XLOOKUP(B46,'AL_1.1.2023'!$B$3:$B$1275,'AL_1.1.2023'!$C$3:$C$1275)</f>
        <v>7.8</v>
      </c>
      <c r="E46" s="20" t="s">
        <v>141</v>
      </c>
      <c r="F46" s="17" t="s">
        <v>57</v>
      </c>
      <c r="G46" s="17" t="s">
        <v>57</v>
      </c>
      <c r="H46" s="17" t="s">
        <v>59</v>
      </c>
      <c r="I46" s="18">
        <v>1</v>
      </c>
      <c r="J46" s="17"/>
      <c r="K46" s="17"/>
      <c r="L46" s="17"/>
      <c r="M46" s="19" t="s">
        <v>62</v>
      </c>
      <c r="N46" s="19" t="s">
        <v>63</v>
      </c>
      <c r="O46" s="19" t="s">
        <v>63</v>
      </c>
      <c r="P46" s="19" t="s">
        <v>63</v>
      </c>
      <c r="Q46" s="19" t="s">
        <v>63</v>
      </c>
      <c r="R46" s="19" t="s">
        <v>63</v>
      </c>
      <c r="S46" s="19" t="s">
        <v>62</v>
      </c>
      <c r="T46" s="19" t="s">
        <v>62</v>
      </c>
      <c r="U46" s="19" t="s">
        <v>62</v>
      </c>
      <c r="V46" s="19" t="s">
        <v>62</v>
      </c>
      <c r="W46" s="19" t="s">
        <v>62</v>
      </c>
      <c r="X46" s="19" t="s">
        <v>63</v>
      </c>
      <c r="Y46" s="19" t="s">
        <v>63</v>
      </c>
      <c r="Z46" s="19" t="s">
        <v>63</v>
      </c>
      <c r="AA46" s="19" t="s">
        <v>63</v>
      </c>
      <c r="AB46" s="19" t="s">
        <v>63</v>
      </c>
      <c r="AC46" s="19" t="s">
        <v>63</v>
      </c>
      <c r="AD46" s="19" t="s">
        <v>63</v>
      </c>
      <c r="AE46" s="19" t="s">
        <v>63</v>
      </c>
      <c r="AF46" s="19" t="s">
        <v>63</v>
      </c>
      <c r="AG46" s="19" t="s">
        <v>63</v>
      </c>
      <c r="AH46" s="19" t="s">
        <v>63</v>
      </c>
      <c r="AI46" s="19" t="s">
        <v>63</v>
      </c>
      <c r="AJ46" s="19" t="s">
        <v>63</v>
      </c>
      <c r="AK46" s="19" t="s">
        <v>63</v>
      </c>
      <c r="AL46" s="19" t="s">
        <v>63</v>
      </c>
      <c r="AM46" s="19" t="s">
        <v>63</v>
      </c>
      <c r="AN46" s="19" t="s">
        <v>63</v>
      </c>
      <c r="AO46" s="19" t="s">
        <v>63</v>
      </c>
      <c r="AP46" s="19" t="s">
        <v>63</v>
      </c>
      <c r="AQ46" s="19"/>
      <c r="AR46" s="19" t="s">
        <v>64</v>
      </c>
    </row>
    <row r="47" spans="1:44">
      <c r="A47" s="15" t="s">
        <v>55</v>
      </c>
      <c r="B47" s="66">
        <v>1574</v>
      </c>
      <c r="C47" s="16">
        <v>2.5</v>
      </c>
      <c r="D47" s="16">
        <f>_xlfn.XLOOKUP(B47,'AL_1.1.2023'!$B$3:$B$1275,'AL_1.1.2023'!$C$3:$C$1275)</f>
        <v>2.2999999999999998</v>
      </c>
      <c r="E47" s="20" t="s">
        <v>142</v>
      </c>
      <c r="F47" s="17" t="s">
        <v>57</v>
      </c>
      <c r="G47" s="17" t="s">
        <v>57</v>
      </c>
      <c r="H47" s="17" t="s">
        <v>59</v>
      </c>
      <c r="I47" s="18">
        <v>1</v>
      </c>
      <c r="J47" s="17"/>
      <c r="K47" s="17"/>
      <c r="L47" s="17"/>
      <c r="M47" s="19" t="s">
        <v>62</v>
      </c>
      <c r="N47" s="19" t="s">
        <v>63</v>
      </c>
      <c r="O47" s="19" t="s">
        <v>63</v>
      </c>
      <c r="P47" s="19" t="s">
        <v>63</v>
      </c>
      <c r="Q47" s="19" t="s">
        <v>63</v>
      </c>
      <c r="R47" s="19" t="s">
        <v>63</v>
      </c>
      <c r="S47" s="19" t="s">
        <v>62</v>
      </c>
      <c r="T47" s="19" t="s">
        <v>62</v>
      </c>
      <c r="U47" s="19" t="s">
        <v>62</v>
      </c>
      <c r="V47" s="19" t="s">
        <v>62</v>
      </c>
      <c r="W47" s="19" t="s">
        <v>62</v>
      </c>
      <c r="X47" s="19" t="s">
        <v>62</v>
      </c>
      <c r="Y47" s="19" t="s">
        <v>62</v>
      </c>
      <c r="Z47" s="19" t="s">
        <v>63</v>
      </c>
      <c r="AA47" s="19" t="s">
        <v>63</v>
      </c>
      <c r="AB47" s="19" t="s">
        <v>63</v>
      </c>
      <c r="AC47" s="19" t="s">
        <v>63</v>
      </c>
      <c r="AD47" s="19" t="s">
        <v>63</v>
      </c>
      <c r="AE47" s="19" t="s">
        <v>63</v>
      </c>
      <c r="AF47" s="19" t="s">
        <v>62</v>
      </c>
      <c r="AG47" s="19" t="s">
        <v>63</v>
      </c>
      <c r="AH47" s="19" t="s">
        <v>63</v>
      </c>
      <c r="AI47" s="19" t="s">
        <v>63</v>
      </c>
      <c r="AJ47" s="19" t="s">
        <v>63</v>
      </c>
      <c r="AK47" s="19" t="s">
        <v>63</v>
      </c>
      <c r="AL47" s="19" t="s">
        <v>63</v>
      </c>
      <c r="AM47" s="19" t="s">
        <v>63</v>
      </c>
      <c r="AN47" s="19" t="s">
        <v>63</v>
      </c>
      <c r="AO47" s="19" t="s">
        <v>63</v>
      </c>
      <c r="AP47" s="19" t="s">
        <v>63</v>
      </c>
      <c r="AQ47" s="19"/>
      <c r="AR47" s="19" t="s">
        <v>64</v>
      </c>
    </row>
    <row r="48" spans="1:44" ht="25.5">
      <c r="A48" s="15" t="s">
        <v>55</v>
      </c>
      <c r="B48" s="66">
        <v>1576</v>
      </c>
      <c r="C48" s="16">
        <v>70</v>
      </c>
      <c r="D48" s="16">
        <f>_xlfn.XLOOKUP(B48,'AL_1.1.2023'!$B$3:$B$1275,'AL_1.1.2023'!$C$3:$C$1275)</f>
        <v>63</v>
      </c>
      <c r="E48" s="20" t="s">
        <v>143</v>
      </c>
      <c r="F48" s="17" t="s">
        <v>57</v>
      </c>
      <c r="G48" s="17" t="s">
        <v>58</v>
      </c>
      <c r="H48" s="17" t="s">
        <v>57</v>
      </c>
      <c r="I48" s="18">
        <v>1</v>
      </c>
      <c r="J48" s="17" t="s">
        <v>144</v>
      </c>
      <c r="K48" s="17"/>
      <c r="L48" s="17"/>
      <c r="M48" s="19" t="s">
        <v>62</v>
      </c>
      <c r="N48" s="19" t="s">
        <v>63</v>
      </c>
      <c r="O48" s="19" t="s">
        <v>63</v>
      </c>
      <c r="P48" s="19" t="s">
        <v>63</v>
      </c>
      <c r="Q48" s="19" t="s">
        <v>63</v>
      </c>
      <c r="R48" s="19" t="s">
        <v>63</v>
      </c>
      <c r="S48" s="19" t="s">
        <v>62</v>
      </c>
      <c r="T48" s="19" t="s">
        <v>62</v>
      </c>
      <c r="U48" s="19" t="s">
        <v>62</v>
      </c>
      <c r="V48" s="19" t="s">
        <v>62</v>
      </c>
      <c r="W48" s="19" t="s">
        <v>62</v>
      </c>
      <c r="X48" s="19" t="s">
        <v>62</v>
      </c>
      <c r="Y48" s="19" t="s">
        <v>62</v>
      </c>
      <c r="Z48" s="19" t="s">
        <v>62</v>
      </c>
      <c r="AA48" s="19" t="s">
        <v>63</v>
      </c>
      <c r="AB48" s="19" t="s">
        <v>63</v>
      </c>
      <c r="AC48" s="19" t="s">
        <v>63</v>
      </c>
      <c r="AD48" s="19" t="s">
        <v>63</v>
      </c>
      <c r="AE48" s="19" t="s">
        <v>63</v>
      </c>
      <c r="AF48" s="19" t="s">
        <v>63</v>
      </c>
      <c r="AG48" s="19" t="s">
        <v>63</v>
      </c>
      <c r="AH48" s="19" t="s">
        <v>63</v>
      </c>
      <c r="AI48" s="19" t="s">
        <v>63</v>
      </c>
      <c r="AJ48" s="19" t="s">
        <v>63</v>
      </c>
      <c r="AK48" s="19" t="s">
        <v>63</v>
      </c>
      <c r="AL48" s="19" t="s">
        <v>63</v>
      </c>
      <c r="AM48" s="19" t="s">
        <v>63</v>
      </c>
      <c r="AN48" s="19" t="s">
        <v>63</v>
      </c>
      <c r="AO48" s="19" t="s">
        <v>63</v>
      </c>
      <c r="AP48" s="19" t="s">
        <v>63</v>
      </c>
      <c r="AQ48" s="19"/>
      <c r="AR48" s="19" t="s">
        <v>64</v>
      </c>
    </row>
    <row r="49" spans="1:44">
      <c r="A49" s="15" t="s">
        <v>55</v>
      </c>
      <c r="B49" s="66">
        <v>1579</v>
      </c>
      <c r="C49" s="16">
        <v>140</v>
      </c>
      <c r="D49" s="16">
        <f>_xlfn.XLOOKUP(B49,'AL_1.1.2023'!$B$3:$B$1275,'AL_1.1.2023'!$C$3:$C$1275)</f>
        <v>126</v>
      </c>
      <c r="E49" s="20" t="s">
        <v>145</v>
      </c>
      <c r="F49" s="17" t="s">
        <v>77</v>
      </c>
      <c r="G49" s="17" t="s">
        <v>58</v>
      </c>
      <c r="H49" s="17" t="s">
        <v>57</v>
      </c>
      <c r="I49" s="18" t="s">
        <v>146</v>
      </c>
      <c r="J49" s="17"/>
      <c r="K49" s="17"/>
      <c r="L49" s="17"/>
      <c r="M49" s="19" t="s">
        <v>62</v>
      </c>
      <c r="N49" s="19" t="s">
        <v>63</v>
      </c>
      <c r="O49" s="19" t="s">
        <v>63</v>
      </c>
      <c r="P49" s="19" t="s">
        <v>63</v>
      </c>
      <c r="Q49" s="19" t="s">
        <v>63</v>
      </c>
      <c r="R49" s="19" t="s">
        <v>62</v>
      </c>
      <c r="S49" s="19" t="s">
        <v>63</v>
      </c>
      <c r="T49" s="19" t="s">
        <v>62</v>
      </c>
      <c r="U49" s="19" t="s">
        <v>62</v>
      </c>
      <c r="V49" s="19" t="s">
        <v>62</v>
      </c>
      <c r="W49" s="19" t="s">
        <v>62</v>
      </c>
      <c r="X49" s="19" t="s">
        <v>63</v>
      </c>
      <c r="Y49" s="19" t="s">
        <v>63</v>
      </c>
      <c r="Z49" s="19" t="s">
        <v>63</v>
      </c>
      <c r="AA49" s="19" t="s">
        <v>63</v>
      </c>
      <c r="AB49" s="19" t="s">
        <v>63</v>
      </c>
      <c r="AC49" s="19" t="s">
        <v>63</v>
      </c>
      <c r="AD49" s="19" t="s">
        <v>63</v>
      </c>
      <c r="AE49" s="19" t="s">
        <v>63</v>
      </c>
      <c r="AF49" s="19" t="s">
        <v>63</v>
      </c>
      <c r="AG49" s="19" t="s">
        <v>63</v>
      </c>
      <c r="AH49" s="19" t="s">
        <v>63</v>
      </c>
      <c r="AI49" s="19" t="s">
        <v>63</v>
      </c>
      <c r="AJ49" s="19" t="s">
        <v>63</v>
      </c>
      <c r="AK49" s="19" t="s">
        <v>63</v>
      </c>
      <c r="AL49" s="19" t="s">
        <v>63</v>
      </c>
      <c r="AM49" s="19" t="s">
        <v>63</v>
      </c>
      <c r="AN49" s="19" t="s">
        <v>63</v>
      </c>
      <c r="AO49" s="19" t="s">
        <v>63</v>
      </c>
      <c r="AP49" s="19" t="s">
        <v>63</v>
      </c>
      <c r="AQ49" s="19"/>
      <c r="AR49" s="19" t="s">
        <v>64</v>
      </c>
    </row>
    <row r="50" spans="1:44">
      <c r="A50" s="15" t="s">
        <v>55</v>
      </c>
      <c r="B50" s="66">
        <v>1591</v>
      </c>
      <c r="C50" s="16">
        <v>42</v>
      </c>
      <c r="D50" s="16">
        <f>_xlfn.XLOOKUP(B50,'AL_1.1.2023'!$B$3:$B$1275,'AL_1.1.2023'!$C$3:$C$1275)</f>
        <v>37.799999999999997</v>
      </c>
      <c r="E50" s="20" t="s">
        <v>147</v>
      </c>
      <c r="F50" s="17" t="s">
        <v>57</v>
      </c>
      <c r="G50" s="17" t="s">
        <v>58</v>
      </c>
      <c r="H50" s="17" t="s">
        <v>59</v>
      </c>
      <c r="I50" s="18">
        <v>1</v>
      </c>
      <c r="J50" s="17"/>
      <c r="K50" s="21"/>
      <c r="L50" s="17"/>
      <c r="M50" s="19" t="s">
        <v>62</v>
      </c>
      <c r="N50" s="19" t="s">
        <v>62</v>
      </c>
      <c r="O50" s="19" t="s">
        <v>63</v>
      </c>
      <c r="P50" s="19" t="s">
        <v>63</v>
      </c>
      <c r="Q50" s="19" t="s">
        <v>63</v>
      </c>
      <c r="R50" s="19" t="s">
        <v>63</v>
      </c>
      <c r="S50" s="19" t="s">
        <v>62</v>
      </c>
      <c r="T50" s="19" t="s">
        <v>62</v>
      </c>
      <c r="U50" s="19" t="s">
        <v>62</v>
      </c>
      <c r="V50" s="19" t="s">
        <v>62</v>
      </c>
      <c r="W50" s="19" t="s">
        <v>62</v>
      </c>
      <c r="X50" s="19" t="s">
        <v>62</v>
      </c>
      <c r="Y50" s="19" t="s">
        <v>62</v>
      </c>
      <c r="Z50" s="19" t="s">
        <v>63</v>
      </c>
      <c r="AA50" s="19" t="s">
        <v>63</v>
      </c>
      <c r="AB50" s="19" t="s">
        <v>63</v>
      </c>
      <c r="AC50" s="19" t="s">
        <v>63</v>
      </c>
      <c r="AD50" s="19" t="s">
        <v>63</v>
      </c>
      <c r="AE50" s="19" t="s">
        <v>63</v>
      </c>
      <c r="AF50" s="19" t="s">
        <v>63</v>
      </c>
      <c r="AG50" s="19" t="s">
        <v>63</v>
      </c>
      <c r="AH50" s="19" t="s">
        <v>63</v>
      </c>
      <c r="AI50" s="19" t="s">
        <v>62</v>
      </c>
      <c r="AJ50" s="19" t="s">
        <v>63</v>
      </c>
      <c r="AK50" s="19" t="s">
        <v>63</v>
      </c>
      <c r="AL50" s="19" t="s">
        <v>62</v>
      </c>
      <c r="AM50" s="19" t="s">
        <v>63</v>
      </c>
      <c r="AN50" s="19" t="s">
        <v>63</v>
      </c>
      <c r="AO50" s="19" t="s">
        <v>63</v>
      </c>
      <c r="AP50" s="19" t="s">
        <v>63</v>
      </c>
      <c r="AQ50" s="19"/>
      <c r="AR50" s="19" t="s">
        <v>64</v>
      </c>
    </row>
    <row r="51" spans="1:44">
      <c r="A51" s="15" t="s">
        <v>55</v>
      </c>
      <c r="B51" s="66">
        <v>1595</v>
      </c>
      <c r="C51" s="16">
        <v>37</v>
      </c>
      <c r="D51" s="16">
        <f>_xlfn.XLOOKUP(B51,'AL_1.1.2023'!$B$3:$B$1275,'AL_1.1.2023'!$C$3:$C$1275)</f>
        <v>33.299999999999997</v>
      </c>
      <c r="E51" s="20" t="s">
        <v>148</v>
      </c>
      <c r="F51" s="17" t="s">
        <v>57</v>
      </c>
      <c r="G51" s="17" t="s">
        <v>58</v>
      </c>
      <c r="H51" s="17" t="s">
        <v>57</v>
      </c>
      <c r="I51" s="18">
        <v>1</v>
      </c>
      <c r="J51" s="17"/>
      <c r="K51" s="17"/>
      <c r="L51" s="17"/>
      <c r="M51" s="19" t="s">
        <v>62</v>
      </c>
      <c r="N51" s="19" t="s">
        <v>63</v>
      </c>
      <c r="O51" s="19" t="s">
        <v>63</v>
      </c>
      <c r="P51" s="19" t="s">
        <v>63</v>
      </c>
      <c r="Q51" s="19" t="s">
        <v>63</v>
      </c>
      <c r="R51" s="19" t="s">
        <v>62</v>
      </c>
      <c r="S51" s="19" t="s">
        <v>63</v>
      </c>
      <c r="T51" s="19" t="s">
        <v>62</v>
      </c>
      <c r="U51" s="19" t="s">
        <v>62</v>
      </c>
      <c r="V51" s="19" t="s">
        <v>62</v>
      </c>
      <c r="W51" s="19" t="s">
        <v>62</v>
      </c>
      <c r="X51" s="19" t="s">
        <v>63</v>
      </c>
      <c r="Y51" s="19" t="s">
        <v>63</v>
      </c>
      <c r="Z51" s="19" t="s">
        <v>63</v>
      </c>
      <c r="AA51" s="19" t="s">
        <v>63</v>
      </c>
      <c r="AB51" s="19" t="s">
        <v>63</v>
      </c>
      <c r="AC51" s="19" t="s">
        <v>63</v>
      </c>
      <c r="AD51" s="19" t="s">
        <v>63</v>
      </c>
      <c r="AE51" s="19" t="s">
        <v>63</v>
      </c>
      <c r="AF51" s="19" t="s">
        <v>63</v>
      </c>
      <c r="AG51" s="19" t="s">
        <v>63</v>
      </c>
      <c r="AH51" s="19" t="s">
        <v>63</v>
      </c>
      <c r="AI51" s="19" t="s">
        <v>63</v>
      </c>
      <c r="AJ51" s="19" t="s">
        <v>63</v>
      </c>
      <c r="AK51" s="19" t="s">
        <v>63</v>
      </c>
      <c r="AL51" s="19" t="s">
        <v>63</v>
      </c>
      <c r="AM51" s="19" t="s">
        <v>63</v>
      </c>
      <c r="AN51" s="19" t="s">
        <v>63</v>
      </c>
      <c r="AO51" s="19" t="s">
        <v>63</v>
      </c>
      <c r="AP51" s="19" t="s">
        <v>63</v>
      </c>
      <c r="AQ51" s="19"/>
      <c r="AR51" s="19" t="s">
        <v>64</v>
      </c>
    </row>
    <row r="52" spans="1:44">
      <c r="A52" s="15" t="s">
        <v>55</v>
      </c>
      <c r="B52" s="66">
        <v>1626</v>
      </c>
      <c r="C52" s="16">
        <v>11.8</v>
      </c>
      <c r="D52" s="16">
        <f>_xlfn.XLOOKUP(B52,'AL_1.1.2023'!$B$3:$B$1275,'AL_1.1.2023'!$C$3:$C$1275)</f>
        <v>10.6</v>
      </c>
      <c r="E52" s="20" t="s">
        <v>149</v>
      </c>
      <c r="F52" s="17" t="s">
        <v>57</v>
      </c>
      <c r="G52" s="17" t="s">
        <v>58</v>
      </c>
      <c r="H52" s="17" t="s">
        <v>59</v>
      </c>
      <c r="I52" s="18">
        <v>1</v>
      </c>
      <c r="J52" s="17"/>
      <c r="K52" s="17"/>
      <c r="L52" s="17"/>
      <c r="M52" s="19" t="s">
        <v>62</v>
      </c>
      <c r="N52" s="19" t="s">
        <v>63</v>
      </c>
      <c r="O52" s="19" t="s">
        <v>62</v>
      </c>
      <c r="P52" s="19" t="s">
        <v>63</v>
      </c>
      <c r="Q52" s="19" t="s">
        <v>63</v>
      </c>
      <c r="R52" s="19" t="s">
        <v>62</v>
      </c>
      <c r="S52" s="19" t="s">
        <v>63</v>
      </c>
      <c r="T52" s="19" t="s">
        <v>62</v>
      </c>
      <c r="U52" s="19" t="s">
        <v>62</v>
      </c>
      <c r="V52" s="19" t="s">
        <v>62</v>
      </c>
      <c r="W52" s="19" t="s">
        <v>62</v>
      </c>
      <c r="X52" s="19" t="s">
        <v>63</v>
      </c>
      <c r="Y52" s="19" t="s">
        <v>63</v>
      </c>
      <c r="Z52" s="19" t="s">
        <v>63</v>
      </c>
      <c r="AA52" s="19" t="s">
        <v>63</v>
      </c>
      <c r="AB52" s="19" t="s">
        <v>63</v>
      </c>
      <c r="AC52" s="19" t="s">
        <v>63</v>
      </c>
      <c r="AD52" s="19" t="s">
        <v>63</v>
      </c>
      <c r="AE52" s="19" t="s">
        <v>63</v>
      </c>
      <c r="AF52" s="19" t="s">
        <v>63</v>
      </c>
      <c r="AG52" s="19" t="s">
        <v>63</v>
      </c>
      <c r="AH52" s="19" t="s">
        <v>63</v>
      </c>
      <c r="AI52" s="19" t="s">
        <v>63</v>
      </c>
      <c r="AJ52" s="19" t="s">
        <v>63</v>
      </c>
      <c r="AK52" s="19" t="s">
        <v>63</v>
      </c>
      <c r="AL52" s="19" t="s">
        <v>63</v>
      </c>
      <c r="AM52" s="19" t="s">
        <v>63</v>
      </c>
      <c r="AN52" s="19" t="s">
        <v>63</v>
      </c>
      <c r="AO52" s="19" t="s">
        <v>63</v>
      </c>
      <c r="AP52" s="19" t="s">
        <v>63</v>
      </c>
      <c r="AQ52" s="19"/>
      <c r="AR52" s="19" t="s">
        <v>64</v>
      </c>
    </row>
    <row r="53" spans="1:44">
      <c r="A53" s="15" t="s">
        <v>55</v>
      </c>
      <c r="B53" s="66">
        <v>1636</v>
      </c>
      <c r="C53" s="16">
        <v>31</v>
      </c>
      <c r="D53" s="16">
        <f>_xlfn.XLOOKUP(B53,'AL_1.1.2023'!$B$3:$B$1275,'AL_1.1.2023'!$C$3:$C$1275)</f>
        <v>27.9</v>
      </c>
      <c r="E53" s="20" t="s">
        <v>150</v>
      </c>
      <c r="F53" s="17" t="s">
        <v>151</v>
      </c>
      <c r="G53" s="17" t="s">
        <v>57</v>
      </c>
      <c r="H53" s="17" t="s">
        <v>57</v>
      </c>
      <c r="I53" s="18">
        <v>1</v>
      </c>
      <c r="J53" s="17"/>
      <c r="K53" s="17"/>
      <c r="L53" s="17"/>
      <c r="M53" s="19" t="s">
        <v>62</v>
      </c>
      <c r="N53" s="19" t="s">
        <v>63</v>
      </c>
      <c r="O53" s="19" t="s">
        <v>62</v>
      </c>
      <c r="P53" s="19" t="s">
        <v>63</v>
      </c>
      <c r="Q53" s="19" t="s">
        <v>63</v>
      </c>
      <c r="R53" s="19" t="s">
        <v>62</v>
      </c>
      <c r="S53" s="19" t="s">
        <v>63</v>
      </c>
      <c r="T53" s="19" t="s">
        <v>62</v>
      </c>
      <c r="U53" s="19" t="s">
        <v>62</v>
      </c>
      <c r="V53" s="19" t="s">
        <v>62</v>
      </c>
      <c r="W53" s="19" t="s">
        <v>62</v>
      </c>
      <c r="X53" s="19" t="s">
        <v>63</v>
      </c>
      <c r="Y53" s="19" t="s">
        <v>63</v>
      </c>
      <c r="Z53" s="19" t="s">
        <v>63</v>
      </c>
      <c r="AA53" s="19" t="s">
        <v>63</v>
      </c>
      <c r="AB53" s="19" t="s">
        <v>63</v>
      </c>
      <c r="AC53" s="19" t="s">
        <v>63</v>
      </c>
      <c r="AD53" s="19" t="s">
        <v>63</v>
      </c>
      <c r="AE53" s="19" t="s">
        <v>63</v>
      </c>
      <c r="AF53" s="19" t="s">
        <v>63</v>
      </c>
      <c r="AG53" s="19" t="s">
        <v>63</v>
      </c>
      <c r="AH53" s="19" t="s">
        <v>63</v>
      </c>
      <c r="AI53" s="19" t="s">
        <v>63</v>
      </c>
      <c r="AJ53" s="19" t="s">
        <v>63</v>
      </c>
      <c r="AK53" s="19" t="s">
        <v>63</v>
      </c>
      <c r="AL53" s="19" t="s">
        <v>63</v>
      </c>
      <c r="AM53" s="19" t="s">
        <v>63</v>
      </c>
      <c r="AN53" s="19" t="s">
        <v>63</v>
      </c>
      <c r="AO53" s="19" t="s">
        <v>63</v>
      </c>
      <c r="AP53" s="19" t="s">
        <v>62</v>
      </c>
      <c r="AQ53" s="19"/>
      <c r="AR53" s="19" t="s">
        <v>64</v>
      </c>
    </row>
    <row r="54" spans="1:44" ht="51">
      <c r="A54" s="15" t="s">
        <v>55</v>
      </c>
      <c r="B54" s="66">
        <v>1653</v>
      </c>
      <c r="C54" s="16">
        <v>27</v>
      </c>
      <c r="D54" s="16">
        <f>_xlfn.XLOOKUP(B54,'AL_1.1.2023'!$B$3:$B$1275,'AL_1.1.2023'!$C$3:$C$1275)</f>
        <v>24.3</v>
      </c>
      <c r="E54" s="20" t="s">
        <v>152</v>
      </c>
      <c r="F54" s="17" t="s">
        <v>57</v>
      </c>
      <c r="G54" s="17" t="s">
        <v>66</v>
      </c>
      <c r="H54" s="17" t="s">
        <v>153</v>
      </c>
      <c r="I54" s="18">
        <v>1</v>
      </c>
      <c r="J54" s="17" t="s">
        <v>154</v>
      </c>
      <c r="K54" s="17" t="s">
        <v>68</v>
      </c>
      <c r="L54" s="17"/>
      <c r="M54" s="19" t="s">
        <v>63</v>
      </c>
      <c r="N54" s="19" t="s">
        <v>62</v>
      </c>
      <c r="O54" s="19" t="s">
        <v>63</v>
      </c>
      <c r="P54" s="19" t="s">
        <v>63</v>
      </c>
      <c r="Q54" s="19" t="s">
        <v>63</v>
      </c>
      <c r="R54" s="19" t="s">
        <v>63</v>
      </c>
      <c r="S54" s="19" t="s">
        <v>62</v>
      </c>
      <c r="T54" s="19" t="s">
        <v>62</v>
      </c>
      <c r="U54" s="19" t="s">
        <v>62</v>
      </c>
      <c r="V54" s="19" t="s">
        <v>62</v>
      </c>
      <c r="W54" s="19" t="s">
        <v>62</v>
      </c>
      <c r="X54" s="19" t="s">
        <v>63</v>
      </c>
      <c r="Y54" s="19" t="s">
        <v>63</v>
      </c>
      <c r="Z54" s="19" t="s">
        <v>63</v>
      </c>
      <c r="AA54" s="19" t="s">
        <v>63</v>
      </c>
      <c r="AB54" s="19" t="s">
        <v>63</v>
      </c>
      <c r="AC54" s="19" t="s">
        <v>63</v>
      </c>
      <c r="AD54" s="19" t="s">
        <v>63</v>
      </c>
      <c r="AE54" s="19" t="s">
        <v>63</v>
      </c>
      <c r="AF54" s="19" t="s">
        <v>63</v>
      </c>
      <c r="AG54" s="19" t="s">
        <v>63</v>
      </c>
      <c r="AH54" s="19" t="s">
        <v>63</v>
      </c>
      <c r="AI54" s="19" t="s">
        <v>62</v>
      </c>
      <c r="AJ54" s="19" t="s">
        <v>63</v>
      </c>
      <c r="AK54" s="19" t="s">
        <v>63</v>
      </c>
      <c r="AL54" s="19" t="s">
        <v>63</v>
      </c>
      <c r="AM54" s="19" t="s">
        <v>63</v>
      </c>
      <c r="AN54" s="19" t="s">
        <v>63</v>
      </c>
      <c r="AO54" s="19" t="s">
        <v>63</v>
      </c>
      <c r="AP54" s="19" t="s">
        <v>63</v>
      </c>
      <c r="AQ54" s="19"/>
      <c r="AR54" s="19" t="s">
        <v>64</v>
      </c>
    </row>
    <row r="55" spans="1:44">
      <c r="A55" s="15" t="s">
        <v>55</v>
      </c>
      <c r="B55" s="66">
        <v>1664</v>
      </c>
      <c r="C55" s="16">
        <v>14.6</v>
      </c>
      <c r="D55" s="16">
        <f>_xlfn.XLOOKUP(B55,'AL_1.1.2023'!$B$3:$B$1275,'AL_1.1.2023'!$C$3:$C$1275)</f>
        <v>13.1</v>
      </c>
      <c r="E55" s="20" t="s">
        <v>155</v>
      </c>
      <c r="F55" s="17" t="s">
        <v>98</v>
      </c>
      <c r="G55" s="17" t="s">
        <v>156</v>
      </c>
      <c r="H55" s="17" t="s">
        <v>57</v>
      </c>
      <c r="I55" s="18">
        <v>1</v>
      </c>
      <c r="J55" s="17"/>
      <c r="K55" s="17"/>
      <c r="L55" s="17"/>
      <c r="M55" s="19" t="s">
        <v>62</v>
      </c>
      <c r="N55" s="19" t="s">
        <v>63</v>
      </c>
      <c r="O55" s="19" t="s">
        <v>63</v>
      </c>
      <c r="P55" s="19" t="s">
        <v>63</v>
      </c>
      <c r="Q55" s="19" t="s">
        <v>63</v>
      </c>
      <c r="R55" s="19" t="s">
        <v>62</v>
      </c>
      <c r="S55" s="19" t="s">
        <v>63</v>
      </c>
      <c r="T55" s="19" t="s">
        <v>62</v>
      </c>
      <c r="U55" s="19" t="s">
        <v>62</v>
      </c>
      <c r="V55" s="19" t="s">
        <v>62</v>
      </c>
      <c r="W55" s="19" t="s">
        <v>62</v>
      </c>
      <c r="X55" s="19" t="s">
        <v>62</v>
      </c>
      <c r="Y55" s="19" t="s">
        <v>62</v>
      </c>
      <c r="Z55" s="19" t="s">
        <v>62</v>
      </c>
      <c r="AA55" s="19" t="s">
        <v>63</v>
      </c>
      <c r="AB55" s="19" t="s">
        <v>63</v>
      </c>
      <c r="AC55" s="19" t="s">
        <v>63</v>
      </c>
      <c r="AD55" s="19" t="s">
        <v>63</v>
      </c>
      <c r="AE55" s="19" t="s">
        <v>63</v>
      </c>
      <c r="AF55" s="19" t="s">
        <v>63</v>
      </c>
      <c r="AG55" s="19" t="s">
        <v>63</v>
      </c>
      <c r="AH55" s="19" t="s">
        <v>63</v>
      </c>
      <c r="AI55" s="19" t="s">
        <v>63</v>
      </c>
      <c r="AJ55" s="19" t="s">
        <v>63</v>
      </c>
      <c r="AK55" s="19" t="s">
        <v>63</v>
      </c>
      <c r="AL55" s="19" t="s">
        <v>63</v>
      </c>
      <c r="AM55" s="19" t="s">
        <v>63</v>
      </c>
      <c r="AN55" s="19" t="s">
        <v>63</v>
      </c>
      <c r="AO55" s="19" t="s">
        <v>63</v>
      </c>
      <c r="AP55" s="19" t="s">
        <v>63</v>
      </c>
      <c r="AQ55" s="19"/>
      <c r="AR55" s="19" t="s">
        <v>64</v>
      </c>
    </row>
    <row r="56" spans="1:44">
      <c r="A56" s="15" t="s">
        <v>55</v>
      </c>
      <c r="B56" s="66">
        <v>1665</v>
      </c>
      <c r="C56" s="16">
        <v>105</v>
      </c>
      <c r="D56" s="16">
        <f>_xlfn.XLOOKUP(B56,'AL_1.1.2023'!$B$3:$B$1275,'AL_1.1.2023'!$C$3:$C$1275)</f>
        <v>94.5</v>
      </c>
      <c r="E56" s="20" t="s">
        <v>157</v>
      </c>
      <c r="F56" s="17" t="s">
        <v>158</v>
      </c>
      <c r="G56" s="17" t="s">
        <v>57</v>
      </c>
      <c r="H56" s="17" t="s">
        <v>57</v>
      </c>
      <c r="I56" s="18">
        <v>1</v>
      </c>
      <c r="J56" s="17"/>
      <c r="L56" s="17"/>
      <c r="M56" s="19" t="s">
        <v>62</v>
      </c>
      <c r="N56" s="19" t="s">
        <v>63</v>
      </c>
      <c r="O56" s="19" t="s">
        <v>63</v>
      </c>
      <c r="P56" s="19" t="s">
        <v>63</v>
      </c>
      <c r="Q56" s="19" t="s">
        <v>63</v>
      </c>
      <c r="R56" s="19" t="s">
        <v>62</v>
      </c>
      <c r="S56" s="19" t="s">
        <v>63</v>
      </c>
      <c r="T56" s="19" t="s">
        <v>62</v>
      </c>
      <c r="U56" s="19" t="s">
        <v>62</v>
      </c>
      <c r="V56" s="19" t="s">
        <v>62</v>
      </c>
      <c r="W56" s="19" t="s">
        <v>62</v>
      </c>
      <c r="X56" s="19" t="s">
        <v>63</v>
      </c>
      <c r="Y56" s="19" t="s">
        <v>63</v>
      </c>
      <c r="Z56" s="19" t="s">
        <v>63</v>
      </c>
      <c r="AA56" s="19" t="s">
        <v>63</v>
      </c>
      <c r="AB56" s="19" t="s">
        <v>63</v>
      </c>
      <c r="AC56" s="19" t="s">
        <v>63</v>
      </c>
      <c r="AD56" s="19" t="s">
        <v>63</v>
      </c>
      <c r="AE56" s="19" t="s">
        <v>63</v>
      </c>
      <c r="AF56" s="19" t="s">
        <v>63</v>
      </c>
      <c r="AG56" s="19" t="s">
        <v>63</v>
      </c>
      <c r="AH56" s="19" t="s">
        <v>63</v>
      </c>
      <c r="AI56" s="19" t="s">
        <v>63</v>
      </c>
      <c r="AJ56" s="19" t="s">
        <v>63</v>
      </c>
      <c r="AK56" s="19" t="s">
        <v>63</v>
      </c>
      <c r="AL56" s="19" t="s">
        <v>63</v>
      </c>
      <c r="AM56" s="19" t="s">
        <v>63</v>
      </c>
      <c r="AN56" s="19" t="s">
        <v>63</v>
      </c>
      <c r="AO56" s="19" t="s">
        <v>63</v>
      </c>
      <c r="AP56" s="19" t="s">
        <v>63</v>
      </c>
      <c r="AQ56" s="19"/>
      <c r="AR56" s="19" t="s">
        <v>64</v>
      </c>
    </row>
    <row r="57" spans="1:44">
      <c r="A57" s="15" t="s">
        <v>55</v>
      </c>
      <c r="B57" s="66">
        <v>1675</v>
      </c>
      <c r="C57" s="16">
        <v>11.7</v>
      </c>
      <c r="D57" s="16">
        <f>_xlfn.XLOOKUP(B57,'AL_1.1.2023'!$B$3:$B$1275,'AL_1.1.2023'!$C$3:$C$1275)</f>
        <v>10.5</v>
      </c>
      <c r="E57" s="20" t="s">
        <v>159</v>
      </c>
      <c r="F57" s="17" t="s">
        <v>160</v>
      </c>
      <c r="G57" s="17" t="s">
        <v>161</v>
      </c>
      <c r="H57" s="17" t="s">
        <v>59</v>
      </c>
      <c r="I57" s="18">
        <v>1</v>
      </c>
      <c r="J57" s="17"/>
      <c r="K57" s="21"/>
      <c r="L57" s="17"/>
      <c r="M57" s="19" t="s">
        <v>62</v>
      </c>
      <c r="N57" s="19" t="s">
        <v>62</v>
      </c>
      <c r="O57" s="19" t="s">
        <v>63</v>
      </c>
      <c r="P57" s="19" t="s">
        <v>63</v>
      </c>
      <c r="Q57" s="19" t="s">
        <v>62</v>
      </c>
      <c r="R57" s="19" t="s">
        <v>62</v>
      </c>
      <c r="S57" s="19" t="s">
        <v>63</v>
      </c>
      <c r="T57" s="19" t="s">
        <v>62</v>
      </c>
      <c r="U57" s="19" t="s">
        <v>62</v>
      </c>
      <c r="V57" s="19" t="s">
        <v>62</v>
      </c>
      <c r="W57" s="19" t="s">
        <v>62</v>
      </c>
      <c r="X57" s="19" t="s">
        <v>62</v>
      </c>
      <c r="Y57" s="19" t="s">
        <v>62</v>
      </c>
      <c r="Z57" s="19" t="s">
        <v>62</v>
      </c>
      <c r="AA57" s="19" t="s">
        <v>63</v>
      </c>
      <c r="AB57" s="19" t="s">
        <v>63</v>
      </c>
      <c r="AC57" s="19" t="s">
        <v>63</v>
      </c>
      <c r="AD57" s="19" t="s">
        <v>63</v>
      </c>
      <c r="AE57" s="19" t="s">
        <v>63</v>
      </c>
      <c r="AF57" s="19" t="s">
        <v>63</v>
      </c>
      <c r="AG57" s="19" t="s">
        <v>63</v>
      </c>
      <c r="AH57" s="19" t="s">
        <v>63</v>
      </c>
      <c r="AI57" s="19" t="s">
        <v>63</v>
      </c>
      <c r="AJ57" s="19" t="s">
        <v>63</v>
      </c>
      <c r="AK57" s="19" t="s">
        <v>63</v>
      </c>
      <c r="AL57" s="19" t="s">
        <v>63</v>
      </c>
      <c r="AM57" s="19" t="s">
        <v>63</v>
      </c>
      <c r="AN57" s="19" t="s">
        <v>63</v>
      </c>
      <c r="AO57" s="19" t="s">
        <v>63</v>
      </c>
      <c r="AP57" s="19" t="s">
        <v>63</v>
      </c>
      <c r="AQ57" s="19"/>
      <c r="AR57" s="19" t="s">
        <v>64</v>
      </c>
    </row>
    <row r="58" spans="1:44">
      <c r="A58" s="15" t="s">
        <v>55</v>
      </c>
      <c r="B58" s="66">
        <v>1700</v>
      </c>
      <c r="C58" s="16">
        <v>6</v>
      </c>
      <c r="D58" s="16">
        <f>_xlfn.XLOOKUP(B58,'AL_1.1.2023'!$B$3:$B$1275,'AL_1.1.2023'!$C$3:$C$1275)</f>
        <v>5.4</v>
      </c>
      <c r="E58" s="20" t="s">
        <v>162</v>
      </c>
      <c r="F58" s="17" t="s">
        <v>163</v>
      </c>
      <c r="G58" s="17" t="s">
        <v>71</v>
      </c>
      <c r="H58" s="17" t="s">
        <v>59</v>
      </c>
      <c r="I58" s="18">
        <v>1</v>
      </c>
      <c r="J58" s="17"/>
      <c r="K58" s="17"/>
      <c r="L58" s="17"/>
      <c r="M58" s="19" t="s">
        <v>63</v>
      </c>
      <c r="N58" s="19" t="s">
        <v>62</v>
      </c>
      <c r="O58" s="19" t="s">
        <v>63</v>
      </c>
      <c r="P58" s="19" t="s">
        <v>63</v>
      </c>
      <c r="Q58" s="19" t="s">
        <v>63</v>
      </c>
      <c r="R58" s="19" t="s">
        <v>62</v>
      </c>
      <c r="S58" s="19" t="s">
        <v>63</v>
      </c>
      <c r="T58" s="19" t="s">
        <v>62</v>
      </c>
      <c r="U58" s="19" t="s">
        <v>62</v>
      </c>
      <c r="V58" s="19" t="s">
        <v>62</v>
      </c>
      <c r="W58" s="19" t="s">
        <v>62</v>
      </c>
      <c r="X58" s="19" t="s">
        <v>62</v>
      </c>
      <c r="Y58" s="19" t="s">
        <v>62</v>
      </c>
      <c r="Z58" s="19" t="s">
        <v>62</v>
      </c>
      <c r="AA58" s="19" t="s">
        <v>63</v>
      </c>
      <c r="AB58" s="19" t="s">
        <v>63</v>
      </c>
      <c r="AC58" s="19" t="s">
        <v>63</v>
      </c>
      <c r="AD58" s="19" t="s">
        <v>63</v>
      </c>
      <c r="AE58" s="19" t="s">
        <v>63</v>
      </c>
      <c r="AF58" s="19" t="s">
        <v>63</v>
      </c>
      <c r="AG58" s="19" t="s">
        <v>63</v>
      </c>
      <c r="AH58" s="19" t="s">
        <v>63</v>
      </c>
      <c r="AI58" s="19" t="s">
        <v>63</v>
      </c>
      <c r="AJ58" s="19" t="s">
        <v>63</v>
      </c>
      <c r="AK58" s="19" t="s">
        <v>63</v>
      </c>
      <c r="AL58" s="19" t="s">
        <v>63</v>
      </c>
      <c r="AM58" s="19" t="s">
        <v>63</v>
      </c>
      <c r="AN58" s="19" t="s">
        <v>63</v>
      </c>
      <c r="AO58" s="19" t="s">
        <v>63</v>
      </c>
      <c r="AP58" s="19" t="s">
        <v>63</v>
      </c>
      <c r="AQ58" s="19"/>
      <c r="AR58" s="19" t="s">
        <v>64</v>
      </c>
    </row>
    <row r="59" spans="1:44">
      <c r="A59" s="15" t="s">
        <v>55</v>
      </c>
      <c r="B59" s="66">
        <v>1718.1</v>
      </c>
      <c r="C59" s="16">
        <v>9</v>
      </c>
      <c r="D59" s="16">
        <f>_xlfn.XLOOKUP(B59,'AL_1.1.2023'!$B$3:$B$1275,'AL_1.1.2023'!$C$3:$C$1275)</f>
        <v>8.1</v>
      </c>
      <c r="E59" s="20" t="s">
        <v>164</v>
      </c>
      <c r="F59" s="17" t="s">
        <v>57</v>
      </c>
      <c r="G59" s="17" t="s">
        <v>58</v>
      </c>
      <c r="H59" s="17" t="s">
        <v>57</v>
      </c>
      <c r="I59" s="18">
        <v>1</v>
      </c>
      <c r="J59" s="17"/>
      <c r="K59" s="17" t="s">
        <v>165</v>
      </c>
      <c r="L59" s="17"/>
      <c r="M59" s="19" t="s">
        <v>62</v>
      </c>
      <c r="N59" s="19" t="s">
        <v>63</v>
      </c>
      <c r="O59" s="19" t="s">
        <v>63</v>
      </c>
      <c r="P59" s="19" t="s">
        <v>63</v>
      </c>
      <c r="Q59" s="19" t="s">
        <v>63</v>
      </c>
      <c r="R59" s="19" t="s">
        <v>63</v>
      </c>
      <c r="S59" s="19" t="s">
        <v>62</v>
      </c>
      <c r="T59" s="19" t="s">
        <v>62</v>
      </c>
      <c r="U59" s="19" t="s">
        <v>62</v>
      </c>
      <c r="V59" s="19" t="s">
        <v>62</v>
      </c>
      <c r="W59" s="19" t="s">
        <v>62</v>
      </c>
      <c r="X59" s="19" t="s">
        <v>63</v>
      </c>
      <c r="Y59" s="19" t="s">
        <v>63</v>
      </c>
      <c r="Z59" s="19" t="s">
        <v>63</v>
      </c>
      <c r="AA59" s="19" t="s">
        <v>63</v>
      </c>
      <c r="AB59" s="19" t="s">
        <v>63</v>
      </c>
      <c r="AC59" s="19" t="s">
        <v>63</v>
      </c>
      <c r="AD59" s="19" t="s">
        <v>63</v>
      </c>
      <c r="AE59" s="19" t="s">
        <v>63</v>
      </c>
      <c r="AF59" s="19" t="s">
        <v>62</v>
      </c>
      <c r="AG59" s="19" t="s">
        <v>63</v>
      </c>
      <c r="AH59" s="19" t="s">
        <v>63</v>
      </c>
      <c r="AI59" s="19" t="s">
        <v>63</v>
      </c>
      <c r="AJ59" s="19" t="s">
        <v>63</v>
      </c>
      <c r="AK59" s="19" t="s">
        <v>63</v>
      </c>
      <c r="AL59" s="19" t="s">
        <v>63</v>
      </c>
      <c r="AM59" s="19" t="s">
        <v>63</v>
      </c>
      <c r="AN59" s="19" t="s">
        <v>63</v>
      </c>
      <c r="AO59" s="19" t="s">
        <v>63</v>
      </c>
      <c r="AP59" s="19" t="s">
        <v>63</v>
      </c>
      <c r="AQ59" s="19"/>
      <c r="AR59" s="19" t="s">
        <v>64</v>
      </c>
    </row>
    <row r="60" spans="1:44">
      <c r="A60" s="15" t="s">
        <v>55</v>
      </c>
      <c r="B60" s="66">
        <v>1720</v>
      </c>
      <c r="C60" s="16">
        <v>9</v>
      </c>
      <c r="D60" s="16">
        <f>_xlfn.XLOOKUP(B60,'AL_1.1.2023'!$B$3:$B$1275,'AL_1.1.2023'!$C$3:$C$1275)</f>
        <v>8.1</v>
      </c>
      <c r="E60" s="20" t="s">
        <v>166</v>
      </c>
      <c r="F60" s="17" t="s">
        <v>57</v>
      </c>
      <c r="G60" s="17" t="s">
        <v>58</v>
      </c>
      <c r="H60" s="17" t="s">
        <v>57</v>
      </c>
      <c r="I60" s="18">
        <v>1</v>
      </c>
      <c r="J60" s="17"/>
      <c r="K60" s="17"/>
      <c r="L60" s="17"/>
      <c r="M60" s="19" t="s">
        <v>62</v>
      </c>
      <c r="N60" s="19" t="s">
        <v>63</v>
      </c>
      <c r="O60" s="19" t="s">
        <v>63</v>
      </c>
      <c r="P60" s="19" t="s">
        <v>63</v>
      </c>
      <c r="Q60" s="19" t="s">
        <v>63</v>
      </c>
      <c r="R60" s="19" t="s">
        <v>62</v>
      </c>
      <c r="S60" s="19" t="s">
        <v>63</v>
      </c>
      <c r="T60" s="19" t="s">
        <v>62</v>
      </c>
      <c r="U60" s="19" t="s">
        <v>62</v>
      </c>
      <c r="V60" s="19" t="s">
        <v>62</v>
      </c>
      <c r="W60" s="19" t="s">
        <v>62</v>
      </c>
      <c r="X60" s="19" t="s">
        <v>63</v>
      </c>
      <c r="Y60" s="19" t="s">
        <v>63</v>
      </c>
      <c r="Z60" s="19" t="s">
        <v>63</v>
      </c>
      <c r="AA60" s="19" t="s">
        <v>63</v>
      </c>
      <c r="AB60" s="19" t="s">
        <v>63</v>
      </c>
      <c r="AC60" s="19" t="s">
        <v>63</v>
      </c>
      <c r="AD60" s="19" t="s">
        <v>63</v>
      </c>
      <c r="AE60" s="19" t="s">
        <v>63</v>
      </c>
      <c r="AF60" s="19" t="s">
        <v>62</v>
      </c>
      <c r="AG60" s="19" t="s">
        <v>63</v>
      </c>
      <c r="AH60" s="19" t="s">
        <v>63</v>
      </c>
      <c r="AI60" s="19" t="s">
        <v>63</v>
      </c>
      <c r="AJ60" s="19" t="s">
        <v>63</v>
      </c>
      <c r="AK60" s="19" t="s">
        <v>63</v>
      </c>
      <c r="AL60" s="19" t="s">
        <v>63</v>
      </c>
      <c r="AM60" s="19" t="s">
        <v>63</v>
      </c>
      <c r="AN60" s="19" t="s">
        <v>63</v>
      </c>
      <c r="AO60" s="19" t="s">
        <v>63</v>
      </c>
      <c r="AP60" s="19" t="s">
        <v>63</v>
      </c>
      <c r="AQ60" s="19"/>
      <c r="AR60" s="19" t="s">
        <v>64</v>
      </c>
    </row>
    <row r="61" spans="1:44">
      <c r="A61" s="15" t="s">
        <v>55</v>
      </c>
      <c r="B61" s="66">
        <v>1727.1</v>
      </c>
      <c r="C61" s="16">
        <v>61</v>
      </c>
      <c r="D61" s="16">
        <f>_xlfn.XLOOKUP(B61,'AL_1.1.2023'!$B$3:$B$1275,'AL_1.1.2023'!$C$3:$C$1275)</f>
        <v>54.9</v>
      </c>
      <c r="E61" s="20" t="s">
        <v>167</v>
      </c>
      <c r="F61" s="17" t="s">
        <v>74</v>
      </c>
      <c r="G61" s="17" t="s">
        <v>58</v>
      </c>
      <c r="H61" s="17" t="s">
        <v>59</v>
      </c>
      <c r="I61" s="18">
        <v>1</v>
      </c>
      <c r="J61" s="17"/>
      <c r="K61" s="21"/>
      <c r="L61" s="17"/>
      <c r="M61" s="19" t="s">
        <v>62</v>
      </c>
      <c r="N61" s="19" t="s">
        <v>62</v>
      </c>
      <c r="O61" s="19" t="s">
        <v>63</v>
      </c>
      <c r="P61" s="19" t="s">
        <v>63</v>
      </c>
      <c r="Q61" s="19" t="s">
        <v>63</v>
      </c>
      <c r="R61" s="19" t="s">
        <v>62</v>
      </c>
      <c r="S61" s="19" t="s">
        <v>63</v>
      </c>
      <c r="T61" s="19" t="s">
        <v>62</v>
      </c>
      <c r="U61" s="19" t="s">
        <v>62</v>
      </c>
      <c r="V61" s="19" t="s">
        <v>62</v>
      </c>
      <c r="W61" s="19" t="s">
        <v>62</v>
      </c>
      <c r="X61" s="19" t="s">
        <v>63</v>
      </c>
      <c r="Y61" s="19" t="s">
        <v>63</v>
      </c>
      <c r="Z61" s="19" t="s">
        <v>63</v>
      </c>
      <c r="AA61" s="19" t="s">
        <v>63</v>
      </c>
      <c r="AB61" s="19" t="s">
        <v>63</v>
      </c>
      <c r="AC61" s="19" t="s">
        <v>63</v>
      </c>
      <c r="AD61" s="19" t="s">
        <v>63</v>
      </c>
      <c r="AE61" s="19" t="s">
        <v>63</v>
      </c>
      <c r="AF61" s="19" t="s">
        <v>63</v>
      </c>
      <c r="AG61" s="19" t="s">
        <v>63</v>
      </c>
      <c r="AH61" s="19" t="s">
        <v>63</v>
      </c>
      <c r="AI61" s="19" t="s">
        <v>63</v>
      </c>
      <c r="AJ61" s="19" t="s">
        <v>63</v>
      </c>
      <c r="AK61" s="19" t="s">
        <v>63</v>
      </c>
      <c r="AL61" s="19" t="s">
        <v>63</v>
      </c>
      <c r="AM61" s="19" t="s">
        <v>63</v>
      </c>
      <c r="AN61" s="19" t="s">
        <v>63</v>
      </c>
      <c r="AO61" s="19" t="s">
        <v>63</v>
      </c>
      <c r="AP61" s="19" t="s">
        <v>63</v>
      </c>
      <c r="AQ61" s="19"/>
      <c r="AR61" s="19" t="s">
        <v>64</v>
      </c>
    </row>
    <row r="62" spans="1:44">
      <c r="A62" s="15" t="s">
        <v>55</v>
      </c>
      <c r="B62" s="66">
        <v>1731</v>
      </c>
      <c r="C62" s="16">
        <v>2.8</v>
      </c>
      <c r="D62" s="16">
        <f>_xlfn.XLOOKUP(B62,'AL_1.1.2023'!$B$3:$B$1275,'AL_1.1.2023'!$C$3:$C$1275)</f>
        <v>2.5</v>
      </c>
      <c r="E62" s="20" t="s">
        <v>168</v>
      </c>
      <c r="F62" s="17" t="s">
        <v>57</v>
      </c>
      <c r="G62" s="17" t="s">
        <v>57</v>
      </c>
      <c r="H62" s="17" t="s">
        <v>57</v>
      </c>
      <c r="I62" s="18">
        <v>1</v>
      </c>
      <c r="J62" s="17"/>
      <c r="K62" s="17"/>
      <c r="L62" s="17"/>
      <c r="M62" s="19" t="s">
        <v>62</v>
      </c>
      <c r="N62" s="19" t="s">
        <v>63</v>
      </c>
      <c r="O62" s="19" t="s">
        <v>63</v>
      </c>
      <c r="P62" s="19" t="s">
        <v>63</v>
      </c>
      <c r="Q62" s="19" t="s">
        <v>63</v>
      </c>
      <c r="R62" s="19" t="s">
        <v>63</v>
      </c>
      <c r="S62" s="19" t="s">
        <v>62</v>
      </c>
      <c r="T62" s="19" t="s">
        <v>62</v>
      </c>
      <c r="U62" s="19" t="s">
        <v>62</v>
      </c>
      <c r="V62" s="19" t="s">
        <v>62</v>
      </c>
      <c r="W62" s="19" t="s">
        <v>62</v>
      </c>
      <c r="X62" s="19" t="s">
        <v>62</v>
      </c>
      <c r="Y62" s="19" t="s">
        <v>62</v>
      </c>
      <c r="Z62" s="19" t="s">
        <v>62</v>
      </c>
      <c r="AA62" s="19" t="s">
        <v>63</v>
      </c>
      <c r="AB62" s="19" t="s">
        <v>63</v>
      </c>
      <c r="AC62" s="19" t="s">
        <v>63</v>
      </c>
      <c r="AD62" s="19" t="s">
        <v>63</v>
      </c>
      <c r="AE62" s="19" t="s">
        <v>63</v>
      </c>
      <c r="AF62" s="19" t="s">
        <v>63</v>
      </c>
      <c r="AG62" s="19" t="s">
        <v>63</v>
      </c>
      <c r="AH62" s="19" t="s">
        <v>63</v>
      </c>
      <c r="AI62" s="19" t="s">
        <v>63</v>
      </c>
      <c r="AJ62" s="19" t="s">
        <v>63</v>
      </c>
      <c r="AK62" s="19" t="s">
        <v>63</v>
      </c>
      <c r="AL62" s="19" t="s">
        <v>63</v>
      </c>
      <c r="AM62" s="19" t="s">
        <v>63</v>
      </c>
      <c r="AN62" s="19" t="s">
        <v>63</v>
      </c>
      <c r="AO62" s="19" t="s">
        <v>63</v>
      </c>
      <c r="AP62" s="19" t="s">
        <v>63</v>
      </c>
      <c r="AQ62" s="19"/>
      <c r="AR62" s="19" t="s">
        <v>64</v>
      </c>
    </row>
    <row r="63" spans="1:44">
      <c r="A63" s="15" t="s">
        <v>55</v>
      </c>
      <c r="B63" s="66">
        <v>1732</v>
      </c>
      <c r="C63" s="16">
        <v>10.4</v>
      </c>
      <c r="D63" s="16">
        <f>_xlfn.XLOOKUP(B63,'AL_1.1.2023'!$B$3:$B$1275,'AL_1.1.2023'!$C$3:$C$1275)</f>
        <v>9.4</v>
      </c>
      <c r="E63" s="20" t="s">
        <v>169</v>
      </c>
      <c r="F63" s="17" t="s">
        <v>57</v>
      </c>
      <c r="G63" s="17" t="s">
        <v>58</v>
      </c>
      <c r="H63" s="17" t="s">
        <v>57</v>
      </c>
      <c r="I63" s="18">
        <v>1</v>
      </c>
      <c r="J63" s="17"/>
      <c r="K63" s="17"/>
      <c r="L63" s="17"/>
      <c r="M63" s="19" t="s">
        <v>62</v>
      </c>
      <c r="N63" s="19" t="s">
        <v>63</v>
      </c>
      <c r="O63" s="19" t="s">
        <v>63</v>
      </c>
      <c r="P63" s="19" t="s">
        <v>63</v>
      </c>
      <c r="Q63" s="19" t="s">
        <v>63</v>
      </c>
      <c r="R63" s="19" t="s">
        <v>62</v>
      </c>
      <c r="S63" s="19" t="s">
        <v>63</v>
      </c>
      <c r="T63" s="19" t="s">
        <v>62</v>
      </c>
      <c r="U63" s="19" t="s">
        <v>62</v>
      </c>
      <c r="V63" s="19" t="s">
        <v>62</v>
      </c>
      <c r="W63" s="19" t="s">
        <v>62</v>
      </c>
      <c r="X63" s="19" t="s">
        <v>63</v>
      </c>
      <c r="Y63" s="19" t="s">
        <v>63</v>
      </c>
      <c r="Z63" s="19" t="s">
        <v>63</v>
      </c>
      <c r="AA63" s="19" t="s">
        <v>63</v>
      </c>
      <c r="AB63" s="19" t="s">
        <v>63</v>
      </c>
      <c r="AC63" s="19" t="s">
        <v>63</v>
      </c>
      <c r="AD63" s="19" t="s">
        <v>63</v>
      </c>
      <c r="AE63" s="19" t="s">
        <v>63</v>
      </c>
      <c r="AF63" s="19" t="s">
        <v>62</v>
      </c>
      <c r="AG63" s="19" t="s">
        <v>63</v>
      </c>
      <c r="AH63" s="19" t="s">
        <v>63</v>
      </c>
      <c r="AI63" s="19" t="s">
        <v>63</v>
      </c>
      <c r="AJ63" s="19" t="s">
        <v>63</v>
      </c>
      <c r="AK63" s="19" t="s">
        <v>63</v>
      </c>
      <c r="AL63" s="19" t="s">
        <v>63</v>
      </c>
      <c r="AM63" s="19" t="s">
        <v>63</v>
      </c>
      <c r="AN63" s="19" t="s">
        <v>63</v>
      </c>
      <c r="AO63" s="19" t="s">
        <v>63</v>
      </c>
      <c r="AP63" s="19" t="s">
        <v>63</v>
      </c>
      <c r="AQ63" s="19"/>
      <c r="AR63" s="19" t="s">
        <v>64</v>
      </c>
    </row>
    <row r="64" spans="1:44" ht="127.5">
      <c r="A64" s="15" t="s">
        <v>55</v>
      </c>
      <c r="B64" s="66">
        <v>1734</v>
      </c>
      <c r="C64" s="16">
        <v>23</v>
      </c>
      <c r="D64" s="16">
        <f>_xlfn.XLOOKUP(B64,'AL_1.1.2023'!$B$3:$B$1275,'AL_1.1.2023'!$C$3:$C$1275)</f>
        <v>20.7</v>
      </c>
      <c r="E64" s="20" t="s">
        <v>170</v>
      </c>
      <c r="F64" s="17" t="s">
        <v>171</v>
      </c>
      <c r="G64" s="17" t="s">
        <v>58</v>
      </c>
      <c r="H64" s="17" t="s">
        <v>59</v>
      </c>
      <c r="I64" s="18">
        <v>1</v>
      </c>
      <c r="J64" s="18" t="s">
        <v>172</v>
      </c>
      <c r="K64" s="17"/>
      <c r="L64" s="17" t="s">
        <v>173</v>
      </c>
      <c r="M64" s="19" t="s">
        <v>62</v>
      </c>
      <c r="N64" s="19" t="s">
        <v>63</v>
      </c>
      <c r="O64" s="19" t="s">
        <v>63</v>
      </c>
      <c r="P64" s="19" t="s">
        <v>63</v>
      </c>
      <c r="Q64" s="19" t="s">
        <v>63</v>
      </c>
      <c r="R64" s="19" t="s">
        <v>63</v>
      </c>
      <c r="S64" s="19" t="s">
        <v>62</v>
      </c>
      <c r="T64" s="19" t="s">
        <v>62</v>
      </c>
      <c r="U64" s="19" t="s">
        <v>62</v>
      </c>
      <c r="V64" s="19" t="s">
        <v>62</v>
      </c>
      <c r="W64" s="19" t="s">
        <v>62</v>
      </c>
      <c r="X64" s="19" t="s">
        <v>62</v>
      </c>
      <c r="Y64" s="19" t="s">
        <v>62</v>
      </c>
      <c r="Z64" s="19" t="s">
        <v>62</v>
      </c>
      <c r="AA64" s="19" t="s">
        <v>63</v>
      </c>
      <c r="AB64" s="19" t="s">
        <v>63</v>
      </c>
      <c r="AC64" s="19" t="s">
        <v>63</v>
      </c>
      <c r="AD64" s="19" t="s">
        <v>63</v>
      </c>
      <c r="AE64" s="19" t="s">
        <v>63</v>
      </c>
      <c r="AF64" s="19" t="s">
        <v>63</v>
      </c>
      <c r="AG64" s="19" t="s">
        <v>63</v>
      </c>
      <c r="AH64" s="19" t="s">
        <v>63</v>
      </c>
      <c r="AI64" s="19" t="s">
        <v>63</v>
      </c>
      <c r="AJ64" s="19" t="s">
        <v>63</v>
      </c>
      <c r="AK64" s="19" t="s">
        <v>63</v>
      </c>
      <c r="AL64" s="19" t="s">
        <v>63</v>
      </c>
      <c r="AM64" s="19" t="s">
        <v>63</v>
      </c>
      <c r="AN64" s="19" t="s">
        <v>63</v>
      </c>
      <c r="AO64" s="19" t="s">
        <v>63</v>
      </c>
      <c r="AP64" s="19" t="s">
        <v>63</v>
      </c>
      <c r="AQ64" s="19"/>
      <c r="AR64" s="19" t="s">
        <v>64</v>
      </c>
    </row>
    <row r="65" spans="1:44">
      <c r="A65" s="15" t="s">
        <v>55</v>
      </c>
      <c r="B65" s="66">
        <v>1738</v>
      </c>
      <c r="C65" s="16">
        <v>2.8</v>
      </c>
      <c r="D65" s="16">
        <f>_xlfn.XLOOKUP(B65,'AL_1.1.2023'!$B$3:$B$1275,'AL_1.1.2023'!$C$3:$C$1275)</f>
        <v>2.5</v>
      </c>
      <c r="E65" s="22" t="s">
        <v>174</v>
      </c>
      <c r="F65" s="17" t="s">
        <v>57</v>
      </c>
      <c r="G65" s="17" t="s">
        <v>57</v>
      </c>
      <c r="H65" s="17" t="s">
        <v>57</v>
      </c>
      <c r="I65" s="18">
        <v>1</v>
      </c>
      <c r="J65" s="17"/>
      <c r="K65" s="17"/>
      <c r="L65" s="17"/>
      <c r="M65" s="19" t="s">
        <v>62</v>
      </c>
      <c r="N65" s="19" t="s">
        <v>63</v>
      </c>
      <c r="O65" s="19" t="s">
        <v>63</v>
      </c>
      <c r="P65" s="19" t="s">
        <v>63</v>
      </c>
      <c r="Q65" s="19" t="s">
        <v>63</v>
      </c>
      <c r="R65" s="19" t="s">
        <v>63</v>
      </c>
      <c r="S65" s="19" t="s">
        <v>62</v>
      </c>
      <c r="T65" s="19" t="s">
        <v>62</v>
      </c>
      <c r="U65" s="19" t="s">
        <v>62</v>
      </c>
      <c r="V65" s="19" t="s">
        <v>62</v>
      </c>
      <c r="W65" s="19" t="s">
        <v>62</v>
      </c>
      <c r="X65" s="19" t="s">
        <v>62</v>
      </c>
      <c r="Y65" s="19" t="s">
        <v>62</v>
      </c>
      <c r="Z65" s="19" t="s">
        <v>62</v>
      </c>
      <c r="AA65" s="19" t="s">
        <v>63</v>
      </c>
      <c r="AB65" s="19" t="s">
        <v>63</v>
      </c>
      <c r="AC65" s="19" t="s">
        <v>63</v>
      </c>
      <c r="AD65" s="19" t="s">
        <v>63</v>
      </c>
      <c r="AE65" s="19" t="s">
        <v>63</v>
      </c>
      <c r="AF65" s="19" t="s">
        <v>63</v>
      </c>
      <c r="AG65" s="19" t="s">
        <v>63</v>
      </c>
      <c r="AH65" s="19" t="s">
        <v>63</v>
      </c>
      <c r="AI65" s="19" t="s">
        <v>63</v>
      </c>
      <c r="AJ65" s="19" t="s">
        <v>63</v>
      </c>
      <c r="AK65" s="19" t="s">
        <v>63</v>
      </c>
      <c r="AL65" s="19" t="s">
        <v>63</v>
      </c>
      <c r="AM65" s="19" t="s">
        <v>63</v>
      </c>
      <c r="AN65" s="19" t="s">
        <v>63</v>
      </c>
      <c r="AO65" s="19" t="s">
        <v>63</v>
      </c>
      <c r="AP65" s="19" t="s">
        <v>62</v>
      </c>
      <c r="AQ65" s="19"/>
      <c r="AR65" s="19" t="s">
        <v>64</v>
      </c>
    </row>
    <row r="66" spans="1:44">
      <c r="A66" s="15" t="s">
        <v>55</v>
      </c>
      <c r="B66" s="66">
        <v>1739</v>
      </c>
      <c r="C66" s="16">
        <v>20</v>
      </c>
      <c r="D66" s="16">
        <f>_xlfn.XLOOKUP(B66,'AL_1.1.2023'!$B$3:$B$1275,'AL_1.1.2023'!$C$3:$C$1275)</f>
        <v>18</v>
      </c>
      <c r="E66" s="20" t="s">
        <v>175</v>
      </c>
      <c r="F66" s="17" t="s">
        <v>176</v>
      </c>
      <c r="G66" s="17" t="s">
        <v>156</v>
      </c>
      <c r="H66" s="17" t="s">
        <v>57</v>
      </c>
      <c r="I66" s="18">
        <v>1</v>
      </c>
      <c r="J66" s="17"/>
      <c r="K66" s="17"/>
      <c r="L66" s="17"/>
      <c r="M66" s="19" t="s">
        <v>62</v>
      </c>
      <c r="N66" s="19" t="s">
        <v>63</v>
      </c>
      <c r="O66" s="19" t="s">
        <v>63</v>
      </c>
      <c r="P66" s="19" t="s">
        <v>63</v>
      </c>
      <c r="Q66" s="19" t="s">
        <v>63</v>
      </c>
      <c r="R66" s="19" t="s">
        <v>63</v>
      </c>
      <c r="S66" s="19" t="s">
        <v>62</v>
      </c>
      <c r="T66" s="19" t="s">
        <v>62</v>
      </c>
      <c r="U66" s="19" t="s">
        <v>62</v>
      </c>
      <c r="V66" s="19" t="s">
        <v>62</v>
      </c>
      <c r="W66" s="19" t="s">
        <v>62</v>
      </c>
      <c r="X66" s="19" t="s">
        <v>62</v>
      </c>
      <c r="Y66" s="19" t="s">
        <v>62</v>
      </c>
      <c r="Z66" s="19" t="s">
        <v>63</v>
      </c>
      <c r="AA66" s="19" t="s">
        <v>62</v>
      </c>
      <c r="AB66" s="19" t="s">
        <v>63</v>
      </c>
      <c r="AC66" s="19" t="s">
        <v>63</v>
      </c>
      <c r="AD66" s="19" t="s">
        <v>62</v>
      </c>
      <c r="AE66" s="19" t="s">
        <v>62</v>
      </c>
      <c r="AF66" s="19" t="s">
        <v>62</v>
      </c>
      <c r="AG66" s="19" t="s">
        <v>62</v>
      </c>
      <c r="AH66" s="19" t="s">
        <v>62</v>
      </c>
      <c r="AI66" s="19" t="s">
        <v>62</v>
      </c>
      <c r="AJ66" s="19" t="s">
        <v>62</v>
      </c>
      <c r="AK66" s="19" t="s">
        <v>62</v>
      </c>
      <c r="AL66" s="19" t="s">
        <v>62</v>
      </c>
      <c r="AM66" s="19" t="s">
        <v>62</v>
      </c>
      <c r="AN66" s="19" t="s">
        <v>62</v>
      </c>
      <c r="AO66" s="19" t="s">
        <v>63</v>
      </c>
      <c r="AP66" s="19" t="s">
        <v>62</v>
      </c>
      <c r="AQ66" s="19"/>
      <c r="AR66" s="19" t="s">
        <v>64</v>
      </c>
    </row>
    <row r="67" spans="1:44">
      <c r="A67" s="15" t="s">
        <v>55</v>
      </c>
      <c r="B67" s="66">
        <v>1740</v>
      </c>
      <c r="C67" s="16">
        <v>1</v>
      </c>
      <c r="D67" s="16">
        <f>_xlfn.XLOOKUP(B67,'AL_1.1.2023'!$B$3:$B$1275,'AL_1.1.2023'!$C$3:$C$1275)</f>
        <v>0.9</v>
      </c>
      <c r="E67" s="20" t="s">
        <v>177</v>
      </c>
      <c r="F67" s="17" t="s">
        <v>57</v>
      </c>
      <c r="G67" s="17" t="s">
        <v>156</v>
      </c>
      <c r="H67" s="17" t="s">
        <v>57</v>
      </c>
      <c r="I67" s="18">
        <v>1</v>
      </c>
      <c r="J67" s="17"/>
      <c r="K67" s="17"/>
      <c r="L67" s="17"/>
      <c r="M67" s="19" t="s">
        <v>62</v>
      </c>
      <c r="N67" s="19" t="s">
        <v>63</v>
      </c>
      <c r="O67" s="19" t="s">
        <v>63</v>
      </c>
      <c r="P67" s="19" t="s">
        <v>63</v>
      </c>
      <c r="Q67" s="19" t="s">
        <v>63</v>
      </c>
      <c r="R67" s="19" t="s">
        <v>63</v>
      </c>
      <c r="S67" s="19" t="s">
        <v>62</v>
      </c>
      <c r="T67" s="19" t="s">
        <v>62</v>
      </c>
      <c r="U67" s="19" t="s">
        <v>62</v>
      </c>
      <c r="V67" s="19" t="s">
        <v>62</v>
      </c>
      <c r="W67" s="19" t="s">
        <v>62</v>
      </c>
      <c r="X67" s="19" t="s">
        <v>62</v>
      </c>
      <c r="Y67" s="19" t="s">
        <v>62</v>
      </c>
      <c r="Z67" s="19" t="s">
        <v>62</v>
      </c>
      <c r="AA67" s="19" t="s">
        <v>63</v>
      </c>
      <c r="AB67" s="19" t="s">
        <v>63</v>
      </c>
      <c r="AC67" s="19" t="s">
        <v>63</v>
      </c>
      <c r="AD67" s="19" t="s">
        <v>63</v>
      </c>
      <c r="AE67" s="19" t="s">
        <v>63</v>
      </c>
      <c r="AF67" s="19" t="s">
        <v>63</v>
      </c>
      <c r="AG67" s="19" t="s">
        <v>63</v>
      </c>
      <c r="AH67" s="19" t="s">
        <v>63</v>
      </c>
      <c r="AI67" s="19" t="s">
        <v>63</v>
      </c>
      <c r="AJ67" s="19" t="s">
        <v>63</v>
      </c>
      <c r="AK67" s="19" t="s">
        <v>63</v>
      </c>
      <c r="AL67" s="19" t="s">
        <v>63</v>
      </c>
      <c r="AM67" s="19" t="s">
        <v>63</v>
      </c>
      <c r="AN67" s="19" t="s">
        <v>63</v>
      </c>
      <c r="AO67" s="19" t="s">
        <v>62</v>
      </c>
      <c r="AP67" s="19" t="s">
        <v>63</v>
      </c>
      <c r="AQ67" s="19"/>
      <c r="AR67" s="19" t="s">
        <v>64</v>
      </c>
    </row>
    <row r="68" spans="1:44">
      <c r="A68" s="15" t="s">
        <v>55</v>
      </c>
      <c r="B68" s="66">
        <v>1748</v>
      </c>
      <c r="C68" s="16">
        <v>76</v>
      </c>
      <c r="D68" s="16">
        <f>_xlfn.XLOOKUP(B68,'AL_1.1.2023'!$B$3:$B$1275,'AL_1.1.2023'!$C$3:$C$1275)</f>
        <v>68.400000000000006</v>
      </c>
      <c r="E68" s="20" t="s">
        <v>178</v>
      </c>
      <c r="F68" s="17" t="s">
        <v>57</v>
      </c>
      <c r="G68" s="17" t="s">
        <v>58</v>
      </c>
      <c r="H68" s="17" t="s">
        <v>57</v>
      </c>
      <c r="I68" s="18">
        <v>1</v>
      </c>
      <c r="J68" s="17"/>
      <c r="K68" s="17"/>
      <c r="L68" s="17"/>
      <c r="M68" s="19" t="s">
        <v>62</v>
      </c>
      <c r="N68" s="19" t="s">
        <v>63</v>
      </c>
      <c r="O68" s="19" t="s">
        <v>63</v>
      </c>
      <c r="P68" s="19" t="s">
        <v>63</v>
      </c>
      <c r="Q68" s="19" t="s">
        <v>63</v>
      </c>
      <c r="R68" s="19" t="s">
        <v>62</v>
      </c>
      <c r="S68" s="19" t="s">
        <v>63</v>
      </c>
      <c r="T68" s="19" t="s">
        <v>62</v>
      </c>
      <c r="U68" s="19" t="s">
        <v>62</v>
      </c>
      <c r="V68" s="19" t="s">
        <v>62</v>
      </c>
      <c r="W68" s="19" t="s">
        <v>62</v>
      </c>
      <c r="X68" s="19" t="s">
        <v>63</v>
      </c>
      <c r="Y68" s="19" t="s">
        <v>63</v>
      </c>
      <c r="Z68" s="19" t="s">
        <v>63</v>
      </c>
      <c r="AA68" s="19" t="s">
        <v>63</v>
      </c>
      <c r="AB68" s="19" t="s">
        <v>63</v>
      </c>
      <c r="AC68" s="19" t="s">
        <v>63</v>
      </c>
      <c r="AD68" s="19" t="s">
        <v>63</v>
      </c>
      <c r="AE68" s="19" t="s">
        <v>63</v>
      </c>
      <c r="AF68" s="19" t="s">
        <v>63</v>
      </c>
      <c r="AG68" s="19" t="s">
        <v>63</v>
      </c>
      <c r="AH68" s="19" t="s">
        <v>63</v>
      </c>
      <c r="AI68" s="19" t="s">
        <v>63</v>
      </c>
      <c r="AJ68" s="19" t="s">
        <v>63</v>
      </c>
      <c r="AK68" s="19" t="s">
        <v>63</v>
      </c>
      <c r="AL68" s="19" t="s">
        <v>63</v>
      </c>
      <c r="AM68" s="19" t="s">
        <v>63</v>
      </c>
      <c r="AN68" s="19" t="s">
        <v>63</v>
      </c>
      <c r="AO68" s="19" t="s">
        <v>63</v>
      </c>
      <c r="AP68" s="19" t="s">
        <v>63</v>
      </c>
      <c r="AQ68" s="19"/>
      <c r="AR68" s="19" t="s">
        <v>64</v>
      </c>
    </row>
    <row r="69" spans="1:44">
      <c r="A69" s="15" t="s">
        <v>55</v>
      </c>
      <c r="B69" s="66">
        <v>1749</v>
      </c>
      <c r="C69" s="16">
        <v>25</v>
      </c>
      <c r="D69" s="16">
        <f>_xlfn.XLOOKUP(B69,'AL_1.1.2023'!$B$3:$B$1275,'AL_1.1.2023'!$C$3:$C$1275)</f>
        <v>22.5</v>
      </c>
      <c r="E69" s="20" t="s">
        <v>179</v>
      </c>
      <c r="F69" s="17" t="s">
        <v>74</v>
      </c>
      <c r="G69" s="17" t="s">
        <v>58</v>
      </c>
      <c r="H69" s="17" t="s">
        <v>59</v>
      </c>
      <c r="I69" s="18">
        <v>1</v>
      </c>
      <c r="J69" s="17"/>
      <c r="K69" s="21"/>
      <c r="L69" s="17"/>
      <c r="M69" s="19" t="s">
        <v>62</v>
      </c>
      <c r="N69" s="19" t="s">
        <v>62</v>
      </c>
      <c r="O69" s="19" t="s">
        <v>63</v>
      </c>
      <c r="P69" s="19" t="s">
        <v>63</v>
      </c>
      <c r="Q69" s="19" t="s">
        <v>63</v>
      </c>
      <c r="R69" s="19" t="s">
        <v>62</v>
      </c>
      <c r="S69" s="19" t="s">
        <v>63</v>
      </c>
      <c r="T69" s="19" t="s">
        <v>62</v>
      </c>
      <c r="U69" s="19" t="s">
        <v>62</v>
      </c>
      <c r="V69" s="19" t="s">
        <v>62</v>
      </c>
      <c r="W69" s="19" t="s">
        <v>62</v>
      </c>
      <c r="X69" s="19" t="s">
        <v>63</v>
      </c>
      <c r="Y69" s="19" t="s">
        <v>63</v>
      </c>
      <c r="Z69" s="19" t="s">
        <v>63</v>
      </c>
      <c r="AA69" s="19" t="s">
        <v>63</v>
      </c>
      <c r="AB69" s="19" t="s">
        <v>63</v>
      </c>
      <c r="AC69" s="19" t="s">
        <v>63</v>
      </c>
      <c r="AD69" s="19" t="s">
        <v>63</v>
      </c>
      <c r="AE69" s="19" t="s">
        <v>63</v>
      </c>
      <c r="AF69" s="19" t="s">
        <v>63</v>
      </c>
      <c r="AG69" s="19" t="s">
        <v>63</v>
      </c>
      <c r="AH69" s="19" t="s">
        <v>63</v>
      </c>
      <c r="AI69" s="19" t="s">
        <v>63</v>
      </c>
      <c r="AJ69" s="19" t="s">
        <v>63</v>
      </c>
      <c r="AK69" s="19" t="s">
        <v>63</v>
      </c>
      <c r="AL69" s="19" t="s">
        <v>63</v>
      </c>
      <c r="AM69" s="19" t="s">
        <v>63</v>
      </c>
      <c r="AN69" s="19" t="s">
        <v>63</v>
      </c>
      <c r="AO69" s="19" t="s">
        <v>63</v>
      </c>
      <c r="AP69" s="19" t="s">
        <v>63</v>
      </c>
      <c r="AQ69" s="19"/>
      <c r="AR69" s="19" t="s">
        <v>64</v>
      </c>
    </row>
    <row r="70" spans="1:44">
      <c r="A70" s="15" t="s">
        <v>55</v>
      </c>
      <c r="B70" s="66">
        <v>1751</v>
      </c>
      <c r="C70" s="16">
        <v>68</v>
      </c>
      <c r="D70" s="16">
        <f>_xlfn.XLOOKUP(B70,'AL_1.1.2023'!$B$3:$B$1275,'AL_1.1.2023'!$C$3:$C$1275)</f>
        <v>61.2</v>
      </c>
      <c r="E70" s="20" t="s">
        <v>180</v>
      </c>
      <c r="F70" s="17" t="s">
        <v>181</v>
      </c>
      <c r="G70" s="17" t="s">
        <v>58</v>
      </c>
      <c r="H70" s="17" t="s">
        <v>57</v>
      </c>
      <c r="I70" s="18">
        <v>1</v>
      </c>
      <c r="J70" s="17"/>
      <c r="K70" s="17"/>
      <c r="L70" s="17"/>
      <c r="M70" s="19" t="s">
        <v>62</v>
      </c>
      <c r="N70" s="19" t="s">
        <v>63</v>
      </c>
      <c r="O70" s="19" t="s">
        <v>63</v>
      </c>
      <c r="P70" s="19" t="s">
        <v>63</v>
      </c>
      <c r="Q70" s="19" t="s">
        <v>63</v>
      </c>
      <c r="R70" s="19" t="s">
        <v>62</v>
      </c>
      <c r="S70" s="19" t="s">
        <v>63</v>
      </c>
      <c r="T70" s="19" t="s">
        <v>62</v>
      </c>
      <c r="U70" s="19" t="s">
        <v>62</v>
      </c>
      <c r="V70" s="19" t="s">
        <v>62</v>
      </c>
      <c r="W70" s="19" t="s">
        <v>62</v>
      </c>
      <c r="X70" s="19" t="s">
        <v>63</v>
      </c>
      <c r="Y70" s="19" t="s">
        <v>63</v>
      </c>
      <c r="Z70" s="19" t="s">
        <v>63</v>
      </c>
      <c r="AA70" s="19" t="s">
        <v>63</v>
      </c>
      <c r="AB70" s="19" t="s">
        <v>63</v>
      </c>
      <c r="AC70" s="19" t="s">
        <v>63</v>
      </c>
      <c r="AD70" s="19" t="s">
        <v>63</v>
      </c>
      <c r="AE70" s="19" t="s">
        <v>63</v>
      </c>
      <c r="AF70" s="19" t="s">
        <v>63</v>
      </c>
      <c r="AG70" s="19" t="s">
        <v>63</v>
      </c>
      <c r="AH70" s="19" t="s">
        <v>63</v>
      </c>
      <c r="AI70" s="19" t="s">
        <v>63</v>
      </c>
      <c r="AJ70" s="19" t="s">
        <v>63</v>
      </c>
      <c r="AK70" s="19" t="s">
        <v>63</v>
      </c>
      <c r="AL70" s="19" t="s">
        <v>63</v>
      </c>
      <c r="AM70" s="19" t="s">
        <v>63</v>
      </c>
      <c r="AN70" s="19" t="s">
        <v>63</v>
      </c>
      <c r="AO70" s="19" t="s">
        <v>63</v>
      </c>
      <c r="AP70" s="19" t="s">
        <v>63</v>
      </c>
      <c r="AQ70" s="19"/>
      <c r="AR70" s="19" t="s">
        <v>64</v>
      </c>
    </row>
    <row r="71" spans="1:44">
      <c r="A71" s="15" t="s">
        <v>55</v>
      </c>
      <c r="B71" s="66">
        <v>1767</v>
      </c>
      <c r="C71" s="16">
        <v>44</v>
      </c>
      <c r="D71" s="16">
        <f>_xlfn.XLOOKUP(B71,'AL_1.1.2023'!$B$3:$B$1275,'AL_1.1.2023'!$C$3:$C$1275)</f>
        <v>39.6</v>
      </c>
      <c r="E71" s="20" t="s">
        <v>182</v>
      </c>
      <c r="F71" s="17" t="s">
        <v>158</v>
      </c>
      <c r="G71" s="17" t="s">
        <v>57</v>
      </c>
      <c r="H71" s="17" t="s">
        <v>57</v>
      </c>
      <c r="I71" s="18">
        <v>1</v>
      </c>
      <c r="J71" s="17"/>
      <c r="K71" s="17"/>
      <c r="L71" s="17"/>
      <c r="M71" s="19" t="s">
        <v>62</v>
      </c>
      <c r="N71" s="19" t="s">
        <v>63</v>
      </c>
      <c r="O71" s="19" t="s">
        <v>63</v>
      </c>
      <c r="P71" s="19" t="s">
        <v>63</v>
      </c>
      <c r="Q71" s="19" t="s">
        <v>63</v>
      </c>
      <c r="R71" s="19" t="s">
        <v>62</v>
      </c>
      <c r="S71" s="19" t="s">
        <v>63</v>
      </c>
      <c r="T71" s="19" t="s">
        <v>62</v>
      </c>
      <c r="U71" s="19" t="s">
        <v>62</v>
      </c>
      <c r="V71" s="19" t="s">
        <v>62</v>
      </c>
      <c r="W71" s="19" t="s">
        <v>62</v>
      </c>
      <c r="X71" s="19" t="s">
        <v>63</v>
      </c>
      <c r="Y71" s="19" t="s">
        <v>63</v>
      </c>
      <c r="Z71" s="19" t="s">
        <v>63</v>
      </c>
      <c r="AA71" s="19" t="s">
        <v>63</v>
      </c>
      <c r="AB71" s="19" t="s">
        <v>63</v>
      </c>
      <c r="AC71" s="19" t="s">
        <v>63</v>
      </c>
      <c r="AD71" s="19" t="s">
        <v>63</v>
      </c>
      <c r="AE71" s="19" t="s">
        <v>63</v>
      </c>
      <c r="AF71" s="19" t="s">
        <v>63</v>
      </c>
      <c r="AG71" s="19" t="s">
        <v>63</v>
      </c>
      <c r="AH71" s="19" t="s">
        <v>63</v>
      </c>
      <c r="AI71" s="19" t="s">
        <v>63</v>
      </c>
      <c r="AJ71" s="19" t="s">
        <v>63</v>
      </c>
      <c r="AK71" s="19" t="s">
        <v>63</v>
      </c>
      <c r="AL71" s="19" t="s">
        <v>63</v>
      </c>
      <c r="AM71" s="19" t="s">
        <v>63</v>
      </c>
      <c r="AN71" s="19" t="s">
        <v>63</v>
      </c>
      <c r="AO71" s="19" t="s">
        <v>63</v>
      </c>
      <c r="AP71" s="19" t="s">
        <v>63</v>
      </c>
      <c r="AQ71" s="19"/>
      <c r="AR71" s="19" t="s">
        <v>64</v>
      </c>
    </row>
    <row r="72" spans="1:44" ht="76.5">
      <c r="A72" s="15" t="s">
        <v>183</v>
      </c>
      <c r="B72" s="1">
        <v>3018</v>
      </c>
      <c r="C72" s="16">
        <v>133</v>
      </c>
      <c r="D72" s="16">
        <f>_xlfn.XLOOKUP(B72,'AL_1.1.2023'!$B$3:$B$1275,'AL_1.1.2023'!$C$3:$C$1275)</f>
        <v>119.7</v>
      </c>
      <c r="E72" s="23" t="s">
        <v>184</v>
      </c>
      <c r="F72" s="19" t="s">
        <v>185</v>
      </c>
      <c r="G72" s="17" t="s">
        <v>57</v>
      </c>
      <c r="H72" s="19" t="s">
        <v>59</v>
      </c>
      <c r="I72" s="18">
        <v>1</v>
      </c>
      <c r="J72" s="19" t="s">
        <v>186</v>
      </c>
      <c r="K72" s="19"/>
      <c r="L72" s="19" t="s">
        <v>187</v>
      </c>
      <c r="M72" s="19" t="s">
        <v>63</v>
      </c>
      <c r="N72" s="19" t="s">
        <v>63</v>
      </c>
      <c r="O72" s="19" t="s">
        <v>63</v>
      </c>
      <c r="P72" s="19" t="s">
        <v>63</v>
      </c>
      <c r="Q72" s="19" t="s">
        <v>62</v>
      </c>
      <c r="R72" s="19" t="s">
        <v>62</v>
      </c>
      <c r="S72" s="19" t="s">
        <v>63</v>
      </c>
      <c r="T72" s="19" t="s">
        <v>62</v>
      </c>
      <c r="U72" s="19" t="s">
        <v>62</v>
      </c>
      <c r="V72" s="19" t="s">
        <v>62</v>
      </c>
      <c r="W72" s="19" t="s">
        <v>62</v>
      </c>
      <c r="X72" s="19" t="s">
        <v>63</v>
      </c>
      <c r="Y72" s="19" t="s">
        <v>63</v>
      </c>
      <c r="Z72" s="19" t="s">
        <v>63</v>
      </c>
      <c r="AA72" s="19" t="s">
        <v>63</v>
      </c>
      <c r="AB72" s="19" t="s">
        <v>63</v>
      </c>
      <c r="AC72" s="19" t="s">
        <v>63</v>
      </c>
      <c r="AD72" s="19" t="s">
        <v>63</v>
      </c>
      <c r="AE72" s="19" t="s">
        <v>63</v>
      </c>
      <c r="AF72" s="19" t="s">
        <v>63</v>
      </c>
      <c r="AG72" s="19" t="s">
        <v>63</v>
      </c>
      <c r="AH72" s="19" t="s">
        <v>63</v>
      </c>
      <c r="AI72" s="19" t="s">
        <v>63</v>
      </c>
      <c r="AJ72" s="19" t="s">
        <v>63</v>
      </c>
      <c r="AK72" s="19" t="s">
        <v>63</v>
      </c>
      <c r="AL72" s="19" t="s">
        <v>63</v>
      </c>
      <c r="AM72" s="19" t="s">
        <v>63</v>
      </c>
      <c r="AN72" s="19" t="s">
        <v>63</v>
      </c>
      <c r="AO72" s="19" t="s">
        <v>63</v>
      </c>
      <c r="AP72" s="19" t="s">
        <v>63</v>
      </c>
      <c r="AQ72" s="19"/>
      <c r="AR72" s="19" t="s">
        <v>64</v>
      </c>
    </row>
    <row r="73" spans="1:44" ht="63.75">
      <c r="A73" s="15" t="s">
        <v>183</v>
      </c>
      <c r="B73" s="1">
        <v>3018.1</v>
      </c>
      <c r="C73" s="16">
        <v>53</v>
      </c>
      <c r="D73" s="16">
        <f>_xlfn.XLOOKUP(B73,'AL_1.1.2023'!$B$3:$B$1275,'AL_1.1.2023'!$C$3:$C$1275)</f>
        <v>47.7</v>
      </c>
      <c r="E73" s="23" t="s">
        <v>188</v>
      </c>
      <c r="F73" s="19" t="s">
        <v>185</v>
      </c>
      <c r="G73" s="17" t="s">
        <v>57</v>
      </c>
      <c r="H73" s="19" t="s">
        <v>59</v>
      </c>
      <c r="I73" s="18">
        <v>1</v>
      </c>
      <c r="J73" s="19" t="s">
        <v>189</v>
      </c>
      <c r="K73" s="19"/>
      <c r="L73" s="19" t="s">
        <v>190</v>
      </c>
      <c r="M73" s="19" t="s">
        <v>63</v>
      </c>
      <c r="N73" s="19" t="s">
        <v>63</v>
      </c>
      <c r="O73" s="19" t="s">
        <v>63</v>
      </c>
      <c r="P73" s="19" t="s">
        <v>63</v>
      </c>
      <c r="Q73" s="19" t="s">
        <v>62</v>
      </c>
      <c r="R73" s="19" t="s">
        <v>62</v>
      </c>
      <c r="S73" s="19" t="s">
        <v>63</v>
      </c>
      <c r="T73" s="19" t="s">
        <v>62</v>
      </c>
      <c r="U73" s="19" t="s">
        <v>62</v>
      </c>
      <c r="V73" s="19" t="s">
        <v>62</v>
      </c>
      <c r="W73" s="19" t="s">
        <v>62</v>
      </c>
      <c r="X73" s="19" t="s">
        <v>63</v>
      </c>
      <c r="Y73" s="19" t="s">
        <v>63</v>
      </c>
      <c r="Z73" s="19" t="s">
        <v>63</v>
      </c>
      <c r="AA73" s="19" t="s">
        <v>63</v>
      </c>
      <c r="AB73" s="19" t="s">
        <v>63</v>
      </c>
      <c r="AC73" s="19" t="s">
        <v>63</v>
      </c>
      <c r="AD73" s="19" t="s">
        <v>63</v>
      </c>
      <c r="AE73" s="19" t="s">
        <v>63</v>
      </c>
      <c r="AF73" s="19" t="s">
        <v>63</v>
      </c>
      <c r="AG73" s="19" t="s">
        <v>63</v>
      </c>
      <c r="AH73" s="19" t="s">
        <v>63</v>
      </c>
      <c r="AI73" s="19" t="s">
        <v>63</v>
      </c>
      <c r="AJ73" s="19" t="s">
        <v>63</v>
      </c>
      <c r="AK73" s="19" t="s">
        <v>63</v>
      </c>
      <c r="AL73" s="19" t="s">
        <v>63</v>
      </c>
      <c r="AM73" s="19" t="s">
        <v>63</v>
      </c>
      <c r="AN73" s="19" t="s">
        <v>63</v>
      </c>
      <c r="AO73" s="19" t="s">
        <v>63</v>
      </c>
      <c r="AP73" s="19" t="s">
        <v>63</v>
      </c>
      <c r="AQ73" s="19" t="s">
        <v>191</v>
      </c>
      <c r="AR73" s="19" t="s">
        <v>64</v>
      </c>
    </row>
    <row r="74" spans="1:44">
      <c r="A74" s="15" t="s">
        <v>183</v>
      </c>
      <c r="B74" s="1">
        <v>3057</v>
      </c>
      <c r="C74" s="16">
        <v>20</v>
      </c>
      <c r="D74" s="16">
        <f>_xlfn.XLOOKUP(B74,'AL_1.1.2023'!$B$3:$B$1275,'AL_1.1.2023'!$C$3:$C$1275)</f>
        <v>18</v>
      </c>
      <c r="E74" s="23" t="s">
        <v>192</v>
      </c>
      <c r="F74" s="17" t="s">
        <v>57</v>
      </c>
      <c r="G74" s="17" t="s">
        <v>57</v>
      </c>
      <c r="H74" s="19" t="s">
        <v>59</v>
      </c>
      <c r="I74" s="18">
        <v>1</v>
      </c>
      <c r="J74" s="19"/>
      <c r="K74" s="19"/>
      <c r="L74" s="19"/>
      <c r="M74" s="19" t="s">
        <v>63</v>
      </c>
      <c r="N74" s="19" t="s">
        <v>63</v>
      </c>
      <c r="O74" s="19" t="s">
        <v>62</v>
      </c>
      <c r="P74" s="19" t="s">
        <v>63</v>
      </c>
      <c r="Q74" s="19" t="s">
        <v>62</v>
      </c>
      <c r="R74" s="19" t="s">
        <v>63</v>
      </c>
      <c r="S74" s="19" t="s">
        <v>62</v>
      </c>
      <c r="T74" s="19" t="s">
        <v>62</v>
      </c>
      <c r="U74" s="19" t="s">
        <v>62</v>
      </c>
      <c r="V74" s="19" t="s">
        <v>62</v>
      </c>
      <c r="W74" s="19" t="s">
        <v>62</v>
      </c>
      <c r="X74" s="19" t="s">
        <v>63</v>
      </c>
      <c r="Y74" s="19" t="s">
        <v>63</v>
      </c>
      <c r="Z74" s="19" t="s">
        <v>63</v>
      </c>
      <c r="AA74" s="19" t="s">
        <v>63</v>
      </c>
      <c r="AB74" s="19" t="s">
        <v>63</v>
      </c>
      <c r="AC74" s="19" t="s">
        <v>63</v>
      </c>
      <c r="AD74" s="19" t="s">
        <v>63</v>
      </c>
      <c r="AE74" s="19" t="s">
        <v>63</v>
      </c>
      <c r="AF74" s="19" t="s">
        <v>63</v>
      </c>
      <c r="AG74" s="19" t="s">
        <v>63</v>
      </c>
      <c r="AH74" s="19" t="s">
        <v>63</v>
      </c>
      <c r="AI74" s="19" t="s">
        <v>63</v>
      </c>
      <c r="AJ74" s="19" t="s">
        <v>63</v>
      </c>
      <c r="AK74" s="19" t="s">
        <v>63</v>
      </c>
      <c r="AL74" s="19" t="s">
        <v>63</v>
      </c>
      <c r="AM74" s="19" t="s">
        <v>63</v>
      </c>
      <c r="AN74" s="19" t="s">
        <v>63</v>
      </c>
      <c r="AO74" s="19" t="s">
        <v>63</v>
      </c>
      <c r="AP74" s="19" t="s">
        <v>63</v>
      </c>
      <c r="AQ74" s="19"/>
      <c r="AR74" s="19" t="s">
        <v>64</v>
      </c>
    </row>
    <row r="75" spans="1:44" ht="76.5">
      <c r="A75" s="15" t="s">
        <v>183</v>
      </c>
      <c r="B75" s="1">
        <v>3062</v>
      </c>
      <c r="C75" s="16">
        <v>133</v>
      </c>
      <c r="D75" s="16">
        <f>_xlfn.XLOOKUP(B75,'AL_1.1.2023'!$B$3:$B$1275,'AL_1.1.2023'!$C$3:$C$1275)</f>
        <v>119.7</v>
      </c>
      <c r="E75" s="23" t="s">
        <v>193</v>
      </c>
      <c r="F75" s="19" t="s">
        <v>185</v>
      </c>
      <c r="G75" s="17" t="s">
        <v>57</v>
      </c>
      <c r="H75" s="19" t="s">
        <v>59</v>
      </c>
      <c r="I75" s="18">
        <v>1</v>
      </c>
      <c r="J75" s="19" t="s">
        <v>194</v>
      </c>
      <c r="K75" s="19"/>
      <c r="L75" s="19" t="s">
        <v>195</v>
      </c>
      <c r="M75" s="19" t="s">
        <v>63</v>
      </c>
      <c r="N75" s="19" t="s">
        <v>63</v>
      </c>
      <c r="O75" s="19" t="s">
        <v>62</v>
      </c>
      <c r="P75" s="19" t="s">
        <v>63</v>
      </c>
      <c r="Q75" s="19" t="s">
        <v>62</v>
      </c>
      <c r="R75" s="19" t="s">
        <v>62</v>
      </c>
      <c r="S75" s="19" t="s">
        <v>63</v>
      </c>
      <c r="T75" s="19" t="s">
        <v>62</v>
      </c>
      <c r="U75" s="19" t="s">
        <v>62</v>
      </c>
      <c r="V75" s="19" t="s">
        <v>62</v>
      </c>
      <c r="W75" s="19" t="s">
        <v>62</v>
      </c>
      <c r="X75" s="19" t="s">
        <v>63</v>
      </c>
      <c r="Y75" s="19" t="s">
        <v>63</v>
      </c>
      <c r="Z75" s="19" t="s">
        <v>63</v>
      </c>
      <c r="AA75" s="19" t="s">
        <v>63</v>
      </c>
      <c r="AB75" s="19" t="s">
        <v>63</v>
      </c>
      <c r="AC75" s="19" t="s">
        <v>63</v>
      </c>
      <c r="AD75" s="19" t="s">
        <v>63</v>
      </c>
      <c r="AE75" s="19" t="s">
        <v>63</v>
      </c>
      <c r="AF75" s="19" t="s">
        <v>63</v>
      </c>
      <c r="AG75" s="19" t="s">
        <v>63</v>
      </c>
      <c r="AH75" s="19" t="s">
        <v>63</v>
      </c>
      <c r="AI75" s="19" t="s">
        <v>63</v>
      </c>
      <c r="AJ75" s="19" t="s">
        <v>63</v>
      </c>
      <c r="AK75" s="19" t="s">
        <v>63</v>
      </c>
      <c r="AL75" s="19" t="s">
        <v>63</v>
      </c>
      <c r="AM75" s="19" t="s">
        <v>63</v>
      </c>
      <c r="AN75" s="19" t="s">
        <v>63</v>
      </c>
      <c r="AO75" s="19" t="s">
        <v>63</v>
      </c>
      <c r="AP75" s="19" t="s">
        <v>63</v>
      </c>
      <c r="AQ75" s="19"/>
      <c r="AR75" s="19" t="s">
        <v>64</v>
      </c>
    </row>
    <row r="76" spans="1:44" ht="63.75">
      <c r="A76" s="15" t="s">
        <v>183</v>
      </c>
      <c r="B76" s="1">
        <v>3062.1</v>
      </c>
      <c r="C76" s="16">
        <v>53</v>
      </c>
      <c r="D76" s="16">
        <f>_xlfn.XLOOKUP(B76,'AL_1.1.2023'!$B$3:$B$1275,'AL_1.1.2023'!$C$3:$C$1275)</f>
        <v>47.7</v>
      </c>
      <c r="E76" s="23" t="s">
        <v>196</v>
      </c>
      <c r="F76" s="19" t="s">
        <v>185</v>
      </c>
      <c r="G76" s="17" t="s">
        <v>57</v>
      </c>
      <c r="H76" s="19" t="s">
        <v>59</v>
      </c>
      <c r="I76" s="18">
        <v>1</v>
      </c>
      <c r="J76" s="19" t="s">
        <v>189</v>
      </c>
      <c r="K76" s="19"/>
      <c r="L76" s="19" t="s">
        <v>197</v>
      </c>
      <c r="M76" s="19" t="s">
        <v>63</v>
      </c>
      <c r="N76" s="19" t="s">
        <v>63</v>
      </c>
      <c r="O76" s="19" t="s">
        <v>62</v>
      </c>
      <c r="P76" s="19" t="s">
        <v>63</v>
      </c>
      <c r="Q76" s="19" t="s">
        <v>62</v>
      </c>
      <c r="R76" s="19" t="s">
        <v>62</v>
      </c>
      <c r="S76" s="19" t="s">
        <v>63</v>
      </c>
      <c r="T76" s="19" t="s">
        <v>62</v>
      </c>
      <c r="U76" s="19" t="s">
        <v>62</v>
      </c>
      <c r="V76" s="19" t="s">
        <v>62</v>
      </c>
      <c r="W76" s="19" t="s">
        <v>62</v>
      </c>
      <c r="X76" s="19" t="s">
        <v>63</v>
      </c>
      <c r="Y76" s="19" t="s">
        <v>63</v>
      </c>
      <c r="Z76" s="19" t="s">
        <v>63</v>
      </c>
      <c r="AA76" s="19" t="s">
        <v>63</v>
      </c>
      <c r="AB76" s="19" t="s">
        <v>63</v>
      </c>
      <c r="AC76" s="19" t="s">
        <v>63</v>
      </c>
      <c r="AD76" s="19" t="s">
        <v>63</v>
      </c>
      <c r="AE76" s="19" t="s">
        <v>63</v>
      </c>
      <c r="AF76" s="19" t="s">
        <v>63</v>
      </c>
      <c r="AG76" s="19" t="s">
        <v>63</v>
      </c>
      <c r="AH76" s="19" t="s">
        <v>63</v>
      </c>
      <c r="AI76" s="19" t="s">
        <v>63</v>
      </c>
      <c r="AJ76" s="19" t="s">
        <v>63</v>
      </c>
      <c r="AK76" s="19" t="s">
        <v>63</v>
      </c>
      <c r="AL76" s="19" t="s">
        <v>63</v>
      </c>
      <c r="AM76" s="19" t="s">
        <v>63</v>
      </c>
      <c r="AN76" s="19" t="s">
        <v>63</v>
      </c>
      <c r="AO76" s="19" t="s">
        <v>63</v>
      </c>
      <c r="AP76" s="19" t="s">
        <v>63</v>
      </c>
      <c r="AQ76" s="19" t="s">
        <v>191</v>
      </c>
      <c r="AR76" s="19" t="s">
        <v>64</v>
      </c>
    </row>
    <row r="77" spans="1:44">
      <c r="A77" s="15" t="s">
        <v>183</v>
      </c>
      <c r="B77" s="1">
        <v>3069</v>
      </c>
      <c r="C77" s="16">
        <v>25</v>
      </c>
      <c r="D77" s="16">
        <f>_xlfn.XLOOKUP(B77,'AL_1.1.2023'!$B$3:$B$1275,'AL_1.1.2023'!$C$3:$C$1275)</f>
        <v>22.5</v>
      </c>
      <c r="E77" s="23" t="s">
        <v>198</v>
      </c>
      <c r="F77" s="17" t="s">
        <v>57</v>
      </c>
      <c r="G77" s="17" t="s">
        <v>57</v>
      </c>
      <c r="H77" s="19" t="s">
        <v>59</v>
      </c>
      <c r="I77" s="18">
        <v>1</v>
      </c>
      <c r="J77" s="19"/>
      <c r="K77" s="19"/>
      <c r="L77" s="19"/>
      <c r="M77" s="19" t="s">
        <v>63</v>
      </c>
      <c r="N77" s="19" t="s">
        <v>63</v>
      </c>
      <c r="O77" s="19" t="s">
        <v>62</v>
      </c>
      <c r="P77" s="19" t="s">
        <v>63</v>
      </c>
      <c r="Q77" s="19" t="s">
        <v>62</v>
      </c>
      <c r="R77" s="19" t="s">
        <v>63</v>
      </c>
      <c r="S77" s="19" t="s">
        <v>62</v>
      </c>
      <c r="T77" s="19" t="s">
        <v>62</v>
      </c>
      <c r="U77" s="19" t="s">
        <v>62</v>
      </c>
      <c r="V77" s="19" t="s">
        <v>62</v>
      </c>
      <c r="W77" s="19" t="s">
        <v>62</v>
      </c>
      <c r="X77" s="19" t="s">
        <v>63</v>
      </c>
      <c r="Y77" s="19" t="s">
        <v>63</v>
      </c>
      <c r="Z77" s="19" t="s">
        <v>63</v>
      </c>
      <c r="AA77" s="19" t="s">
        <v>63</v>
      </c>
      <c r="AB77" s="19" t="s">
        <v>63</v>
      </c>
      <c r="AC77" s="19" t="s">
        <v>63</v>
      </c>
      <c r="AD77" s="19" t="s">
        <v>63</v>
      </c>
      <c r="AE77" s="19" t="s">
        <v>63</v>
      </c>
      <c r="AF77" s="19" t="s">
        <v>63</v>
      </c>
      <c r="AG77" s="19" t="s">
        <v>63</v>
      </c>
      <c r="AH77" s="19" t="s">
        <v>63</v>
      </c>
      <c r="AI77" s="19" t="s">
        <v>63</v>
      </c>
      <c r="AJ77" s="19" t="s">
        <v>63</v>
      </c>
      <c r="AK77" s="19" t="s">
        <v>63</v>
      </c>
      <c r="AL77" s="19" t="s">
        <v>63</v>
      </c>
      <c r="AM77" s="19" t="s">
        <v>63</v>
      </c>
      <c r="AN77" s="19" t="s">
        <v>63</v>
      </c>
      <c r="AO77" s="19" t="s">
        <v>63</v>
      </c>
      <c r="AP77" s="19" t="s">
        <v>63</v>
      </c>
      <c r="AQ77" s="19"/>
      <c r="AR77" s="19" t="s">
        <v>64</v>
      </c>
    </row>
    <row r="78" spans="1:44" ht="76.5">
      <c r="A78" s="15" t="s">
        <v>183</v>
      </c>
      <c r="B78" s="1">
        <v>3073</v>
      </c>
      <c r="C78" s="16">
        <v>133</v>
      </c>
      <c r="D78" s="16">
        <f>_xlfn.XLOOKUP(B78,'AL_1.1.2023'!$B$3:$B$1275,'AL_1.1.2023'!$C$3:$C$1275)</f>
        <v>119.7</v>
      </c>
      <c r="E78" s="23" t="s">
        <v>199</v>
      </c>
      <c r="F78" s="19" t="s">
        <v>200</v>
      </c>
      <c r="G78" s="17" t="s">
        <v>57</v>
      </c>
      <c r="H78" s="19" t="s">
        <v>59</v>
      </c>
      <c r="I78" s="18">
        <v>1</v>
      </c>
      <c r="J78" s="19" t="s">
        <v>194</v>
      </c>
      <c r="K78" s="19"/>
      <c r="L78" s="19" t="s">
        <v>201</v>
      </c>
      <c r="M78" s="19" t="s">
        <v>63</v>
      </c>
      <c r="N78" s="19" t="s">
        <v>63</v>
      </c>
      <c r="O78" s="19" t="s">
        <v>62</v>
      </c>
      <c r="P78" s="19" t="s">
        <v>63</v>
      </c>
      <c r="Q78" s="19" t="s">
        <v>62</v>
      </c>
      <c r="R78" s="19" t="s">
        <v>62</v>
      </c>
      <c r="S78" s="19" t="s">
        <v>63</v>
      </c>
      <c r="T78" s="19" t="s">
        <v>62</v>
      </c>
      <c r="U78" s="19" t="s">
        <v>62</v>
      </c>
      <c r="V78" s="19" t="s">
        <v>62</v>
      </c>
      <c r="W78" s="19" t="s">
        <v>62</v>
      </c>
      <c r="X78" s="19" t="s">
        <v>63</v>
      </c>
      <c r="Y78" s="19" t="s">
        <v>63</v>
      </c>
      <c r="Z78" s="19" t="s">
        <v>63</v>
      </c>
      <c r="AA78" s="19" t="s">
        <v>63</v>
      </c>
      <c r="AB78" s="19" t="s">
        <v>63</v>
      </c>
      <c r="AC78" s="19" t="s">
        <v>63</v>
      </c>
      <c r="AD78" s="19" t="s">
        <v>63</v>
      </c>
      <c r="AE78" s="19" t="s">
        <v>63</v>
      </c>
      <c r="AF78" s="19" t="s">
        <v>63</v>
      </c>
      <c r="AG78" s="19" t="s">
        <v>63</v>
      </c>
      <c r="AH78" s="19" t="s">
        <v>63</v>
      </c>
      <c r="AI78" s="19" t="s">
        <v>63</v>
      </c>
      <c r="AJ78" s="19" t="s">
        <v>63</v>
      </c>
      <c r="AK78" s="19" t="s">
        <v>63</v>
      </c>
      <c r="AL78" s="19" t="s">
        <v>63</v>
      </c>
      <c r="AM78" s="19" t="s">
        <v>63</v>
      </c>
      <c r="AN78" s="19" t="s">
        <v>63</v>
      </c>
      <c r="AO78" s="19" t="s">
        <v>63</v>
      </c>
      <c r="AP78" s="19" t="s">
        <v>63</v>
      </c>
      <c r="AQ78" s="19"/>
      <c r="AR78" s="19" t="s">
        <v>64</v>
      </c>
    </row>
    <row r="79" spans="1:44" ht="63.75">
      <c r="A79" s="15" t="s">
        <v>183</v>
      </c>
      <c r="B79" s="1">
        <v>3073.1</v>
      </c>
      <c r="C79" s="16">
        <v>53</v>
      </c>
      <c r="D79" s="16">
        <f>_xlfn.XLOOKUP(B79,'AL_1.1.2023'!$B$3:$B$1275,'AL_1.1.2023'!$C$3:$C$1275)</f>
        <v>47.7</v>
      </c>
      <c r="E79" s="23" t="s">
        <v>202</v>
      </c>
      <c r="F79" s="19" t="s">
        <v>200</v>
      </c>
      <c r="G79" s="17" t="s">
        <v>57</v>
      </c>
      <c r="H79" s="19" t="s">
        <v>59</v>
      </c>
      <c r="I79" s="18">
        <v>1</v>
      </c>
      <c r="J79" s="19" t="s">
        <v>189</v>
      </c>
      <c r="K79" s="19"/>
      <c r="L79" s="19" t="s">
        <v>203</v>
      </c>
      <c r="M79" s="19" t="s">
        <v>63</v>
      </c>
      <c r="N79" s="19" t="s">
        <v>63</v>
      </c>
      <c r="O79" s="19" t="s">
        <v>62</v>
      </c>
      <c r="P79" s="19" t="s">
        <v>63</v>
      </c>
      <c r="Q79" s="19" t="s">
        <v>62</v>
      </c>
      <c r="R79" s="19" t="s">
        <v>62</v>
      </c>
      <c r="S79" s="19" t="s">
        <v>63</v>
      </c>
      <c r="T79" s="19" t="s">
        <v>62</v>
      </c>
      <c r="U79" s="19" t="s">
        <v>62</v>
      </c>
      <c r="V79" s="19" t="s">
        <v>62</v>
      </c>
      <c r="W79" s="19" t="s">
        <v>62</v>
      </c>
      <c r="X79" s="19" t="s">
        <v>63</v>
      </c>
      <c r="Y79" s="19" t="s">
        <v>63</v>
      </c>
      <c r="Z79" s="19" t="s">
        <v>63</v>
      </c>
      <c r="AA79" s="19" t="s">
        <v>63</v>
      </c>
      <c r="AB79" s="19" t="s">
        <v>63</v>
      </c>
      <c r="AC79" s="19" t="s">
        <v>63</v>
      </c>
      <c r="AD79" s="19" t="s">
        <v>63</v>
      </c>
      <c r="AE79" s="19" t="s">
        <v>63</v>
      </c>
      <c r="AF79" s="19" t="s">
        <v>63</v>
      </c>
      <c r="AG79" s="19" t="s">
        <v>63</v>
      </c>
      <c r="AH79" s="19" t="s">
        <v>63</v>
      </c>
      <c r="AI79" s="19" t="s">
        <v>63</v>
      </c>
      <c r="AJ79" s="19" t="s">
        <v>63</v>
      </c>
      <c r="AK79" s="19" t="s">
        <v>63</v>
      </c>
      <c r="AL79" s="19" t="s">
        <v>63</v>
      </c>
      <c r="AM79" s="19" t="s">
        <v>63</v>
      </c>
      <c r="AN79" s="19" t="s">
        <v>63</v>
      </c>
      <c r="AO79" s="19" t="s">
        <v>63</v>
      </c>
      <c r="AP79" s="19" t="s">
        <v>63</v>
      </c>
      <c r="AQ79" s="19" t="s">
        <v>191</v>
      </c>
      <c r="AR79" s="19" t="s">
        <v>64</v>
      </c>
    </row>
    <row r="80" spans="1:44" ht="76.5">
      <c r="A80" s="15" t="s">
        <v>183</v>
      </c>
      <c r="B80" s="1">
        <v>3087</v>
      </c>
      <c r="C80" s="16">
        <v>133</v>
      </c>
      <c r="D80" s="16">
        <f>_xlfn.XLOOKUP(B80,'AL_1.1.2023'!$B$3:$B$1275,'AL_1.1.2023'!$C$3:$C$1275)</f>
        <v>119.7</v>
      </c>
      <c r="E80" s="23" t="s">
        <v>204</v>
      </c>
      <c r="F80" s="19" t="s">
        <v>185</v>
      </c>
      <c r="G80" s="17" t="s">
        <v>57</v>
      </c>
      <c r="H80" s="19" t="s">
        <v>116</v>
      </c>
      <c r="I80" s="18">
        <v>1</v>
      </c>
      <c r="J80" s="19" t="s">
        <v>194</v>
      </c>
      <c r="K80" s="19"/>
      <c r="L80" s="19"/>
      <c r="M80" s="19" t="s">
        <v>63</v>
      </c>
      <c r="N80" s="19" t="s">
        <v>63</v>
      </c>
      <c r="O80" s="19" t="s">
        <v>63</v>
      </c>
      <c r="P80" s="19" t="s">
        <v>63</v>
      </c>
      <c r="Q80" s="19" t="s">
        <v>62</v>
      </c>
      <c r="R80" s="19" t="s">
        <v>62</v>
      </c>
      <c r="S80" s="19" t="s">
        <v>63</v>
      </c>
      <c r="T80" s="19" t="s">
        <v>62</v>
      </c>
      <c r="U80" s="19" t="s">
        <v>62</v>
      </c>
      <c r="V80" s="19" t="s">
        <v>62</v>
      </c>
      <c r="W80" s="19" t="s">
        <v>62</v>
      </c>
      <c r="X80" s="19" t="s">
        <v>63</v>
      </c>
      <c r="Y80" s="19" t="s">
        <v>63</v>
      </c>
      <c r="Z80" s="19" t="s">
        <v>63</v>
      </c>
      <c r="AA80" s="19" t="s">
        <v>63</v>
      </c>
      <c r="AB80" s="19" t="s">
        <v>63</v>
      </c>
      <c r="AC80" s="19" t="s">
        <v>63</v>
      </c>
      <c r="AD80" s="19" t="s">
        <v>63</v>
      </c>
      <c r="AE80" s="19" t="s">
        <v>63</v>
      </c>
      <c r="AF80" s="19" t="s">
        <v>63</v>
      </c>
      <c r="AG80" s="19" t="s">
        <v>63</v>
      </c>
      <c r="AH80" s="19" t="s">
        <v>63</v>
      </c>
      <c r="AI80" s="19" t="s">
        <v>63</v>
      </c>
      <c r="AJ80" s="19" t="s">
        <v>63</v>
      </c>
      <c r="AK80" s="19" t="s">
        <v>63</v>
      </c>
      <c r="AL80" s="19" t="s">
        <v>63</v>
      </c>
      <c r="AM80" s="19" t="s">
        <v>63</v>
      </c>
      <c r="AN80" s="19" t="s">
        <v>63</v>
      </c>
      <c r="AO80" s="19" t="s">
        <v>63</v>
      </c>
      <c r="AP80" s="19" t="s">
        <v>63</v>
      </c>
      <c r="AQ80" s="19"/>
      <c r="AR80" s="19" t="s">
        <v>64</v>
      </c>
    </row>
    <row r="81" spans="1:44" ht="63.75">
      <c r="A81" s="15" t="s">
        <v>183</v>
      </c>
      <c r="B81" s="1">
        <v>3087.1</v>
      </c>
      <c r="C81" s="16">
        <v>53</v>
      </c>
      <c r="D81" s="16">
        <f>_xlfn.XLOOKUP(B81,'AL_1.1.2023'!$B$3:$B$1275,'AL_1.1.2023'!$C$3:$C$1275)</f>
        <v>47.7</v>
      </c>
      <c r="E81" s="23" t="s">
        <v>205</v>
      </c>
      <c r="F81" s="19" t="s">
        <v>185</v>
      </c>
      <c r="G81" s="17" t="s">
        <v>57</v>
      </c>
      <c r="H81" s="19" t="s">
        <v>116</v>
      </c>
      <c r="I81" s="18" t="s">
        <v>206</v>
      </c>
      <c r="J81" s="19" t="s">
        <v>207</v>
      </c>
      <c r="K81" s="19"/>
      <c r="L81" s="19"/>
      <c r="M81" s="19" t="s">
        <v>63</v>
      </c>
      <c r="N81" s="19" t="s">
        <v>63</v>
      </c>
      <c r="O81" s="19" t="s">
        <v>63</v>
      </c>
      <c r="P81" s="19" t="s">
        <v>63</v>
      </c>
      <c r="Q81" s="19" t="s">
        <v>62</v>
      </c>
      <c r="R81" s="19" t="s">
        <v>62</v>
      </c>
      <c r="S81" s="19" t="s">
        <v>63</v>
      </c>
      <c r="T81" s="19" t="s">
        <v>62</v>
      </c>
      <c r="U81" s="19" t="s">
        <v>62</v>
      </c>
      <c r="V81" s="19" t="s">
        <v>62</v>
      </c>
      <c r="W81" s="19" t="s">
        <v>62</v>
      </c>
      <c r="X81" s="19" t="s">
        <v>63</v>
      </c>
      <c r="Y81" s="19" t="s">
        <v>63</v>
      </c>
      <c r="Z81" s="19" t="s">
        <v>63</v>
      </c>
      <c r="AA81" s="19" t="s">
        <v>63</v>
      </c>
      <c r="AB81" s="19" t="s">
        <v>63</v>
      </c>
      <c r="AC81" s="19" t="s">
        <v>63</v>
      </c>
      <c r="AD81" s="19" t="s">
        <v>63</v>
      </c>
      <c r="AE81" s="19" t="s">
        <v>63</v>
      </c>
      <c r="AF81" s="19" t="s">
        <v>63</v>
      </c>
      <c r="AG81" s="19" t="s">
        <v>63</v>
      </c>
      <c r="AH81" s="19" t="s">
        <v>63</v>
      </c>
      <c r="AI81" s="19" t="s">
        <v>63</v>
      </c>
      <c r="AJ81" s="19" t="s">
        <v>63</v>
      </c>
      <c r="AK81" s="19" t="s">
        <v>63</v>
      </c>
      <c r="AL81" s="19" t="s">
        <v>63</v>
      </c>
      <c r="AM81" s="19" t="s">
        <v>63</v>
      </c>
      <c r="AN81" s="19" t="s">
        <v>63</v>
      </c>
      <c r="AO81" s="19" t="s">
        <v>63</v>
      </c>
      <c r="AP81" s="19" t="s">
        <v>63</v>
      </c>
      <c r="AQ81" s="19" t="s">
        <v>191</v>
      </c>
      <c r="AR81" s="19" t="s">
        <v>64</v>
      </c>
    </row>
    <row r="82" spans="1:44">
      <c r="A82" s="15" t="s">
        <v>183</v>
      </c>
      <c r="B82" s="1">
        <v>3094</v>
      </c>
      <c r="C82" s="16">
        <v>20</v>
      </c>
      <c r="D82" s="16">
        <f>_xlfn.XLOOKUP(B82,'AL_1.1.2023'!$B$3:$B$1275,'AL_1.1.2023'!$C$3:$C$1275)</f>
        <v>18</v>
      </c>
      <c r="E82" s="23" t="s">
        <v>208</v>
      </c>
      <c r="F82" s="19" t="s">
        <v>209</v>
      </c>
      <c r="G82" s="17" t="s">
        <v>57</v>
      </c>
      <c r="H82" s="19" t="s">
        <v>116</v>
      </c>
      <c r="I82" s="18">
        <v>1</v>
      </c>
      <c r="J82" s="19"/>
      <c r="K82" s="19"/>
      <c r="L82" s="19"/>
      <c r="M82" s="19" t="s">
        <v>63</v>
      </c>
      <c r="N82" s="19" t="s">
        <v>63</v>
      </c>
      <c r="O82" s="19" t="s">
        <v>62</v>
      </c>
      <c r="P82" s="19" t="s">
        <v>63</v>
      </c>
      <c r="Q82" s="19" t="s">
        <v>62</v>
      </c>
      <c r="R82" s="19" t="s">
        <v>63</v>
      </c>
      <c r="S82" s="19" t="s">
        <v>62</v>
      </c>
      <c r="T82" s="19" t="s">
        <v>62</v>
      </c>
      <c r="U82" s="19" t="s">
        <v>62</v>
      </c>
      <c r="V82" s="19" t="s">
        <v>62</v>
      </c>
      <c r="W82" s="19" t="s">
        <v>62</v>
      </c>
      <c r="X82" s="19" t="s">
        <v>63</v>
      </c>
      <c r="Y82" s="19" t="s">
        <v>63</v>
      </c>
      <c r="Z82" s="19" t="s">
        <v>63</v>
      </c>
      <c r="AA82" s="19" t="s">
        <v>63</v>
      </c>
      <c r="AB82" s="19" t="s">
        <v>63</v>
      </c>
      <c r="AC82" s="19" t="s">
        <v>63</v>
      </c>
      <c r="AD82" s="19" t="s">
        <v>63</v>
      </c>
      <c r="AE82" s="19" t="s">
        <v>63</v>
      </c>
      <c r="AF82" s="19" t="s">
        <v>63</v>
      </c>
      <c r="AG82" s="19" t="s">
        <v>63</v>
      </c>
      <c r="AH82" s="19" t="s">
        <v>63</v>
      </c>
      <c r="AI82" s="19" t="s">
        <v>63</v>
      </c>
      <c r="AJ82" s="19" t="s">
        <v>63</v>
      </c>
      <c r="AK82" s="19" t="s">
        <v>63</v>
      </c>
      <c r="AL82" s="19" t="s">
        <v>63</v>
      </c>
      <c r="AM82" s="19" t="s">
        <v>63</v>
      </c>
      <c r="AN82" s="19" t="s">
        <v>63</v>
      </c>
      <c r="AO82" s="19" t="s">
        <v>63</v>
      </c>
      <c r="AP82" s="19" t="s">
        <v>63</v>
      </c>
      <c r="AQ82" s="19"/>
      <c r="AR82" s="19" t="s">
        <v>64</v>
      </c>
    </row>
    <row r="83" spans="1:44" ht="76.5">
      <c r="A83" s="15" t="s">
        <v>183</v>
      </c>
      <c r="B83" s="1">
        <v>3101</v>
      </c>
      <c r="C83" s="16">
        <v>133</v>
      </c>
      <c r="D83" s="16">
        <f>_xlfn.XLOOKUP(B83,'AL_1.1.2023'!$B$3:$B$1275,'AL_1.1.2023'!$C$3:$C$1275)</f>
        <v>119.7</v>
      </c>
      <c r="E83" s="23" t="s">
        <v>210</v>
      </c>
      <c r="F83" s="19" t="s">
        <v>200</v>
      </c>
      <c r="G83" s="17" t="s">
        <v>57</v>
      </c>
      <c r="H83" s="19" t="s">
        <v>59</v>
      </c>
      <c r="I83" s="18">
        <v>1</v>
      </c>
      <c r="J83" s="19" t="s">
        <v>194</v>
      </c>
      <c r="K83" s="19"/>
      <c r="L83" s="19" t="s">
        <v>211</v>
      </c>
      <c r="M83" s="19" t="s">
        <v>63</v>
      </c>
      <c r="N83" s="19" t="s">
        <v>63</v>
      </c>
      <c r="O83" s="19" t="s">
        <v>62</v>
      </c>
      <c r="P83" s="19" t="s">
        <v>63</v>
      </c>
      <c r="Q83" s="19" t="s">
        <v>62</v>
      </c>
      <c r="R83" s="19" t="s">
        <v>62</v>
      </c>
      <c r="S83" s="19" t="s">
        <v>63</v>
      </c>
      <c r="T83" s="19" t="s">
        <v>62</v>
      </c>
      <c r="U83" s="19" t="s">
        <v>62</v>
      </c>
      <c r="V83" s="19" t="s">
        <v>62</v>
      </c>
      <c r="W83" s="19" t="s">
        <v>62</v>
      </c>
      <c r="X83" s="19" t="s">
        <v>63</v>
      </c>
      <c r="Y83" s="19" t="s">
        <v>63</v>
      </c>
      <c r="Z83" s="19" t="s">
        <v>63</v>
      </c>
      <c r="AA83" s="19" t="s">
        <v>63</v>
      </c>
      <c r="AB83" s="19" t="s">
        <v>63</v>
      </c>
      <c r="AC83" s="19" t="s">
        <v>63</v>
      </c>
      <c r="AD83" s="19" t="s">
        <v>63</v>
      </c>
      <c r="AE83" s="19" t="s">
        <v>63</v>
      </c>
      <c r="AF83" s="19" t="s">
        <v>63</v>
      </c>
      <c r="AG83" s="19" t="s">
        <v>63</v>
      </c>
      <c r="AH83" s="19" t="s">
        <v>63</v>
      </c>
      <c r="AI83" s="19" t="s">
        <v>63</v>
      </c>
      <c r="AJ83" s="19" t="s">
        <v>63</v>
      </c>
      <c r="AK83" s="19" t="s">
        <v>63</v>
      </c>
      <c r="AL83" s="19" t="s">
        <v>63</v>
      </c>
      <c r="AM83" s="19" t="s">
        <v>63</v>
      </c>
      <c r="AN83" s="19" t="s">
        <v>63</v>
      </c>
      <c r="AO83" s="19" t="s">
        <v>63</v>
      </c>
      <c r="AP83" s="19" t="s">
        <v>63</v>
      </c>
      <c r="AQ83" s="19"/>
      <c r="AR83" s="19" t="s">
        <v>64</v>
      </c>
    </row>
    <row r="84" spans="1:44" ht="63.75">
      <c r="A84" s="15" t="s">
        <v>183</v>
      </c>
      <c r="B84" s="1">
        <v>3101.1</v>
      </c>
      <c r="C84" s="16">
        <v>53</v>
      </c>
      <c r="D84" s="16">
        <f>_xlfn.XLOOKUP(B84,'AL_1.1.2023'!$B$3:$B$1275,'AL_1.1.2023'!$C$3:$C$1275)</f>
        <v>47.7</v>
      </c>
      <c r="E84" s="23" t="s">
        <v>212</v>
      </c>
      <c r="F84" s="19" t="s">
        <v>200</v>
      </c>
      <c r="G84" s="17" t="s">
        <v>57</v>
      </c>
      <c r="H84" s="19" t="s">
        <v>59</v>
      </c>
      <c r="I84" s="18">
        <v>1</v>
      </c>
      <c r="J84" s="19" t="s">
        <v>189</v>
      </c>
      <c r="K84" s="19"/>
      <c r="L84" s="19" t="s">
        <v>213</v>
      </c>
      <c r="M84" s="19" t="s">
        <v>63</v>
      </c>
      <c r="N84" s="19" t="s">
        <v>63</v>
      </c>
      <c r="O84" s="19" t="s">
        <v>62</v>
      </c>
      <c r="P84" s="19" t="s">
        <v>63</v>
      </c>
      <c r="Q84" s="19" t="s">
        <v>62</v>
      </c>
      <c r="R84" s="19" t="s">
        <v>62</v>
      </c>
      <c r="S84" s="19" t="s">
        <v>63</v>
      </c>
      <c r="T84" s="19" t="s">
        <v>62</v>
      </c>
      <c r="U84" s="19" t="s">
        <v>62</v>
      </c>
      <c r="V84" s="19" t="s">
        <v>62</v>
      </c>
      <c r="W84" s="19" t="s">
        <v>62</v>
      </c>
      <c r="X84" s="19" t="s">
        <v>63</v>
      </c>
      <c r="Y84" s="19" t="s">
        <v>63</v>
      </c>
      <c r="Z84" s="19" t="s">
        <v>63</v>
      </c>
      <c r="AA84" s="19" t="s">
        <v>63</v>
      </c>
      <c r="AB84" s="19" t="s">
        <v>63</v>
      </c>
      <c r="AC84" s="19" t="s">
        <v>63</v>
      </c>
      <c r="AD84" s="19" t="s">
        <v>63</v>
      </c>
      <c r="AE84" s="19" t="s">
        <v>63</v>
      </c>
      <c r="AF84" s="19" t="s">
        <v>63</v>
      </c>
      <c r="AG84" s="19" t="s">
        <v>63</v>
      </c>
      <c r="AH84" s="19" t="s">
        <v>63</v>
      </c>
      <c r="AI84" s="19" t="s">
        <v>63</v>
      </c>
      <c r="AJ84" s="19" t="s">
        <v>63</v>
      </c>
      <c r="AK84" s="19" t="s">
        <v>63</v>
      </c>
      <c r="AL84" s="19" t="s">
        <v>63</v>
      </c>
      <c r="AM84" s="19" t="s">
        <v>63</v>
      </c>
      <c r="AN84" s="19" t="s">
        <v>63</v>
      </c>
      <c r="AO84" s="19" t="s">
        <v>63</v>
      </c>
      <c r="AP84" s="19" t="s">
        <v>63</v>
      </c>
      <c r="AQ84" s="19" t="s">
        <v>191</v>
      </c>
      <c r="AR84" s="19" t="s">
        <v>64</v>
      </c>
    </row>
    <row r="85" spans="1:44" ht="76.5">
      <c r="A85" s="15" t="s">
        <v>183</v>
      </c>
      <c r="B85" s="1">
        <v>3120</v>
      </c>
      <c r="C85" s="16">
        <v>133</v>
      </c>
      <c r="D85" s="16">
        <f>_xlfn.XLOOKUP(B85,'AL_1.1.2023'!$B$3:$B$1275,'AL_1.1.2023'!$C$3:$C$1275)</f>
        <v>119.7</v>
      </c>
      <c r="E85" s="23" t="s">
        <v>214</v>
      </c>
      <c r="F85" s="19" t="s">
        <v>200</v>
      </c>
      <c r="G85" s="17" t="s">
        <v>57</v>
      </c>
      <c r="H85" s="19" t="s">
        <v>116</v>
      </c>
      <c r="I85" s="18">
        <v>1</v>
      </c>
      <c r="J85" s="19" t="s">
        <v>194</v>
      </c>
      <c r="K85" s="19"/>
      <c r="L85" s="19"/>
      <c r="M85" s="19" t="s">
        <v>63</v>
      </c>
      <c r="N85" s="19" t="s">
        <v>63</v>
      </c>
      <c r="O85" s="19" t="s">
        <v>63</v>
      </c>
      <c r="P85" s="19" t="s">
        <v>63</v>
      </c>
      <c r="Q85" s="19" t="s">
        <v>62</v>
      </c>
      <c r="R85" s="19" t="s">
        <v>63</v>
      </c>
      <c r="S85" s="19" t="s">
        <v>62</v>
      </c>
      <c r="T85" s="19" t="s">
        <v>62</v>
      </c>
      <c r="U85" s="19" t="s">
        <v>62</v>
      </c>
      <c r="V85" s="19" t="s">
        <v>62</v>
      </c>
      <c r="W85" s="19" t="s">
        <v>62</v>
      </c>
      <c r="X85" s="19" t="s">
        <v>63</v>
      </c>
      <c r="Y85" s="19" t="s">
        <v>63</v>
      </c>
      <c r="Z85" s="19" t="s">
        <v>63</v>
      </c>
      <c r="AA85" s="19" t="s">
        <v>63</v>
      </c>
      <c r="AB85" s="19" t="s">
        <v>63</v>
      </c>
      <c r="AC85" s="19" t="s">
        <v>63</v>
      </c>
      <c r="AD85" s="19" t="s">
        <v>63</v>
      </c>
      <c r="AE85" s="19" t="s">
        <v>63</v>
      </c>
      <c r="AF85" s="19" t="s">
        <v>63</v>
      </c>
      <c r="AG85" s="19" t="s">
        <v>63</v>
      </c>
      <c r="AH85" s="19" t="s">
        <v>63</v>
      </c>
      <c r="AI85" s="19" t="s">
        <v>63</v>
      </c>
      <c r="AJ85" s="19" t="s">
        <v>63</v>
      </c>
      <c r="AK85" s="19" t="s">
        <v>63</v>
      </c>
      <c r="AL85" s="19" t="s">
        <v>63</v>
      </c>
      <c r="AM85" s="19" t="s">
        <v>63</v>
      </c>
      <c r="AN85" s="19" t="s">
        <v>63</v>
      </c>
      <c r="AO85" s="19" t="s">
        <v>63</v>
      </c>
      <c r="AP85" s="19" t="s">
        <v>63</v>
      </c>
      <c r="AQ85" s="19"/>
      <c r="AR85" s="19" t="s">
        <v>64</v>
      </c>
    </row>
    <row r="86" spans="1:44" ht="63.75">
      <c r="A86" s="15" t="s">
        <v>183</v>
      </c>
      <c r="B86" s="1">
        <v>3120.1</v>
      </c>
      <c r="C86" s="16">
        <v>53</v>
      </c>
      <c r="D86" s="16">
        <f>_xlfn.XLOOKUP(B86,'AL_1.1.2023'!$B$3:$B$1275,'AL_1.1.2023'!$C$3:$C$1275)</f>
        <v>47.7</v>
      </c>
      <c r="E86" s="23" t="s">
        <v>215</v>
      </c>
      <c r="F86" s="19" t="s">
        <v>200</v>
      </c>
      <c r="G86" s="17" t="s">
        <v>57</v>
      </c>
      <c r="H86" s="19" t="s">
        <v>116</v>
      </c>
      <c r="I86" s="18" t="s">
        <v>206</v>
      </c>
      <c r="J86" s="19" t="s">
        <v>189</v>
      </c>
      <c r="K86" s="19"/>
      <c r="L86" s="19"/>
      <c r="M86" s="19" t="s">
        <v>63</v>
      </c>
      <c r="N86" s="19" t="s">
        <v>63</v>
      </c>
      <c r="O86" s="19" t="s">
        <v>63</v>
      </c>
      <c r="P86" s="19" t="s">
        <v>63</v>
      </c>
      <c r="Q86" s="19" t="s">
        <v>62</v>
      </c>
      <c r="R86" s="19" t="s">
        <v>63</v>
      </c>
      <c r="S86" s="19" t="s">
        <v>62</v>
      </c>
      <c r="T86" s="19" t="s">
        <v>62</v>
      </c>
      <c r="U86" s="19" t="s">
        <v>62</v>
      </c>
      <c r="V86" s="19" t="s">
        <v>62</v>
      </c>
      <c r="W86" s="19" t="s">
        <v>62</v>
      </c>
      <c r="X86" s="19" t="s">
        <v>63</v>
      </c>
      <c r="Y86" s="19" t="s">
        <v>63</v>
      </c>
      <c r="Z86" s="19" t="s">
        <v>63</v>
      </c>
      <c r="AA86" s="19" t="s">
        <v>63</v>
      </c>
      <c r="AB86" s="19" t="s">
        <v>63</v>
      </c>
      <c r="AC86" s="19" t="s">
        <v>63</v>
      </c>
      <c r="AD86" s="19" t="s">
        <v>63</v>
      </c>
      <c r="AE86" s="19" t="s">
        <v>63</v>
      </c>
      <c r="AF86" s="19" t="s">
        <v>63</v>
      </c>
      <c r="AG86" s="19" t="s">
        <v>63</v>
      </c>
      <c r="AH86" s="19" t="s">
        <v>63</v>
      </c>
      <c r="AI86" s="19" t="s">
        <v>63</v>
      </c>
      <c r="AJ86" s="19" t="s">
        <v>63</v>
      </c>
      <c r="AK86" s="19" t="s">
        <v>63</v>
      </c>
      <c r="AL86" s="19" t="s">
        <v>63</v>
      </c>
      <c r="AM86" s="19" t="s">
        <v>63</v>
      </c>
      <c r="AN86" s="19" t="s">
        <v>63</v>
      </c>
      <c r="AO86" s="19" t="s">
        <v>63</v>
      </c>
      <c r="AP86" s="19" t="s">
        <v>63</v>
      </c>
      <c r="AQ86" s="19" t="s">
        <v>191</v>
      </c>
      <c r="AR86" s="19" t="s">
        <v>64</v>
      </c>
    </row>
    <row r="87" spans="1:44">
      <c r="A87" s="15" t="s">
        <v>183</v>
      </c>
      <c r="B87" s="1">
        <v>3178</v>
      </c>
      <c r="C87" s="16">
        <v>42</v>
      </c>
      <c r="D87" s="16">
        <f>_xlfn.XLOOKUP(B87,'AL_1.1.2023'!$B$3:$B$1275,'AL_1.1.2023'!$C$3:$C$1275)</f>
        <v>37.799999999999997</v>
      </c>
      <c r="E87" s="23" t="s">
        <v>216</v>
      </c>
      <c r="F87" s="17" t="s">
        <v>57</v>
      </c>
      <c r="G87" s="19" t="s">
        <v>57</v>
      </c>
      <c r="H87" s="19" t="s">
        <v>59</v>
      </c>
      <c r="I87" s="18">
        <v>1</v>
      </c>
      <c r="J87" s="19"/>
      <c r="K87" s="19"/>
      <c r="L87" s="19"/>
      <c r="M87" s="19" t="s">
        <v>63</v>
      </c>
      <c r="N87" s="19" t="s">
        <v>63</v>
      </c>
      <c r="O87" s="19" t="s">
        <v>63</v>
      </c>
      <c r="P87" s="19" t="s">
        <v>63</v>
      </c>
      <c r="Q87" s="19" t="s">
        <v>62</v>
      </c>
      <c r="R87" s="19" t="s">
        <v>63</v>
      </c>
      <c r="S87" s="19" t="s">
        <v>62</v>
      </c>
      <c r="T87" s="19" t="s">
        <v>62</v>
      </c>
      <c r="U87" s="19" t="s">
        <v>62</v>
      </c>
      <c r="V87" s="19" t="s">
        <v>62</v>
      </c>
      <c r="W87" s="19" t="s">
        <v>62</v>
      </c>
      <c r="X87" s="19" t="s">
        <v>63</v>
      </c>
      <c r="Y87" s="19" t="s">
        <v>63</v>
      </c>
      <c r="Z87" s="19" t="s">
        <v>63</v>
      </c>
      <c r="AA87" s="19" t="s">
        <v>63</v>
      </c>
      <c r="AB87" s="19" t="s">
        <v>63</v>
      </c>
      <c r="AC87" s="19" t="s">
        <v>63</v>
      </c>
      <c r="AD87" s="19" t="s">
        <v>63</v>
      </c>
      <c r="AE87" s="19" t="s">
        <v>63</v>
      </c>
      <c r="AF87" s="19" t="s">
        <v>63</v>
      </c>
      <c r="AG87" s="19" t="s">
        <v>63</v>
      </c>
      <c r="AH87" s="19" t="s">
        <v>63</v>
      </c>
      <c r="AI87" s="19" t="s">
        <v>63</v>
      </c>
      <c r="AJ87" s="19" t="s">
        <v>63</v>
      </c>
      <c r="AK87" s="19" t="s">
        <v>63</v>
      </c>
      <c r="AL87" s="19" t="s">
        <v>63</v>
      </c>
      <c r="AM87" s="19" t="s">
        <v>63</v>
      </c>
      <c r="AN87" s="19" t="s">
        <v>63</v>
      </c>
      <c r="AO87" s="19" t="s">
        <v>63</v>
      </c>
      <c r="AP87" s="19" t="s">
        <v>63</v>
      </c>
      <c r="AQ87" s="19"/>
      <c r="AR87" s="19" t="s">
        <v>64</v>
      </c>
    </row>
    <row r="88" spans="1:44">
      <c r="A88" s="19" t="s">
        <v>217</v>
      </c>
      <c r="B88" s="1">
        <v>3326</v>
      </c>
      <c r="C88" s="16">
        <v>78</v>
      </c>
      <c r="D88" s="16">
        <f>_xlfn.XLOOKUP(B88,'AL_1.1.2023'!$B$3:$B$1275,'AL_1.1.2023'!$C$3:$C$1275)</f>
        <v>70.2</v>
      </c>
      <c r="E88" s="23" t="s">
        <v>218</v>
      </c>
      <c r="F88" s="17" t="s">
        <v>57</v>
      </c>
      <c r="G88" s="19" t="s">
        <v>57</v>
      </c>
      <c r="H88" s="19" t="s">
        <v>219</v>
      </c>
      <c r="I88" s="18">
        <v>1</v>
      </c>
      <c r="J88" s="19"/>
      <c r="K88" s="19"/>
      <c r="L88" s="19"/>
      <c r="M88" s="19" t="s">
        <v>63</v>
      </c>
      <c r="N88" s="19" t="s">
        <v>63</v>
      </c>
      <c r="O88" s="19" t="s">
        <v>63</v>
      </c>
      <c r="P88" s="19" t="s">
        <v>63</v>
      </c>
      <c r="Q88" s="19" t="s">
        <v>62</v>
      </c>
      <c r="R88" s="19" t="s">
        <v>62</v>
      </c>
      <c r="S88" s="19" t="s">
        <v>63</v>
      </c>
      <c r="T88" s="19" t="s">
        <v>62</v>
      </c>
      <c r="U88" s="19" t="s">
        <v>62</v>
      </c>
      <c r="V88" s="19" t="s">
        <v>62</v>
      </c>
      <c r="W88" s="19" t="s">
        <v>62</v>
      </c>
      <c r="X88" s="19" t="s">
        <v>63</v>
      </c>
      <c r="Y88" s="19" t="s">
        <v>63</v>
      </c>
      <c r="Z88" s="19" t="s">
        <v>63</v>
      </c>
      <c r="AA88" s="19" t="s">
        <v>63</v>
      </c>
      <c r="AB88" s="19" t="s">
        <v>63</v>
      </c>
      <c r="AC88" s="19" t="s">
        <v>63</v>
      </c>
      <c r="AD88" s="19" t="s">
        <v>63</v>
      </c>
      <c r="AE88" s="19" t="s">
        <v>63</v>
      </c>
      <c r="AF88" s="19" t="s">
        <v>63</v>
      </c>
      <c r="AG88" s="19" t="s">
        <v>63</v>
      </c>
      <c r="AH88" s="19" t="s">
        <v>63</v>
      </c>
      <c r="AI88" s="19" t="s">
        <v>63</v>
      </c>
      <c r="AJ88" s="19" t="s">
        <v>63</v>
      </c>
      <c r="AK88" s="19" t="s">
        <v>63</v>
      </c>
      <c r="AL88" s="19" t="s">
        <v>63</v>
      </c>
      <c r="AM88" s="19" t="s">
        <v>63</v>
      </c>
      <c r="AN88" s="19" t="s">
        <v>63</v>
      </c>
      <c r="AO88" s="19" t="s">
        <v>63</v>
      </c>
      <c r="AP88" s="19" t="s">
        <v>63</v>
      </c>
      <c r="AQ88" s="19"/>
      <c r="AR88" s="19" t="s">
        <v>64</v>
      </c>
    </row>
    <row r="89" spans="1:44">
      <c r="A89" s="19" t="s">
        <v>217</v>
      </c>
      <c r="B89" s="1">
        <v>3331</v>
      </c>
      <c r="C89" s="16">
        <v>86</v>
      </c>
      <c r="D89" s="16">
        <f>_xlfn.XLOOKUP(B89,'AL_1.1.2023'!$B$3:$B$1275,'AL_1.1.2023'!$C$3:$C$1275)</f>
        <v>77.400000000000006</v>
      </c>
      <c r="E89" s="23" t="s">
        <v>220</v>
      </c>
      <c r="F89" s="19" t="s">
        <v>221</v>
      </c>
      <c r="G89" s="19" t="s">
        <v>156</v>
      </c>
      <c r="H89" s="17" t="s">
        <v>57</v>
      </c>
      <c r="I89" s="18">
        <v>1</v>
      </c>
      <c r="J89" s="19"/>
      <c r="K89" s="19"/>
      <c r="L89" s="19"/>
      <c r="M89" s="19" t="s">
        <v>63</v>
      </c>
      <c r="N89" s="19" t="s">
        <v>63</v>
      </c>
      <c r="O89" s="19" t="s">
        <v>63</v>
      </c>
      <c r="P89" s="19" t="s">
        <v>63</v>
      </c>
      <c r="Q89" s="19" t="s">
        <v>62</v>
      </c>
      <c r="R89" s="19" t="s">
        <v>62</v>
      </c>
      <c r="S89" s="19" t="s">
        <v>63</v>
      </c>
      <c r="T89" s="19" t="s">
        <v>62</v>
      </c>
      <c r="U89" s="19" t="s">
        <v>62</v>
      </c>
      <c r="V89" s="19" t="s">
        <v>62</v>
      </c>
      <c r="W89" s="19" t="s">
        <v>62</v>
      </c>
      <c r="X89" s="19" t="s">
        <v>63</v>
      </c>
      <c r="Y89" s="19" t="s">
        <v>63</v>
      </c>
      <c r="Z89" s="19" t="s">
        <v>63</v>
      </c>
      <c r="AA89" s="19" t="s">
        <v>63</v>
      </c>
      <c r="AB89" s="19" t="s">
        <v>63</v>
      </c>
      <c r="AC89" s="19" t="s">
        <v>63</v>
      </c>
      <c r="AD89" s="19" t="s">
        <v>63</v>
      </c>
      <c r="AE89" s="19" t="s">
        <v>63</v>
      </c>
      <c r="AF89" s="19" t="s">
        <v>63</v>
      </c>
      <c r="AG89" s="19" t="s">
        <v>63</v>
      </c>
      <c r="AH89" s="19" t="s">
        <v>63</v>
      </c>
      <c r="AI89" s="19" t="s">
        <v>63</v>
      </c>
      <c r="AJ89" s="19" t="s">
        <v>63</v>
      </c>
      <c r="AK89" s="19" t="s">
        <v>63</v>
      </c>
      <c r="AL89" s="19" t="s">
        <v>63</v>
      </c>
      <c r="AM89" s="19" t="s">
        <v>63</v>
      </c>
      <c r="AN89" s="19" t="s">
        <v>63</v>
      </c>
      <c r="AO89" s="19" t="s">
        <v>63</v>
      </c>
      <c r="AP89" s="19" t="s">
        <v>63</v>
      </c>
      <c r="AQ89" s="19"/>
      <c r="AR89" s="19" t="s">
        <v>64</v>
      </c>
    </row>
    <row r="90" spans="1:44">
      <c r="A90" s="19" t="s">
        <v>217</v>
      </c>
      <c r="B90" s="1">
        <v>3332</v>
      </c>
      <c r="C90" s="16">
        <v>34</v>
      </c>
      <c r="D90" s="16">
        <f>_xlfn.XLOOKUP(B90,'AL_1.1.2023'!$B$3:$B$1275,'AL_1.1.2023'!$C$3:$C$1275)</f>
        <v>30.6</v>
      </c>
      <c r="E90" s="23" t="s">
        <v>222</v>
      </c>
      <c r="F90" s="17" t="s">
        <v>57</v>
      </c>
      <c r="G90" s="19" t="s">
        <v>156</v>
      </c>
      <c r="H90" s="19" t="s">
        <v>219</v>
      </c>
      <c r="I90" s="18">
        <v>1</v>
      </c>
      <c r="J90" s="19"/>
      <c r="K90" s="19"/>
      <c r="L90" s="19"/>
      <c r="M90" s="19" t="s">
        <v>63</v>
      </c>
      <c r="N90" s="19" t="s">
        <v>63</v>
      </c>
      <c r="O90" s="19" t="s">
        <v>63</v>
      </c>
      <c r="P90" s="19" t="s">
        <v>63</v>
      </c>
      <c r="Q90" s="19" t="s">
        <v>62</v>
      </c>
      <c r="R90" s="19" t="s">
        <v>62</v>
      </c>
      <c r="S90" s="19" t="s">
        <v>63</v>
      </c>
      <c r="T90" s="19" t="s">
        <v>62</v>
      </c>
      <c r="U90" s="19" t="s">
        <v>62</v>
      </c>
      <c r="V90" s="19" t="s">
        <v>62</v>
      </c>
      <c r="W90" s="19" t="s">
        <v>62</v>
      </c>
      <c r="X90" s="19" t="s">
        <v>63</v>
      </c>
      <c r="Y90" s="19" t="s">
        <v>63</v>
      </c>
      <c r="Z90" s="19" t="s">
        <v>63</v>
      </c>
      <c r="AA90" s="19" t="s">
        <v>63</v>
      </c>
      <c r="AB90" s="19" t="s">
        <v>63</v>
      </c>
      <c r="AC90" s="19" t="s">
        <v>63</v>
      </c>
      <c r="AD90" s="19" t="s">
        <v>63</v>
      </c>
      <c r="AE90" s="19" t="s">
        <v>63</v>
      </c>
      <c r="AF90" s="19" t="s">
        <v>63</v>
      </c>
      <c r="AG90" s="19" t="s">
        <v>63</v>
      </c>
      <c r="AH90" s="19" t="s">
        <v>63</v>
      </c>
      <c r="AI90" s="19" t="s">
        <v>63</v>
      </c>
      <c r="AJ90" s="19" t="s">
        <v>63</v>
      </c>
      <c r="AK90" s="19" t="s">
        <v>63</v>
      </c>
      <c r="AL90" s="19" t="s">
        <v>63</v>
      </c>
      <c r="AM90" s="19" t="s">
        <v>63</v>
      </c>
      <c r="AN90" s="19" t="s">
        <v>63</v>
      </c>
      <c r="AO90" s="19" t="s">
        <v>63</v>
      </c>
      <c r="AP90" s="19" t="s">
        <v>63</v>
      </c>
      <c r="AQ90" s="19"/>
      <c r="AR90" s="19" t="s">
        <v>64</v>
      </c>
    </row>
    <row r="91" spans="1:44">
      <c r="A91" s="19" t="s">
        <v>217</v>
      </c>
      <c r="B91" s="1">
        <v>3333</v>
      </c>
      <c r="C91" s="16">
        <v>110</v>
      </c>
      <c r="D91" s="16">
        <f>_xlfn.XLOOKUP(B91,'AL_1.1.2023'!$B$3:$B$1275,'AL_1.1.2023'!$C$3:$C$1275)</f>
        <v>99</v>
      </c>
      <c r="E91" s="23" t="s">
        <v>222</v>
      </c>
      <c r="F91" s="17" t="s">
        <v>57</v>
      </c>
      <c r="G91" s="19" t="s">
        <v>156</v>
      </c>
      <c r="H91" s="19" t="s">
        <v>223</v>
      </c>
      <c r="I91" s="18">
        <v>1</v>
      </c>
      <c r="J91" s="19"/>
      <c r="K91" s="19"/>
      <c r="L91" s="19"/>
      <c r="M91" s="19" t="s">
        <v>63</v>
      </c>
      <c r="N91" s="19" t="s">
        <v>63</v>
      </c>
      <c r="O91" s="19" t="s">
        <v>63</v>
      </c>
      <c r="P91" s="19" t="s">
        <v>63</v>
      </c>
      <c r="Q91" s="19" t="s">
        <v>62</v>
      </c>
      <c r="R91" s="19" t="s">
        <v>62</v>
      </c>
      <c r="S91" s="19" t="s">
        <v>63</v>
      </c>
      <c r="T91" s="19" t="s">
        <v>62</v>
      </c>
      <c r="U91" s="19" t="s">
        <v>62</v>
      </c>
      <c r="V91" s="19" t="s">
        <v>62</v>
      </c>
      <c r="W91" s="19" t="s">
        <v>62</v>
      </c>
      <c r="X91" s="19" t="s">
        <v>63</v>
      </c>
      <c r="Y91" s="19" t="s">
        <v>63</v>
      </c>
      <c r="Z91" s="19" t="s">
        <v>63</v>
      </c>
      <c r="AA91" s="19" t="s">
        <v>63</v>
      </c>
      <c r="AB91" s="19" t="s">
        <v>63</v>
      </c>
      <c r="AC91" s="19" t="s">
        <v>63</v>
      </c>
      <c r="AD91" s="19" t="s">
        <v>63</v>
      </c>
      <c r="AE91" s="19" t="s">
        <v>63</v>
      </c>
      <c r="AF91" s="19" t="s">
        <v>63</v>
      </c>
      <c r="AG91" s="19" t="s">
        <v>63</v>
      </c>
      <c r="AH91" s="19" t="s">
        <v>63</v>
      </c>
      <c r="AI91" s="19" t="s">
        <v>63</v>
      </c>
      <c r="AJ91" s="19" t="s">
        <v>63</v>
      </c>
      <c r="AK91" s="19" t="s">
        <v>63</v>
      </c>
      <c r="AL91" s="19" t="s">
        <v>63</v>
      </c>
      <c r="AM91" s="19" t="s">
        <v>63</v>
      </c>
      <c r="AN91" s="19" t="s">
        <v>63</v>
      </c>
      <c r="AO91" s="19" t="s">
        <v>63</v>
      </c>
      <c r="AP91" s="19" t="s">
        <v>63</v>
      </c>
      <c r="AQ91" s="19"/>
      <c r="AR91" s="19" t="s">
        <v>64</v>
      </c>
    </row>
    <row r="92" spans="1:44">
      <c r="A92" s="19" t="s">
        <v>217</v>
      </c>
      <c r="B92" s="1">
        <v>3334</v>
      </c>
      <c r="C92" s="16">
        <v>63</v>
      </c>
      <c r="D92" s="16">
        <f>_xlfn.XLOOKUP(B92,'AL_1.1.2023'!$B$3:$B$1275,'AL_1.1.2023'!$C$3:$C$1275)</f>
        <v>56.7</v>
      </c>
      <c r="E92" s="23" t="s">
        <v>224</v>
      </c>
      <c r="F92" s="17" t="s">
        <v>57</v>
      </c>
      <c r="G92" s="19" t="s">
        <v>57</v>
      </c>
      <c r="H92" s="19" t="s">
        <v>219</v>
      </c>
      <c r="I92" s="18">
        <v>1</v>
      </c>
      <c r="J92" s="19"/>
      <c r="K92" s="19"/>
      <c r="L92" s="19"/>
      <c r="M92" s="19" t="s">
        <v>63</v>
      </c>
      <c r="N92" s="19" t="s">
        <v>63</v>
      </c>
      <c r="O92" s="19" t="s">
        <v>63</v>
      </c>
      <c r="P92" s="19" t="s">
        <v>63</v>
      </c>
      <c r="Q92" s="19" t="s">
        <v>62</v>
      </c>
      <c r="R92" s="19" t="s">
        <v>62</v>
      </c>
      <c r="S92" s="19" t="s">
        <v>63</v>
      </c>
      <c r="T92" s="19" t="s">
        <v>62</v>
      </c>
      <c r="U92" s="19" t="s">
        <v>62</v>
      </c>
      <c r="V92" s="19" t="s">
        <v>62</v>
      </c>
      <c r="W92" s="19" t="s">
        <v>62</v>
      </c>
      <c r="X92" s="19" t="s">
        <v>63</v>
      </c>
      <c r="Y92" s="19" t="s">
        <v>63</v>
      </c>
      <c r="Z92" s="19" t="s">
        <v>63</v>
      </c>
      <c r="AA92" s="19" t="s">
        <v>63</v>
      </c>
      <c r="AB92" s="19" t="s">
        <v>63</v>
      </c>
      <c r="AC92" s="19" t="s">
        <v>63</v>
      </c>
      <c r="AD92" s="19" t="s">
        <v>63</v>
      </c>
      <c r="AE92" s="19" t="s">
        <v>63</v>
      </c>
      <c r="AF92" s="19" t="s">
        <v>63</v>
      </c>
      <c r="AG92" s="19" t="s">
        <v>63</v>
      </c>
      <c r="AH92" s="19" t="s">
        <v>63</v>
      </c>
      <c r="AI92" s="19" t="s">
        <v>63</v>
      </c>
      <c r="AJ92" s="19" t="s">
        <v>63</v>
      </c>
      <c r="AK92" s="19" t="s">
        <v>63</v>
      </c>
      <c r="AL92" s="19" t="s">
        <v>63</v>
      </c>
      <c r="AM92" s="19" t="s">
        <v>63</v>
      </c>
      <c r="AN92" s="19" t="s">
        <v>63</v>
      </c>
      <c r="AO92" s="19" t="s">
        <v>63</v>
      </c>
      <c r="AP92" s="19" t="s">
        <v>63</v>
      </c>
      <c r="AQ92" s="19"/>
      <c r="AR92" s="19" t="s">
        <v>64</v>
      </c>
    </row>
    <row r="93" spans="1:44">
      <c r="A93" s="19" t="s">
        <v>217</v>
      </c>
      <c r="B93" s="1">
        <v>3335</v>
      </c>
      <c r="C93" s="16">
        <v>70</v>
      </c>
      <c r="D93" s="16">
        <f>_xlfn.XLOOKUP(B93,'AL_1.1.2023'!$B$3:$B$1275,'AL_1.1.2023'!$C$3:$C$1275)</f>
        <v>63</v>
      </c>
      <c r="E93" s="23" t="s">
        <v>224</v>
      </c>
      <c r="F93" s="17" t="s">
        <v>57</v>
      </c>
      <c r="G93" s="19" t="s">
        <v>57</v>
      </c>
      <c r="H93" s="19" t="s">
        <v>223</v>
      </c>
      <c r="I93" s="18">
        <v>1</v>
      </c>
      <c r="J93" s="19"/>
      <c r="K93" s="19"/>
      <c r="L93" s="19"/>
      <c r="M93" s="19" t="s">
        <v>63</v>
      </c>
      <c r="N93" s="19" t="s">
        <v>63</v>
      </c>
      <c r="O93" s="19" t="s">
        <v>63</v>
      </c>
      <c r="P93" s="19" t="s">
        <v>63</v>
      </c>
      <c r="Q93" s="19" t="s">
        <v>62</v>
      </c>
      <c r="R93" s="19" t="s">
        <v>62</v>
      </c>
      <c r="S93" s="19" t="s">
        <v>63</v>
      </c>
      <c r="T93" s="19" t="s">
        <v>62</v>
      </c>
      <c r="U93" s="19" t="s">
        <v>62</v>
      </c>
      <c r="V93" s="19" t="s">
        <v>62</v>
      </c>
      <c r="W93" s="19" t="s">
        <v>62</v>
      </c>
      <c r="X93" s="19" t="s">
        <v>63</v>
      </c>
      <c r="Y93" s="19" t="s">
        <v>63</v>
      </c>
      <c r="Z93" s="19" t="s">
        <v>63</v>
      </c>
      <c r="AA93" s="19" t="s">
        <v>63</v>
      </c>
      <c r="AB93" s="19" t="s">
        <v>63</v>
      </c>
      <c r="AC93" s="19" t="s">
        <v>63</v>
      </c>
      <c r="AD93" s="19" t="s">
        <v>63</v>
      </c>
      <c r="AE93" s="19" t="s">
        <v>63</v>
      </c>
      <c r="AF93" s="19" t="s">
        <v>63</v>
      </c>
      <c r="AG93" s="19" t="s">
        <v>63</v>
      </c>
      <c r="AH93" s="19" t="s">
        <v>63</v>
      </c>
      <c r="AI93" s="19" t="s">
        <v>63</v>
      </c>
      <c r="AJ93" s="19" t="s">
        <v>63</v>
      </c>
      <c r="AK93" s="19" t="s">
        <v>63</v>
      </c>
      <c r="AL93" s="19" t="s">
        <v>63</v>
      </c>
      <c r="AM93" s="19" t="s">
        <v>63</v>
      </c>
      <c r="AN93" s="19" t="s">
        <v>63</v>
      </c>
      <c r="AO93" s="19" t="s">
        <v>63</v>
      </c>
      <c r="AP93" s="19" t="s">
        <v>63</v>
      </c>
      <c r="AQ93" s="19"/>
      <c r="AR93" s="19" t="s">
        <v>64</v>
      </c>
    </row>
    <row r="94" spans="1:44">
      <c r="A94" s="19" t="s">
        <v>217</v>
      </c>
      <c r="B94" s="1">
        <v>3339</v>
      </c>
      <c r="C94" s="16">
        <v>200</v>
      </c>
      <c r="D94" s="16">
        <f>_xlfn.XLOOKUP(B94,'AL_1.1.2023'!$B$3:$B$1275,'AL_1.1.2023'!$C$3:$C$1275)</f>
        <v>180</v>
      </c>
      <c r="E94" s="23" t="s">
        <v>225</v>
      </c>
      <c r="F94" s="17" t="s">
        <v>57</v>
      </c>
      <c r="G94" s="19" t="s">
        <v>57</v>
      </c>
      <c r="H94" s="19" t="s">
        <v>223</v>
      </c>
      <c r="I94" s="18">
        <v>1</v>
      </c>
      <c r="J94" s="19"/>
      <c r="K94" s="19"/>
      <c r="L94" s="19"/>
      <c r="M94" s="19" t="s">
        <v>63</v>
      </c>
      <c r="N94" s="19" t="s">
        <v>63</v>
      </c>
      <c r="O94" s="19" t="s">
        <v>63</v>
      </c>
      <c r="P94" s="19" t="s">
        <v>63</v>
      </c>
      <c r="Q94" s="19" t="s">
        <v>62</v>
      </c>
      <c r="R94" s="19" t="s">
        <v>62</v>
      </c>
      <c r="S94" s="19" t="s">
        <v>63</v>
      </c>
      <c r="T94" s="19" t="s">
        <v>62</v>
      </c>
      <c r="U94" s="19" t="s">
        <v>62</v>
      </c>
      <c r="V94" s="19" t="s">
        <v>62</v>
      </c>
      <c r="W94" s="19" t="s">
        <v>62</v>
      </c>
      <c r="X94" s="19" t="s">
        <v>63</v>
      </c>
      <c r="Y94" s="19" t="s">
        <v>63</v>
      </c>
      <c r="Z94" s="19" t="s">
        <v>63</v>
      </c>
      <c r="AA94" s="19" t="s">
        <v>63</v>
      </c>
      <c r="AB94" s="19" t="s">
        <v>63</v>
      </c>
      <c r="AC94" s="19" t="s">
        <v>63</v>
      </c>
      <c r="AD94" s="19" t="s">
        <v>63</v>
      </c>
      <c r="AE94" s="19" t="s">
        <v>63</v>
      </c>
      <c r="AF94" s="19" t="s">
        <v>63</v>
      </c>
      <c r="AG94" s="19" t="s">
        <v>63</v>
      </c>
      <c r="AH94" s="19" t="s">
        <v>63</v>
      </c>
      <c r="AI94" s="19" t="s">
        <v>63</v>
      </c>
      <c r="AJ94" s="19" t="s">
        <v>63</v>
      </c>
      <c r="AK94" s="19" t="s">
        <v>63</v>
      </c>
      <c r="AL94" s="19" t="s">
        <v>63</v>
      </c>
      <c r="AM94" s="19" t="s">
        <v>63</v>
      </c>
      <c r="AN94" s="19" t="s">
        <v>63</v>
      </c>
      <c r="AO94" s="19" t="s">
        <v>63</v>
      </c>
      <c r="AP94" s="19" t="s">
        <v>63</v>
      </c>
      <c r="AQ94" s="19"/>
      <c r="AR94" s="19" t="s">
        <v>64</v>
      </c>
    </row>
    <row r="95" spans="1:44" ht="102">
      <c r="A95" s="19" t="s">
        <v>217</v>
      </c>
      <c r="B95" s="1">
        <v>3349</v>
      </c>
      <c r="C95" s="16">
        <v>133</v>
      </c>
      <c r="D95" s="16">
        <f>_xlfn.XLOOKUP(B95,'AL_1.1.2023'!$B$3:$B$1275,'AL_1.1.2023'!$C$3:$C$1275)</f>
        <v>119.7</v>
      </c>
      <c r="E95" s="23" t="s">
        <v>226</v>
      </c>
      <c r="F95" s="19" t="s">
        <v>227</v>
      </c>
      <c r="G95" s="19" t="s">
        <v>57</v>
      </c>
      <c r="H95" s="17" t="s">
        <v>57</v>
      </c>
      <c r="I95" s="18">
        <v>1</v>
      </c>
      <c r="J95" s="19" t="s">
        <v>228</v>
      </c>
      <c r="K95" s="19"/>
      <c r="L95" s="19"/>
      <c r="M95" s="19" t="s">
        <v>63</v>
      </c>
      <c r="N95" s="19" t="s">
        <v>63</v>
      </c>
      <c r="O95" s="19" t="s">
        <v>63</v>
      </c>
      <c r="P95" s="19" t="s">
        <v>63</v>
      </c>
      <c r="Q95" s="19" t="s">
        <v>62</v>
      </c>
      <c r="R95" s="19" t="s">
        <v>63</v>
      </c>
      <c r="S95" s="19" t="s">
        <v>62</v>
      </c>
      <c r="T95" s="19" t="s">
        <v>62</v>
      </c>
      <c r="U95" s="19" t="s">
        <v>62</v>
      </c>
      <c r="V95" s="19" t="s">
        <v>62</v>
      </c>
      <c r="W95" s="19" t="s">
        <v>62</v>
      </c>
      <c r="X95" s="19" t="s">
        <v>63</v>
      </c>
      <c r="Y95" s="19" t="s">
        <v>63</v>
      </c>
      <c r="Z95" s="19" t="s">
        <v>63</v>
      </c>
      <c r="AA95" s="19" t="s">
        <v>63</v>
      </c>
      <c r="AB95" s="19" t="s">
        <v>63</v>
      </c>
      <c r="AC95" s="19" t="s">
        <v>63</v>
      </c>
      <c r="AD95" s="19" t="s">
        <v>63</v>
      </c>
      <c r="AE95" s="19" t="s">
        <v>63</v>
      </c>
      <c r="AF95" s="19" t="s">
        <v>63</v>
      </c>
      <c r="AG95" s="19" t="s">
        <v>63</v>
      </c>
      <c r="AH95" s="19" t="s">
        <v>63</v>
      </c>
      <c r="AI95" s="19" t="s">
        <v>63</v>
      </c>
      <c r="AJ95" s="19" t="s">
        <v>63</v>
      </c>
      <c r="AK95" s="19" t="s">
        <v>63</v>
      </c>
      <c r="AL95" s="19" t="s">
        <v>63</v>
      </c>
      <c r="AM95" s="19" t="s">
        <v>63</v>
      </c>
      <c r="AN95" s="19" t="s">
        <v>63</v>
      </c>
      <c r="AO95" s="19" t="s">
        <v>63</v>
      </c>
      <c r="AP95" s="19" t="s">
        <v>63</v>
      </c>
      <c r="AQ95" s="24"/>
      <c r="AR95" s="19" t="s">
        <v>64</v>
      </c>
    </row>
    <row r="96" spans="1:44" ht="76.5">
      <c r="A96" s="19" t="s">
        <v>217</v>
      </c>
      <c r="B96" s="1">
        <v>3349.1</v>
      </c>
      <c r="C96" s="16">
        <v>53</v>
      </c>
      <c r="D96" s="16">
        <f>_xlfn.XLOOKUP(B96,'AL_1.1.2023'!$B$3:$B$1275,'AL_1.1.2023'!$C$3:$C$1275)</f>
        <v>47.7</v>
      </c>
      <c r="E96" s="23" t="s">
        <v>229</v>
      </c>
      <c r="F96" s="19" t="s">
        <v>227</v>
      </c>
      <c r="G96" s="19" t="s">
        <v>57</v>
      </c>
      <c r="H96" s="17" t="s">
        <v>57</v>
      </c>
      <c r="I96" s="18" t="s">
        <v>230</v>
      </c>
      <c r="J96" s="19" t="s">
        <v>231</v>
      </c>
      <c r="K96" s="19"/>
      <c r="L96" s="19"/>
      <c r="M96" s="19" t="s">
        <v>63</v>
      </c>
      <c r="N96" s="19" t="s">
        <v>63</v>
      </c>
      <c r="O96" s="19" t="s">
        <v>63</v>
      </c>
      <c r="P96" s="19" t="s">
        <v>63</v>
      </c>
      <c r="Q96" s="19" t="s">
        <v>62</v>
      </c>
      <c r="R96" s="19" t="s">
        <v>63</v>
      </c>
      <c r="S96" s="19" t="s">
        <v>62</v>
      </c>
      <c r="T96" s="19" t="s">
        <v>62</v>
      </c>
      <c r="U96" s="19" t="s">
        <v>62</v>
      </c>
      <c r="V96" s="19" t="s">
        <v>62</v>
      </c>
      <c r="W96" s="19" t="s">
        <v>62</v>
      </c>
      <c r="X96" s="19" t="s">
        <v>63</v>
      </c>
      <c r="Y96" s="19" t="s">
        <v>63</v>
      </c>
      <c r="Z96" s="19" t="s">
        <v>63</v>
      </c>
      <c r="AA96" s="19" t="s">
        <v>63</v>
      </c>
      <c r="AB96" s="19" t="s">
        <v>63</v>
      </c>
      <c r="AC96" s="19" t="s">
        <v>63</v>
      </c>
      <c r="AD96" s="19" t="s">
        <v>63</v>
      </c>
      <c r="AE96" s="19" t="s">
        <v>63</v>
      </c>
      <c r="AF96" s="19" t="s">
        <v>63</v>
      </c>
      <c r="AG96" s="19" t="s">
        <v>63</v>
      </c>
      <c r="AH96" s="19" t="s">
        <v>63</v>
      </c>
      <c r="AI96" s="19" t="s">
        <v>63</v>
      </c>
      <c r="AJ96" s="19" t="s">
        <v>63</v>
      </c>
      <c r="AK96" s="19" t="s">
        <v>63</v>
      </c>
      <c r="AL96" s="19" t="s">
        <v>63</v>
      </c>
      <c r="AM96" s="19" t="s">
        <v>63</v>
      </c>
      <c r="AN96" s="19" t="s">
        <v>63</v>
      </c>
      <c r="AO96" s="19" t="s">
        <v>63</v>
      </c>
      <c r="AP96" s="19" t="s">
        <v>63</v>
      </c>
      <c r="AQ96" s="19" t="s">
        <v>191</v>
      </c>
      <c r="AR96" s="19" t="s">
        <v>64</v>
      </c>
    </row>
    <row r="97" spans="1:44">
      <c r="A97" s="19" t="s">
        <v>217</v>
      </c>
      <c r="B97" s="1">
        <v>3375</v>
      </c>
      <c r="C97" s="16">
        <v>47</v>
      </c>
      <c r="D97" s="16">
        <f>_xlfn.XLOOKUP(B97,'AL_1.1.2023'!$B$3:$B$1275,'AL_1.1.2023'!$C$3:$C$1275)</f>
        <v>42.3</v>
      </c>
      <c r="E97" s="23" t="s">
        <v>232</v>
      </c>
      <c r="F97" s="17" t="s">
        <v>57</v>
      </c>
      <c r="G97" s="19" t="s">
        <v>57</v>
      </c>
      <c r="H97" s="19" t="s">
        <v>116</v>
      </c>
      <c r="I97" s="18">
        <v>1</v>
      </c>
      <c r="J97" s="19"/>
      <c r="K97" s="19"/>
      <c r="L97" s="19"/>
      <c r="M97" s="19" t="s">
        <v>63</v>
      </c>
      <c r="N97" s="19" t="s">
        <v>63</v>
      </c>
      <c r="O97" s="19" t="s">
        <v>63</v>
      </c>
      <c r="P97" s="19" t="s">
        <v>63</v>
      </c>
      <c r="Q97" s="19" t="s">
        <v>62</v>
      </c>
      <c r="R97" s="19" t="s">
        <v>63</v>
      </c>
      <c r="S97" s="19" t="s">
        <v>62</v>
      </c>
      <c r="T97" s="19" t="s">
        <v>62</v>
      </c>
      <c r="U97" s="19" t="s">
        <v>62</v>
      </c>
      <c r="V97" s="19" t="s">
        <v>62</v>
      </c>
      <c r="W97" s="19" t="s">
        <v>62</v>
      </c>
      <c r="X97" s="19" t="s">
        <v>63</v>
      </c>
      <c r="Y97" s="19" t="s">
        <v>63</v>
      </c>
      <c r="Z97" s="19" t="s">
        <v>63</v>
      </c>
      <c r="AA97" s="19" t="s">
        <v>63</v>
      </c>
      <c r="AB97" s="19" t="s">
        <v>63</v>
      </c>
      <c r="AC97" s="19" t="s">
        <v>63</v>
      </c>
      <c r="AD97" s="19" t="s">
        <v>63</v>
      </c>
      <c r="AE97" s="19" t="s">
        <v>63</v>
      </c>
      <c r="AF97" s="19" t="s">
        <v>63</v>
      </c>
      <c r="AG97" s="19" t="s">
        <v>63</v>
      </c>
      <c r="AH97" s="19" t="s">
        <v>63</v>
      </c>
      <c r="AI97" s="19" t="s">
        <v>63</v>
      </c>
      <c r="AJ97" s="19" t="s">
        <v>63</v>
      </c>
      <c r="AK97" s="19" t="s">
        <v>63</v>
      </c>
      <c r="AL97" s="19" t="s">
        <v>63</v>
      </c>
      <c r="AM97" s="19" t="s">
        <v>63</v>
      </c>
      <c r="AN97" s="19" t="s">
        <v>63</v>
      </c>
      <c r="AO97" s="19" t="s">
        <v>63</v>
      </c>
      <c r="AP97" s="19" t="s">
        <v>63</v>
      </c>
      <c r="AQ97" s="19"/>
      <c r="AR97" s="19" t="s">
        <v>64</v>
      </c>
    </row>
    <row r="98" spans="1:44" ht="76.5">
      <c r="A98" s="19" t="s">
        <v>217</v>
      </c>
      <c r="B98" s="1">
        <v>3396</v>
      </c>
      <c r="C98" s="16">
        <v>53</v>
      </c>
      <c r="D98" s="16">
        <f>_xlfn.XLOOKUP(B98,'AL_1.1.2023'!$B$3:$B$1275,'AL_1.1.2023'!$C$3:$C$1275)</f>
        <v>47.7</v>
      </c>
      <c r="E98" s="23" t="s">
        <v>233</v>
      </c>
      <c r="F98" s="19" t="s">
        <v>227</v>
      </c>
      <c r="G98" s="19" t="s">
        <v>57</v>
      </c>
      <c r="H98" s="17" t="s">
        <v>57</v>
      </c>
      <c r="I98" s="18">
        <v>1</v>
      </c>
      <c r="J98" s="19" t="s">
        <v>194</v>
      </c>
      <c r="K98" s="19"/>
      <c r="L98" s="19" t="s">
        <v>234</v>
      </c>
      <c r="M98" s="19" t="s">
        <v>63</v>
      </c>
      <c r="N98" s="19" t="s">
        <v>63</v>
      </c>
      <c r="O98" s="19" t="s">
        <v>63</v>
      </c>
      <c r="P98" s="19" t="s">
        <v>63</v>
      </c>
      <c r="Q98" s="19" t="s">
        <v>62</v>
      </c>
      <c r="R98" s="19" t="s">
        <v>63</v>
      </c>
      <c r="S98" s="19" t="s">
        <v>62</v>
      </c>
      <c r="T98" s="19" t="s">
        <v>62</v>
      </c>
      <c r="U98" s="19" t="s">
        <v>62</v>
      </c>
      <c r="V98" s="19" t="s">
        <v>62</v>
      </c>
      <c r="W98" s="19" t="s">
        <v>62</v>
      </c>
      <c r="X98" s="19" t="s">
        <v>63</v>
      </c>
      <c r="Y98" s="19" t="s">
        <v>63</v>
      </c>
      <c r="Z98" s="19" t="s">
        <v>63</v>
      </c>
      <c r="AA98" s="19" t="s">
        <v>63</v>
      </c>
      <c r="AB98" s="19" t="s">
        <v>63</v>
      </c>
      <c r="AC98" s="19" t="s">
        <v>63</v>
      </c>
      <c r="AD98" s="19" t="s">
        <v>63</v>
      </c>
      <c r="AE98" s="19" t="s">
        <v>63</v>
      </c>
      <c r="AF98" s="19" t="s">
        <v>63</v>
      </c>
      <c r="AG98" s="19" t="s">
        <v>63</v>
      </c>
      <c r="AH98" s="19" t="s">
        <v>63</v>
      </c>
      <c r="AI98" s="19" t="s">
        <v>63</v>
      </c>
      <c r="AJ98" s="19" t="s">
        <v>63</v>
      </c>
      <c r="AK98" s="19" t="s">
        <v>63</v>
      </c>
      <c r="AL98" s="19" t="s">
        <v>63</v>
      </c>
      <c r="AM98" s="19" t="s">
        <v>63</v>
      </c>
      <c r="AN98" s="19" t="s">
        <v>63</v>
      </c>
      <c r="AO98" s="19" t="s">
        <v>63</v>
      </c>
      <c r="AP98" s="19" t="s">
        <v>63</v>
      </c>
      <c r="AQ98" s="19"/>
      <c r="AR98" s="19" t="s">
        <v>64</v>
      </c>
    </row>
    <row r="99" spans="1:44" ht="63.75">
      <c r="A99" s="19" t="s">
        <v>217</v>
      </c>
      <c r="B99" s="1">
        <v>3396.1</v>
      </c>
      <c r="C99" s="16">
        <v>26</v>
      </c>
      <c r="D99" s="16">
        <f>_xlfn.XLOOKUP(B99,'AL_1.1.2023'!$B$3:$B$1275,'AL_1.1.2023'!$C$3:$C$1275)</f>
        <v>23.4</v>
      </c>
      <c r="E99" s="23" t="s">
        <v>235</v>
      </c>
      <c r="F99" s="19" t="s">
        <v>227</v>
      </c>
      <c r="G99" s="19" t="s">
        <v>57</v>
      </c>
      <c r="H99" s="17" t="s">
        <v>57</v>
      </c>
      <c r="I99" s="18">
        <v>1</v>
      </c>
      <c r="J99" s="19" t="s">
        <v>207</v>
      </c>
      <c r="K99" s="19"/>
      <c r="L99" s="19" t="s">
        <v>236</v>
      </c>
      <c r="M99" s="19" t="s">
        <v>63</v>
      </c>
      <c r="N99" s="19" t="s">
        <v>63</v>
      </c>
      <c r="O99" s="19" t="s">
        <v>63</v>
      </c>
      <c r="P99" s="19" t="s">
        <v>63</v>
      </c>
      <c r="Q99" s="19" t="s">
        <v>62</v>
      </c>
      <c r="R99" s="19" t="s">
        <v>63</v>
      </c>
      <c r="S99" s="19" t="s">
        <v>62</v>
      </c>
      <c r="T99" s="19" t="s">
        <v>62</v>
      </c>
      <c r="U99" s="19" t="s">
        <v>62</v>
      </c>
      <c r="V99" s="19" t="s">
        <v>62</v>
      </c>
      <c r="W99" s="19" t="s">
        <v>62</v>
      </c>
      <c r="X99" s="19" t="s">
        <v>63</v>
      </c>
      <c r="Y99" s="19" t="s">
        <v>63</v>
      </c>
      <c r="Z99" s="19" t="s">
        <v>63</v>
      </c>
      <c r="AA99" s="19" t="s">
        <v>63</v>
      </c>
      <c r="AB99" s="19" t="s">
        <v>63</v>
      </c>
      <c r="AC99" s="19" t="s">
        <v>63</v>
      </c>
      <c r="AD99" s="19" t="s">
        <v>63</v>
      </c>
      <c r="AE99" s="19" t="s">
        <v>63</v>
      </c>
      <c r="AF99" s="19" t="s">
        <v>63</v>
      </c>
      <c r="AG99" s="19" t="s">
        <v>63</v>
      </c>
      <c r="AH99" s="19" t="s">
        <v>63</v>
      </c>
      <c r="AI99" s="19" t="s">
        <v>63</v>
      </c>
      <c r="AJ99" s="19" t="s">
        <v>63</v>
      </c>
      <c r="AK99" s="19" t="s">
        <v>63</v>
      </c>
      <c r="AL99" s="19" t="s">
        <v>63</v>
      </c>
      <c r="AM99" s="19" t="s">
        <v>63</v>
      </c>
      <c r="AN99" s="19" t="s">
        <v>63</v>
      </c>
      <c r="AO99" s="19" t="s">
        <v>63</v>
      </c>
      <c r="AP99" s="19" t="s">
        <v>63</v>
      </c>
      <c r="AQ99" s="19" t="s">
        <v>191</v>
      </c>
      <c r="AR99" s="19" t="s">
        <v>64</v>
      </c>
    </row>
    <row r="100" spans="1:44">
      <c r="A100" s="19" t="s">
        <v>217</v>
      </c>
      <c r="B100" s="1">
        <v>3446</v>
      </c>
      <c r="C100" s="16">
        <v>180</v>
      </c>
      <c r="D100" s="16">
        <f>_xlfn.XLOOKUP(B100,'AL_1.1.2023'!$B$3:$B$1275,'AL_1.1.2023'!$C$3:$C$1275)</f>
        <v>162</v>
      </c>
      <c r="E100" s="23" t="s">
        <v>237</v>
      </c>
      <c r="F100" s="19" t="s">
        <v>238</v>
      </c>
      <c r="G100" s="19" t="s">
        <v>57</v>
      </c>
      <c r="H100" s="17" t="s">
        <v>57</v>
      </c>
      <c r="I100" s="18">
        <v>1</v>
      </c>
      <c r="J100" s="19"/>
      <c r="K100" s="19"/>
      <c r="L100" s="19"/>
      <c r="M100" s="19" t="s">
        <v>63</v>
      </c>
      <c r="N100" s="19" t="s">
        <v>63</v>
      </c>
      <c r="O100" s="19" t="s">
        <v>63</v>
      </c>
      <c r="P100" s="19" t="s">
        <v>63</v>
      </c>
      <c r="Q100" s="19" t="s">
        <v>62</v>
      </c>
      <c r="R100" s="19" t="s">
        <v>62</v>
      </c>
      <c r="S100" s="19" t="s">
        <v>63</v>
      </c>
      <c r="T100" s="19" t="s">
        <v>62</v>
      </c>
      <c r="U100" s="19" t="s">
        <v>62</v>
      </c>
      <c r="V100" s="19" t="s">
        <v>62</v>
      </c>
      <c r="W100" s="19" t="s">
        <v>62</v>
      </c>
      <c r="X100" s="19" t="s">
        <v>63</v>
      </c>
      <c r="Y100" s="19" t="s">
        <v>63</v>
      </c>
      <c r="Z100" s="19" t="s">
        <v>63</v>
      </c>
      <c r="AA100" s="19" t="s">
        <v>63</v>
      </c>
      <c r="AB100" s="19" t="s">
        <v>63</v>
      </c>
      <c r="AC100" s="19" t="s">
        <v>63</v>
      </c>
      <c r="AD100" s="19" t="s">
        <v>63</v>
      </c>
      <c r="AE100" s="19" t="s">
        <v>63</v>
      </c>
      <c r="AF100" s="19" t="s">
        <v>63</v>
      </c>
      <c r="AG100" s="19" t="s">
        <v>63</v>
      </c>
      <c r="AH100" s="19" t="s">
        <v>63</v>
      </c>
      <c r="AI100" s="19" t="s">
        <v>63</v>
      </c>
      <c r="AJ100" s="19" t="s">
        <v>63</v>
      </c>
      <c r="AK100" s="19" t="s">
        <v>63</v>
      </c>
      <c r="AL100" s="19" t="s">
        <v>63</v>
      </c>
      <c r="AM100" s="19" t="s">
        <v>63</v>
      </c>
      <c r="AN100" s="19" t="s">
        <v>63</v>
      </c>
      <c r="AO100" s="19" t="s">
        <v>63</v>
      </c>
      <c r="AP100" s="19" t="s">
        <v>63</v>
      </c>
      <c r="AQ100" s="19"/>
      <c r="AR100" s="19" t="s">
        <v>64</v>
      </c>
    </row>
    <row r="101" spans="1:44">
      <c r="A101" s="19" t="s">
        <v>217</v>
      </c>
      <c r="B101" s="1">
        <v>3454</v>
      </c>
      <c r="C101" s="16">
        <v>42</v>
      </c>
      <c r="D101" s="16">
        <f>_xlfn.XLOOKUP(B101,'AL_1.1.2023'!$B$3:$B$1275,'AL_1.1.2023'!$C$3:$C$1275)</f>
        <v>37.799999999999997</v>
      </c>
      <c r="E101" s="23" t="s">
        <v>239</v>
      </c>
      <c r="F101" s="19" t="s">
        <v>240</v>
      </c>
      <c r="G101" s="19" t="s">
        <v>57</v>
      </c>
      <c r="H101" s="17" t="s">
        <v>57</v>
      </c>
      <c r="I101" s="18">
        <v>1</v>
      </c>
      <c r="J101" s="19"/>
      <c r="K101" s="19"/>
      <c r="L101" s="19"/>
      <c r="M101" s="19" t="s">
        <v>63</v>
      </c>
      <c r="N101" s="19" t="s">
        <v>63</v>
      </c>
      <c r="O101" s="19" t="s">
        <v>63</v>
      </c>
      <c r="P101" s="19" t="s">
        <v>63</v>
      </c>
      <c r="Q101" s="19" t="s">
        <v>62</v>
      </c>
      <c r="R101" s="19" t="s">
        <v>62</v>
      </c>
      <c r="S101" s="19" t="s">
        <v>63</v>
      </c>
      <c r="T101" s="19" t="s">
        <v>62</v>
      </c>
      <c r="U101" s="19" t="s">
        <v>62</v>
      </c>
      <c r="V101" s="19" t="s">
        <v>62</v>
      </c>
      <c r="W101" s="19" t="s">
        <v>62</v>
      </c>
      <c r="X101" s="19" t="s">
        <v>63</v>
      </c>
      <c r="Y101" s="19" t="s">
        <v>63</v>
      </c>
      <c r="Z101" s="19" t="s">
        <v>63</v>
      </c>
      <c r="AA101" s="19" t="s">
        <v>63</v>
      </c>
      <c r="AB101" s="19" t="s">
        <v>63</v>
      </c>
      <c r="AC101" s="19" t="s">
        <v>63</v>
      </c>
      <c r="AD101" s="19" t="s">
        <v>63</v>
      </c>
      <c r="AE101" s="19" t="s">
        <v>63</v>
      </c>
      <c r="AF101" s="19" t="s">
        <v>63</v>
      </c>
      <c r="AG101" s="19" t="s">
        <v>63</v>
      </c>
      <c r="AH101" s="19" t="s">
        <v>63</v>
      </c>
      <c r="AI101" s="19" t="s">
        <v>63</v>
      </c>
      <c r="AJ101" s="19" t="s">
        <v>63</v>
      </c>
      <c r="AK101" s="19" t="s">
        <v>63</v>
      </c>
      <c r="AL101" s="19" t="s">
        <v>63</v>
      </c>
      <c r="AM101" s="19" t="s">
        <v>63</v>
      </c>
      <c r="AN101" s="19" t="s">
        <v>63</v>
      </c>
      <c r="AO101" s="19" t="s">
        <v>63</v>
      </c>
      <c r="AP101" s="19" t="s">
        <v>63</v>
      </c>
      <c r="AQ101" s="19"/>
      <c r="AR101" s="19" t="s">
        <v>64</v>
      </c>
    </row>
    <row r="102" spans="1:44">
      <c r="A102" s="19" t="s">
        <v>217</v>
      </c>
      <c r="B102" s="1">
        <v>3455</v>
      </c>
      <c r="C102" s="16">
        <v>230</v>
      </c>
      <c r="D102" s="16">
        <f>_xlfn.XLOOKUP(B102,'AL_1.1.2023'!$B$3:$B$1275,'AL_1.1.2023'!$C$3:$C$1275)</f>
        <v>207</v>
      </c>
      <c r="E102" s="23" t="s">
        <v>239</v>
      </c>
      <c r="F102" s="19" t="s">
        <v>227</v>
      </c>
      <c r="G102" s="19" t="s">
        <v>57</v>
      </c>
      <c r="H102" s="17" t="s">
        <v>57</v>
      </c>
      <c r="I102" s="18">
        <v>1</v>
      </c>
      <c r="J102" s="19"/>
      <c r="K102" s="19"/>
      <c r="L102" s="19"/>
      <c r="M102" s="19" t="s">
        <v>63</v>
      </c>
      <c r="N102" s="19" t="s">
        <v>63</v>
      </c>
      <c r="O102" s="19" t="s">
        <v>63</v>
      </c>
      <c r="P102" s="19" t="s">
        <v>63</v>
      </c>
      <c r="Q102" s="19" t="s">
        <v>62</v>
      </c>
      <c r="R102" s="19" t="s">
        <v>62</v>
      </c>
      <c r="S102" s="19" t="s">
        <v>63</v>
      </c>
      <c r="T102" s="19" t="s">
        <v>62</v>
      </c>
      <c r="U102" s="19" t="s">
        <v>62</v>
      </c>
      <c r="V102" s="19" t="s">
        <v>62</v>
      </c>
      <c r="W102" s="19" t="s">
        <v>62</v>
      </c>
      <c r="X102" s="19" t="s">
        <v>63</v>
      </c>
      <c r="Y102" s="19" t="s">
        <v>63</v>
      </c>
      <c r="Z102" s="19" t="s">
        <v>63</v>
      </c>
      <c r="AA102" s="19" t="s">
        <v>63</v>
      </c>
      <c r="AB102" s="19" t="s">
        <v>63</v>
      </c>
      <c r="AC102" s="19" t="s">
        <v>63</v>
      </c>
      <c r="AD102" s="19" t="s">
        <v>63</v>
      </c>
      <c r="AE102" s="19" t="s">
        <v>63</v>
      </c>
      <c r="AF102" s="19" t="s">
        <v>63</v>
      </c>
      <c r="AG102" s="19" t="s">
        <v>63</v>
      </c>
      <c r="AH102" s="19" t="s">
        <v>63</v>
      </c>
      <c r="AI102" s="19" t="s">
        <v>63</v>
      </c>
      <c r="AJ102" s="19" t="s">
        <v>63</v>
      </c>
      <c r="AK102" s="19" t="s">
        <v>63</v>
      </c>
      <c r="AL102" s="19" t="s">
        <v>63</v>
      </c>
      <c r="AM102" s="19" t="s">
        <v>63</v>
      </c>
      <c r="AN102" s="19" t="s">
        <v>63</v>
      </c>
      <c r="AO102" s="19" t="s">
        <v>63</v>
      </c>
      <c r="AP102" s="19" t="s">
        <v>63</v>
      </c>
      <c r="AQ102" s="19"/>
      <c r="AR102" s="19" t="s">
        <v>64</v>
      </c>
    </row>
    <row r="103" spans="1:44" ht="76.5">
      <c r="A103" s="19" t="s">
        <v>217</v>
      </c>
      <c r="B103" s="1">
        <v>3460</v>
      </c>
      <c r="C103" s="16">
        <v>53</v>
      </c>
      <c r="D103" s="16">
        <f>_xlfn.XLOOKUP(B103,'AL_1.1.2023'!$B$3:$B$1275,'AL_1.1.2023'!$C$3:$C$1275)</f>
        <v>47.7</v>
      </c>
      <c r="E103" s="23" t="s">
        <v>241</v>
      </c>
      <c r="F103" s="19" t="s">
        <v>227</v>
      </c>
      <c r="G103" s="19" t="s">
        <v>57</v>
      </c>
      <c r="H103" s="17" t="s">
        <v>57</v>
      </c>
      <c r="I103" s="18">
        <v>1</v>
      </c>
      <c r="J103" s="19" t="s">
        <v>194</v>
      </c>
      <c r="K103" s="19"/>
      <c r="L103" s="19" t="s">
        <v>242</v>
      </c>
      <c r="M103" s="19" t="s">
        <v>63</v>
      </c>
      <c r="N103" s="19" t="s">
        <v>63</v>
      </c>
      <c r="O103" s="19" t="s">
        <v>63</v>
      </c>
      <c r="P103" s="19" t="s">
        <v>63</v>
      </c>
      <c r="Q103" s="19" t="s">
        <v>62</v>
      </c>
      <c r="R103" s="19" t="s">
        <v>63</v>
      </c>
      <c r="S103" s="19" t="s">
        <v>62</v>
      </c>
      <c r="T103" s="19" t="s">
        <v>62</v>
      </c>
      <c r="U103" s="19" t="s">
        <v>62</v>
      </c>
      <c r="V103" s="19" t="s">
        <v>62</v>
      </c>
      <c r="W103" s="19" t="s">
        <v>62</v>
      </c>
      <c r="X103" s="19" t="s">
        <v>63</v>
      </c>
      <c r="Y103" s="19" t="s">
        <v>63</v>
      </c>
      <c r="Z103" s="19" t="s">
        <v>63</v>
      </c>
      <c r="AA103" s="19" t="s">
        <v>63</v>
      </c>
      <c r="AB103" s="19" t="s">
        <v>63</v>
      </c>
      <c r="AC103" s="19" t="s">
        <v>63</v>
      </c>
      <c r="AD103" s="19" t="s">
        <v>63</v>
      </c>
      <c r="AE103" s="19" t="s">
        <v>63</v>
      </c>
      <c r="AF103" s="19" t="s">
        <v>63</v>
      </c>
      <c r="AG103" s="19" t="s">
        <v>63</v>
      </c>
      <c r="AH103" s="19" t="s">
        <v>63</v>
      </c>
      <c r="AI103" s="19" t="s">
        <v>63</v>
      </c>
      <c r="AJ103" s="19" t="s">
        <v>63</v>
      </c>
      <c r="AK103" s="19" t="s">
        <v>63</v>
      </c>
      <c r="AL103" s="19" t="s">
        <v>63</v>
      </c>
      <c r="AM103" s="19" t="s">
        <v>63</v>
      </c>
      <c r="AN103" s="19" t="s">
        <v>63</v>
      </c>
      <c r="AO103" s="19" t="s">
        <v>63</v>
      </c>
      <c r="AP103" s="19" t="s">
        <v>63</v>
      </c>
      <c r="AQ103" s="19"/>
      <c r="AR103" s="19" t="s">
        <v>64</v>
      </c>
    </row>
    <row r="104" spans="1:44" ht="63.75">
      <c r="A104" s="19" t="s">
        <v>217</v>
      </c>
      <c r="B104" s="1">
        <v>3460.1</v>
      </c>
      <c r="C104" s="16">
        <v>26</v>
      </c>
      <c r="D104" s="16">
        <f>_xlfn.XLOOKUP(B104,'AL_1.1.2023'!$B$3:$B$1275,'AL_1.1.2023'!$C$3:$C$1275)</f>
        <v>23.4</v>
      </c>
      <c r="E104" s="23" t="s">
        <v>243</v>
      </c>
      <c r="F104" s="19" t="s">
        <v>227</v>
      </c>
      <c r="G104" s="19" t="s">
        <v>57</v>
      </c>
      <c r="H104" s="17" t="s">
        <v>57</v>
      </c>
      <c r="I104" s="18">
        <v>1</v>
      </c>
      <c r="J104" s="19" t="s">
        <v>189</v>
      </c>
      <c r="K104" s="19"/>
      <c r="L104" s="19" t="s">
        <v>244</v>
      </c>
      <c r="M104" s="19" t="s">
        <v>63</v>
      </c>
      <c r="N104" s="19" t="s">
        <v>63</v>
      </c>
      <c r="O104" s="19" t="s">
        <v>63</v>
      </c>
      <c r="P104" s="19" t="s">
        <v>63</v>
      </c>
      <c r="Q104" s="19" t="s">
        <v>62</v>
      </c>
      <c r="R104" s="19" t="s">
        <v>63</v>
      </c>
      <c r="S104" s="19" t="s">
        <v>62</v>
      </c>
      <c r="T104" s="19" t="s">
        <v>62</v>
      </c>
      <c r="U104" s="19" t="s">
        <v>62</v>
      </c>
      <c r="V104" s="19" t="s">
        <v>62</v>
      </c>
      <c r="W104" s="19" t="s">
        <v>62</v>
      </c>
      <c r="X104" s="19" t="s">
        <v>63</v>
      </c>
      <c r="Y104" s="19" t="s">
        <v>63</v>
      </c>
      <c r="Z104" s="19" t="s">
        <v>63</v>
      </c>
      <c r="AA104" s="19" t="s">
        <v>63</v>
      </c>
      <c r="AB104" s="19" t="s">
        <v>63</v>
      </c>
      <c r="AC104" s="19" t="s">
        <v>63</v>
      </c>
      <c r="AD104" s="19" t="s">
        <v>63</v>
      </c>
      <c r="AE104" s="19" t="s">
        <v>63</v>
      </c>
      <c r="AF104" s="19" t="s">
        <v>63</v>
      </c>
      <c r="AG104" s="19" t="s">
        <v>63</v>
      </c>
      <c r="AH104" s="19" t="s">
        <v>63</v>
      </c>
      <c r="AI104" s="19" t="s">
        <v>63</v>
      </c>
      <c r="AJ104" s="19" t="s">
        <v>63</v>
      </c>
      <c r="AK104" s="19" t="s">
        <v>63</v>
      </c>
      <c r="AL104" s="19" t="s">
        <v>63</v>
      </c>
      <c r="AM104" s="19" t="s">
        <v>63</v>
      </c>
      <c r="AN104" s="19" t="s">
        <v>63</v>
      </c>
      <c r="AO104" s="19" t="s">
        <v>63</v>
      </c>
      <c r="AP104" s="19" t="s">
        <v>63</v>
      </c>
      <c r="AQ104" s="19" t="s">
        <v>191</v>
      </c>
      <c r="AR104" s="19" t="s">
        <v>64</v>
      </c>
    </row>
    <row r="105" spans="1:44">
      <c r="A105" s="19" t="s">
        <v>217</v>
      </c>
      <c r="B105" s="1">
        <v>3469</v>
      </c>
      <c r="C105" s="16">
        <v>14.8</v>
      </c>
      <c r="D105" s="16">
        <f>_xlfn.XLOOKUP(B105,'AL_1.1.2023'!$B$3:$B$1275,'AL_1.1.2023'!$C$3:$C$1275)</f>
        <v>13.3</v>
      </c>
      <c r="E105" s="23" t="s">
        <v>245</v>
      </c>
      <c r="F105" s="19" t="s">
        <v>246</v>
      </c>
      <c r="G105" s="19" t="s">
        <v>57</v>
      </c>
      <c r="H105" s="17" t="s">
        <v>57</v>
      </c>
      <c r="I105" s="18">
        <v>1</v>
      </c>
      <c r="J105" s="19"/>
      <c r="K105" s="19"/>
      <c r="L105" s="19"/>
      <c r="M105" s="19" t="s">
        <v>63</v>
      </c>
      <c r="N105" s="19" t="s">
        <v>63</v>
      </c>
      <c r="O105" s="19" t="s">
        <v>63</v>
      </c>
      <c r="P105" s="19" t="s">
        <v>63</v>
      </c>
      <c r="Q105" s="19" t="s">
        <v>62</v>
      </c>
      <c r="R105" s="19" t="s">
        <v>63</v>
      </c>
      <c r="S105" s="19" t="s">
        <v>62</v>
      </c>
      <c r="T105" s="19" t="s">
        <v>62</v>
      </c>
      <c r="U105" s="19" t="s">
        <v>62</v>
      </c>
      <c r="V105" s="19" t="s">
        <v>62</v>
      </c>
      <c r="W105" s="19" t="s">
        <v>62</v>
      </c>
      <c r="X105" s="19" t="s">
        <v>62</v>
      </c>
      <c r="Y105" s="19" t="s">
        <v>62</v>
      </c>
      <c r="Z105" s="19" t="s">
        <v>62</v>
      </c>
      <c r="AA105" s="19" t="s">
        <v>63</v>
      </c>
      <c r="AB105" s="19" t="s">
        <v>63</v>
      </c>
      <c r="AC105" s="19" t="s">
        <v>63</v>
      </c>
      <c r="AD105" s="19" t="s">
        <v>63</v>
      </c>
      <c r="AE105" s="19" t="s">
        <v>63</v>
      </c>
      <c r="AF105" s="19" t="s">
        <v>63</v>
      </c>
      <c r="AG105" s="19" t="s">
        <v>63</v>
      </c>
      <c r="AH105" s="19" t="s">
        <v>63</v>
      </c>
      <c r="AI105" s="19" t="s">
        <v>63</v>
      </c>
      <c r="AJ105" s="19" t="s">
        <v>63</v>
      </c>
      <c r="AK105" s="19" t="s">
        <v>63</v>
      </c>
      <c r="AL105" s="19" t="s">
        <v>63</v>
      </c>
      <c r="AM105" s="19" t="s">
        <v>63</v>
      </c>
      <c r="AN105" s="19" t="s">
        <v>63</v>
      </c>
      <c r="AO105" s="19" t="s">
        <v>63</v>
      </c>
      <c r="AP105" s="19" t="s">
        <v>63</v>
      </c>
      <c r="AQ105" s="19"/>
      <c r="AR105" s="19" t="s">
        <v>64</v>
      </c>
    </row>
    <row r="106" spans="1:44">
      <c r="A106" s="19" t="s">
        <v>217</v>
      </c>
      <c r="B106" s="1">
        <v>3478</v>
      </c>
      <c r="C106" s="16">
        <v>42</v>
      </c>
      <c r="D106" s="16">
        <f>_xlfn.XLOOKUP(B106,'AL_1.1.2023'!$B$3:$B$1275,'AL_1.1.2023'!$C$3:$C$1275)</f>
        <v>37.799999999999997</v>
      </c>
      <c r="E106" s="23" t="s">
        <v>247</v>
      </c>
      <c r="F106" s="19" t="s">
        <v>248</v>
      </c>
      <c r="G106" s="19" t="s">
        <v>57</v>
      </c>
      <c r="H106" s="19" t="s">
        <v>59</v>
      </c>
      <c r="I106" s="18">
        <v>1</v>
      </c>
      <c r="J106" s="19"/>
      <c r="K106" s="19"/>
      <c r="L106" s="19"/>
      <c r="M106" s="19" t="s">
        <v>63</v>
      </c>
      <c r="N106" s="19" t="s">
        <v>63</v>
      </c>
      <c r="O106" s="19" t="s">
        <v>63</v>
      </c>
      <c r="P106" s="19" t="s">
        <v>63</v>
      </c>
      <c r="Q106" s="19" t="s">
        <v>62</v>
      </c>
      <c r="R106" s="19" t="s">
        <v>63</v>
      </c>
      <c r="S106" s="19" t="s">
        <v>62</v>
      </c>
      <c r="T106" s="19" t="s">
        <v>62</v>
      </c>
      <c r="U106" s="19" t="s">
        <v>62</v>
      </c>
      <c r="V106" s="19" t="s">
        <v>62</v>
      </c>
      <c r="W106" s="19" t="s">
        <v>62</v>
      </c>
      <c r="X106" s="19" t="s">
        <v>63</v>
      </c>
      <c r="Y106" s="19" t="s">
        <v>63</v>
      </c>
      <c r="Z106" s="19" t="s">
        <v>63</v>
      </c>
      <c r="AA106" s="19" t="s">
        <v>63</v>
      </c>
      <c r="AB106" s="19" t="s">
        <v>63</v>
      </c>
      <c r="AC106" s="19" t="s">
        <v>63</v>
      </c>
      <c r="AD106" s="19" t="s">
        <v>63</v>
      </c>
      <c r="AE106" s="19" t="s">
        <v>63</v>
      </c>
      <c r="AF106" s="19" t="s">
        <v>63</v>
      </c>
      <c r="AG106" s="19" t="s">
        <v>63</v>
      </c>
      <c r="AH106" s="19" t="s">
        <v>63</v>
      </c>
      <c r="AI106" s="19" t="s">
        <v>63</v>
      </c>
      <c r="AJ106" s="19" t="s">
        <v>63</v>
      </c>
      <c r="AK106" s="19" t="s">
        <v>63</v>
      </c>
      <c r="AL106" s="19" t="s">
        <v>63</v>
      </c>
      <c r="AM106" s="19" t="s">
        <v>63</v>
      </c>
      <c r="AN106" s="19" t="s">
        <v>63</v>
      </c>
      <c r="AO106" s="19" t="s">
        <v>63</v>
      </c>
      <c r="AP106" s="19" t="s">
        <v>63</v>
      </c>
      <c r="AQ106" s="19"/>
      <c r="AR106" s="19" t="s">
        <v>64</v>
      </c>
    </row>
    <row r="107" spans="1:44">
      <c r="A107" s="19" t="s">
        <v>249</v>
      </c>
      <c r="B107" s="1">
        <v>3501</v>
      </c>
      <c r="C107" s="16">
        <v>91</v>
      </c>
      <c r="D107" s="16">
        <f>_xlfn.XLOOKUP(B107,'AL_1.1.2023'!$B$3:$B$1275,'AL_1.1.2023'!$C$3:$C$1275)</f>
        <v>81.900000000000006</v>
      </c>
      <c r="E107" s="23" t="s">
        <v>250</v>
      </c>
      <c r="F107" s="19" t="s">
        <v>251</v>
      </c>
      <c r="G107" s="19" t="s">
        <v>57</v>
      </c>
      <c r="H107" s="17" t="s">
        <v>57</v>
      </c>
      <c r="I107" s="18">
        <v>1</v>
      </c>
      <c r="J107" s="19"/>
      <c r="K107" s="19"/>
      <c r="L107" s="19"/>
      <c r="M107" s="19" t="s">
        <v>63</v>
      </c>
      <c r="N107" s="19" t="s">
        <v>63</v>
      </c>
      <c r="O107" s="19" t="s">
        <v>63</v>
      </c>
      <c r="P107" s="19" t="s">
        <v>63</v>
      </c>
      <c r="Q107" s="19" t="s">
        <v>62</v>
      </c>
      <c r="R107" s="19" t="s">
        <v>62</v>
      </c>
      <c r="S107" s="19" t="s">
        <v>63</v>
      </c>
      <c r="T107" s="19" t="s">
        <v>62</v>
      </c>
      <c r="U107" s="19" t="s">
        <v>62</v>
      </c>
      <c r="V107" s="19" t="s">
        <v>62</v>
      </c>
      <c r="W107" s="19" t="s">
        <v>62</v>
      </c>
      <c r="X107" s="19" t="s">
        <v>63</v>
      </c>
      <c r="Y107" s="19" t="s">
        <v>63</v>
      </c>
      <c r="Z107" s="19" t="s">
        <v>63</v>
      </c>
      <c r="AA107" s="19" t="s">
        <v>63</v>
      </c>
      <c r="AB107" s="19" t="s">
        <v>63</v>
      </c>
      <c r="AC107" s="19" t="s">
        <v>63</v>
      </c>
      <c r="AD107" s="19" t="s">
        <v>63</v>
      </c>
      <c r="AE107" s="19" t="s">
        <v>63</v>
      </c>
      <c r="AF107" s="19" t="s">
        <v>63</v>
      </c>
      <c r="AG107" s="19" t="s">
        <v>63</v>
      </c>
      <c r="AH107" s="19" t="s">
        <v>63</v>
      </c>
      <c r="AI107" s="19" t="s">
        <v>63</v>
      </c>
      <c r="AJ107" s="19" t="s">
        <v>63</v>
      </c>
      <c r="AK107" s="19" t="s">
        <v>63</v>
      </c>
      <c r="AL107" s="19" t="s">
        <v>63</v>
      </c>
      <c r="AM107" s="19" t="s">
        <v>63</v>
      </c>
      <c r="AN107" s="19" t="s">
        <v>62</v>
      </c>
      <c r="AO107" s="19" t="s">
        <v>63</v>
      </c>
      <c r="AP107" s="19" t="s">
        <v>63</v>
      </c>
      <c r="AQ107" s="19"/>
      <c r="AR107" s="19" t="s">
        <v>64</v>
      </c>
    </row>
    <row r="108" spans="1:44">
      <c r="A108" s="19" t="s">
        <v>252</v>
      </c>
      <c r="B108" s="1">
        <v>6001.03</v>
      </c>
      <c r="C108" s="16">
        <v>61</v>
      </c>
      <c r="D108" s="16">
        <f>_xlfn.XLOOKUP(B108,'AL_1.1.2023'!$B$3:$B$1275,'AL_1.1.2023'!$C$3:$C$1275)</f>
        <v>54.9</v>
      </c>
      <c r="E108" s="23" t="s">
        <v>253</v>
      </c>
      <c r="F108" s="17" t="s">
        <v>254</v>
      </c>
      <c r="G108" s="17" t="s">
        <v>57</v>
      </c>
      <c r="H108" s="17" t="s">
        <v>57</v>
      </c>
      <c r="I108" s="18">
        <v>1</v>
      </c>
      <c r="J108" s="17"/>
      <c r="K108" s="17"/>
      <c r="L108" s="17"/>
      <c r="M108" s="19" t="s">
        <v>62</v>
      </c>
      <c r="N108" s="19" t="s">
        <v>62</v>
      </c>
      <c r="O108" s="19" t="s">
        <v>62</v>
      </c>
      <c r="P108" s="19" t="s">
        <v>62</v>
      </c>
      <c r="Q108" s="19" t="s">
        <v>63</v>
      </c>
      <c r="R108" s="19" t="s">
        <v>62</v>
      </c>
      <c r="S108" s="19" t="s">
        <v>63</v>
      </c>
      <c r="T108" s="17" t="s">
        <v>62</v>
      </c>
      <c r="U108" s="17" t="s">
        <v>62</v>
      </c>
      <c r="V108" s="17" t="s">
        <v>62</v>
      </c>
      <c r="W108" s="17" t="s">
        <v>62</v>
      </c>
      <c r="X108" s="17" t="s">
        <v>63</v>
      </c>
      <c r="Y108" s="17" t="s">
        <v>63</v>
      </c>
      <c r="Z108" s="17" t="s">
        <v>63</v>
      </c>
      <c r="AA108" s="17" t="s">
        <v>63</v>
      </c>
      <c r="AB108" s="17" t="s">
        <v>63</v>
      </c>
      <c r="AC108" s="17" t="s">
        <v>63</v>
      </c>
      <c r="AD108" s="17" t="s">
        <v>63</v>
      </c>
      <c r="AE108" s="17" t="s">
        <v>63</v>
      </c>
      <c r="AF108" s="17" t="s">
        <v>63</v>
      </c>
      <c r="AG108" s="17" t="s">
        <v>63</v>
      </c>
      <c r="AH108" s="17" t="s">
        <v>63</v>
      </c>
      <c r="AI108" s="17" t="s">
        <v>63</v>
      </c>
      <c r="AJ108" s="17" t="s">
        <v>63</v>
      </c>
      <c r="AK108" s="17" t="s">
        <v>63</v>
      </c>
      <c r="AL108" s="17" t="s">
        <v>63</v>
      </c>
      <c r="AM108" s="17" t="s">
        <v>63</v>
      </c>
      <c r="AN108" s="17" t="s">
        <v>63</v>
      </c>
      <c r="AO108" s="17" t="s">
        <v>63</v>
      </c>
      <c r="AP108" s="17" t="s">
        <v>63</v>
      </c>
      <c r="AQ108" s="19"/>
      <c r="AR108" s="19" t="s">
        <v>64</v>
      </c>
    </row>
    <row r="109" spans="1:44" ht="51">
      <c r="A109" s="19" t="s">
        <v>252</v>
      </c>
      <c r="B109" s="1">
        <v>6002.04</v>
      </c>
      <c r="C109" s="16">
        <v>305</v>
      </c>
      <c r="D109" s="16">
        <f>_xlfn.XLOOKUP(B109,'AL_1.1.2023'!$B$3:$B$1275,'AL_1.1.2023'!$C$3:$C$1275)</f>
        <v>274.5</v>
      </c>
      <c r="E109" s="23" t="s">
        <v>255</v>
      </c>
      <c r="F109" s="17" t="s">
        <v>240</v>
      </c>
      <c r="G109" s="20" t="s">
        <v>57</v>
      </c>
      <c r="H109" s="17" t="s">
        <v>57</v>
      </c>
      <c r="I109" s="25">
        <v>1</v>
      </c>
      <c r="J109" s="15" t="s">
        <v>256</v>
      </c>
      <c r="K109" s="17"/>
      <c r="L109" s="17"/>
      <c r="M109" s="19" t="s">
        <v>63</v>
      </c>
      <c r="N109" s="19" t="s">
        <v>63</v>
      </c>
      <c r="O109" s="19" t="s">
        <v>63</v>
      </c>
      <c r="P109" s="19" t="s">
        <v>62</v>
      </c>
      <c r="Q109" s="19" t="s">
        <v>63</v>
      </c>
      <c r="R109" s="19" t="s">
        <v>62</v>
      </c>
      <c r="S109" s="19" t="s">
        <v>63</v>
      </c>
      <c r="T109" s="26" t="s">
        <v>62</v>
      </c>
      <c r="U109" s="17" t="s">
        <v>62</v>
      </c>
      <c r="V109" s="17" t="s">
        <v>62</v>
      </c>
      <c r="W109" s="27" t="s">
        <v>62</v>
      </c>
      <c r="X109" s="17" t="s">
        <v>63</v>
      </c>
      <c r="Y109" s="17" t="s">
        <v>63</v>
      </c>
      <c r="Z109" s="17" t="s">
        <v>63</v>
      </c>
      <c r="AA109" s="17" t="s">
        <v>63</v>
      </c>
      <c r="AB109" s="17" t="s">
        <v>63</v>
      </c>
      <c r="AC109" s="17" t="s">
        <v>63</v>
      </c>
      <c r="AD109" s="17" t="s">
        <v>63</v>
      </c>
      <c r="AE109" s="17" t="s">
        <v>63</v>
      </c>
      <c r="AF109" s="17" t="s">
        <v>63</v>
      </c>
      <c r="AG109" s="17" t="s">
        <v>63</v>
      </c>
      <c r="AH109" s="17" t="s">
        <v>63</v>
      </c>
      <c r="AI109" s="17" t="s">
        <v>63</v>
      </c>
      <c r="AJ109" s="17" t="s">
        <v>63</v>
      </c>
      <c r="AK109" s="17" t="s">
        <v>63</v>
      </c>
      <c r="AL109" s="17" t="s">
        <v>63</v>
      </c>
      <c r="AM109" s="17" t="s">
        <v>63</v>
      </c>
      <c r="AN109" s="17" t="s">
        <v>63</v>
      </c>
      <c r="AO109" s="17" t="s">
        <v>63</v>
      </c>
      <c r="AP109" s="17" t="s">
        <v>63</v>
      </c>
      <c r="AQ109" s="19"/>
      <c r="AR109" s="19" t="s">
        <v>64</v>
      </c>
    </row>
    <row r="110" spans="1:44" ht="38.25">
      <c r="A110" s="19" t="s">
        <v>252</v>
      </c>
      <c r="B110" s="1">
        <v>6008.09</v>
      </c>
      <c r="C110" s="16">
        <v>100</v>
      </c>
      <c r="D110" s="16">
        <f>_xlfn.XLOOKUP(B110,'AL_1.1.2023'!$B$3:$B$1275,'AL_1.1.2023'!$C$3:$C$1275)</f>
        <v>90</v>
      </c>
      <c r="E110" s="28" t="s">
        <v>257</v>
      </c>
      <c r="F110" s="17" t="s">
        <v>57</v>
      </c>
      <c r="G110" s="20" t="s">
        <v>57</v>
      </c>
      <c r="H110" s="17" t="s">
        <v>57</v>
      </c>
      <c r="I110" s="18">
        <v>1</v>
      </c>
      <c r="J110" s="15" t="s">
        <v>258</v>
      </c>
      <c r="K110" s="17"/>
      <c r="L110" s="17" t="s">
        <v>259</v>
      </c>
      <c r="M110" s="19" t="s">
        <v>62</v>
      </c>
      <c r="N110" s="19" t="s">
        <v>62</v>
      </c>
      <c r="O110" s="19" t="s">
        <v>62</v>
      </c>
      <c r="P110" s="19" t="s">
        <v>62</v>
      </c>
      <c r="Q110" s="19" t="s">
        <v>63</v>
      </c>
      <c r="R110" s="19" t="s">
        <v>62</v>
      </c>
      <c r="S110" s="19" t="s">
        <v>63</v>
      </c>
      <c r="T110" s="26" t="s">
        <v>62</v>
      </c>
      <c r="U110" s="17" t="s">
        <v>62</v>
      </c>
      <c r="V110" s="17" t="s">
        <v>62</v>
      </c>
      <c r="W110" s="27" t="s">
        <v>62</v>
      </c>
      <c r="X110" s="17" t="s">
        <v>63</v>
      </c>
      <c r="Y110" s="17" t="s">
        <v>63</v>
      </c>
      <c r="Z110" s="17" t="s">
        <v>63</v>
      </c>
      <c r="AA110" s="17" t="s">
        <v>63</v>
      </c>
      <c r="AB110" s="17" t="s">
        <v>63</v>
      </c>
      <c r="AC110" s="17" t="s">
        <v>63</v>
      </c>
      <c r="AD110" s="17" t="s">
        <v>63</v>
      </c>
      <c r="AE110" s="17" t="s">
        <v>63</v>
      </c>
      <c r="AF110" s="17" t="s">
        <v>63</v>
      </c>
      <c r="AG110" s="17" t="s">
        <v>63</v>
      </c>
      <c r="AH110" s="17" t="s">
        <v>63</v>
      </c>
      <c r="AI110" s="17" t="s">
        <v>63</v>
      </c>
      <c r="AJ110" s="17" t="s">
        <v>63</v>
      </c>
      <c r="AK110" s="17" t="s">
        <v>63</v>
      </c>
      <c r="AL110" s="17" t="s">
        <v>63</v>
      </c>
      <c r="AM110" s="17" t="s">
        <v>63</v>
      </c>
      <c r="AN110" s="17" t="s">
        <v>63</v>
      </c>
      <c r="AO110" s="17" t="s">
        <v>63</v>
      </c>
      <c r="AP110" s="17" t="s">
        <v>63</v>
      </c>
      <c r="AQ110" s="19"/>
      <c r="AR110" s="19" t="s">
        <v>64</v>
      </c>
    </row>
    <row r="111" spans="1:44">
      <c r="A111" s="19" t="s">
        <v>260</v>
      </c>
      <c r="B111" s="1">
        <v>6101.3</v>
      </c>
      <c r="C111" s="16">
        <v>355</v>
      </c>
      <c r="D111" s="16">
        <f>_xlfn.XLOOKUP(B111,'AL_1.1.2023'!$B$3:$B$1275,'AL_1.1.2023'!$C$3:$C$1275)</f>
        <v>319.5</v>
      </c>
      <c r="E111" s="28" t="s">
        <v>261</v>
      </c>
      <c r="F111" s="17" t="s">
        <v>262</v>
      </c>
      <c r="G111" s="20" t="s">
        <v>57</v>
      </c>
      <c r="H111" s="17" t="s">
        <v>57</v>
      </c>
      <c r="I111" s="18">
        <v>1</v>
      </c>
      <c r="J111" s="17"/>
      <c r="K111" s="17"/>
      <c r="L111" s="17"/>
      <c r="M111" s="19" t="s">
        <v>63</v>
      </c>
      <c r="N111" s="19" t="s">
        <v>63</v>
      </c>
      <c r="O111" s="19" t="s">
        <v>63</v>
      </c>
      <c r="P111" s="19" t="s">
        <v>62</v>
      </c>
      <c r="Q111" s="19" t="s">
        <v>63</v>
      </c>
      <c r="R111" s="19" t="s">
        <v>62</v>
      </c>
      <c r="S111" s="19" t="s">
        <v>63</v>
      </c>
      <c r="T111" s="26" t="s">
        <v>62</v>
      </c>
      <c r="U111" s="17" t="s">
        <v>62</v>
      </c>
      <c r="V111" s="17" t="s">
        <v>62</v>
      </c>
      <c r="W111" s="27" t="s">
        <v>62</v>
      </c>
      <c r="X111" s="17" t="s">
        <v>63</v>
      </c>
      <c r="Y111" s="17" t="s">
        <v>63</v>
      </c>
      <c r="Z111" s="17" t="s">
        <v>63</v>
      </c>
      <c r="AA111" s="17" t="s">
        <v>63</v>
      </c>
      <c r="AB111" s="17" t="s">
        <v>63</v>
      </c>
      <c r="AC111" s="17" t="s">
        <v>63</v>
      </c>
      <c r="AD111" s="17" t="s">
        <v>63</v>
      </c>
      <c r="AE111" s="17" t="s">
        <v>63</v>
      </c>
      <c r="AF111" s="17" t="s">
        <v>63</v>
      </c>
      <c r="AG111" s="17" t="s">
        <v>63</v>
      </c>
      <c r="AH111" s="17" t="s">
        <v>63</v>
      </c>
      <c r="AI111" s="17" t="s">
        <v>63</v>
      </c>
      <c r="AJ111" s="17" t="s">
        <v>63</v>
      </c>
      <c r="AK111" s="17" t="s">
        <v>63</v>
      </c>
      <c r="AL111" s="17" t="s">
        <v>63</v>
      </c>
      <c r="AM111" s="17" t="s">
        <v>63</v>
      </c>
      <c r="AN111" s="17" t="s">
        <v>63</v>
      </c>
      <c r="AO111" s="17" t="s">
        <v>63</v>
      </c>
      <c r="AP111" s="17" t="s">
        <v>63</v>
      </c>
      <c r="AQ111" s="19"/>
      <c r="AR111" s="19" t="s">
        <v>64</v>
      </c>
    </row>
    <row r="112" spans="1:44" ht="25.5">
      <c r="A112" s="19" t="s">
        <v>260</v>
      </c>
      <c r="B112" s="1">
        <v>6106.34</v>
      </c>
      <c r="C112" s="16">
        <v>350</v>
      </c>
      <c r="D112" s="16">
        <f>_xlfn.XLOOKUP(B112,'AL_1.1.2023'!$B$3:$B$1275,'AL_1.1.2023'!$C$3:$C$1275)</f>
        <v>315</v>
      </c>
      <c r="E112" s="28" t="s">
        <v>263</v>
      </c>
      <c r="F112" s="17" t="s">
        <v>264</v>
      </c>
      <c r="G112" s="20" t="s">
        <v>57</v>
      </c>
      <c r="H112" s="17" t="s">
        <v>57</v>
      </c>
      <c r="I112" s="17" t="s">
        <v>265</v>
      </c>
      <c r="J112" s="17"/>
      <c r="K112" s="17"/>
      <c r="L112" s="17"/>
      <c r="M112" s="19" t="s">
        <v>63</v>
      </c>
      <c r="N112" s="19" t="s">
        <v>63</v>
      </c>
      <c r="O112" s="19" t="s">
        <v>63</v>
      </c>
      <c r="P112" s="19" t="s">
        <v>62</v>
      </c>
      <c r="Q112" s="19" t="s">
        <v>63</v>
      </c>
      <c r="R112" s="19" t="s">
        <v>62</v>
      </c>
      <c r="S112" s="19" t="s">
        <v>63</v>
      </c>
      <c r="T112" s="26" t="s">
        <v>62</v>
      </c>
      <c r="U112" s="17" t="s">
        <v>62</v>
      </c>
      <c r="V112" s="17" t="s">
        <v>62</v>
      </c>
      <c r="W112" s="27" t="s">
        <v>62</v>
      </c>
      <c r="X112" s="17" t="s">
        <v>63</v>
      </c>
      <c r="Y112" s="17" t="s">
        <v>63</v>
      </c>
      <c r="Z112" s="17" t="s">
        <v>63</v>
      </c>
      <c r="AA112" s="17" t="s">
        <v>63</v>
      </c>
      <c r="AB112" s="17" t="s">
        <v>63</v>
      </c>
      <c r="AC112" s="17" t="s">
        <v>63</v>
      </c>
      <c r="AD112" s="17" t="s">
        <v>63</v>
      </c>
      <c r="AE112" s="17" t="s">
        <v>63</v>
      </c>
      <c r="AF112" s="17" t="s">
        <v>63</v>
      </c>
      <c r="AG112" s="17" t="s">
        <v>63</v>
      </c>
      <c r="AH112" s="17" t="s">
        <v>63</v>
      </c>
      <c r="AI112" s="17" t="s">
        <v>63</v>
      </c>
      <c r="AJ112" s="17" t="s">
        <v>63</v>
      </c>
      <c r="AK112" s="17" t="s">
        <v>63</v>
      </c>
      <c r="AL112" s="17" t="s">
        <v>63</v>
      </c>
      <c r="AM112" s="17" t="s">
        <v>63</v>
      </c>
      <c r="AN112" s="17" t="s">
        <v>63</v>
      </c>
      <c r="AO112" s="17" t="s">
        <v>63</v>
      </c>
      <c r="AP112" s="17" t="s">
        <v>63</v>
      </c>
      <c r="AQ112" s="19"/>
      <c r="AR112" s="19" t="s">
        <v>64</v>
      </c>
    </row>
    <row r="113" spans="1:44" ht="191.25">
      <c r="A113" s="19" t="s">
        <v>260</v>
      </c>
      <c r="B113" s="1">
        <v>6107.35</v>
      </c>
      <c r="C113" s="16">
        <v>1800</v>
      </c>
      <c r="D113" s="16">
        <f>_xlfn.XLOOKUP(B113,'AL_1.1.2023'!$B$3:$B$1275,'AL_1.1.2023'!$C$3:$C$1275)</f>
        <v>1620</v>
      </c>
      <c r="E113" s="28" t="s">
        <v>266</v>
      </c>
      <c r="F113" s="17" t="s">
        <v>267</v>
      </c>
      <c r="G113" s="20" t="s">
        <v>57</v>
      </c>
      <c r="H113" s="17" t="s">
        <v>57</v>
      </c>
      <c r="I113" s="18">
        <v>1</v>
      </c>
      <c r="J113" s="15" t="s">
        <v>268</v>
      </c>
      <c r="K113" s="17"/>
      <c r="L113" s="17"/>
      <c r="M113" s="19" t="s">
        <v>63</v>
      </c>
      <c r="N113" s="19" t="s">
        <v>63</v>
      </c>
      <c r="O113" s="19" t="s">
        <v>63</v>
      </c>
      <c r="P113" s="19" t="s">
        <v>62</v>
      </c>
      <c r="Q113" s="19" t="s">
        <v>63</v>
      </c>
      <c r="R113" s="19" t="s">
        <v>62</v>
      </c>
      <c r="S113" s="19" t="s">
        <v>63</v>
      </c>
      <c r="T113" s="26" t="s">
        <v>62</v>
      </c>
      <c r="U113" s="17" t="s">
        <v>62</v>
      </c>
      <c r="V113" s="17" t="s">
        <v>62</v>
      </c>
      <c r="W113" s="27" t="s">
        <v>62</v>
      </c>
      <c r="X113" s="17" t="s">
        <v>63</v>
      </c>
      <c r="Y113" s="17" t="s">
        <v>63</v>
      </c>
      <c r="Z113" s="17" t="s">
        <v>63</v>
      </c>
      <c r="AA113" s="17" t="s">
        <v>63</v>
      </c>
      <c r="AB113" s="17" t="s">
        <v>63</v>
      </c>
      <c r="AC113" s="17" t="s">
        <v>63</v>
      </c>
      <c r="AD113" s="17" t="s">
        <v>63</v>
      </c>
      <c r="AE113" s="17" t="s">
        <v>63</v>
      </c>
      <c r="AF113" s="17" t="s">
        <v>63</v>
      </c>
      <c r="AG113" s="17" t="s">
        <v>63</v>
      </c>
      <c r="AH113" s="17" t="s">
        <v>63</v>
      </c>
      <c r="AI113" s="17" t="s">
        <v>63</v>
      </c>
      <c r="AJ113" s="17" t="s">
        <v>63</v>
      </c>
      <c r="AK113" s="17" t="s">
        <v>63</v>
      </c>
      <c r="AL113" s="17" t="s">
        <v>63</v>
      </c>
      <c r="AM113" s="17" t="s">
        <v>63</v>
      </c>
      <c r="AN113" s="17" t="s">
        <v>63</v>
      </c>
      <c r="AO113" s="17" t="s">
        <v>63</v>
      </c>
      <c r="AP113" s="17" t="s">
        <v>63</v>
      </c>
      <c r="AQ113" s="19"/>
      <c r="AR113" s="19" t="s">
        <v>64</v>
      </c>
    </row>
    <row r="114" spans="1:44" ht="51">
      <c r="A114" s="19" t="s">
        <v>269</v>
      </c>
      <c r="B114" s="1">
        <v>6241.55</v>
      </c>
      <c r="C114" s="16">
        <v>350</v>
      </c>
      <c r="D114" s="16">
        <f>_xlfn.XLOOKUP(B114,'AL_1.1.2023'!$B$3:$B$1275,'AL_1.1.2023'!$C$3:$C$1275)</f>
        <v>315</v>
      </c>
      <c r="E114" s="28" t="s">
        <v>270</v>
      </c>
      <c r="F114" s="17" t="s">
        <v>271</v>
      </c>
      <c r="G114" s="20" t="s">
        <v>57</v>
      </c>
      <c r="H114" s="17" t="s">
        <v>57</v>
      </c>
      <c r="I114" s="17" t="s">
        <v>272</v>
      </c>
      <c r="J114" s="15" t="s">
        <v>273</v>
      </c>
      <c r="K114" s="17"/>
      <c r="L114" s="17"/>
      <c r="M114" s="19" t="s">
        <v>63</v>
      </c>
      <c r="N114" s="19" t="s">
        <v>63</v>
      </c>
      <c r="O114" s="19" t="s">
        <v>63</v>
      </c>
      <c r="P114" s="19" t="s">
        <v>62</v>
      </c>
      <c r="Q114" s="19" t="s">
        <v>63</v>
      </c>
      <c r="R114" s="19" t="s">
        <v>62</v>
      </c>
      <c r="S114" s="19" t="s">
        <v>63</v>
      </c>
      <c r="T114" s="26" t="s">
        <v>62</v>
      </c>
      <c r="U114" s="17" t="s">
        <v>62</v>
      </c>
      <c r="V114" s="17" t="s">
        <v>62</v>
      </c>
      <c r="W114" s="27" t="s">
        <v>62</v>
      </c>
      <c r="X114" s="17" t="s">
        <v>63</v>
      </c>
      <c r="Y114" s="17" t="s">
        <v>63</v>
      </c>
      <c r="Z114" s="17" t="s">
        <v>63</v>
      </c>
      <c r="AA114" s="17" t="s">
        <v>63</v>
      </c>
      <c r="AB114" s="17" t="s">
        <v>63</v>
      </c>
      <c r="AC114" s="17" t="s">
        <v>63</v>
      </c>
      <c r="AD114" s="17" t="s">
        <v>63</v>
      </c>
      <c r="AE114" s="17" t="s">
        <v>63</v>
      </c>
      <c r="AF114" s="17" t="s">
        <v>63</v>
      </c>
      <c r="AG114" s="17" t="s">
        <v>63</v>
      </c>
      <c r="AH114" s="17" t="s">
        <v>63</v>
      </c>
      <c r="AI114" s="17" t="s">
        <v>63</v>
      </c>
      <c r="AJ114" s="17" t="s">
        <v>63</v>
      </c>
      <c r="AK114" s="17" t="s">
        <v>63</v>
      </c>
      <c r="AL114" s="17" t="s">
        <v>63</v>
      </c>
      <c r="AM114" s="17" t="s">
        <v>63</v>
      </c>
      <c r="AN114" s="17" t="s">
        <v>63</v>
      </c>
      <c r="AO114" s="17" t="s">
        <v>63</v>
      </c>
      <c r="AP114" s="17" t="s">
        <v>63</v>
      </c>
      <c r="AQ114" s="17"/>
      <c r="AR114" s="19" t="s">
        <v>64</v>
      </c>
    </row>
    <row r="115" spans="1:44" ht="191.25">
      <c r="A115" s="19" t="s">
        <v>269</v>
      </c>
      <c r="B115" s="1">
        <v>6241.6</v>
      </c>
      <c r="C115" s="16">
        <v>2900</v>
      </c>
      <c r="D115" s="16">
        <f>_xlfn.XLOOKUP(B115,'AL_1.1.2023'!$B$3:$B$1275,'AL_1.1.2023'!$C$3:$C$1275)</f>
        <v>2610</v>
      </c>
      <c r="E115" s="28" t="s">
        <v>270</v>
      </c>
      <c r="F115" s="17" t="s">
        <v>274</v>
      </c>
      <c r="G115" s="20" t="s">
        <v>57</v>
      </c>
      <c r="H115" s="17" t="s">
        <v>57</v>
      </c>
      <c r="I115" s="18">
        <v>1</v>
      </c>
      <c r="J115" s="15" t="s">
        <v>275</v>
      </c>
      <c r="K115" s="17" t="s">
        <v>276</v>
      </c>
      <c r="L115" s="17" t="s">
        <v>277</v>
      </c>
      <c r="M115" s="19" t="s">
        <v>63</v>
      </c>
      <c r="N115" s="19" t="s">
        <v>63</v>
      </c>
      <c r="O115" s="19" t="s">
        <v>63</v>
      </c>
      <c r="P115" s="19" t="s">
        <v>62</v>
      </c>
      <c r="Q115" s="19" t="s">
        <v>63</v>
      </c>
      <c r="R115" s="19" t="s">
        <v>62</v>
      </c>
      <c r="S115" s="19" t="s">
        <v>63</v>
      </c>
      <c r="T115" s="26" t="s">
        <v>62</v>
      </c>
      <c r="U115" s="17" t="s">
        <v>62</v>
      </c>
      <c r="V115" s="17" t="s">
        <v>62</v>
      </c>
      <c r="W115" s="27" t="s">
        <v>62</v>
      </c>
      <c r="X115" s="17" t="s">
        <v>63</v>
      </c>
      <c r="Y115" s="17" t="s">
        <v>63</v>
      </c>
      <c r="Z115" s="17" t="s">
        <v>63</v>
      </c>
      <c r="AA115" s="17" t="s">
        <v>63</v>
      </c>
      <c r="AB115" s="17" t="s">
        <v>63</v>
      </c>
      <c r="AC115" s="17" t="s">
        <v>63</v>
      </c>
      <c r="AD115" s="17" t="s">
        <v>63</v>
      </c>
      <c r="AE115" s="17" t="s">
        <v>63</v>
      </c>
      <c r="AF115" s="17" t="s">
        <v>63</v>
      </c>
      <c r="AG115" s="17" t="s">
        <v>63</v>
      </c>
      <c r="AH115" s="17" t="s">
        <v>63</v>
      </c>
      <c r="AI115" s="17" t="s">
        <v>63</v>
      </c>
      <c r="AJ115" s="17" t="s">
        <v>63</v>
      </c>
      <c r="AK115" s="17" t="s">
        <v>63</v>
      </c>
      <c r="AL115" s="17" t="s">
        <v>63</v>
      </c>
      <c r="AM115" s="17" t="s">
        <v>63</v>
      </c>
      <c r="AN115" s="17" t="s">
        <v>63</v>
      </c>
      <c r="AO115" s="17" t="s">
        <v>63</v>
      </c>
      <c r="AP115" s="17" t="s">
        <v>63</v>
      </c>
      <c r="AQ115" s="17"/>
      <c r="AR115" s="19" t="s">
        <v>64</v>
      </c>
    </row>
    <row r="116" spans="1:44" ht="280.5">
      <c r="A116" s="19" t="s">
        <v>278</v>
      </c>
      <c r="B116" s="1">
        <v>6299.6</v>
      </c>
      <c r="C116" s="16">
        <v>2900</v>
      </c>
      <c r="D116" s="16">
        <f>_xlfn.XLOOKUP(B116,'AL_1.1.2023'!$B$3:$B$1275,'AL_1.1.2023'!$C$3:$C$1275)</f>
        <v>2610</v>
      </c>
      <c r="E116" s="28" t="s">
        <v>279</v>
      </c>
      <c r="F116" s="17" t="s">
        <v>274</v>
      </c>
      <c r="G116" s="20" t="s">
        <v>57</v>
      </c>
      <c r="H116" s="17" t="s">
        <v>57</v>
      </c>
      <c r="I116" s="18">
        <v>1</v>
      </c>
      <c r="J116" s="15" t="s">
        <v>280</v>
      </c>
      <c r="K116" s="17" t="s">
        <v>281</v>
      </c>
      <c r="L116" s="17" t="s">
        <v>282</v>
      </c>
      <c r="M116" s="19" t="s">
        <v>63</v>
      </c>
      <c r="N116" s="19" t="s">
        <v>63</v>
      </c>
      <c r="O116" s="19" t="s">
        <v>63</v>
      </c>
      <c r="P116" s="19" t="s">
        <v>62</v>
      </c>
      <c r="Q116" s="19" t="s">
        <v>63</v>
      </c>
      <c r="R116" s="19" t="s">
        <v>62</v>
      </c>
      <c r="S116" s="19" t="s">
        <v>63</v>
      </c>
      <c r="T116" s="26" t="s">
        <v>62</v>
      </c>
      <c r="U116" s="26" t="s">
        <v>62</v>
      </c>
      <c r="V116" s="17" t="s">
        <v>62</v>
      </c>
      <c r="W116" s="27" t="s">
        <v>62</v>
      </c>
      <c r="X116" s="17" t="s">
        <v>63</v>
      </c>
      <c r="Y116" s="17" t="s">
        <v>63</v>
      </c>
      <c r="Z116" s="17" t="s">
        <v>63</v>
      </c>
      <c r="AA116" s="17" t="s">
        <v>63</v>
      </c>
      <c r="AB116" s="17" t="s">
        <v>63</v>
      </c>
      <c r="AC116" s="17" t="s">
        <v>63</v>
      </c>
      <c r="AD116" s="17" t="s">
        <v>63</v>
      </c>
      <c r="AE116" s="17" t="s">
        <v>63</v>
      </c>
      <c r="AF116" s="17" t="s">
        <v>63</v>
      </c>
      <c r="AG116" s="17" t="s">
        <v>63</v>
      </c>
      <c r="AH116" s="17" t="s">
        <v>63</v>
      </c>
      <c r="AI116" s="17" t="s">
        <v>63</v>
      </c>
      <c r="AJ116" s="17" t="s">
        <v>63</v>
      </c>
      <c r="AK116" s="17" t="s">
        <v>63</v>
      </c>
      <c r="AL116" s="17" t="s">
        <v>63</v>
      </c>
      <c r="AM116" s="17" t="s">
        <v>63</v>
      </c>
      <c r="AN116" s="17" t="s">
        <v>63</v>
      </c>
      <c r="AO116" s="17" t="s">
        <v>63</v>
      </c>
      <c r="AP116" s="17" t="s">
        <v>63</v>
      </c>
      <c r="AQ116" s="17"/>
      <c r="AR116" s="19" t="s">
        <v>64</v>
      </c>
    </row>
    <row r="117" spans="1:44" ht="293.25">
      <c r="A117" s="19" t="s">
        <v>278</v>
      </c>
      <c r="B117" s="1">
        <v>6299.61</v>
      </c>
      <c r="C117" s="16">
        <v>3300</v>
      </c>
      <c r="D117" s="16">
        <f>_xlfn.XLOOKUP(B117,'AL_1.1.2023'!$B$3:$B$1275,'AL_1.1.2023'!$C$3:$C$1275)</f>
        <v>2970</v>
      </c>
      <c r="E117" s="28" t="s">
        <v>279</v>
      </c>
      <c r="F117" s="17" t="s">
        <v>283</v>
      </c>
      <c r="G117" s="20" t="s">
        <v>57</v>
      </c>
      <c r="H117" s="17" t="s">
        <v>57</v>
      </c>
      <c r="I117" s="18">
        <v>1</v>
      </c>
      <c r="J117" s="15" t="s">
        <v>284</v>
      </c>
      <c r="K117" s="17" t="s">
        <v>285</v>
      </c>
      <c r="L117" s="17" t="s">
        <v>282</v>
      </c>
      <c r="M117" s="19" t="s">
        <v>63</v>
      </c>
      <c r="N117" s="19" t="s">
        <v>63</v>
      </c>
      <c r="O117" s="19" t="s">
        <v>63</v>
      </c>
      <c r="P117" s="19" t="s">
        <v>62</v>
      </c>
      <c r="Q117" s="19" t="s">
        <v>63</v>
      </c>
      <c r="R117" s="19" t="s">
        <v>62</v>
      </c>
      <c r="S117" s="19" t="s">
        <v>63</v>
      </c>
      <c r="T117" s="26" t="s">
        <v>62</v>
      </c>
      <c r="U117" s="26" t="s">
        <v>62</v>
      </c>
      <c r="V117" s="17" t="s">
        <v>62</v>
      </c>
      <c r="W117" s="27" t="s">
        <v>62</v>
      </c>
      <c r="X117" s="17" t="s">
        <v>63</v>
      </c>
      <c r="Y117" s="17" t="s">
        <v>63</v>
      </c>
      <c r="Z117" s="17" t="s">
        <v>63</v>
      </c>
      <c r="AA117" s="17" t="s">
        <v>63</v>
      </c>
      <c r="AB117" s="17" t="s">
        <v>63</v>
      </c>
      <c r="AC117" s="17" t="s">
        <v>63</v>
      </c>
      <c r="AD117" s="17" t="s">
        <v>63</v>
      </c>
      <c r="AE117" s="17" t="s">
        <v>63</v>
      </c>
      <c r="AF117" s="17" t="s">
        <v>63</v>
      </c>
      <c r="AG117" s="17" t="s">
        <v>63</v>
      </c>
      <c r="AH117" s="17" t="s">
        <v>63</v>
      </c>
      <c r="AI117" s="17" t="s">
        <v>63</v>
      </c>
      <c r="AJ117" s="17" t="s">
        <v>63</v>
      </c>
      <c r="AK117" s="17" t="s">
        <v>63</v>
      </c>
      <c r="AL117" s="17" t="s">
        <v>63</v>
      </c>
      <c r="AM117" s="17" t="s">
        <v>63</v>
      </c>
      <c r="AN117" s="17" t="s">
        <v>63</v>
      </c>
      <c r="AO117" s="17" t="s">
        <v>63</v>
      </c>
      <c r="AP117" s="17" t="s">
        <v>63</v>
      </c>
      <c r="AQ117" s="17"/>
      <c r="AR117" s="19" t="s">
        <v>64</v>
      </c>
    </row>
    <row r="118" spans="1:44" ht="293.25">
      <c r="A118" s="19" t="s">
        <v>278</v>
      </c>
      <c r="B118" s="1">
        <v>6299.62</v>
      </c>
      <c r="C118" s="16">
        <v>3800</v>
      </c>
      <c r="D118" s="16">
        <f>_xlfn.XLOOKUP(B118,'AL_1.1.2023'!$B$3:$B$1275,'AL_1.1.2023'!$C$3:$C$1275)</f>
        <v>3420</v>
      </c>
      <c r="E118" s="28" t="s">
        <v>279</v>
      </c>
      <c r="F118" s="17" t="s">
        <v>286</v>
      </c>
      <c r="G118" s="20" t="s">
        <v>57</v>
      </c>
      <c r="H118" s="17" t="s">
        <v>57</v>
      </c>
      <c r="I118" s="18">
        <v>1</v>
      </c>
      <c r="J118" s="15" t="s">
        <v>287</v>
      </c>
      <c r="K118" s="17" t="s">
        <v>288</v>
      </c>
      <c r="L118" s="17" t="s">
        <v>282</v>
      </c>
      <c r="M118" s="19" t="s">
        <v>63</v>
      </c>
      <c r="N118" s="19" t="s">
        <v>63</v>
      </c>
      <c r="O118" s="19" t="s">
        <v>63</v>
      </c>
      <c r="P118" s="19" t="s">
        <v>62</v>
      </c>
      <c r="Q118" s="19" t="s">
        <v>63</v>
      </c>
      <c r="R118" s="19" t="s">
        <v>62</v>
      </c>
      <c r="S118" s="19" t="s">
        <v>63</v>
      </c>
      <c r="T118" s="26" t="s">
        <v>62</v>
      </c>
      <c r="U118" s="26" t="s">
        <v>62</v>
      </c>
      <c r="V118" s="17" t="s">
        <v>62</v>
      </c>
      <c r="W118" s="27" t="s">
        <v>62</v>
      </c>
      <c r="X118" s="17" t="s">
        <v>63</v>
      </c>
      <c r="Y118" s="17" t="s">
        <v>63</v>
      </c>
      <c r="Z118" s="17" t="s">
        <v>63</v>
      </c>
      <c r="AA118" s="17" t="s">
        <v>63</v>
      </c>
      <c r="AB118" s="17" t="s">
        <v>63</v>
      </c>
      <c r="AC118" s="17" t="s">
        <v>63</v>
      </c>
      <c r="AD118" s="17" t="s">
        <v>63</v>
      </c>
      <c r="AE118" s="17" t="s">
        <v>63</v>
      </c>
      <c r="AF118" s="17" t="s">
        <v>63</v>
      </c>
      <c r="AG118" s="17" t="s">
        <v>63</v>
      </c>
      <c r="AH118" s="17" t="s">
        <v>63</v>
      </c>
      <c r="AI118" s="17" t="s">
        <v>63</v>
      </c>
      <c r="AJ118" s="17" t="s">
        <v>63</v>
      </c>
      <c r="AK118" s="17" t="s">
        <v>63</v>
      </c>
      <c r="AL118" s="17" t="s">
        <v>63</v>
      </c>
      <c r="AM118" s="17" t="s">
        <v>63</v>
      </c>
      <c r="AN118" s="17" t="s">
        <v>63</v>
      </c>
      <c r="AO118" s="17" t="s">
        <v>63</v>
      </c>
      <c r="AP118" s="17" t="s">
        <v>63</v>
      </c>
      <c r="AQ118" s="17"/>
      <c r="AR118" s="19" t="s">
        <v>64</v>
      </c>
    </row>
    <row r="119" spans="1:44">
      <c r="A119" s="19" t="s">
        <v>289</v>
      </c>
      <c r="B119" s="1">
        <v>6305.33</v>
      </c>
      <c r="C119" s="16">
        <v>580</v>
      </c>
      <c r="D119" s="16">
        <f>_xlfn.XLOOKUP(B119,'AL_1.1.2023'!$B$3:$B$1275,'AL_1.1.2023'!$C$3:$C$1275)</f>
        <v>522</v>
      </c>
      <c r="E119" s="28" t="s">
        <v>290</v>
      </c>
      <c r="F119" s="17" t="s">
        <v>291</v>
      </c>
      <c r="G119" s="20" t="s">
        <v>57</v>
      </c>
      <c r="H119" s="17" t="s">
        <v>57</v>
      </c>
      <c r="I119" s="18">
        <v>1</v>
      </c>
      <c r="J119" s="17"/>
      <c r="K119" s="17"/>
      <c r="L119" s="17"/>
      <c r="M119" s="19" t="s">
        <v>63</v>
      </c>
      <c r="N119" s="19" t="s">
        <v>63</v>
      </c>
      <c r="O119" s="19" t="s">
        <v>63</v>
      </c>
      <c r="P119" s="19" t="s">
        <v>62</v>
      </c>
      <c r="Q119" s="19" t="s">
        <v>63</v>
      </c>
      <c r="R119" s="19" t="s">
        <v>62</v>
      </c>
      <c r="S119" s="19" t="s">
        <v>63</v>
      </c>
      <c r="T119" s="26" t="s">
        <v>62</v>
      </c>
      <c r="U119" s="26" t="s">
        <v>62</v>
      </c>
      <c r="V119" s="17" t="s">
        <v>62</v>
      </c>
      <c r="W119" s="27" t="s">
        <v>62</v>
      </c>
      <c r="X119" s="17" t="s">
        <v>63</v>
      </c>
      <c r="Y119" s="17" t="s">
        <v>63</v>
      </c>
      <c r="Z119" s="17" t="s">
        <v>63</v>
      </c>
      <c r="AA119" s="17" t="s">
        <v>63</v>
      </c>
      <c r="AB119" s="17" t="s">
        <v>63</v>
      </c>
      <c r="AC119" s="17" t="s">
        <v>63</v>
      </c>
      <c r="AD119" s="17" t="s">
        <v>63</v>
      </c>
      <c r="AE119" s="17" t="s">
        <v>63</v>
      </c>
      <c r="AF119" s="17" t="s">
        <v>63</v>
      </c>
      <c r="AG119" s="17" t="s">
        <v>63</v>
      </c>
      <c r="AH119" s="17" t="s">
        <v>63</v>
      </c>
      <c r="AI119" s="17" t="s">
        <v>63</v>
      </c>
      <c r="AJ119" s="17" t="s">
        <v>63</v>
      </c>
      <c r="AK119" s="17" t="s">
        <v>63</v>
      </c>
      <c r="AL119" s="17" t="s">
        <v>63</v>
      </c>
      <c r="AM119" s="17" t="s">
        <v>63</v>
      </c>
      <c r="AN119" s="17" t="s">
        <v>63</v>
      </c>
      <c r="AO119" s="17" t="s">
        <v>63</v>
      </c>
      <c r="AP119" s="17" t="s">
        <v>63</v>
      </c>
      <c r="AQ119" s="17"/>
      <c r="AR119" s="19" t="s">
        <v>64</v>
      </c>
    </row>
    <row r="120" spans="1:44" ht="25.5">
      <c r="A120" s="19" t="s">
        <v>289</v>
      </c>
      <c r="B120" s="1">
        <v>6306.33</v>
      </c>
      <c r="C120" s="16">
        <v>290</v>
      </c>
      <c r="D120" s="16">
        <f>_xlfn.XLOOKUP(B120,'AL_1.1.2023'!$B$3:$B$1275,'AL_1.1.2023'!$C$3:$C$1275)</f>
        <v>261</v>
      </c>
      <c r="E120" s="28" t="s">
        <v>292</v>
      </c>
      <c r="F120" s="17" t="s">
        <v>291</v>
      </c>
      <c r="G120" s="20" t="s">
        <v>57</v>
      </c>
      <c r="H120" s="17" t="s">
        <v>57</v>
      </c>
      <c r="I120" s="18" t="s">
        <v>293</v>
      </c>
      <c r="J120" s="17"/>
      <c r="K120" s="17"/>
      <c r="L120" s="17"/>
      <c r="M120" s="19" t="s">
        <v>63</v>
      </c>
      <c r="N120" s="19" t="s">
        <v>63</v>
      </c>
      <c r="O120" s="19" t="s">
        <v>63</v>
      </c>
      <c r="P120" s="19" t="s">
        <v>62</v>
      </c>
      <c r="Q120" s="19" t="s">
        <v>63</v>
      </c>
      <c r="R120" s="19" t="s">
        <v>62</v>
      </c>
      <c r="S120" s="19" t="s">
        <v>63</v>
      </c>
      <c r="T120" s="26" t="s">
        <v>62</v>
      </c>
      <c r="U120" s="26" t="s">
        <v>62</v>
      </c>
      <c r="V120" s="17" t="s">
        <v>62</v>
      </c>
      <c r="W120" s="27" t="s">
        <v>62</v>
      </c>
      <c r="X120" s="17" t="s">
        <v>63</v>
      </c>
      <c r="Y120" s="17" t="s">
        <v>63</v>
      </c>
      <c r="Z120" s="17" t="s">
        <v>63</v>
      </c>
      <c r="AA120" s="17" t="s">
        <v>63</v>
      </c>
      <c r="AB120" s="17" t="s">
        <v>63</v>
      </c>
      <c r="AC120" s="17" t="s">
        <v>63</v>
      </c>
      <c r="AD120" s="17" t="s">
        <v>63</v>
      </c>
      <c r="AE120" s="17" t="s">
        <v>63</v>
      </c>
      <c r="AF120" s="17" t="s">
        <v>63</v>
      </c>
      <c r="AG120" s="17" t="s">
        <v>63</v>
      </c>
      <c r="AH120" s="17" t="s">
        <v>63</v>
      </c>
      <c r="AI120" s="17" t="s">
        <v>63</v>
      </c>
      <c r="AJ120" s="17" t="s">
        <v>63</v>
      </c>
      <c r="AK120" s="17" t="s">
        <v>63</v>
      </c>
      <c r="AL120" s="17" t="s">
        <v>63</v>
      </c>
      <c r="AM120" s="17" t="s">
        <v>63</v>
      </c>
      <c r="AN120" s="17" t="s">
        <v>63</v>
      </c>
      <c r="AO120" s="17" t="s">
        <v>63</v>
      </c>
      <c r="AP120" s="17" t="s">
        <v>63</v>
      </c>
      <c r="AQ120" s="17"/>
      <c r="AR120" s="19" t="s">
        <v>64</v>
      </c>
    </row>
    <row r="121" spans="1:44">
      <c r="A121" s="19" t="s">
        <v>289</v>
      </c>
      <c r="B121" s="1">
        <v>6310.34</v>
      </c>
      <c r="C121" s="16">
        <v>350</v>
      </c>
      <c r="D121" s="16">
        <f>_xlfn.XLOOKUP(B121,'AL_1.1.2023'!$B$3:$B$1275,'AL_1.1.2023'!$C$3:$C$1275)</f>
        <v>315</v>
      </c>
      <c r="E121" s="28" t="s">
        <v>294</v>
      </c>
      <c r="F121" s="17" t="s">
        <v>264</v>
      </c>
      <c r="G121" s="20" t="s">
        <v>57</v>
      </c>
      <c r="H121" s="17" t="s">
        <v>57</v>
      </c>
      <c r="I121" s="17" t="s">
        <v>295</v>
      </c>
      <c r="J121" s="17"/>
      <c r="K121" s="17"/>
      <c r="L121" s="15" t="s">
        <v>296</v>
      </c>
      <c r="M121" s="19" t="s">
        <v>63</v>
      </c>
      <c r="N121" s="19" t="s">
        <v>63</v>
      </c>
      <c r="O121" s="19" t="s">
        <v>63</v>
      </c>
      <c r="P121" s="19" t="s">
        <v>62</v>
      </c>
      <c r="Q121" s="19" t="s">
        <v>63</v>
      </c>
      <c r="R121" s="19" t="s">
        <v>62</v>
      </c>
      <c r="S121" s="19" t="s">
        <v>63</v>
      </c>
      <c r="T121" s="26" t="s">
        <v>62</v>
      </c>
      <c r="U121" s="26" t="s">
        <v>62</v>
      </c>
      <c r="V121" s="17" t="s">
        <v>62</v>
      </c>
      <c r="W121" s="27" t="s">
        <v>62</v>
      </c>
      <c r="X121" s="17" t="s">
        <v>63</v>
      </c>
      <c r="Y121" s="17" t="s">
        <v>63</v>
      </c>
      <c r="Z121" s="17" t="s">
        <v>63</v>
      </c>
      <c r="AA121" s="17" t="s">
        <v>63</v>
      </c>
      <c r="AB121" s="17" t="s">
        <v>63</v>
      </c>
      <c r="AC121" s="17" t="s">
        <v>63</v>
      </c>
      <c r="AD121" s="17" t="s">
        <v>63</v>
      </c>
      <c r="AE121" s="17" t="s">
        <v>63</v>
      </c>
      <c r="AF121" s="17" t="s">
        <v>63</v>
      </c>
      <c r="AG121" s="17" t="s">
        <v>63</v>
      </c>
      <c r="AH121" s="17" t="s">
        <v>63</v>
      </c>
      <c r="AI121" s="17" t="s">
        <v>63</v>
      </c>
      <c r="AJ121" s="17" t="s">
        <v>63</v>
      </c>
      <c r="AK121" s="17" t="s">
        <v>63</v>
      </c>
      <c r="AL121" s="17" t="s">
        <v>63</v>
      </c>
      <c r="AM121" s="17" t="s">
        <v>63</v>
      </c>
      <c r="AN121" s="17" t="s">
        <v>63</v>
      </c>
      <c r="AO121" s="17" t="s">
        <v>63</v>
      </c>
      <c r="AP121" s="17" t="s">
        <v>63</v>
      </c>
      <c r="AQ121" s="17"/>
      <c r="AR121" s="19" t="s">
        <v>64</v>
      </c>
    </row>
    <row r="122" spans="1:44" ht="25.5">
      <c r="A122" s="19" t="s">
        <v>289</v>
      </c>
      <c r="B122" s="1">
        <v>6311.36</v>
      </c>
      <c r="C122" s="16">
        <v>2800</v>
      </c>
      <c r="D122" s="16">
        <f>_xlfn.XLOOKUP(B122,'AL_1.1.2023'!$B$3:$B$1275,'AL_1.1.2023'!$C$3:$C$1275)</f>
        <v>2520</v>
      </c>
      <c r="E122" s="28" t="s">
        <v>297</v>
      </c>
      <c r="F122" s="17" t="s">
        <v>298</v>
      </c>
      <c r="G122" s="20" t="s">
        <v>57</v>
      </c>
      <c r="H122" s="17" t="s">
        <v>57</v>
      </c>
      <c r="I122" s="18">
        <v>1</v>
      </c>
      <c r="J122" s="17"/>
      <c r="K122" s="17" t="s">
        <v>299</v>
      </c>
      <c r="L122" s="15" t="s">
        <v>300</v>
      </c>
      <c r="M122" s="19" t="s">
        <v>63</v>
      </c>
      <c r="N122" s="19" t="s">
        <v>63</v>
      </c>
      <c r="O122" s="19" t="s">
        <v>63</v>
      </c>
      <c r="P122" s="19" t="s">
        <v>62</v>
      </c>
      <c r="Q122" s="19" t="s">
        <v>63</v>
      </c>
      <c r="R122" s="19" t="s">
        <v>62</v>
      </c>
      <c r="S122" s="19" t="s">
        <v>63</v>
      </c>
      <c r="T122" s="26" t="s">
        <v>62</v>
      </c>
      <c r="U122" s="26" t="s">
        <v>62</v>
      </c>
      <c r="V122" s="17" t="s">
        <v>62</v>
      </c>
      <c r="W122" s="27" t="s">
        <v>62</v>
      </c>
      <c r="X122" s="17" t="s">
        <v>63</v>
      </c>
      <c r="Y122" s="17" t="s">
        <v>63</v>
      </c>
      <c r="Z122" s="17" t="s">
        <v>63</v>
      </c>
      <c r="AA122" s="17" t="s">
        <v>63</v>
      </c>
      <c r="AB122" s="17" t="s">
        <v>63</v>
      </c>
      <c r="AC122" s="17" t="s">
        <v>63</v>
      </c>
      <c r="AD122" s="17" t="s">
        <v>63</v>
      </c>
      <c r="AE122" s="17" t="s">
        <v>63</v>
      </c>
      <c r="AF122" s="17" t="s">
        <v>63</v>
      </c>
      <c r="AG122" s="17" t="s">
        <v>63</v>
      </c>
      <c r="AH122" s="17" t="s">
        <v>63</v>
      </c>
      <c r="AI122" s="17" t="s">
        <v>63</v>
      </c>
      <c r="AJ122" s="17" t="s">
        <v>63</v>
      </c>
      <c r="AK122" s="17" t="s">
        <v>63</v>
      </c>
      <c r="AL122" s="17" t="s">
        <v>63</v>
      </c>
      <c r="AM122" s="17" t="s">
        <v>63</v>
      </c>
      <c r="AN122" s="17" t="s">
        <v>63</v>
      </c>
      <c r="AO122" s="17" t="s">
        <v>63</v>
      </c>
      <c r="AP122" s="17" t="s">
        <v>63</v>
      </c>
      <c r="AQ122" s="17"/>
      <c r="AR122" s="19" t="s">
        <v>64</v>
      </c>
    </row>
    <row r="123" spans="1:44" ht="25.5">
      <c r="A123" s="19" t="s">
        <v>301</v>
      </c>
      <c r="B123" s="1">
        <v>6400.5</v>
      </c>
      <c r="C123" s="16">
        <v>93</v>
      </c>
      <c r="D123" s="16">
        <f>_xlfn.XLOOKUP(B123,'AL_1.1.2023'!$B$3:$B$1275,'AL_1.1.2023'!$C$3:$C$1275)</f>
        <v>83.7</v>
      </c>
      <c r="E123" s="28" t="s">
        <v>302</v>
      </c>
      <c r="F123" s="17" t="s">
        <v>303</v>
      </c>
      <c r="G123" s="20" t="s">
        <v>57</v>
      </c>
      <c r="H123" s="17" t="s">
        <v>57</v>
      </c>
      <c r="I123" s="17" t="s">
        <v>304</v>
      </c>
      <c r="J123" s="17"/>
      <c r="K123" s="17"/>
      <c r="L123" s="17"/>
      <c r="M123" s="19" t="s">
        <v>63</v>
      </c>
      <c r="N123" s="19" t="s">
        <v>62</v>
      </c>
      <c r="O123" s="19" t="s">
        <v>63</v>
      </c>
      <c r="P123" s="19" t="s">
        <v>62</v>
      </c>
      <c r="Q123" s="19" t="s">
        <v>63</v>
      </c>
      <c r="R123" s="19" t="s">
        <v>62</v>
      </c>
      <c r="S123" s="19" t="s">
        <v>63</v>
      </c>
      <c r="T123" s="26" t="s">
        <v>62</v>
      </c>
      <c r="U123" s="26" t="s">
        <v>62</v>
      </c>
      <c r="V123" s="17" t="s">
        <v>62</v>
      </c>
      <c r="W123" s="27" t="s">
        <v>62</v>
      </c>
      <c r="X123" s="17" t="s">
        <v>63</v>
      </c>
      <c r="Y123" s="17" t="s">
        <v>63</v>
      </c>
      <c r="Z123" s="17" t="s">
        <v>63</v>
      </c>
      <c r="AA123" s="17" t="s">
        <v>63</v>
      </c>
      <c r="AB123" s="17" t="s">
        <v>63</v>
      </c>
      <c r="AC123" s="17" t="s">
        <v>63</v>
      </c>
      <c r="AD123" s="17" t="s">
        <v>63</v>
      </c>
      <c r="AE123" s="17" t="s">
        <v>63</v>
      </c>
      <c r="AF123" s="17" t="s">
        <v>63</v>
      </c>
      <c r="AG123" s="17" t="s">
        <v>63</v>
      </c>
      <c r="AH123" s="17" t="s">
        <v>63</v>
      </c>
      <c r="AI123" s="17" t="s">
        <v>63</v>
      </c>
      <c r="AJ123" s="17" t="s">
        <v>63</v>
      </c>
      <c r="AK123" s="17" t="s">
        <v>63</v>
      </c>
      <c r="AL123" s="17" t="s">
        <v>63</v>
      </c>
      <c r="AM123" s="17" t="s">
        <v>63</v>
      </c>
      <c r="AN123" s="17" t="s">
        <v>63</v>
      </c>
      <c r="AO123" s="17" t="s">
        <v>63</v>
      </c>
      <c r="AP123" s="17" t="s">
        <v>63</v>
      </c>
      <c r="AQ123" s="17"/>
      <c r="AR123" s="19" t="s">
        <v>64</v>
      </c>
    </row>
    <row r="124" spans="1:44" ht="51">
      <c r="A124" s="19" t="s">
        <v>301</v>
      </c>
      <c r="B124" s="1">
        <v>6400.58</v>
      </c>
      <c r="C124" s="16">
        <v>215</v>
      </c>
      <c r="D124" s="16">
        <f>_xlfn.XLOOKUP(B124,'AL_1.1.2023'!$B$3:$B$1275,'AL_1.1.2023'!$C$3:$C$1275)</f>
        <v>193.5</v>
      </c>
      <c r="E124" s="28" t="s">
        <v>302</v>
      </c>
      <c r="F124" s="17" t="s">
        <v>305</v>
      </c>
      <c r="G124" s="20" t="s">
        <v>57</v>
      </c>
      <c r="H124" s="17" t="s">
        <v>57</v>
      </c>
      <c r="I124" s="17" t="s">
        <v>306</v>
      </c>
      <c r="J124" s="17"/>
      <c r="K124" s="17"/>
      <c r="L124" s="17"/>
      <c r="M124" s="19" t="s">
        <v>63</v>
      </c>
      <c r="N124" s="19" t="s">
        <v>62</v>
      </c>
      <c r="O124" s="19" t="s">
        <v>63</v>
      </c>
      <c r="P124" s="19" t="s">
        <v>62</v>
      </c>
      <c r="Q124" s="19" t="s">
        <v>63</v>
      </c>
      <c r="R124" s="19" t="s">
        <v>62</v>
      </c>
      <c r="S124" s="19" t="s">
        <v>63</v>
      </c>
      <c r="T124" s="26" t="s">
        <v>62</v>
      </c>
      <c r="U124" s="26" t="s">
        <v>62</v>
      </c>
      <c r="V124" s="17" t="s">
        <v>62</v>
      </c>
      <c r="W124" s="27" t="s">
        <v>62</v>
      </c>
      <c r="X124" s="17" t="s">
        <v>63</v>
      </c>
      <c r="Y124" s="17" t="s">
        <v>63</v>
      </c>
      <c r="Z124" s="17" t="s">
        <v>63</v>
      </c>
      <c r="AA124" s="17" t="s">
        <v>63</v>
      </c>
      <c r="AB124" s="17" t="s">
        <v>63</v>
      </c>
      <c r="AC124" s="17" t="s">
        <v>63</v>
      </c>
      <c r="AD124" s="17" t="s">
        <v>63</v>
      </c>
      <c r="AE124" s="17" t="s">
        <v>63</v>
      </c>
      <c r="AF124" s="17" t="s">
        <v>63</v>
      </c>
      <c r="AG124" s="17" t="s">
        <v>63</v>
      </c>
      <c r="AH124" s="17" t="s">
        <v>63</v>
      </c>
      <c r="AI124" s="17" t="s">
        <v>63</v>
      </c>
      <c r="AJ124" s="17" t="s">
        <v>63</v>
      </c>
      <c r="AK124" s="17" t="s">
        <v>63</v>
      </c>
      <c r="AL124" s="17" t="s">
        <v>63</v>
      </c>
      <c r="AM124" s="17" t="s">
        <v>63</v>
      </c>
      <c r="AN124" s="17" t="s">
        <v>63</v>
      </c>
      <c r="AO124" s="17" t="s">
        <v>63</v>
      </c>
      <c r="AP124" s="17" t="s">
        <v>63</v>
      </c>
      <c r="AQ124" s="17"/>
      <c r="AR124" s="19" t="s">
        <v>64</v>
      </c>
    </row>
    <row r="125" spans="1:44" ht="63.75">
      <c r="A125" s="19" t="s">
        <v>301</v>
      </c>
      <c r="B125" s="1">
        <v>6402.54</v>
      </c>
      <c r="C125" s="16">
        <v>185</v>
      </c>
      <c r="D125" s="16">
        <f>_xlfn.XLOOKUP(B125,'AL_1.1.2023'!$B$3:$B$1275,'AL_1.1.2023'!$C$3:$C$1275)</f>
        <v>166.5</v>
      </c>
      <c r="E125" s="28" t="s">
        <v>307</v>
      </c>
      <c r="F125" s="17" t="s">
        <v>308</v>
      </c>
      <c r="G125" s="20" t="s">
        <v>57</v>
      </c>
      <c r="H125" s="17" t="s">
        <v>57</v>
      </c>
      <c r="I125" s="17" t="s">
        <v>309</v>
      </c>
      <c r="J125" s="17"/>
      <c r="K125" s="17"/>
      <c r="L125" s="17"/>
      <c r="M125" s="19" t="s">
        <v>63</v>
      </c>
      <c r="N125" s="19" t="s">
        <v>62</v>
      </c>
      <c r="O125" s="19" t="s">
        <v>63</v>
      </c>
      <c r="P125" s="19" t="s">
        <v>62</v>
      </c>
      <c r="Q125" s="19" t="s">
        <v>63</v>
      </c>
      <c r="R125" s="19" t="s">
        <v>62</v>
      </c>
      <c r="S125" s="19" t="s">
        <v>63</v>
      </c>
      <c r="T125" s="26" t="s">
        <v>62</v>
      </c>
      <c r="U125" s="26" t="s">
        <v>62</v>
      </c>
      <c r="V125" s="17" t="s">
        <v>62</v>
      </c>
      <c r="W125" s="27" t="s">
        <v>62</v>
      </c>
      <c r="X125" s="17" t="s">
        <v>63</v>
      </c>
      <c r="Y125" s="17" t="s">
        <v>63</v>
      </c>
      <c r="Z125" s="17" t="s">
        <v>63</v>
      </c>
      <c r="AA125" s="17" t="s">
        <v>63</v>
      </c>
      <c r="AB125" s="17" t="s">
        <v>63</v>
      </c>
      <c r="AC125" s="17" t="s">
        <v>63</v>
      </c>
      <c r="AD125" s="17" t="s">
        <v>63</v>
      </c>
      <c r="AE125" s="17" t="s">
        <v>63</v>
      </c>
      <c r="AF125" s="17" t="s">
        <v>63</v>
      </c>
      <c r="AG125" s="17" t="s">
        <v>63</v>
      </c>
      <c r="AH125" s="17" t="s">
        <v>63</v>
      </c>
      <c r="AI125" s="17" t="s">
        <v>63</v>
      </c>
      <c r="AJ125" s="17" t="s">
        <v>63</v>
      </c>
      <c r="AK125" s="17" t="s">
        <v>63</v>
      </c>
      <c r="AL125" s="17" t="s">
        <v>63</v>
      </c>
      <c r="AM125" s="17" t="s">
        <v>63</v>
      </c>
      <c r="AN125" s="17" t="s">
        <v>63</v>
      </c>
      <c r="AO125" s="17" t="s">
        <v>63</v>
      </c>
      <c r="AP125" s="17" t="s">
        <v>63</v>
      </c>
      <c r="AQ125" s="17"/>
      <c r="AR125" s="19" t="s">
        <v>64</v>
      </c>
    </row>
    <row r="126" spans="1:44" ht="38.25">
      <c r="A126" s="19" t="s">
        <v>310</v>
      </c>
      <c r="B126" s="1">
        <v>6700.9</v>
      </c>
      <c r="C126" s="16">
        <v>160</v>
      </c>
      <c r="D126" s="16">
        <f>_xlfn.XLOOKUP(B126,'AL_1.1.2023'!$B$3:$B$1275,'AL_1.1.2023'!$C$3:$C$1275)</f>
        <v>144</v>
      </c>
      <c r="E126" s="28" t="s">
        <v>311</v>
      </c>
      <c r="F126" s="17" t="s">
        <v>312</v>
      </c>
      <c r="G126" s="20" t="s">
        <v>313</v>
      </c>
      <c r="H126" s="17" t="s">
        <v>57</v>
      </c>
      <c r="I126" s="18">
        <v>1</v>
      </c>
      <c r="J126" s="15" t="s">
        <v>314</v>
      </c>
      <c r="K126" s="17" t="s">
        <v>315</v>
      </c>
      <c r="L126" s="17"/>
      <c r="M126" s="19" t="s">
        <v>62</v>
      </c>
      <c r="N126" s="19" t="s">
        <v>63</v>
      </c>
      <c r="O126" s="19" t="s">
        <v>63</v>
      </c>
      <c r="P126" s="19" t="s">
        <v>62</v>
      </c>
      <c r="Q126" s="19" t="s">
        <v>63</v>
      </c>
      <c r="R126" s="19" t="s">
        <v>62</v>
      </c>
      <c r="S126" s="19" t="s">
        <v>63</v>
      </c>
      <c r="T126" s="26" t="s">
        <v>62</v>
      </c>
      <c r="U126" s="26" t="s">
        <v>62</v>
      </c>
      <c r="V126" s="17" t="s">
        <v>62</v>
      </c>
      <c r="W126" s="27" t="s">
        <v>62</v>
      </c>
      <c r="X126" s="17" t="s">
        <v>63</v>
      </c>
      <c r="Y126" s="17" t="s">
        <v>63</v>
      </c>
      <c r="Z126" s="17" t="s">
        <v>63</v>
      </c>
      <c r="AA126" s="17" t="s">
        <v>63</v>
      </c>
      <c r="AB126" s="17" t="s">
        <v>63</v>
      </c>
      <c r="AC126" s="17" t="s">
        <v>63</v>
      </c>
      <c r="AD126" s="17" t="s">
        <v>63</v>
      </c>
      <c r="AE126" s="17" t="s">
        <v>63</v>
      </c>
      <c r="AF126" s="17" t="s">
        <v>63</v>
      </c>
      <c r="AG126" s="17" t="s">
        <v>63</v>
      </c>
      <c r="AH126" s="17" t="s">
        <v>63</v>
      </c>
      <c r="AI126" s="17" t="s">
        <v>63</v>
      </c>
      <c r="AJ126" s="17" t="s">
        <v>63</v>
      </c>
      <c r="AK126" s="17" t="s">
        <v>63</v>
      </c>
      <c r="AL126" s="17" t="s">
        <v>63</v>
      </c>
      <c r="AM126" s="17" t="s">
        <v>63</v>
      </c>
      <c r="AN126" s="17" t="s">
        <v>63</v>
      </c>
      <c r="AO126" s="17" t="s">
        <v>63</v>
      </c>
      <c r="AP126" s="17" t="s">
        <v>63</v>
      </c>
      <c r="AQ126" s="17"/>
      <c r="AR126" s="19" t="s">
        <v>64</v>
      </c>
    </row>
    <row r="127" spans="1:44" ht="103.5">
      <c r="A127" s="19" t="s">
        <v>310</v>
      </c>
      <c r="B127" s="1">
        <v>6702.63</v>
      </c>
      <c r="C127" s="16">
        <v>510</v>
      </c>
      <c r="D127" s="16">
        <f>_xlfn.XLOOKUP(B127,'AL_1.1.2023'!$B$3:$B$1275,'AL_1.1.2023'!$C$3:$C$1275)</f>
        <v>459</v>
      </c>
      <c r="E127" s="28" t="s">
        <v>316</v>
      </c>
      <c r="F127" s="17" t="s">
        <v>317</v>
      </c>
      <c r="G127" s="20" t="s">
        <v>318</v>
      </c>
      <c r="H127" s="17" t="s">
        <v>57</v>
      </c>
      <c r="I127" s="18">
        <v>1</v>
      </c>
      <c r="J127" s="15" t="s">
        <v>319</v>
      </c>
      <c r="K127" s="17" t="s">
        <v>320</v>
      </c>
      <c r="L127" s="17" t="s">
        <v>321</v>
      </c>
      <c r="M127" s="19" t="s">
        <v>63</v>
      </c>
      <c r="N127" s="19" t="s">
        <v>63</v>
      </c>
      <c r="O127" s="19" t="s">
        <v>63</v>
      </c>
      <c r="P127" s="19" t="s">
        <v>62</v>
      </c>
      <c r="Q127" s="19" t="s">
        <v>63</v>
      </c>
      <c r="R127" s="19" t="s">
        <v>62</v>
      </c>
      <c r="S127" s="19" t="s">
        <v>63</v>
      </c>
      <c r="T127" s="26" t="s">
        <v>62</v>
      </c>
      <c r="U127" s="26" t="s">
        <v>62</v>
      </c>
      <c r="V127" s="17" t="s">
        <v>62</v>
      </c>
      <c r="W127" s="27" t="s">
        <v>62</v>
      </c>
      <c r="X127" s="17" t="s">
        <v>63</v>
      </c>
      <c r="Y127" s="17" t="s">
        <v>63</v>
      </c>
      <c r="Z127" s="17" t="s">
        <v>63</v>
      </c>
      <c r="AA127" s="17" t="s">
        <v>63</v>
      </c>
      <c r="AB127" s="17" t="s">
        <v>63</v>
      </c>
      <c r="AC127" s="17" t="s">
        <v>63</v>
      </c>
      <c r="AD127" s="17" t="s">
        <v>63</v>
      </c>
      <c r="AE127" s="17" t="s">
        <v>63</v>
      </c>
      <c r="AF127" s="17" t="s">
        <v>63</v>
      </c>
      <c r="AG127" s="17" t="s">
        <v>63</v>
      </c>
      <c r="AH127" s="17" t="s">
        <v>63</v>
      </c>
      <c r="AI127" s="17" t="s">
        <v>63</v>
      </c>
      <c r="AJ127" s="17" t="s">
        <v>63</v>
      </c>
      <c r="AK127" s="17" t="s">
        <v>63</v>
      </c>
      <c r="AL127" s="17" t="s">
        <v>63</v>
      </c>
      <c r="AM127" s="17" t="s">
        <v>63</v>
      </c>
      <c r="AN127" s="17" t="s">
        <v>63</v>
      </c>
      <c r="AO127" s="17" t="s">
        <v>63</v>
      </c>
      <c r="AP127" s="17" t="s">
        <v>63</v>
      </c>
      <c r="AQ127" s="17"/>
      <c r="AR127" s="19" t="s">
        <v>64</v>
      </c>
    </row>
    <row r="128" spans="1:44" ht="14.25" customHeight="1"/>
  </sheetData>
  <autoFilter ref="A2:AR127" xr:uid="{61ADF423-DECF-44E8-85B1-2D63C2CF03A4}"/>
  <mergeCells count="6">
    <mergeCell ref="AQ1:AR1"/>
    <mergeCell ref="M1:Q1"/>
    <mergeCell ref="R1:S1"/>
    <mergeCell ref="T1:AC1"/>
    <mergeCell ref="AD1:AN1"/>
    <mergeCell ref="AO1:AP1"/>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EECBF-A458-499E-951D-A5C84F93AE6D}">
  <sheetPr codeName="Tabelle4">
    <tabColor theme="7" tint="0.39997558519241921"/>
  </sheetPr>
  <dimension ref="A1:BL127"/>
  <sheetViews>
    <sheetView topLeftCell="A2" zoomScale="70" zoomScaleNormal="70" workbookViewId="0">
      <pane ySplit="1" topLeftCell="A3" activePane="bottomLeft" state="frozen"/>
      <selection activeCell="B43" sqref="B43"/>
      <selection pane="bottomLeft" activeCell="C45" sqref="C45"/>
    </sheetView>
  </sheetViews>
  <sheetFormatPr baseColWidth="10" defaultColWidth="11" defaultRowHeight="14.25"/>
  <cols>
    <col min="1" max="1" width="5.875" customWidth="1"/>
    <col min="2" max="2" width="10.875" customWidth="1"/>
    <col min="3" max="3" width="32.125" style="33" customWidth="1"/>
    <col min="4" max="4" width="8.375" customWidth="1"/>
    <col min="5" max="5" width="9.875" customWidth="1"/>
    <col min="6" max="6" width="15.625" style="33" customWidth="1"/>
    <col min="7" max="13" width="15.625" customWidth="1"/>
    <col min="14" max="14" width="7.125" customWidth="1"/>
    <col min="15" max="15" width="17.625" customWidth="1"/>
    <col min="16" max="16" width="13.5" customWidth="1"/>
    <col min="17" max="17" width="13.375" customWidth="1"/>
    <col min="18" max="19" width="15.625" customWidth="1"/>
    <col min="20" max="20" width="15.625" style="33" customWidth="1"/>
    <col min="21" max="21" width="55.125" style="52" customWidth="1"/>
    <col min="22" max="22" width="6.625" style="29" customWidth="1"/>
    <col min="23" max="23" width="12.5" style="2" bestFit="1" customWidth="1"/>
    <col min="24" max="24" width="8.375" style="30" bestFit="1" customWidth="1"/>
    <col min="25" max="25" width="91.875" style="22" bestFit="1" customWidth="1"/>
    <col min="26" max="26" width="41" style="22" bestFit="1" customWidth="1"/>
    <col min="27" max="27" width="35.125" style="22" bestFit="1" customWidth="1"/>
    <col min="28" max="28" width="26.125" style="22" bestFit="1" customWidth="1"/>
    <col min="29" max="29" width="42.5" style="22" bestFit="1" customWidth="1"/>
    <col min="30" max="30" width="82" style="22" bestFit="1" customWidth="1"/>
    <col min="31" max="31" width="112.375" style="22" bestFit="1" customWidth="1"/>
    <col min="32" max="32" width="37.125" style="22" bestFit="1" customWidth="1"/>
    <col min="33" max="33" width="9.375" style="31" bestFit="1" customWidth="1"/>
    <col min="34" max="34" width="13.125" style="31" bestFit="1" customWidth="1"/>
    <col min="35" max="35" width="13.375" style="31" bestFit="1" customWidth="1"/>
    <col min="36" max="36" width="9.625" style="31" bestFit="1" customWidth="1"/>
    <col min="37" max="37" width="14.125" style="31" bestFit="1" customWidth="1"/>
    <col min="38" max="38" width="15" style="31" bestFit="1" customWidth="1"/>
    <col min="39" max="39" width="13.625" style="31" bestFit="1" customWidth="1"/>
    <col min="40" max="40" width="38.625" style="31" bestFit="1" customWidth="1"/>
    <col min="41" max="42" width="40.125" style="31" bestFit="1" customWidth="1"/>
    <col min="43" max="44" width="40.875" style="31" bestFit="1" customWidth="1"/>
    <col min="45" max="45" width="29.375" style="31" bestFit="1" customWidth="1"/>
    <col min="46" max="46" width="31.625" style="31" bestFit="1" customWidth="1"/>
    <col min="47" max="47" width="28.875" style="31" bestFit="1" customWidth="1"/>
    <col min="48" max="48" width="16.375" style="31" bestFit="1" customWidth="1"/>
    <col min="49" max="49" width="10.125" style="31" bestFit="1" customWidth="1"/>
    <col min="50" max="50" width="23.625" style="31" bestFit="1" customWidth="1"/>
    <col min="51" max="51" width="17.375" style="31" bestFit="1" customWidth="1"/>
    <col min="52" max="52" width="18.875" style="31" bestFit="1" customWidth="1"/>
    <col min="53" max="53" width="17.625" style="31" bestFit="1" customWidth="1"/>
    <col min="54" max="54" width="16.5" style="31" bestFit="1" customWidth="1"/>
    <col min="55" max="55" width="36.125" style="31" bestFit="1" customWidth="1"/>
    <col min="56" max="56" width="15.375" style="31" bestFit="1" customWidth="1"/>
    <col min="57" max="57" width="24.125" style="31" bestFit="1" customWidth="1"/>
    <col min="58" max="58" width="13.625" style="31" bestFit="1" customWidth="1"/>
    <col min="59" max="59" width="15.125" style="31" bestFit="1" customWidth="1"/>
    <col min="60" max="60" width="14" style="31" bestFit="1" customWidth="1"/>
    <col min="61" max="61" width="12.125" style="31" bestFit="1" customWidth="1"/>
    <col min="62" max="62" width="7.625" style="31" customWidth="1"/>
    <col min="63" max="63" width="9.375" style="31" customWidth="1"/>
    <col min="64" max="64" width="13.625" style="31" customWidth="1"/>
  </cols>
  <sheetData>
    <row r="1" spans="1:64">
      <c r="V1" s="3"/>
      <c r="W1" s="4"/>
      <c r="X1" s="5"/>
      <c r="Y1" s="3"/>
      <c r="Z1" s="3"/>
      <c r="AA1" s="3"/>
      <c r="AB1" s="3"/>
      <c r="AC1" s="3"/>
      <c r="AD1" s="3"/>
      <c r="AE1" s="3"/>
      <c r="AF1" s="3"/>
      <c r="AG1" s="330" t="s">
        <v>6</v>
      </c>
      <c r="AH1" s="330"/>
      <c r="AI1" s="330"/>
      <c r="AJ1" s="330"/>
      <c r="AK1" s="330"/>
      <c r="AL1" s="331" t="s">
        <v>7</v>
      </c>
      <c r="AM1" s="331"/>
      <c r="AN1" s="332" t="s">
        <v>8</v>
      </c>
      <c r="AO1" s="333"/>
      <c r="AP1" s="332"/>
      <c r="AQ1" s="332"/>
      <c r="AR1" s="332"/>
      <c r="AS1" s="332"/>
      <c r="AT1" s="332"/>
      <c r="AU1" s="332"/>
      <c r="AV1" s="332"/>
      <c r="AW1" s="332"/>
      <c r="AX1" s="332" t="s">
        <v>9</v>
      </c>
      <c r="AY1" s="332"/>
      <c r="AZ1" s="332"/>
      <c r="BA1" s="332"/>
      <c r="BB1" s="332"/>
      <c r="BC1" s="332"/>
      <c r="BD1" s="332"/>
      <c r="BE1" s="332"/>
      <c r="BF1" s="332"/>
      <c r="BG1" s="332"/>
      <c r="BH1" s="332"/>
      <c r="BI1" s="334" t="s">
        <v>10</v>
      </c>
      <c r="BJ1" s="334"/>
      <c r="BK1" s="329" t="s">
        <v>11</v>
      </c>
      <c r="BL1" s="329"/>
    </row>
    <row r="2" spans="1:64" ht="51">
      <c r="A2" t="s">
        <v>738</v>
      </c>
      <c r="B2" t="s">
        <v>496</v>
      </c>
      <c r="C2" s="33" t="s">
        <v>497</v>
      </c>
      <c r="D2" t="s">
        <v>498</v>
      </c>
      <c r="E2" t="s">
        <v>499</v>
      </c>
      <c r="F2" s="33" t="s">
        <v>500</v>
      </c>
      <c r="G2" t="s">
        <v>501</v>
      </c>
      <c r="H2" t="s">
        <v>699</v>
      </c>
      <c r="I2" s="33" t="s">
        <v>700</v>
      </c>
      <c r="J2" t="s">
        <v>3034</v>
      </c>
      <c r="K2" t="s">
        <v>3044</v>
      </c>
      <c r="L2" s="33" t="s">
        <v>3045</v>
      </c>
      <c r="M2" t="s">
        <v>3046</v>
      </c>
      <c r="N2" s="33" t="s">
        <v>1077</v>
      </c>
      <c r="O2" s="33" t="s">
        <v>1078</v>
      </c>
      <c r="P2" s="33" t="s">
        <v>1079</v>
      </c>
      <c r="Q2" s="33" t="s">
        <v>1080</v>
      </c>
      <c r="R2" s="80" t="s">
        <v>1076</v>
      </c>
      <c r="S2" t="s">
        <v>503</v>
      </c>
      <c r="T2" s="33" t="s">
        <v>327</v>
      </c>
      <c r="U2" s="53" t="s">
        <v>739</v>
      </c>
      <c r="V2" s="6" t="s">
        <v>12</v>
      </c>
      <c r="W2" s="7" t="s">
        <v>13</v>
      </c>
      <c r="X2" s="8" t="s">
        <v>14</v>
      </c>
      <c r="Y2" s="6" t="s">
        <v>15</v>
      </c>
      <c r="Z2" s="6" t="s">
        <v>16</v>
      </c>
      <c r="AA2" s="6" t="s">
        <v>17</v>
      </c>
      <c r="AB2" s="6" t="s">
        <v>18</v>
      </c>
      <c r="AC2" s="6" t="s">
        <v>19</v>
      </c>
      <c r="AD2" s="6" t="s">
        <v>20</v>
      </c>
      <c r="AE2" s="6" t="s">
        <v>21</v>
      </c>
      <c r="AF2" s="6" t="s">
        <v>22</v>
      </c>
      <c r="AG2" s="9" t="s">
        <v>23</v>
      </c>
      <c r="AH2" s="9" t="s">
        <v>24</v>
      </c>
      <c r="AI2" s="9" t="s">
        <v>25</v>
      </c>
      <c r="AJ2" s="9" t="s">
        <v>26</v>
      </c>
      <c r="AK2" s="9" t="s">
        <v>27</v>
      </c>
      <c r="AL2" s="10" t="s">
        <v>28</v>
      </c>
      <c r="AM2" s="10" t="s">
        <v>29</v>
      </c>
      <c r="AN2" s="11" t="s">
        <v>30</v>
      </c>
      <c r="AO2" s="11" t="s">
        <v>31</v>
      </c>
      <c r="AP2" s="11" t="s">
        <v>32</v>
      </c>
      <c r="AQ2" s="11" t="s">
        <v>33</v>
      </c>
      <c r="AR2" s="11" t="s">
        <v>34</v>
      </c>
      <c r="AS2" s="11" t="s">
        <v>35</v>
      </c>
      <c r="AT2" s="11" t="s">
        <v>36</v>
      </c>
      <c r="AU2" s="11" t="s">
        <v>37</v>
      </c>
      <c r="AV2" s="11" t="s">
        <v>38</v>
      </c>
      <c r="AW2" s="12" t="s">
        <v>39</v>
      </c>
      <c r="AX2" s="11" t="s">
        <v>40</v>
      </c>
      <c r="AY2" s="11" t="s">
        <v>41</v>
      </c>
      <c r="AZ2" s="11" t="s">
        <v>42</v>
      </c>
      <c r="BA2" s="11" t="s">
        <v>43</v>
      </c>
      <c r="BB2" s="11" t="s">
        <v>44</v>
      </c>
      <c r="BC2" s="11" t="s">
        <v>45</v>
      </c>
      <c r="BD2" s="11" t="s">
        <v>46</v>
      </c>
      <c r="BE2" s="11" t="s">
        <v>47</v>
      </c>
      <c r="BF2" s="11" t="s">
        <v>48</v>
      </c>
      <c r="BG2" s="11" t="s">
        <v>49</v>
      </c>
      <c r="BH2" s="11" t="s">
        <v>50</v>
      </c>
      <c r="BI2" s="13" t="s">
        <v>51</v>
      </c>
      <c r="BJ2" s="13" t="s">
        <v>52</v>
      </c>
      <c r="BK2" s="14" t="s">
        <v>53</v>
      </c>
      <c r="BL2" s="14" t="s">
        <v>54</v>
      </c>
    </row>
    <row r="3" spans="1:64" ht="255">
      <c r="A3">
        <v>18</v>
      </c>
      <c r="B3" s="54">
        <v>559311</v>
      </c>
      <c r="C3" s="54" t="s">
        <v>740</v>
      </c>
      <c r="D3" s="54">
        <v>400</v>
      </c>
      <c r="N3">
        <f>SUM(D3,G3,J3,M3)</f>
        <v>400</v>
      </c>
      <c r="O3">
        <f>N3*Auftragspauschalen!B$2</f>
        <v>2413.6</v>
      </c>
      <c r="P3">
        <f>IF(O3&gt;=Auftragspauschalen!A$33,Auftragspauschalen!D$33,IF(O3&gt;=Auftragspauschalen!A$32,Auftragspauschalen!D$32,IF(O3&gt;=Auftragspauschalen!A$31,Auftragspauschalen!D$31,IF(O3&gt;=Auftragspauschalen!A$30,Auftragspauschalen!D$30,0))))</f>
        <v>36.369999999999997</v>
      </c>
      <c r="Q3">
        <f>IF(O3&gt;=Auftragspauschalen!A$33,Auftragspauschalen!G$33,IF(O3&gt;=Auftragspauschalen!A$32,Auftragspauschalen!G$32,IF(O3&gt;=Auftragspauschalen!A$31,Auftragspauschalen!G$31,IF(O3&gt;=Auftragspauschalen!A$30,Auftragspauschalen!G$30,0))))</f>
        <v>34.99</v>
      </c>
      <c r="R3">
        <f t="shared" ref="R3:R34" si="0">IF(A3="33bis",(D3+G3)*1*0.047477,IF(A3="24bis",(D3+G3)*1*0.036361,(D3+G3)*0.25*0.034636))</f>
        <v>3.4636</v>
      </c>
      <c r="S3">
        <v>1</v>
      </c>
      <c r="U3" s="52" t="s">
        <v>741</v>
      </c>
      <c r="V3" s="15" t="s">
        <v>55</v>
      </c>
      <c r="W3" s="1">
        <v>1006</v>
      </c>
      <c r="X3" s="16">
        <v>53</v>
      </c>
      <c r="Y3" s="17" t="s">
        <v>56</v>
      </c>
      <c r="Z3" s="17" t="s">
        <v>57</v>
      </c>
      <c r="AA3" s="17" t="s">
        <v>58</v>
      </c>
      <c r="AB3" s="17" t="s">
        <v>59</v>
      </c>
      <c r="AC3" s="18">
        <v>1</v>
      </c>
      <c r="AD3" s="17" t="s">
        <v>60</v>
      </c>
      <c r="AE3" s="17" t="s">
        <v>61</v>
      </c>
      <c r="AF3" s="17"/>
      <c r="AG3" s="19" t="s">
        <v>62</v>
      </c>
      <c r="AH3" s="19" t="s">
        <v>63</v>
      </c>
      <c r="AI3" s="19" t="s">
        <v>63</v>
      </c>
      <c r="AJ3" s="19" t="s">
        <v>63</v>
      </c>
      <c r="AK3" s="19" t="s">
        <v>63</v>
      </c>
      <c r="AL3" s="19" t="s">
        <v>62</v>
      </c>
      <c r="AM3" s="19" t="s">
        <v>63</v>
      </c>
      <c r="AN3" s="19" t="s">
        <v>62</v>
      </c>
      <c r="AO3" s="19" t="s">
        <v>62</v>
      </c>
      <c r="AP3" s="19" t="s">
        <v>62</v>
      </c>
      <c r="AQ3" s="19" t="s">
        <v>62</v>
      </c>
      <c r="AR3" s="19" t="s">
        <v>63</v>
      </c>
      <c r="AS3" s="19" t="s">
        <v>63</v>
      </c>
      <c r="AT3" s="19" t="s">
        <v>63</v>
      </c>
      <c r="AU3" s="19" t="s">
        <v>63</v>
      </c>
      <c r="AV3" s="19" t="s">
        <v>63</v>
      </c>
      <c r="AW3" s="19" t="s">
        <v>63</v>
      </c>
      <c r="AX3" s="19" t="s">
        <v>63</v>
      </c>
      <c r="AY3" s="19" t="s">
        <v>63</v>
      </c>
      <c r="AZ3" s="19" t="s">
        <v>63</v>
      </c>
      <c r="BA3" s="19" t="s">
        <v>63</v>
      </c>
      <c r="BB3" s="19" t="s">
        <v>63</v>
      </c>
      <c r="BC3" s="19" t="s">
        <v>63</v>
      </c>
      <c r="BD3" s="19" t="s">
        <v>63</v>
      </c>
      <c r="BE3" s="19" t="s">
        <v>63</v>
      </c>
      <c r="BF3" s="19" t="s">
        <v>63</v>
      </c>
      <c r="BG3" s="19" t="s">
        <v>63</v>
      </c>
      <c r="BH3" s="19" t="s">
        <v>63</v>
      </c>
      <c r="BI3" s="19" t="s">
        <v>63</v>
      </c>
      <c r="BJ3" s="19" t="s">
        <v>63</v>
      </c>
      <c r="BK3" s="19"/>
      <c r="BL3" s="19" t="s">
        <v>64</v>
      </c>
    </row>
    <row r="4" spans="1:64" ht="85.5">
      <c r="A4">
        <v>24</v>
      </c>
      <c r="B4">
        <v>555015</v>
      </c>
      <c r="C4" s="54" t="s">
        <v>742</v>
      </c>
      <c r="D4">
        <v>150</v>
      </c>
      <c r="N4">
        <f t="shared" ref="N4:N67" si="1">SUM(D4,G4,J4,M4)</f>
        <v>150</v>
      </c>
      <c r="O4">
        <f>N4*Auftragspauschalen!B$2</f>
        <v>905.1</v>
      </c>
      <c r="P4">
        <f>IF(O4&gt;=Auftragspauschalen!A$33,Auftragspauschalen!D$33,IF(O4&gt;=Auftragspauschalen!A$32,Auftragspauschalen!D$32,IF(O4&gt;=Auftragspauschalen!A$31,Auftragspauschalen!D$31,IF(O4&gt;=Auftragspauschalen!A$30,Auftragspauschalen!D$30,0))))</f>
        <v>32.119999999999997</v>
      </c>
      <c r="Q4">
        <f>IF(O4&gt;=Auftragspauschalen!A$33,Auftragspauschalen!G$33,IF(O4&gt;=Auftragspauschalen!A$32,Auftragspauschalen!G$32,IF(O4&gt;=Auftragspauschalen!A$31,Auftragspauschalen!G$31,IF(O4&gt;=Auftragspauschalen!A$30,Auftragspauschalen!G$30,0))))</f>
        <v>30.88</v>
      </c>
      <c r="R4">
        <f t="shared" si="0"/>
        <v>1.2988500000000001</v>
      </c>
      <c r="S4">
        <v>1</v>
      </c>
      <c r="T4" s="33" t="s">
        <v>743</v>
      </c>
      <c r="U4" s="52" t="s">
        <v>744</v>
      </c>
      <c r="V4" s="15" t="s">
        <v>55</v>
      </c>
      <c r="W4" s="1">
        <v>1013</v>
      </c>
      <c r="X4" s="16">
        <v>17.100000000000001</v>
      </c>
      <c r="Y4" s="17" t="s">
        <v>65</v>
      </c>
      <c r="Z4" s="17" t="s">
        <v>57</v>
      </c>
      <c r="AA4" s="17" t="s">
        <v>66</v>
      </c>
      <c r="AB4" s="17" t="s">
        <v>67</v>
      </c>
      <c r="AC4" s="18">
        <v>1</v>
      </c>
      <c r="AD4" s="17"/>
      <c r="AE4" s="17" t="s">
        <v>68</v>
      </c>
      <c r="AF4" s="17"/>
      <c r="AG4" s="19" t="s">
        <v>63</v>
      </c>
      <c r="AH4" s="19" t="s">
        <v>62</v>
      </c>
      <c r="AI4" s="19" t="s">
        <v>63</v>
      </c>
      <c r="AJ4" s="19" t="s">
        <v>63</v>
      </c>
      <c r="AK4" s="19" t="s">
        <v>63</v>
      </c>
      <c r="AL4" s="19" t="s">
        <v>63</v>
      </c>
      <c r="AM4" s="19" t="s">
        <v>62</v>
      </c>
      <c r="AN4" s="19" t="s">
        <v>62</v>
      </c>
      <c r="AO4" s="19" t="s">
        <v>62</v>
      </c>
      <c r="AP4" s="19" t="s">
        <v>62</v>
      </c>
      <c r="AQ4" s="19" t="s">
        <v>62</v>
      </c>
      <c r="AR4" s="19" t="s">
        <v>63</v>
      </c>
      <c r="AS4" s="19" t="s">
        <v>63</v>
      </c>
      <c r="AT4" s="19" t="s">
        <v>63</v>
      </c>
      <c r="AU4" s="19" t="s">
        <v>63</v>
      </c>
      <c r="AV4" s="19" t="s">
        <v>63</v>
      </c>
      <c r="AW4" s="19" t="s">
        <v>63</v>
      </c>
      <c r="AX4" s="19" t="s">
        <v>63</v>
      </c>
      <c r="AY4" s="19" t="s">
        <v>63</v>
      </c>
      <c r="AZ4" s="19" t="s">
        <v>63</v>
      </c>
      <c r="BA4" s="19" t="s">
        <v>63</v>
      </c>
      <c r="BB4" s="19" t="s">
        <v>63</v>
      </c>
      <c r="BC4" s="19" t="s">
        <v>62</v>
      </c>
      <c r="BD4" s="19" t="s">
        <v>63</v>
      </c>
      <c r="BE4" s="19" t="s">
        <v>63</v>
      </c>
      <c r="BF4" s="19" t="s">
        <v>63</v>
      </c>
      <c r="BG4" s="19" t="s">
        <v>63</v>
      </c>
      <c r="BH4" s="19" t="s">
        <v>63</v>
      </c>
      <c r="BI4" s="19" t="s">
        <v>62</v>
      </c>
      <c r="BJ4" s="19" t="s">
        <v>63</v>
      </c>
      <c r="BK4" s="19"/>
      <c r="BL4" s="19" t="s">
        <v>64</v>
      </c>
    </row>
    <row r="5" spans="1:64">
      <c r="A5">
        <v>24</v>
      </c>
      <c r="B5" s="54">
        <v>554676</v>
      </c>
      <c r="C5" s="54" t="s">
        <v>745</v>
      </c>
      <c r="D5">
        <v>100</v>
      </c>
      <c r="N5">
        <f t="shared" si="1"/>
        <v>100</v>
      </c>
      <c r="O5">
        <f>N5*Auftragspauschalen!B$2</f>
        <v>603.4</v>
      </c>
      <c r="P5">
        <f>IF(O5&gt;=Auftragspauschalen!A$33,Auftragspauschalen!D$33,IF(O5&gt;=Auftragspauschalen!A$32,Auftragspauschalen!D$32,IF(O5&gt;=Auftragspauschalen!A$31,Auftragspauschalen!D$31,IF(O5&gt;=Auftragspauschalen!A$30,Auftragspauschalen!D$30,0))))</f>
        <v>19.84</v>
      </c>
      <c r="Q5">
        <f>IF(O5&gt;=Auftragspauschalen!A$33,Auftragspauschalen!G$33,IF(O5&gt;=Auftragspauschalen!A$32,Auftragspauschalen!G$32,IF(O5&gt;=Auftragspauschalen!A$31,Auftragspauschalen!G$31,IF(O5&gt;=Auftragspauschalen!A$30,Auftragspauschalen!G$30,0))))</f>
        <v>19.05</v>
      </c>
      <c r="R5">
        <f t="shared" si="0"/>
        <v>0.8659</v>
      </c>
      <c r="S5">
        <v>1</v>
      </c>
      <c r="U5" s="52" t="s">
        <v>746</v>
      </c>
      <c r="V5" s="15" t="s">
        <v>55</v>
      </c>
      <c r="W5" s="1">
        <v>1019</v>
      </c>
      <c r="X5" s="16">
        <v>8.6999999999999993</v>
      </c>
      <c r="Y5" s="17" t="s">
        <v>69</v>
      </c>
      <c r="Z5" s="17" t="s">
        <v>70</v>
      </c>
      <c r="AA5" s="17" t="s">
        <v>71</v>
      </c>
      <c r="AB5" s="17" t="s">
        <v>59</v>
      </c>
      <c r="AC5" s="18">
        <v>1</v>
      </c>
      <c r="AD5" s="17"/>
      <c r="AE5" s="17"/>
      <c r="AF5" s="17"/>
      <c r="AG5" s="19" t="s">
        <v>63</v>
      </c>
      <c r="AH5" s="19" t="s">
        <v>62</v>
      </c>
      <c r="AI5" s="19" t="s">
        <v>63</v>
      </c>
      <c r="AJ5" s="19" t="s">
        <v>63</v>
      </c>
      <c r="AK5" s="19" t="s">
        <v>63</v>
      </c>
      <c r="AL5" s="19" t="s">
        <v>62</v>
      </c>
      <c r="AM5" s="19" t="s">
        <v>63</v>
      </c>
      <c r="AN5" s="19" t="s">
        <v>62</v>
      </c>
      <c r="AO5" s="19" t="s">
        <v>62</v>
      </c>
      <c r="AP5" s="19" t="s">
        <v>62</v>
      </c>
      <c r="AQ5" s="19" t="s">
        <v>62</v>
      </c>
      <c r="AR5" s="19" t="s">
        <v>63</v>
      </c>
      <c r="AS5" s="19" t="s">
        <v>63</v>
      </c>
      <c r="AT5" s="19" t="s">
        <v>63</v>
      </c>
      <c r="AU5" s="19" t="s">
        <v>63</v>
      </c>
      <c r="AV5" s="19" t="s">
        <v>63</v>
      </c>
      <c r="AW5" s="19" t="s">
        <v>63</v>
      </c>
      <c r="AX5" s="19" t="s">
        <v>63</v>
      </c>
      <c r="AY5" s="19" t="s">
        <v>63</v>
      </c>
      <c r="AZ5" s="19" t="s">
        <v>63</v>
      </c>
      <c r="BA5" s="19" t="s">
        <v>63</v>
      </c>
      <c r="BB5" s="19" t="s">
        <v>63</v>
      </c>
      <c r="BC5" s="19" t="s">
        <v>62</v>
      </c>
      <c r="BD5" s="19" t="s">
        <v>63</v>
      </c>
      <c r="BE5" s="19" t="s">
        <v>63</v>
      </c>
      <c r="BF5" s="19" t="s">
        <v>63</v>
      </c>
      <c r="BG5" s="19" t="s">
        <v>63</v>
      </c>
      <c r="BH5" s="19" t="s">
        <v>63</v>
      </c>
      <c r="BI5" s="19" t="s">
        <v>63</v>
      </c>
      <c r="BJ5" s="19" t="s">
        <v>63</v>
      </c>
      <c r="BK5" s="19"/>
      <c r="BL5" s="19" t="s">
        <v>64</v>
      </c>
    </row>
    <row r="6" spans="1:64">
      <c r="A6">
        <v>3</v>
      </c>
      <c r="B6" s="54">
        <v>120116</v>
      </c>
      <c r="C6" s="54" t="s">
        <v>747</v>
      </c>
      <c r="D6">
        <v>80</v>
      </c>
      <c r="N6">
        <f t="shared" si="1"/>
        <v>80</v>
      </c>
      <c r="O6">
        <f>N6*Auftragspauschalen!B$2</f>
        <v>482.71999999999997</v>
      </c>
      <c r="P6">
        <f>IF(O6&gt;=Auftragspauschalen!A$33,Auftragspauschalen!D$33,IF(O6&gt;=Auftragspauschalen!A$32,Auftragspauschalen!D$32,IF(O6&gt;=Auftragspauschalen!A$31,Auftragspauschalen!D$31,IF(O6&gt;=Auftragspauschalen!A$30,Auftragspauschalen!D$30,0))))</f>
        <v>19.84</v>
      </c>
      <c r="Q6">
        <f>IF(O6&gt;=Auftragspauschalen!A$33,Auftragspauschalen!G$33,IF(O6&gt;=Auftragspauschalen!A$32,Auftragspauschalen!G$32,IF(O6&gt;=Auftragspauschalen!A$31,Auftragspauschalen!G$31,IF(O6&gt;=Auftragspauschalen!A$30,Auftragspauschalen!G$30,0))))</f>
        <v>19.05</v>
      </c>
      <c r="R6">
        <f t="shared" si="0"/>
        <v>0.69272</v>
      </c>
      <c r="S6">
        <v>1</v>
      </c>
      <c r="U6" s="52" t="s">
        <v>748</v>
      </c>
      <c r="V6" s="15" t="s">
        <v>55</v>
      </c>
      <c r="W6" s="1">
        <v>1020</v>
      </c>
      <c r="X6" s="16">
        <v>2.5</v>
      </c>
      <c r="Y6" s="17" t="s">
        <v>72</v>
      </c>
      <c r="Z6" s="17" t="s">
        <v>57</v>
      </c>
      <c r="AA6" s="17" t="s">
        <v>58</v>
      </c>
      <c r="AB6" s="17" t="s">
        <v>59</v>
      </c>
      <c r="AC6" s="18">
        <v>1</v>
      </c>
      <c r="AD6" s="17"/>
      <c r="AE6" s="17"/>
      <c r="AF6" s="17"/>
      <c r="AG6" s="19" t="s">
        <v>62</v>
      </c>
      <c r="AH6" s="19" t="s">
        <v>63</v>
      </c>
      <c r="AI6" s="19" t="s">
        <v>63</v>
      </c>
      <c r="AJ6" s="19" t="s">
        <v>63</v>
      </c>
      <c r="AK6" s="19" t="s">
        <v>63</v>
      </c>
      <c r="AL6" s="19" t="s">
        <v>63</v>
      </c>
      <c r="AM6" s="19" t="s">
        <v>62</v>
      </c>
      <c r="AN6" s="19" t="s">
        <v>62</v>
      </c>
      <c r="AO6" s="19" t="s">
        <v>62</v>
      </c>
      <c r="AP6" s="19" t="s">
        <v>62</v>
      </c>
      <c r="AQ6" s="19" t="s">
        <v>62</v>
      </c>
      <c r="AR6" s="19" t="s">
        <v>62</v>
      </c>
      <c r="AS6" s="19" t="s">
        <v>62</v>
      </c>
      <c r="AT6" s="19" t="s">
        <v>62</v>
      </c>
      <c r="AU6" s="19" t="s">
        <v>63</v>
      </c>
      <c r="AV6" s="19" t="s">
        <v>63</v>
      </c>
      <c r="AW6" s="19" t="s">
        <v>63</v>
      </c>
      <c r="AX6" s="19" t="s">
        <v>63</v>
      </c>
      <c r="AY6" s="19" t="s">
        <v>63</v>
      </c>
      <c r="AZ6" s="19" t="s">
        <v>63</v>
      </c>
      <c r="BA6" s="19" t="s">
        <v>63</v>
      </c>
      <c r="BB6" s="19" t="s">
        <v>63</v>
      </c>
      <c r="BC6" s="19" t="s">
        <v>63</v>
      </c>
      <c r="BD6" s="19" t="s">
        <v>63</v>
      </c>
      <c r="BE6" s="19" t="s">
        <v>63</v>
      </c>
      <c r="BF6" s="19" t="s">
        <v>63</v>
      </c>
      <c r="BG6" s="19" t="s">
        <v>63</v>
      </c>
      <c r="BH6" s="19" t="s">
        <v>63</v>
      </c>
      <c r="BI6" s="19" t="s">
        <v>63</v>
      </c>
      <c r="BJ6" s="19" t="s">
        <v>62</v>
      </c>
      <c r="BK6" s="19"/>
      <c r="BL6" s="19" t="s">
        <v>64</v>
      </c>
    </row>
    <row r="7" spans="1:64" ht="28.5">
      <c r="A7">
        <v>24</v>
      </c>
      <c r="B7" s="54">
        <v>540131</v>
      </c>
      <c r="C7" s="54" t="s">
        <v>749</v>
      </c>
      <c r="D7">
        <v>50</v>
      </c>
      <c r="N7">
        <f t="shared" si="1"/>
        <v>50</v>
      </c>
      <c r="O7">
        <f>N7*Auftragspauschalen!B$2</f>
        <v>301.7</v>
      </c>
      <c r="P7">
        <f>IF(O7&gt;=Auftragspauschalen!A$33,Auftragspauschalen!D$33,IF(O7&gt;=Auftragspauschalen!A$32,Auftragspauschalen!D$32,IF(O7&gt;=Auftragspauschalen!A$31,Auftragspauschalen!D$31,IF(O7&gt;=Auftragspauschalen!A$30,Auftragspauschalen!D$30,0))))</f>
        <v>19.84</v>
      </c>
      <c r="Q7">
        <f>IF(O7&gt;=Auftragspauschalen!A$33,Auftragspauschalen!G$33,IF(O7&gt;=Auftragspauschalen!A$32,Auftragspauschalen!G$32,IF(O7&gt;=Auftragspauschalen!A$31,Auftragspauschalen!G$31,IF(O7&gt;=Auftragspauschalen!A$30,Auftragspauschalen!G$30,0))))</f>
        <v>19.05</v>
      </c>
      <c r="R7">
        <f t="shared" si="0"/>
        <v>0.43295</v>
      </c>
      <c r="S7">
        <v>1</v>
      </c>
      <c r="U7" s="52" t="s">
        <v>750</v>
      </c>
      <c r="V7" s="15" t="s">
        <v>55</v>
      </c>
      <c r="W7" s="1">
        <v>1022</v>
      </c>
      <c r="X7" s="16">
        <v>11.2</v>
      </c>
      <c r="Y7" s="17" t="s">
        <v>73</v>
      </c>
      <c r="Z7" s="17" t="s">
        <v>74</v>
      </c>
      <c r="AA7" s="17" t="s">
        <v>57</v>
      </c>
      <c r="AB7" s="17" t="s">
        <v>59</v>
      </c>
      <c r="AC7" s="18">
        <v>1</v>
      </c>
      <c r="AD7" s="17"/>
      <c r="AE7" s="17"/>
      <c r="AF7" s="17"/>
      <c r="AG7" s="19" t="s">
        <v>62</v>
      </c>
      <c r="AH7" s="19" t="s">
        <v>63</v>
      </c>
      <c r="AI7" s="19" t="s">
        <v>62</v>
      </c>
      <c r="AJ7" s="19" t="s">
        <v>63</v>
      </c>
      <c r="AK7" s="19" t="s">
        <v>63</v>
      </c>
      <c r="AL7" s="19" t="s">
        <v>62</v>
      </c>
      <c r="AM7" s="19" t="s">
        <v>63</v>
      </c>
      <c r="AN7" s="19" t="s">
        <v>62</v>
      </c>
      <c r="AO7" s="19" t="s">
        <v>62</v>
      </c>
      <c r="AP7" s="19" t="s">
        <v>62</v>
      </c>
      <c r="AQ7" s="19" t="s">
        <v>62</v>
      </c>
      <c r="AR7" s="19" t="s">
        <v>63</v>
      </c>
      <c r="AS7" s="19" t="s">
        <v>63</v>
      </c>
      <c r="AT7" s="19" t="s">
        <v>63</v>
      </c>
      <c r="AU7" s="19" t="s">
        <v>63</v>
      </c>
      <c r="AV7" s="19" t="s">
        <v>63</v>
      </c>
      <c r="AW7" s="19" t="s">
        <v>63</v>
      </c>
      <c r="AX7" s="19" t="s">
        <v>63</v>
      </c>
      <c r="AY7" s="19" t="s">
        <v>63</v>
      </c>
      <c r="AZ7" s="19" t="s">
        <v>63</v>
      </c>
      <c r="BA7" s="19" t="s">
        <v>63</v>
      </c>
      <c r="BB7" s="19" t="s">
        <v>63</v>
      </c>
      <c r="BC7" s="19" t="s">
        <v>63</v>
      </c>
      <c r="BD7" s="19" t="s">
        <v>63</v>
      </c>
      <c r="BE7" s="19" t="s">
        <v>63</v>
      </c>
      <c r="BF7" s="19" t="s">
        <v>63</v>
      </c>
      <c r="BG7" s="19" t="s">
        <v>63</v>
      </c>
      <c r="BH7" s="19" t="s">
        <v>63</v>
      </c>
      <c r="BI7" s="19" t="s">
        <v>63</v>
      </c>
      <c r="BJ7" s="19" t="s">
        <v>63</v>
      </c>
      <c r="BK7" s="19"/>
      <c r="BL7" s="19" t="s">
        <v>64</v>
      </c>
    </row>
    <row r="8" spans="1:64">
      <c r="A8">
        <v>24</v>
      </c>
      <c r="B8">
        <v>541914</v>
      </c>
      <c r="C8" s="33" t="s">
        <v>751</v>
      </c>
      <c r="D8">
        <v>80</v>
      </c>
      <c r="N8">
        <f t="shared" si="1"/>
        <v>80</v>
      </c>
      <c r="O8">
        <f>N8*Auftragspauschalen!B$2</f>
        <v>482.71999999999997</v>
      </c>
      <c r="P8">
        <f>IF(O8&gt;=Auftragspauschalen!A$33,Auftragspauschalen!D$33,IF(O8&gt;=Auftragspauschalen!A$32,Auftragspauschalen!D$32,IF(O8&gt;=Auftragspauschalen!A$31,Auftragspauschalen!D$31,IF(O8&gt;=Auftragspauschalen!A$30,Auftragspauschalen!D$30,0))))</f>
        <v>19.84</v>
      </c>
      <c r="Q8">
        <f>IF(O8&gt;=Auftragspauschalen!A$33,Auftragspauschalen!G$33,IF(O8&gt;=Auftragspauschalen!A$32,Auftragspauschalen!G$32,IF(O8&gt;=Auftragspauschalen!A$31,Auftragspauschalen!G$31,IF(O8&gt;=Auftragspauschalen!A$30,Auftragspauschalen!G$30,0))))</f>
        <v>19.05</v>
      </c>
      <c r="R8">
        <f t="shared" si="0"/>
        <v>0.69272</v>
      </c>
      <c r="S8">
        <v>1</v>
      </c>
      <c r="U8" s="52" t="s">
        <v>752</v>
      </c>
      <c r="V8" s="15" t="s">
        <v>55</v>
      </c>
      <c r="W8" s="1">
        <v>1027</v>
      </c>
      <c r="X8" s="16">
        <v>2.5</v>
      </c>
      <c r="Y8" s="17" t="s">
        <v>75</v>
      </c>
      <c r="Z8" s="17" t="s">
        <v>57</v>
      </c>
      <c r="AA8" s="17" t="s">
        <v>57</v>
      </c>
      <c r="AB8" s="17" t="s">
        <v>57</v>
      </c>
      <c r="AC8" s="18">
        <v>1</v>
      </c>
      <c r="AD8" s="17"/>
      <c r="AE8" s="17"/>
      <c r="AF8" s="17"/>
      <c r="AG8" s="19" t="s">
        <v>62</v>
      </c>
      <c r="AH8" s="19" t="s">
        <v>63</v>
      </c>
      <c r="AI8" s="19" t="s">
        <v>63</v>
      </c>
      <c r="AJ8" s="19" t="s">
        <v>63</v>
      </c>
      <c r="AK8" s="19" t="s">
        <v>63</v>
      </c>
      <c r="AL8" s="19" t="s">
        <v>63</v>
      </c>
      <c r="AM8" s="19" t="s">
        <v>62</v>
      </c>
      <c r="AN8" s="19" t="s">
        <v>62</v>
      </c>
      <c r="AO8" s="19" t="s">
        <v>62</v>
      </c>
      <c r="AP8" s="19" t="s">
        <v>62</v>
      </c>
      <c r="AQ8" s="19" t="s">
        <v>62</v>
      </c>
      <c r="AR8" s="19" t="s">
        <v>62</v>
      </c>
      <c r="AS8" s="19" t="s">
        <v>62</v>
      </c>
      <c r="AT8" s="19" t="s">
        <v>62</v>
      </c>
      <c r="AU8" s="19" t="s">
        <v>63</v>
      </c>
      <c r="AV8" s="19" t="s">
        <v>63</v>
      </c>
      <c r="AW8" s="19" t="s">
        <v>63</v>
      </c>
      <c r="AX8" s="19" t="s">
        <v>63</v>
      </c>
      <c r="AY8" s="19" t="s">
        <v>63</v>
      </c>
      <c r="AZ8" s="19" t="s">
        <v>63</v>
      </c>
      <c r="BA8" s="19" t="s">
        <v>63</v>
      </c>
      <c r="BB8" s="19" t="s">
        <v>63</v>
      </c>
      <c r="BC8" s="19" t="s">
        <v>63</v>
      </c>
      <c r="BD8" s="19" t="s">
        <v>63</v>
      </c>
      <c r="BE8" s="19" t="s">
        <v>63</v>
      </c>
      <c r="BF8" s="19" t="s">
        <v>63</v>
      </c>
      <c r="BG8" s="19" t="s">
        <v>63</v>
      </c>
      <c r="BH8" s="19" t="s">
        <v>63</v>
      </c>
      <c r="BI8" s="19" t="s">
        <v>63</v>
      </c>
      <c r="BJ8" s="19" t="s">
        <v>62</v>
      </c>
      <c r="BK8" s="19"/>
      <c r="BL8" s="19" t="s">
        <v>64</v>
      </c>
    </row>
    <row r="9" spans="1:64" ht="28.5">
      <c r="C9" s="52"/>
      <c r="N9">
        <f t="shared" si="1"/>
        <v>0</v>
      </c>
      <c r="O9">
        <f>N9*Auftragspauschalen!B$2</f>
        <v>0</v>
      </c>
      <c r="P9">
        <f>IF(O9&gt;=Auftragspauschalen!A$33,Auftragspauschalen!D$33,IF(O9&gt;=Auftragspauschalen!A$32,Auftragspauschalen!D$32,IF(O9&gt;=Auftragspauschalen!A$31,Auftragspauschalen!D$31,IF(O9&gt;=Auftragspauschalen!A$30,Auftragspauschalen!D$30,0))))</f>
        <v>0</v>
      </c>
      <c r="Q9">
        <f>IF(O9&gt;=Auftragspauschalen!A$33,Auftragspauschalen!G$33,IF(O9&gt;=Auftragspauschalen!A$32,Auftragspauschalen!G$32,IF(O9&gt;=Auftragspauschalen!A$31,Auftragspauschalen!G$31,IF(O9&gt;=Auftragspauschalen!A$30,Auftragspauschalen!G$30,0))))</f>
        <v>0</v>
      </c>
      <c r="R9">
        <f t="shared" si="0"/>
        <v>0</v>
      </c>
      <c r="S9">
        <v>0</v>
      </c>
      <c r="T9" s="33" t="s">
        <v>1045</v>
      </c>
      <c r="U9" s="52" t="s">
        <v>753</v>
      </c>
      <c r="V9" s="15" t="s">
        <v>55</v>
      </c>
      <c r="W9" s="1">
        <v>1065</v>
      </c>
      <c r="X9" s="16">
        <v>140</v>
      </c>
      <c r="Y9" s="20" t="s">
        <v>76</v>
      </c>
      <c r="Z9" s="17" t="s">
        <v>77</v>
      </c>
      <c r="AA9" s="17" t="s">
        <v>58</v>
      </c>
      <c r="AB9" s="17" t="s">
        <v>57</v>
      </c>
      <c r="AC9" s="18" t="s">
        <v>78</v>
      </c>
      <c r="AD9" s="17"/>
      <c r="AE9" s="17"/>
      <c r="AF9" s="17"/>
      <c r="AG9" s="19" t="s">
        <v>62</v>
      </c>
      <c r="AH9" s="19" t="s">
        <v>63</v>
      </c>
      <c r="AI9" s="19" t="s">
        <v>63</v>
      </c>
      <c r="AJ9" s="19" t="s">
        <v>63</v>
      </c>
      <c r="AK9" s="19" t="s">
        <v>63</v>
      </c>
      <c r="AL9" s="19" t="s">
        <v>62</v>
      </c>
      <c r="AM9" s="19" t="s">
        <v>63</v>
      </c>
      <c r="AN9" s="19" t="s">
        <v>62</v>
      </c>
      <c r="AO9" s="19" t="s">
        <v>62</v>
      </c>
      <c r="AP9" s="19" t="s">
        <v>62</v>
      </c>
      <c r="AQ9" s="19" t="s">
        <v>62</v>
      </c>
      <c r="AR9" s="19" t="s">
        <v>63</v>
      </c>
      <c r="AS9" s="19" t="s">
        <v>63</v>
      </c>
      <c r="AT9" s="19" t="s">
        <v>63</v>
      </c>
      <c r="AU9" s="19" t="s">
        <v>63</v>
      </c>
      <c r="AV9" s="19" t="s">
        <v>63</v>
      </c>
      <c r="AW9" s="19" t="s">
        <v>63</v>
      </c>
      <c r="AX9" s="19" t="s">
        <v>63</v>
      </c>
      <c r="AY9" s="19" t="s">
        <v>63</v>
      </c>
      <c r="AZ9" s="19" t="s">
        <v>63</v>
      </c>
      <c r="BA9" s="19" t="s">
        <v>63</v>
      </c>
      <c r="BB9" s="19" t="s">
        <v>63</v>
      </c>
      <c r="BC9" s="19" t="s">
        <v>63</v>
      </c>
      <c r="BD9" s="19" t="s">
        <v>63</v>
      </c>
      <c r="BE9" s="19" t="s">
        <v>63</v>
      </c>
      <c r="BF9" s="19" t="s">
        <v>63</v>
      </c>
      <c r="BG9" s="19" t="s">
        <v>63</v>
      </c>
      <c r="BH9" s="19" t="s">
        <v>63</v>
      </c>
      <c r="BI9" s="19" t="s">
        <v>63</v>
      </c>
      <c r="BJ9" s="19" t="s">
        <v>63</v>
      </c>
      <c r="BK9" s="19"/>
      <c r="BL9" s="19" t="s">
        <v>64</v>
      </c>
    </row>
    <row r="10" spans="1:64" ht="85.5">
      <c r="A10">
        <v>24</v>
      </c>
      <c r="B10" s="54">
        <v>548295</v>
      </c>
      <c r="C10" s="33" t="s">
        <v>754</v>
      </c>
      <c r="D10">
        <v>1600</v>
      </c>
      <c r="N10">
        <f t="shared" si="1"/>
        <v>1600</v>
      </c>
      <c r="O10">
        <f>N10*Auftragspauschalen!B$2</f>
        <v>9654.4</v>
      </c>
      <c r="P10">
        <f>IF(O10&gt;=Auftragspauschalen!A$33,Auftragspauschalen!D$33,IF(O10&gt;=Auftragspauschalen!A$32,Auftragspauschalen!D$32,IF(O10&gt;=Auftragspauschalen!A$31,Auftragspauschalen!D$31,IF(O10&gt;=Auftragspauschalen!A$30,Auftragspauschalen!D$30,0))))</f>
        <v>38.5</v>
      </c>
      <c r="Q10">
        <f>IF(O10&gt;=Auftragspauschalen!A$33,Auftragspauschalen!G$33,IF(O10&gt;=Auftragspauschalen!A$32,Auftragspauschalen!G$32,IF(O10&gt;=Auftragspauschalen!A$31,Auftragspauschalen!G$31,IF(O10&gt;=Auftragspauschalen!A$30,Auftragspauschalen!G$30,0))))</f>
        <v>37.08</v>
      </c>
      <c r="R10">
        <f t="shared" si="0"/>
        <v>13.8544</v>
      </c>
      <c r="S10">
        <v>2</v>
      </c>
      <c r="T10" s="33" t="s">
        <v>755</v>
      </c>
      <c r="U10" s="52" t="s">
        <v>756</v>
      </c>
      <c r="V10" s="15" t="s">
        <v>55</v>
      </c>
      <c r="W10" s="1">
        <v>1069</v>
      </c>
      <c r="X10" s="16">
        <v>140</v>
      </c>
      <c r="Y10" s="20" t="s">
        <v>79</v>
      </c>
      <c r="Z10" s="17" t="s">
        <v>77</v>
      </c>
      <c r="AA10" s="17" t="s">
        <v>58</v>
      </c>
      <c r="AB10" s="17" t="s">
        <v>57</v>
      </c>
      <c r="AC10" s="18" t="s">
        <v>80</v>
      </c>
      <c r="AD10" s="17"/>
      <c r="AE10" s="17" t="s">
        <v>81</v>
      </c>
      <c r="AF10" s="17"/>
      <c r="AG10" s="19" t="s">
        <v>62</v>
      </c>
      <c r="AH10" s="19" t="s">
        <v>63</v>
      </c>
      <c r="AI10" s="19" t="s">
        <v>63</v>
      </c>
      <c r="AJ10" s="19" t="s">
        <v>63</v>
      </c>
      <c r="AK10" s="19" t="s">
        <v>63</v>
      </c>
      <c r="AL10" s="19" t="s">
        <v>62</v>
      </c>
      <c r="AM10" s="19" t="s">
        <v>63</v>
      </c>
      <c r="AN10" s="19" t="s">
        <v>62</v>
      </c>
      <c r="AO10" s="19" t="s">
        <v>62</v>
      </c>
      <c r="AP10" s="19" t="s">
        <v>62</v>
      </c>
      <c r="AQ10" s="19" t="s">
        <v>62</v>
      </c>
      <c r="AR10" s="19" t="s">
        <v>63</v>
      </c>
      <c r="AS10" s="19" t="s">
        <v>63</v>
      </c>
      <c r="AT10" s="19" t="s">
        <v>63</v>
      </c>
      <c r="AU10" s="19" t="s">
        <v>63</v>
      </c>
      <c r="AV10" s="19" t="s">
        <v>63</v>
      </c>
      <c r="AW10" s="19" t="s">
        <v>63</v>
      </c>
      <c r="AX10" s="19" t="s">
        <v>63</v>
      </c>
      <c r="AY10" s="19" t="s">
        <v>63</v>
      </c>
      <c r="AZ10" s="19" t="s">
        <v>63</v>
      </c>
      <c r="BA10" s="19" t="s">
        <v>63</v>
      </c>
      <c r="BB10" s="19" t="s">
        <v>63</v>
      </c>
      <c r="BC10" s="19" t="s">
        <v>63</v>
      </c>
      <c r="BD10" s="19" t="s">
        <v>63</v>
      </c>
      <c r="BE10" s="19" t="s">
        <v>63</v>
      </c>
      <c r="BF10" s="19" t="s">
        <v>63</v>
      </c>
      <c r="BG10" s="19" t="s">
        <v>63</v>
      </c>
      <c r="BH10" s="19" t="s">
        <v>63</v>
      </c>
      <c r="BI10" s="19" t="s">
        <v>63</v>
      </c>
      <c r="BJ10" s="19" t="s">
        <v>63</v>
      </c>
      <c r="BK10" s="19"/>
      <c r="BL10" s="19" t="s">
        <v>64</v>
      </c>
    </row>
    <row r="11" spans="1:64" ht="28.5">
      <c r="A11">
        <v>3</v>
      </c>
      <c r="B11" s="54">
        <v>125090</v>
      </c>
      <c r="C11" s="33" t="s">
        <v>757</v>
      </c>
      <c r="D11">
        <v>80</v>
      </c>
      <c r="N11">
        <f t="shared" si="1"/>
        <v>80</v>
      </c>
      <c r="O11">
        <f>N11*Auftragspauschalen!B$2</f>
        <v>482.71999999999997</v>
      </c>
      <c r="P11">
        <f>IF(O11&gt;=Auftragspauschalen!A$33,Auftragspauschalen!D$33,IF(O11&gt;=Auftragspauschalen!A$32,Auftragspauschalen!D$32,IF(O11&gt;=Auftragspauschalen!A$31,Auftragspauschalen!D$31,IF(O11&gt;=Auftragspauschalen!A$30,Auftragspauschalen!D$30,0))))</f>
        <v>19.84</v>
      </c>
      <c r="Q11">
        <f>IF(O11&gt;=Auftragspauschalen!A$33,Auftragspauschalen!G$33,IF(O11&gt;=Auftragspauschalen!A$32,Auftragspauschalen!G$32,IF(O11&gt;=Auftragspauschalen!A$31,Auftragspauschalen!G$31,IF(O11&gt;=Auftragspauschalen!A$30,Auftragspauschalen!G$30,0))))</f>
        <v>19.05</v>
      </c>
      <c r="R11">
        <f t="shared" si="0"/>
        <v>0.69272</v>
      </c>
      <c r="S11">
        <v>1</v>
      </c>
      <c r="U11" s="52" t="s">
        <v>758</v>
      </c>
      <c r="V11" s="15" t="s">
        <v>55</v>
      </c>
      <c r="W11" s="1">
        <v>1093</v>
      </c>
      <c r="X11" s="16">
        <v>2.5</v>
      </c>
      <c r="Y11" s="20" t="s">
        <v>82</v>
      </c>
      <c r="Z11" s="17" t="s">
        <v>57</v>
      </c>
      <c r="AA11" s="17" t="s">
        <v>58</v>
      </c>
      <c r="AB11" s="17" t="s">
        <v>57</v>
      </c>
      <c r="AC11" s="18">
        <v>1</v>
      </c>
      <c r="AD11" s="17"/>
      <c r="AE11" s="17"/>
      <c r="AF11" s="17"/>
      <c r="AG11" s="19" t="s">
        <v>62</v>
      </c>
      <c r="AH11" s="19" t="s">
        <v>63</v>
      </c>
      <c r="AI11" s="19" t="s">
        <v>63</v>
      </c>
      <c r="AJ11" s="19" t="s">
        <v>63</v>
      </c>
      <c r="AK11" s="19" t="s">
        <v>63</v>
      </c>
      <c r="AL11" s="19" t="s">
        <v>63</v>
      </c>
      <c r="AM11" s="19" t="s">
        <v>62</v>
      </c>
      <c r="AN11" s="19" t="s">
        <v>62</v>
      </c>
      <c r="AO11" s="19" t="s">
        <v>62</v>
      </c>
      <c r="AP11" s="19" t="s">
        <v>62</v>
      </c>
      <c r="AQ11" s="19" t="s">
        <v>62</v>
      </c>
      <c r="AR11" s="19" t="s">
        <v>62</v>
      </c>
      <c r="AS11" s="19" t="s">
        <v>62</v>
      </c>
      <c r="AT11" s="19" t="s">
        <v>62</v>
      </c>
      <c r="AU11" s="19" t="s">
        <v>63</v>
      </c>
      <c r="AV11" s="19" t="s">
        <v>63</v>
      </c>
      <c r="AW11" s="19" t="s">
        <v>63</v>
      </c>
      <c r="AX11" s="19" t="s">
        <v>63</v>
      </c>
      <c r="AY11" s="19" t="s">
        <v>63</v>
      </c>
      <c r="AZ11" s="19" t="s">
        <v>63</v>
      </c>
      <c r="BA11" s="19" t="s">
        <v>63</v>
      </c>
      <c r="BB11" s="19" t="s">
        <v>63</v>
      </c>
      <c r="BC11" s="19" t="s">
        <v>63</v>
      </c>
      <c r="BD11" s="19" t="s">
        <v>63</v>
      </c>
      <c r="BE11" s="19" t="s">
        <v>63</v>
      </c>
      <c r="BF11" s="19" t="s">
        <v>63</v>
      </c>
      <c r="BG11" s="19" t="s">
        <v>63</v>
      </c>
      <c r="BH11" s="19" t="s">
        <v>63</v>
      </c>
      <c r="BI11" s="19" t="s">
        <v>63</v>
      </c>
      <c r="BJ11" s="19" t="s">
        <v>63</v>
      </c>
      <c r="BK11" s="19"/>
      <c r="BL11" s="19" t="s">
        <v>64</v>
      </c>
    </row>
    <row r="12" spans="1:64" ht="42.75">
      <c r="A12">
        <v>24</v>
      </c>
      <c r="B12">
        <v>555995</v>
      </c>
      <c r="C12" s="52" t="s">
        <v>759</v>
      </c>
      <c r="D12">
        <v>200</v>
      </c>
      <c r="N12">
        <f t="shared" si="1"/>
        <v>200</v>
      </c>
      <c r="O12">
        <f>N12*Auftragspauschalen!B$2</f>
        <v>1206.8</v>
      </c>
      <c r="P12">
        <f>IF(O12&gt;=Auftragspauschalen!A$33,Auftragspauschalen!D$33,IF(O12&gt;=Auftragspauschalen!A$32,Auftragspauschalen!D$32,IF(O12&gt;=Auftragspauschalen!A$31,Auftragspauschalen!D$31,IF(O12&gt;=Auftragspauschalen!A$30,Auftragspauschalen!D$30,0))))</f>
        <v>32.119999999999997</v>
      </c>
      <c r="Q12">
        <f>IF(O12&gt;=Auftragspauschalen!A$33,Auftragspauschalen!G$33,IF(O12&gt;=Auftragspauschalen!A$32,Auftragspauschalen!G$32,IF(O12&gt;=Auftragspauschalen!A$31,Auftragspauschalen!G$31,IF(O12&gt;=Auftragspauschalen!A$30,Auftragspauschalen!G$30,0))))</f>
        <v>30.88</v>
      </c>
      <c r="R12">
        <f t="shared" si="0"/>
        <v>1.7318</v>
      </c>
      <c r="S12">
        <v>1</v>
      </c>
      <c r="U12" s="52" t="s">
        <v>760</v>
      </c>
      <c r="V12" s="15" t="s">
        <v>55</v>
      </c>
      <c r="W12" s="1">
        <v>1191.0999999999999</v>
      </c>
      <c r="X12" s="16">
        <v>50</v>
      </c>
      <c r="Y12" s="20" t="s">
        <v>83</v>
      </c>
      <c r="Z12" s="17" t="s">
        <v>84</v>
      </c>
      <c r="AA12" s="17" t="s">
        <v>58</v>
      </c>
      <c r="AB12" s="17" t="s">
        <v>59</v>
      </c>
      <c r="AC12" s="18">
        <v>1</v>
      </c>
      <c r="AD12" s="17"/>
      <c r="AE12" s="17"/>
      <c r="AF12" s="17"/>
      <c r="AG12" s="19" t="s">
        <v>63</v>
      </c>
      <c r="AH12" s="19" t="s">
        <v>63</v>
      </c>
      <c r="AI12" s="19" t="s">
        <v>62</v>
      </c>
      <c r="AJ12" s="19" t="s">
        <v>63</v>
      </c>
      <c r="AK12" s="19" t="s">
        <v>63</v>
      </c>
      <c r="AL12" s="19" t="s">
        <v>62</v>
      </c>
      <c r="AM12" s="19" t="s">
        <v>63</v>
      </c>
      <c r="AN12" s="19" t="s">
        <v>62</v>
      </c>
      <c r="AO12" s="19" t="s">
        <v>62</v>
      </c>
      <c r="AP12" s="19" t="s">
        <v>62</v>
      </c>
      <c r="AQ12" s="19" t="s">
        <v>62</v>
      </c>
      <c r="AR12" s="19" t="s">
        <v>63</v>
      </c>
      <c r="AS12" s="19" t="s">
        <v>63</v>
      </c>
      <c r="AT12" s="19" t="s">
        <v>63</v>
      </c>
      <c r="AU12" s="19" t="s">
        <v>63</v>
      </c>
      <c r="AV12" s="19" t="s">
        <v>63</v>
      </c>
      <c r="AW12" s="19" t="s">
        <v>63</v>
      </c>
      <c r="AX12" s="19" t="s">
        <v>63</v>
      </c>
      <c r="AY12" s="19" t="s">
        <v>63</v>
      </c>
      <c r="AZ12" s="19" t="s">
        <v>63</v>
      </c>
      <c r="BA12" s="19" t="s">
        <v>63</v>
      </c>
      <c r="BB12" s="19" t="s">
        <v>63</v>
      </c>
      <c r="BC12" s="19" t="s">
        <v>63</v>
      </c>
      <c r="BD12" s="19" t="s">
        <v>63</v>
      </c>
      <c r="BE12" s="19" t="s">
        <v>63</v>
      </c>
      <c r="BF12" s="19" t="s">
        <v>63</v>
      </c>
      <c r="BG12" s="19" t="s">
        <v>63</v>
      </c>
      <c r="BH12" s="19" t="s">
        <v>63</v>
      </c>
      <c r="BI12" s="19" t="s">
        <v>63</v>
      </c>
      <c r="BJ12" s="19" t="s">
        <v>62</v>
      </c>
      <c r="BK12" s="19"/>
      <c r="BL12" s="19" t="s">
        <v>64</v>
      </c>
    </row>
    <row r="13" spans="1:64" ht="409.5">
      <c r="N13">
        <f t="shared" si="1"/>
        <v>0</v>
      </c>
      <c r="O13">
        <f>N13*Auftragspauschalen!B$2</f>
        <v>0</v>
      </c>
      <c r="P13">
        <f>IF(O13&gt;=Auftragspauschalen!A$33,Auftragspauschalen!D$33,IF(O13&gt;=Auftragspauschalen!A$32,Auftragspauschalen!D$32,IF(O13&gt;=Auftragspauschalen!A$31,Auftragspauschalen!D$31,IF(O13&gt;=Auftragspauschalen!A$30,Auftragspauschalen!D$30,0))))</f>
        <v>0</v>
      </c>
      <c r="Q13">
        <f>IF(O13&gt;=Auftragspauschalen!A$33,Auftragspauschalen!G$33,IF(O13&gt;=Auftragspauschalen!A$32,Auftragspauschalen!G$32,IF(O13&gt;=Auftragspauschalen!A$31,Auftragspauschalen!G$31,IF(O13&gt;=Auftragspauschalen!A$30,Auftragspauschalen!G$30,0))))</f>
        <v>0</v>
      </c>
      <c r="R13">
        <f t="shared" si="0"/>
        <v>0</v>
      </c>
      <c r="S13">
        <v>0</v>
      </c>
      <c r="T13" s="33" t="s">
        <v>509</v>
      </c>
      <c r="U13" s="52" t="s">
        <v>761</v>
      </c>
      <c r="V13" s="15" t="s">
        <v>55</v>
      </c>
      <c r="W13" s="1">
        <v>1194</v>
      </c>
      <c r="X13" s="16">
        <v>87</v>
      </c>
      <c r="Y13" s="20" t="s">
        <v>85</v>
      </c>
      <c r="Z13" s="17" t="s">
        <v>57</v>
      </c>
      <c r="AA13" s="17" t="s">
        <v>57</v>
      </c>
      <c r="AB13" s="17" t="s">
        <v>59</v>
      </c>
      <c r="AC13" s="17" t="s">
        <v>86</v>
      </c>
      <c r="AD13" s="18" t="s">
        <v>87</v>
      </c>
      <c r="AE13" s="17" t="s">
        <v>88</v>
      </c>
      <c r="AF13" s="17"/>
      <c r="AG13" s="19" t="s">
        <v>63</v>
      </c>
      <c r="AH13" s="19" t="s">
        <v>63</v>
      </c>
      <c r="AI13" s="19" t="s">
        <v>62</v>
      </c>
      <c r="AJ13" s="19" t="s">
        <v>63</v>
      </c>
      <c r="AK13" s="19" t="s">
        <v>63</v>
      </c>
      <c r="AL13" s="19" t="s">
        <v>62</v>
      </c>
      <c r="AM13" s="19" t="s">
        <v>63</v>
      </c>
      <c r="AN13" s="19" t="s">
        <v>62</v>
      </c>
      <c r="AO13" s="19" t="s">
        <v>62</v>
      </c>
      <c r="AP13" s="19" t="s">
        <v>62</v>
      </c>
      <c r="AQ13" s="19" t="s">
        <v>62</v>
      </c>
      <c r="AR13" s="19" t="s">
        <v>63</v>
      </c>
      <c r="AS13" s="19" t="s">
        <v>63</v>
      </c>
      <c r="AT13" s="19" t="s">
        <v>63</v>
      </c>
      <c r="AU13" s="19" t="s">
        <v>63</v>
      </c>
      <c r="AV13" s="19" t="s">
        <v>63</v>
      </c>
      <c r="AW13" s="19" t="s">
        <v>63</v>
      </c>
      <c r="AX13" s="19" t="s">
        <v>63</v>
      </c>
      <c r="AY13" s="19" t="s">
        <v>63</v>
      </c>
      <c r="AZ13" s="19" t="s">
        <v>63</v>
      </c>
      <c r="BA13" s="19" t="s">
        <v>63</v>
      </c>
      <c r="BB13" s="19" t="s">
        <v>63</v>
      </c>
      <c r="BC13" s="19" t="s">
        <v>63</v>
      </c>
      <c r="BD13" s="19" t="s">
        <v>63</v>
      </c>
      <c r="BE13" s="19" t="s">
        <v>63</v>
      </c>
      <c r="BF13" s="19" t="s">
        <v>63</v>
      </c>
      <c r="BG13" s="19" t="s">
        <v>63</v>
      </c>
      <c r="BH13" s="19" t="s">
        <v>63</v>
      </c>
      <c r="BI13" s="19" t="s">
        <v>63</v>
      </c>
      <c r="BJ13" s="19" t="s">
        <v>63</v>
      </c>
      <c r="BK13" s="19"/>
      <c r="BL13" s="19" t="s">
        <v>64</v>
      </c>
    </row>
    <row r="14" spans="1:64">
      <c r="A14">
        <v>3</v>
      </c>
      <c r="B14">
        <v>125031</v>
      </c>
      <c r="C14" t="s">
        <v>762</v>
      </c>
      <c r="D14">
        <v>70</v>
      </c>
      <c r="N14">
        <f t="shared" si="1"/>
        <v>70</v>
      </c>
      <c r="O14">
        <f>N14*Auftragspauschalen!B$2</f>
        <v>422.38</v>
      </c>
      <c r="P14">
        <f>IF(O14&gt;=Auftragspauschalen!A$33,Auftragspauschalen!D$33,IF(O14&gt;=Auftragspauschalen!A$32,Auftragspauschalen!D$32,IF(O14&gt;=Auftragspauschalen!A$31,Auftragspauschalen!D$31,IF(O14&gt;=Auftragspauschalen!A$30,Auftragspauschalen!D$30,0))))</f>
        <v>19.84</v>
      </c>
      <c r="Q14">
        <f>IF(O14&gt;=Auftragspauschalen!A$33,Auftragspauschalen!G$33,IF(O14&gt;=Auftragspauschalen!A$32,Auftragspauschalen!G$32,IF(O14&gt;=Auftragspauschalen!A$31,Auftragspauschalen!G$31,IF(O14&gt;=Auftragspauschalen!A$30,Auftragspauschalen!G$30,0))))</f>
        <v>19.05</v>
      </c>
      <c r="R14">
        <f t="shared" si="0"/>
        <v>0.60613000000000006</v>
      </c>
      <c r="S14">
        <v>1</v>
      </c>
      <c r="U14" s="52" t="s">
        <v>763</v>
      </c>
      <c r="V14" s="15" t="s">
        <v>55</v>
      </c>
      <c r="W14" s="1">
        <v>1207</v>
      </c>
      <c r="X14" s="16">
        <v>3.2</v>
      </c>
      <c r="Y14" s="20" t="s">
        <v>89</v>
      </c>
      <c r="Z14" s="17" t="s">
        <v>57</v>
      </c>
      <c r="AA14" s="17" t="s">
        <v>57</v>
      </c>
      <c r="AB14" s="17" t="s">
        <v>57</v>
      </c>
      <c r="AC14" s="18">
        <v>1</v>
      </c>
      <c r="AD14" s="17"/>
      <c r="AE14" s="17"/>
      <c r="AF14" s="17"/>
      <c r="AG14" s="19" t="s">
        <v>62</v>
      </c>
      <c r="AH14" s="19" t="s">
        <v>63</v>
      </c>
      <c r="AI14" s="19" t="s">
        <v>63</v>
      </c>
      <c r="AJ14" s="19" t="s">
        <v>63</v>
      </c>
      <c r="AK14" s="19" t="s">
        <v>63</v>
      </c>
      <c r="AL14" s="19" t="s">
        <v>63</v>
      </c>
      <c r="AM14" s="19" t="s">
        <v>62</v>
      </c>
      <c r="AN14" s="19" t="s">
        <v>62</v>
      </c>
      <c r="AO14" s="19" t="s">
        <v>62</v>
      </c>
      <c r="AP14" s="19" t="s">
        <v>62</v>
      </c>
      <c r="AQ14" s="19" t="s">
        <v>62</v>
      </c>
      <c r="AR14" s="19" t="s">
        <v>62</v>
      </c>
      <c r="AS14" s="19" t="s">
        <v>62</v>
      </c>
      <c r="AT14" s="19" t="s">
        <v>62</v>
      </c>
      <c r="AU14" s="19" t="s">
        <v>63</v>
      </c>
      <c r="AV14" s="19" t="s">
        <v>63</v>
      </c>
      <c r="AW14" s="19" t="s">
        <v>63</v>
      </c>
      <c r="AX14" s="19" t="s">
        <v>63</v>
      </c>
      <c r="AY14" s="19" t="s">
        <v>63</v>
      </c>
      <c r="AZ14" s="19" t="s">
        <v>63</v>
      </c>
      <c r="BA14" s="19" t="s">
        <v>63</v>
      </c>
      <c r="BB14" s="19" t="s">
        <v>63</v>
      </c>
      <c r="BC14" s="19" t="s">
        <v>63</v>
      </c>
      <c r="BD14" s="19" t="s">
        <v>63</v>
      </c>
      <c r="BE14" s="19" t="s">
        <v>63</v>
      </c>
      <c r="BF14" s="19" t="s">
        <v>63</v>
      </c>
      <c r="BG14" s="19" t="s">
        <v>63</v>
      </c>
      <c r="BH14" s="19" t="s">
        <v>63</v>
      </c>
      <c r="BI14" s="19" t="s">
        <v>63</v>
      </c>
      <c r="BJ14" s="19" t="s">
        <v>63</v>
      </c>
      <c r="BK14" s="19"/>
      <c r="BL14" s="19" t="s">
        <v>64</v>
      </c>
    </row>
    <row r="15" spans="1:64" ht="71.25">
      <c r="A15">
        <v>24</v>
      </c>
      <c r="B15">
        <v>540514</v>
      </c>
      <c r="C15" s="33" t="s">
        <v>3041</v>
      </c>
      <c r="D15">
        <v>250</v>
      </c>
      <c r="N15">
        <f t="shared" si="1"/>
        <v>250</v>
      </c>
      <c r="O15">
        <f>N15*Auftragspauschalen!B$2</f>
        <v>1508.5</v>
      </c>
      <c r="P15">
        <f>IF(O15&gt;=Auftragspauschalen!A$33,Auftragspauschalen!D$33,IF(O15&gt;=Auftragspauschalen!A$32,Auftragspauschalen!D$32,IF(O15&gt;=Auftragspauschalen!A$31,Auftragspauschalen!D$31,IF(O15&gt;=Auftragspauschalen!A$30,Auftragspauschalen!D$30,0))))</f>
        <v>32.119999999999997</v>
      </c>
      <c r="Q15">
        <f>IF(O15&gt;=Auftragspauschalen!A$33,Auftragspauschalen!G$33,IF(O15&gt;=Auftragspauschalen!A$32,Auftragspauschalen!G$32,IF(O15&gt;=Auftragspauschalen!A$31,Auftragspauschalen!G$31,IF(O15&gt;=Auftragspauschalen!A$30,Auftragspauschalen!G$30,0))))</f>
        <v>30.88</v>
      </c>
      <c r="R15">
        <f t="shared" si="0"/>
        <v>2.1647500000000002</v>
      </c>
      <c r="S15">
        <v>1</v>
      </c>
      <c r="U15" s="52" t="s">
        <v>764</v>
      </c>
      <c r="V15" s="15" t="s">
        <v>55</v>
      </c>
      <c r="W15" s="1">
        <v>1212</v>
      </c>
      <c r="X15" s="16">
        <v>26</v>
      </c>
      <c r="Y15" s="20" t="s">
        <v>90</v>
      </c>
      <c r="Z15" s="17" t="s">
        <v>57</v>
      </c>
      <c r="AA15" s="17" t="s">
        <v>66</v>
      </c>
      <c r="AB15" s="17" t="s">
        <v>57</v>
      </c>
      <c r="AC15" s="18">
        <v>1</v>
      </c>
      <c r="AD15" s="17"/>
      <c r="AE15" s="17"/>
      <c r="AF15" s="17"/>
      <c r="AG15" s="19" t="s">
        <v>62</v>
      </c>
      <c r="AH15" s="19" t="s">
        <v>63</v>
      </c>
      <c r="AI15" s="19" t="s">
        <v>63</v>
      </c>
      <c r="AJ15" s="19" t="s">
        <v>63</v>
      </c>
      <c r="AK15" s="19" t="s">
        <v>63</v>
      </c>
      <c r="AL15" s="19" t="s">
        <v>63</v>
      </c>
      <c r="AM15" s="19" t="s">
        <v>62</v>
      </c>
      <c r="AN15" s="19" t="s">
        <v>62</v>
      </c>
      <c r="AO15" s="19" t="s">
        <v>62</v>
      </c>
      <c r="AP15" s="19" t="s">
        <v>62</v>
      </c>
      <c r="AQ15" s="19" t="s">
        <v>62</v>
      </c>
      <c r="AR15" s="19" t="s">
        <v>62</v>
      </c>
      <c r="AS15" s="19" t="s">
        <v>62</v>
      </c>
      <c r="AT15" s="19" t="s">
        <v>63</v>
      </c>
      <c r="AU15" s="19" t="s">
        <v>63</v>
      </c>
      <c r="AV15" s="19" t="s">
        <v>63</v>
      </c>
      <c r="AW15" s="19" t="s">
        <v>63</v>
      </c>
      <c r="AX15" s="19" t="s">
        <v>63</v>
      </c>
      <c r="AY15" s="19" t="s">
        <v>63</v>
      </c>
      <c r="AZ15" s="19" t="s">
        <v>63</v>
      </c>
      <c r="BA15" s="19" t="s">
        <v>63</v>
      </c>
      <c r="BB15" s="19" t="s">
        <v>63</v>
      </c>
      <c r="BC15" s="19" t="s">
        <v>63</v>
      </c>
      <c r="BD15" s="19" t="s">
        <v>63</v>
      </c>
      <c r="BE15" s="19" t="s">
        <v>63</v>
      </c>
      <c r="BF15" s="19" t="s">
        <v>62</v>
      </c>
      <c r="BG15" s="19" t="s">
        <v>63</v>
      </c>
      <c r="BH15" s="19" t="s">
        <v>63</v>
      </c>
      <c r="BI15" s="19" t="s">
        <v>63</v>
      </c>
      <c r="BJ15" s="19" t="s">
        <v>63</v>
      </c>
      <c r="BK15" s="19"/>
      <c r="BL15" s="19" t="s">
        <v>64</v>
      </c>
    </row>
    <row r="16" spans="1:64" ht="28.5">
      <c r="A16">
        <v>24</v>
      </c>
      <c r="B16">
        <v>540190</v>
      </c>
      <c r="C16" s="33" t="s">
        <v>765</v>
      </c>
      <c r="D16">
        <v>60</v>
      </c>
      <c r="N16">
        <f t="shared" si="1"/>
        <v>60</v>
      </c>
      <c r="O16">
        <f>N16*Auftragspauschalen!B$2</f>
        <v>362.03999999999996</v>
      </c>
      <c r="P16">
        <f>IF(O16&gt;=Auftragspauschalen!A$33,Auftragspauschalen!D$33,IF(O16&gt;=Auftragspauschalen!A$32,Auftragspauschalen!D$32,IF(O16&gt;=Auftragspauschalen!A$31,Auftragspauschalen!D$31,IF(O16&gt;=Auftragspauschalen!A$30,Auftragspauschalen!D$30,0))))</f>
        <v>19.84</v>
      </c>
      <c r="Q16">
        <f>IF(O16&gt;=Auftragspauschalen!A$33,Auftragspauschalen!G$33,IF(O16&gt;=Auftragspauschalen!A$32,Auftragspauschalen!G$32,IF(O16&gt;=Auftragspauschalen!A$31,Auftragspauschalen!G$31,IF(O16&gt;=Auftragspauschalen!A$30,Auftragspauschalen!G$30,0))))</f>
        <v>19.05</v>
      </c>
      <c r="R16">
        <f t="shared" si="0"/>
        <v>0.51954</v>
      </c>
      <c r="S16">
        <v>1</v>
      </c>
      <c r="U16" s="52" t="s">
        <v>91</v>
      </c>
      <c r="V16" s="15" t="s">
        <v>55</v>
      </c>
      <c r="W16" s="1">
        <v>1223</v>
      </c>
      <c r="X16" s="16">
        <v>2.8</v>
      </c>
      <c r="Y16" s="20" t="s">
        <v>91</v>
      </c>
      <c r="Z16" s="17" t="s">
        <v>57</v>
      </c>
      <c r="AA16" s="17" t="s">
        <v>57</v>
      </c>
      <c r="AB16" s="17" t="s">
        <v>59</v>
      </c>
      <c r="AC16" s="18">
        <v>1</v>
      </c>
      <c r="AD16" s="17"/>
      <c r="AE16" s="17"/>
      <c r="AF16" s="17"/>
      <c r="AG16" s="19" t="s">
        <v>62</v>
      </c>
      <c r="AH16" s="19" t="s">
        <v>63</v>
      </c>
      <c r="AI16" s="19" t="s">
        <v>63</v>
      </c>
      <c r="AJ16" s="19" t="s">
        <v>63</v>
      </c>
      <c r="AK16" s="19" t="s">
        <v>63</v>
      </c>
      <c r="AL16" s="19" t="s">
        <v>63</v>
      </c>
      <c r="AM16" s="19" t="s">
        <v>62</v>
      </c>
      <c r="AN16" s="19" t="s">
        <v>62</v>
      </c>
      <c r="AO16" s="19" t="s">
        <v>62</v>
      </c>
      <c r="AP16" s="19" t="s">
        <v>62</v>
      </c>
      <c r="AQ16" s="19" t="s">
        <v>62</v>
      </c>
      <c r="AR16" s="19" t="s">
        <v>63</v>
      </c>
      <c r="AS16" s="19" t="s">
        <v>63</v>
      </c>
      <c r="AT16" s="19" t="s">
        <v>63</v>
      </c>
      <c r="AU16" s="19" t="s">
        <v>63</v>
      </c>
      <c r="AV16" s="19" t="s">
        <v>63</v>
      </c>
      <c r="AW16" s="19" t="s">
        <v>63</v>
      </c>
      <c r="AX16" s="19" t="s">
        <v>63</v>
      </c>
      <c r="AY16" s="19" t="s">
        <v>63</v>
      </c>
      <c r="AZ16" s="19" t="s">
        <v>62</v>
      </c>
      <c r="BA16" s="19" t="s">
        <v>63</v>
      </c>
      <c r="BB16" s="19" t="s">
        <v>63</v>
      </c>
      <c r="BC16" s="19" t="s">
        <v>63</v>
      </c>
      <c r="BD16" s="19" t="s">
        <v>63</v>
      </c>
      <c r="BE16" s="19" t="s">
        <v>63</v>
      </c>
      <c r="BF16" s="19" t="s">
        <v>63</v>
      </c>
      <c r="BG16" s="19" t="s">
        <v>63</v>
      </c>
      <c r="BH16" s="19" t="s">
        <v>63</v>
      </c>
      <c r="BI16" s="19" t="s">
        <v>63</v>
      </c>
      <c r="BJ16" s="19" t="s">
        <v>62</v>
      </c>
      <c r="BK16" s="19"/>
      <c r="BL16" s="19" t="s">
        <v>64</v>
      </c>
    </row>
    <row r="17" spans="1:64">
      <c r="A17">
        <v>24</v>
      </c>
      <c r="B17">
        <v>544751</v>
      </c>
      <c r="C17" s="33" t="s">
        <v>766</v>
      </c>
      <c r="D17">
        <v>1600</v>
      </c>
      <c r="N17">
        <f t="shared" si="1"/>
        <v>1600</v>
      </c>
      <c r="O17">
        <f>N17*Auftragspauschalen!B$2</f>
        <v>9654.4</v>
      </c>
      <c r="P17">
        <f>IF(O17&gt;=Auftragspauschalen!A$33,Auftragspauschalen!D$33,IF(O17&gt;=Auftragspauschalen!A$32,Auftragspauschalen!D$32,IF(O17&gt;=Auftragspauschalen!A$31,Auftragspauschalen!D$31,IF(O17&gt;=Auftragspauschalen!A$30,Auftragspauschalen!D$30,0))))</f>
        <v>38.5</v>
      </c>
      <c r="Q17">
        <f>IF(O17&gt;=Auftragspauschalen!A$33,Auftragspauschalen!G$33,IF(O17&gt;=Auftragspauschalen!A$32,Auftragspauschalen!G$32,IF(O17&gt;=Auftragspauschalen!A$31,Auftragspauschalen!G$31,IF(O17&gt;=Auftragspauschalen!A$30,Auftragspauschalen!G$30,0))))</f>
        <v>37.08</v>
      </c>
      <c r="R17">
        <f t="shared" si="0"/>
        <v>13.8544</v>
      </c>
      <c r="S17">
        <v>1</v>
      </c>
      <c r="U17" s="52" t="s">
        <v>767</v>
      </c>
      <c r="V17" s="15" t="s">
        <v>55</v>
      </c>
      <c r="W17" s="1">
        <v>1224.0999999999999</v>
      </c>
      <c r="X17" s="16">
        <v>61</v>
      </c>
      <c r="Y17" s="20" t="s">
        <v>92</v>
      </c>
      <c r="Z17" s="17" t="s">
        <v>57</v>
      </c>
      <c r="AA17" s="17" t="s">
        <v>93</v>
      </c>
      <c r="AB17" s="17" t="s">
        <v>59</v>
      </c>
      <c r="AC17" s="18">
        <v>1</v>
      </c>
      <c r="AD17" s="17"/>
      <c r="AE17" s="17"/>
      <c r="AF17" s="17"/>
      <c r="AG17" s="19" t="s">
        <v>62</v>
      </c>
      <c r="AH17" s="19" t="s">
        <v>63</v>
      </c>
      <c r="AI17" s="19" t="s">
        <v>63</v>
      </c>
      <c r="AJ17" s="19" t="s">
        <v>63</v>
      </c>
      <c r="AK17" s="19" t="s">
        <v>63</v>
      </c>
      <c r="AL17" s="19" t="s">
        <v>62</v>
      </c>
      <c r="AM17" s="19" t="s">
        <v>63</v>
      </c>
      <c r="AN17" s="19" t="s">
        <v>62</v>
      </c>
      <c r="AO17" s="19" t="s">
        <v>62</v>
      </c>
      <c r="AP17" s="19" t="s">
        <v>62</v>
      </c>
      <c r="AQ17" s="19" t="s">
        <v>62</v>
      </c>
      <c r="AR17" s="19" t="s">
        <v>63</v>
      </c>
      <c r="AS17" s="19" t="s">
        <v>63</v>
      </c>
      <c r="AT17" s="19" t="s">
        <v>63</v>
      </c>
      <c r="AU17" s="19" t="s">
        <v>63</v>
      </c>
      <c r="AV17" s="19" t="s">
        <v>63</v>
      </c>
      <c r="AW17" s="19" t="s">
        <v>63</v>
      </c>
      <c r="AX17" s="19" t="s">
        <v>63</v>
      </c>
      <c r="AY17" s="19" t="s">
        <v>63</v>
      </c>
      <c r="AZ17" s="19" t="s">
        <v>63</v>
      </c>
      <c r="BA17" s="19" t="s">
        <v>63</v>
      </c>
      <c r="BB17" s="19" t="s">
        <v>63</v>
      </c>
      <c r="BC17" s="19" t="s">
        <v>63</v>
      </c>
      <c r="BD17" s="19" t="s">
        <v>63</v>
      </c>
      <c r="BE17" s="19" t="s">
        <v>63</v>
      </c>
      <c r="BF17" s="19" t="s">
        <v>63</v>
      </c>
      <c r="BG17" s="19" t="s">
        <v>63</v>
      </c>
      <c r="BH17" s="19" t="s">
        <v>63</v>
      </c>
      <c r="BI17" s="19" t="s">
        <v>63</v>
      </c>
      <c r="BJ17" s="19" t="s">
        <v>63</v>
      </c>
      <c r="BK17" s="19"/>
      <c r="BL17" s="19" t="s">
        <v>64</v>
      </c>
    </row>
    <row r="18" spans="1:64">
      <c r="A18">
        <v>24</v>
      </c>
      <c r="B18">
        <v>540271</v>
      </c>
      <c r="C18" s="33" t="s">
        <v>768</v>
      </c>
      <c r="D18">
        <v>70</v>
      </c>
      <c r="N18">
        <f t="shared" si="1"/>
        <v>70</v>
      </c>
      <c r="O18">
        <f>N18*Auftragspauschalen!B$2</f>
        <v>422.38</v>
      </c>
      <c r="P18">
        <f>IF(O18&gt;=Auftragspauschalen!A$33,Auftragspauschalen!D$33,IF(O18&gt;=Auftragspauschalen!A$32,Auftragspauschalen!D$32,IF(O18&gt;=Auftragspauschalen!A$31,Auftragspauschalen!D$31,IF(O18&gt;=Auftragspauschalen!A$30,Auftragspauschalen!D$30,0))))</f>
        <v>19.84</v>
      </c>
      <c r="Q18">
        <f>IF(O18&gt;=Auftragspauschalen!A$33,Auftragspauschalen!G$33,IF(O18&gt;=Auftragspauschalen!A$32,Auftragspauschalen!G$32,IF(O18&gt;=Auftragspauschalen!A$31,Auftragspauschalen!G$31,IF(O18&gt;=Auftragspauschalen!A$30,Auftragspauschalen!G$30,0))))</f>
        <v>19.05</v>
      </c>
      <c r="R18">
        <f t="shared" si="0"/>
        <v>0.60613000000000006</v>
      </c>
      <c r="S18">
        <v>1</v>
      </c>
      <c r="U18" s="52" t="s">
        <v>769</v>
      </c>
      <c r="V18" s="15" t="s">
        <v>55</v>
      </c>
      <c r="W18" s="1">
        <v>1230</v>
      </c>
      <c r="X18" s="16">
        <v>2.5</v>
      </c>
      <c r="Y18" s="20" t="s">
        <v>94</v>
      </c>
      <c r="Z18" s="17" t="s">
        <v>57</v>
      </c>
      <c r="AA18" s="17" t="s">
        <v>57</v>
      </c>
      <c r="AB18" s="17" t="s">
        <v>57</v>
      </c>
      <c r="AC18" s="18">
        <v>1</v>
      </c>
      <c r="AD18" s="17"/>
      <c r="AE18" s="17"/>
      <c r="AF18" s="17"/>
      <c r="AG18" s="19" t="s">
        <v>62</v>
      </c>
      <c r="AH18" s="19" t="s">
        <v>63</v>
      </c>
      <c r="AI18" s="19" t="s">
        <v>63</v>
      </c>
      <c r="AJ18" s="19" t="s">
        <v>63</v>
      </c>
      <c r="AK18" s="19" t="s">
        <v>63</v>
      </c>
      <c r="AL18" s="19" t="s">
        <v>63</v>
      </c>
      <c r="AM18" s="19" t="s">
        <v>62</v>
      </c>
      <c r="AN18" s="19" t="s">
        <v>62</v>
      </c>
      <c r="AO18" s="19" t="s">
        <v>62</v>
      </c>
      <c r="AP18" s="19" t="s">
        <v>62</v>
      </c>
      <c r="AQ18" s="19" t="s">
        <v>62</v>
      </c>
      <c r="AR18" s="19" t="s">
        <v>62</v>
      </c>
      <c r="AS18" s="19" t="s">
        <v>62</v>
      </c>
      <c r="AT18" s="19" t="s">
        <v>62</v>
      </c>
      <c r="AU18" s="19" t="s">
        <v>63</v>
      </c>
      <c r="AV18" s="19" t="s">
        <v>63</v>
      </c>
      <c r="AW18" s="19" t="s">
        <v>63</v>
      </c>
      <c r="AX18" s="19" t="s">
        <v>63</v>
      </c>
      <c r="AY18" s="19" t="s">
        <v>63</v>
      </c>
      <c r="AZ18" s="19" t="s">
        <v>63</v>
      </c>
      <c r="BA18" s="19" t="s">
        <v>63</v>
      </c>
      <c r="BB18" s="19" t="s">
        <v>63</v>
      </c>
      <c r="BC18" s="19" t="s">
        <v>63</v>
      </c>
      <c r="BD18" s="19" t="s">
        <v>63</v>
      </c>
      <c r="BE18" s="19" t="s">
        <v>63</v>
      </c>
      <c r="BF18" s="19" t="s">
        <v>63</v>
      </c>
      <c r="BG18" s="19" t="s">
        <v>63</v>
      </c>
      <c r="BH18" s="19" t="s">
        <v>63</v>
      </c>
      <c r="BI18" s="19" t="s">
        <v>63</v>
      </c>
      <c r="BJ18" s="19" t="s">
        <v>63</v>
      </c>
      <c r="BK18" s="19"/>
      <c r="BL18" s="19" t="s">
        <v>64</v>
      </c>
    </row>
    <row r="19" spans="1:64" ht="28.5">
      <c r="A19">
        <v>24</v>
      </c>
      <c r="B19">
        <v>541052</v>
      </c>
      <c r="C19" s="33" t="s">
        <v>770</v>
      </c>
      <c r="D19">
        <v>100</v>
      </c>
      <c r="N19">
        <f t="shared" si="1"/>
        <v>100</v>
      </c>
      <c r="O19">
        <f>N19*Auftragspauschalen!B$2</f>
        <v>603.4</v>
      </c>
      <c r="P19">
        <f>IF(O19&gt;=Auftragspauschalen!A$33,Auftragspauschalen!D$33,IF(O19&gt;=Auftragspauschalen!A$32,Auftragspauschalen!D$32,IF(O19&gt;=Auftragspauschalen!A$31,Auftragspauschalen!D$31,IF(O19&gt;=Auftragspauschalen!A$30,Auftragspauschalen!D$30,0))))</f>
        <v>19.84</v>
      </c>
      <c r="Q19">
        <f>IF(O19&gt;=Auftragspauschalen!A$33,Auftragspauschalen!G$33,IF(O19&gt;=Auftragspauschalen!A$32,Auftragspauschalen!G$32,IF(O19&gt;=Auftragspauschalen!A$31,Auftragspauschalen!G$31,IF(O19&gt;=Auftragspauschalen!A$30,Auftragspauschalen!G$30,0))))</f>
        <v>19.05</v>
      </c>
      <c r="R19">
        <f t="shared" si="0"/>
        <v>0.8659</v>
      </c>
      <c r="S19">
        <v>1</v>
      </c>
      <c r="U19" s="52" t="s">
        <v>771</v>
      </c>
      <c r="V19" s="15" t="s">
        <v>55</v>
      </c>
      <c r="W19" s="1">
        <v>1245</v>
      </c>
      <c r="X19" s="16">
        <v>10</v>
      </c>
      <c r="Y19" s="20" t="s">
        <v>95</v>
      </c>
      <c r="Z19" s="17" t="s">
        <v>57</v>
      </c>
      <c r="AA19" s="17" t="s">
        <v>58</v>
      </c>
      <c r="AB19" s="17" t="s">
        <v>59</v>
      </c>
      <c r="AC19" s="18">
        <v>1</v>
      </c>
      <c r="AD19" s="17"/>
      <c r="AE19" s="17"/>
      <c r="AF19" s="17"/>
      <c r="AG19" s="19" t="s">
        <v>62</v>
      </c>
      <c r="AH19" s="19" t="s">
        <v>62</v>
      </c>
      <c r="AI19" s="19" t="s">
        <v>62</v>
      </c>
      <c r="AJ19" s="19" t="s">
        <v>63</v>
      </c>
      <c r="AK19" s="19" t="s">
        <v>62</v>
      </c>
      <c r="AL19" s="19" t="s">
        <v>63</v>
      </c>
      <c r="AM19" s="19" t="s">
        <v>62</v>
      </c>
      <c r="AN19" s="19" t="s">
        <v>62</v>
      </c>
      <c r="AO19" s="19" t="s">
        <v>62</v>
      </c>
      <c r="AP19" s="19" t="s">
        <v>62</v>
      </c>
      <c r="AQ19" s="19" t="s">
        <v>62</v>
      </c>
      <c r="AR19" s="19" t="s">
        <v>62</v>
      </c>
      <c r="AS19" s="19" t="s">
        <v>62</v>
      </c>
      <c r="AT19" s="19" t="s">
        <v>62</v>
      </c>
      <c r="AU19" s="19" t="s">
        <v>63</v>
      </c>
      <c r="AV19" s="19" t="s">
        <v>63</v>
      </c>
      <c r="AW19" s="19" t="s">
        <v>63</v>
      </c>
      <c r="AX19" s="19" t="s">
        <v>63</v>
      </c>
      <c r="AY19" s="19" t="s">
        <v>63</v>
      </c>
      <c r="AZ19" s="19" t="s">
        <v>63</v>
      </c>
      <c r="BA19" s="19" t="s">
        <v>63</v>
      </c>
      <c r="BB19" s="19" t="s">
        <v>63</v>
      </c>
      <c r="BC19" s="19" t="s">
        <v>63</v>
      </c>
      <c r="BD19" s="19" t="s">
        <v>63</v>
      </c>
      <c r="BE19" s="19" t="s">
        <v>63</v>
      </c>
      <c r="BF19" s="19" t="s">
        <v>63</v>
      </c>
      <c r="BG19" s="19" t="s">
        <v>63</v>
      </c>
      <c r="BH19" s="19" t="s">
        <v>63</v>
      </c>
      <c r="BI19" s="19" t="s">
        <v>62</v>
      </c>
      <c r="BJ19" s="19" t="s">
        <v>62</v>
      </c>
      <c r="BK19" s="19"/>
      <c r="BL19" s="19" t="s">
        <v>64</v>
      </c>
    </row>
    <row r="20" spans="1:64">
      <c r="A20">
        <v>24</v>
      </c>
      <c r="B20">
        <v>554455</v>
      </c>
      <c r="C20" s="33" t="s">
        <v>772</v>
      </c>
      <c r="D20">
        <v>400</v>
      </c>
      <c r="N20">
        <f t="shared" si="1"/>
        <v>400</v>
      </c>
      <c r="O20">
        <f>N20*Auftragspauschalen!B$2</f>
        <v>2413.6</v>
      </c>
      <c r="P20">
        <f>IF(O20&gt;=Auftragspauschalen!A$33,Auftragspauschalen!D$33,IF(O20&gt;=Auftragspauschalen!A$32,Auftragspauschalen!D$32,IF(O20&gt;=Auftragspauschalen!A$31,Auftragspauschalen!D$31,IF(O20&gt;=Auftragspauschalen!A$30,Auftragspauschalen!D$30,0))))</f>
        <v>36.369999999999997</v>
      </c>
      <c r="Q20">
        <f>IF(O20&gt;=Auftragspauschalen!A$33,Auftragspauschalen!G$33,IF(O20&gt;=Auftragspauschalen!A$32,Auftragspauschalen!G$32,IF(O20&gt;=Auftragspauschalen!A$31,Auftragspauschalen!G$31,IF(O20&gt;=Auftragspauschalen!A$30,Auftragspauschalen!G$30,0))))</f>
        <v>34.99</v>
      </c>
      <c r="R20">
        <f t="shared" si="0"/>
        <v>3.4636</v>
      </c>
      <c r="S20">
        <v>1</v>
      </c>
      <c r="U20" s="52" t="s">
        <v>773</v>
      </c>
      <c r="V20" s="15" t="s">
        <v>55</v>
      </c>
      <c r="W20" s="1">
        <v>1260</v>
      </c>
      <c r="X20" s="16">
        <v>32</v>
      </c>
      <c r="Y20" s="20" t="s">
        <v>96</v>
      </c>
      <c r="Z20" s="17" t="s">
        <v>57</v>
      </c>
      <c r="AA20" s="17" t="s">
        <v>71</v>
      </c>
      <c r="AB20" s="17" t="s">
        <v>59</v>
      </c>
      <c r="AC20" s="18">
        <v>1</v>
      </c>
      <c r="AD20" s="17"/>
      <c r="AE20" s="21"/>
      <c r="AF20" s="17"/>
      <c r="AG20" s="19" t="s">
        <v>63</v>
      </c>
      <c r="AH20" s="19" t="s">
        <v>62</v>
      </c>
      <c r="AI20" s="19" t="s">
        <v>63</v>
      </c>
      <c r="AJ20" s="19" t="s">
        <v>63</v>
      </c>
      <c r="AK20" s="19" t="s">
        <v>63</v>
      </c>
      <c r="AL20" s="19" t="s">
        <v>63</v>
      </c>
      <c r="AM20" s="19" t="s">
        <v>62</v>
      </c>
      <c r="AN20" s="19" t="s">
        <v>62</v>
      </c>
      <c r="AO20" s="19" t="s">
        <v>62</v>
      </c>
      <c r="AP20" s="19" t="s">
        <v>62</v>
      </c>
      <c r="AQ20" s="19" t="s">
        <v>62</v>
      </c>
      <c r="AR20" s="19" t="s">
        <v>62</v>
      </c>
      <c r="AS20" s="19" t="s">
        <v>62</v>
      </c>
      <c r="AT20" s="19" t="s">
        <v>62</v>
      </c>
      <c r="AU20" s="19" t="s">
        <v>63</v>
      </c>
      <c r="AV20" s="19" t="s">
        <v>63</v>
      </c>
      <c r="AW20" s="19" t="s">
        <v>63</v>
      </c>
      <c r="AX20" s="19" t="s">
        <v>63</v>
      </c>
      <c r="AY20" s="19" t="s">
        <v>63</v>
      </c>
      <c r="AZ20" s="19" t="s">
        <v>63</v>
      </c>
      <c r="BA20" s="19" t="s">
        <v>63</v>
      </c>
      <c r="BB20" s="19" t="s">
        <v>63</v>
      </c>
      <c r="BC20" s="19" t="s">
        <v>63</v>
      </c>
      <c r="BD20" s="19" t="s">
        <v>63</v>
      </c>
      <c r="BE20" s="19" t="s">
        <v>63</v>
      </c>
      <c r="BF20" s="19" t="s">
        <v>63</v>
      </c>
      <c r="BG20" s="19" t="s">
        <v>63</v>
      </c>
      <c r="BH20" s="19" t="s">
        <v>63</v>
      </c>
      <c r="BI20" s="19" t="s">
        <v>63</v>
      </c>
      <c r="BJ20" s="19" t="s">
        <v>63</v>
      </c>
      <c r="BK20" s="19"/>
      <c r="BL20" s="19" t="s">
        <v>64</v>
      </c>
    </row>
    <row r="21" spans="1:64" ht="42.75">
      <c r="A21">
        <v>3</v>
      </c>
      <c r="B21">
        <v>127072</v>
      </c>
      <c r="C21" s="33" t="s">
        <v>3066</v>
      </c>
      <c r="D21">
        <v>80</v>
      </c>
      <c r="N21">
        <f t="shared" si="1"/>
        <v>80</v>
      </c>
      <c r="O21">
        <f>N21*Auftragspauschalen!B$2</f>
        <v>482.71999999999997</v>
      </c>
      <c r="P21">
        <f>IF(O21&gt;=Auftragspauschalen!A$33,Auftragspauschalen!D$33,IF(O21&gt;=Auftragspauschalen!A$32,Auftragspauschalen!D$32,IF(O21&gt;=Auftragspauschalen!A$31,Auftragspauschalen!D$31,IF(O21&gt;=Auftragspauschalen!A$30,Auftragspauschalen!D$30,0))))</f>
        <v>19.84</v>
      </c>
      <c r="Q21">
        <f>IF(O21&gt;=Auftragspauschalen!A$33,Auftragspauschalen!G$33,IF(O21&gt;=Auftragspauschalen!A$32,Auftragspauschalen!G$32,IF(O21&gt;=Auftragspauschalen!A$31,Auftragspauschalen!G$31,IF(O21&gt;=Auftragspauschalen!A$30,Auftragspauschalen!G$30,0))))</f>
        <v>19.05</v>
      </c>
      <c r="R21">
        <f t="shared" si="0"/>
        <v>0.69272</v>
      </c>
      <c r="S21">
        <v>1</v>
      </c>
      <c r="T21" s="33" t="s">
        <v>3065</v>
      </c>
      <c r="U21" s="52" t="s">
        <v>774</v>
      </c>
      <c r="V21" s="15" t="s">
        <v>55</v>
      </c>
      <c r="W21" s="1">
        <v>1266</v>
      </c>
      <c r="X21" s="16">
        <v>26</v>
      </c>
      <c r="Y21" s="20" t="s">
        <v>97</v>
      </c>
      <c r="Z21" s="17" t="s">
        <v>98</v>
      </c>
      <c r="AA21" s="17" t="s">
        <v>66</v>
      </c>
      <c r="AB21" s="17" t="s">
        <v>59</v>
      </c>
      <c r="AC21" s="18">
        <v>1</v>
      </c>
      <c r="AD21" s="17" t="s">
        <v>99</v>
      </c>
      <c r="AE21" s="17"/>
      <c r="AF21" s="17"/>
      <c r="AG21" s="19" t="s">
        <v>63</v>
      </c>
      <c r="AH21" s="19" t="s">
        <v>62</v>
      </c>
      <c r="AI21" s="19" t="s">
        <v>63</v>
      </c>
      <c r="AJ21" s="19" t="s">
        <v>63</v>
      </c>
      <c r="AK21" s="19" t="s">
        <v>63</v>
      </c>
      <c r="AL21" s="19" t="s">
        <v>63</v>
      </c>
      <c r="AM21" s="19" t="s">
        <v>62</v>
      </c>
      <c r="AN21" s="19" t="s">
        <v>62</v>
      </c>
      <c r="AO21" s="19" t="s">
        <v>62</v>
      </c>
      <c r="AP21" s="19" t="s">
        <v>62</v>
      </c>
      <c r="AQ21" s="19" t="s">
        <v>62</v>
      </c>
      <c r="AR21" s="19" t="s">
        <v>62</v>
      </c>
      <c r="AS21" s="19" t="s">
        <v>62</v>
      </c>
      <c r="AT21" s="19" t="s">
        <v>63</v>
      </c>
      <c r="AU21" s="19" t="s">
        <v>62</v>
      </c>
      <c r="AV21" s="19" t="s">
        <v>63</v>
      </c>
      <c r="AW21" s="19" t="s">
        <v>63</v>
      </c>
      <c r="AX21" s="19" t="s">
        <v>62</v>
      </c>
      <c r="AY21" s="19" t="s">
        <v>62</v>
      </c>
      <c r="AZ21" s="19" t="s">
        <v>62</v>
      </c>
      <c r="BA21" s="19" t="s">
        <v>62</v>
      </c>
      <c r="BB21" s="19" t="s">
        <v>62</v>
      </c>
      <c r="BC21" s="19" t="s">
        <v>62</v>
      </c>
      <c r="BD21" s="19" t="s">
        <v>62</v>
      </c>
      <c r="BE21" s="19" t="s">
        <v>62</v>
      </c>
      <c r="BF21" s="19" t="s">
        <v>62</v>
      </c>
      <c r="BG21" s="19" t="s">
        <v>62</v>
      </c>
      <c r="BH21" s="19" t="s">
        <v>62</v>
      </c>
      <c r="BI21" s="19" t="s">
        <v>63</v>
      </c>
      <c r="BJ21" s="19" t="s">
        <v>63</v>
      </c>
      <c r="BK21" s="19"/>
      <c r="BL21" s="19" t="s">
        <v>64</v>
      </c>
    </row>
    <row r="22" spans="1:64" ht="51">
      <c r="N22">
        <f t="shared" si="1"/>
        <v>0</v>
      </c>
      <c r="O22">
        <f>N22*Auftragspauschalen!B$2</f>
        <v>0</v>
      </c>
      <c r="P22">
        <f>IF(O22&gt;=Auftragspauschalen!A$33,Auftragspauschalen!D$33,IF(O22&gt;=Auftragspauschalen!A$32,Auftragspauschalen!D$32,IF(O22&gt;=Auftragspauschalen!A$31,Auftragspauschalen!D$31,IF(O22&gt;=Auftragspauschalen!A$30,Auftragspauschalen!D$30,0))))</f>
        <v>0</v>
      </c>
      <c r="Q22">
        <f>IF(O22&gt;=Auftragspauschalen!A$33,Auftragspauschalen!G$33,IF(O22&gt;=Auftragspauschalen!A$32,Auftragspauschalen!G$32,IF(O22&gt;=Auftragspauschalen!A$31,Auftragspauschalen!G$31,IF(O22&gt;=Auftragspauschalen!A$30,Auftragspauschalen!G$30,0))))</f>
        <v>0</v>
      </c>
      <c r="R22">
        <f t="shared" si="0"/>
        <v>0</v>
      </c>
      <c r="S22">
        <v>0</v>
      </c>
      <c r="T22" s="33" t="s">
        <v>614</v>
      </c>
      <c r="U22" s="52" t="s">
        <v>775</v>
      </c>
      <c r="V22" s="15" t="s">
        <v>55</v>
      </c>
      <c r="W22" s="1">
        <v>1288</v>
      </c>
      <c r="X22" s="16">
        <v>33</v>
      </c>
      <c r="Y22" s="20" t="s">
        <v>100</v>
      </c>
      <c r="Z22" s="17" t="s">
        <v>57</v>
      </c>
      <c r="AA22" s="17" t="s">
        <v>58</v>
      </c>
      <c r="AB22" s="17" t="s">
        <v>57</v>
      </c>
      <c r="AC22" s="18">
        <v>1</v>
      </c>
      <c r="AD22" s="17" t="s">
        <v>101</v>
      </c>
      <c r="AE22" s="17" t="s">
        <v>102</v>
      </c>
      <c r="AF22" s="17"/>
      <c r="AG22" s="19" t="s">
        <v>63</v>
      </c>
      <c r="AH22" s="19" t="s">
        <v>62</v>
      </c>
      <c r="AI22" s="19" t="s">
        <v>63</v>
      </c>
      <c r="AJ22" s="19" t="s">
        <v>63</v>
      </c>
      <c r="AK22" s="19" t="s">
        <v>63</v>
      </c>
      <c r="AL22" s="19" t="s">
        <v>63</v>
      </c>
      <c r="AM22" s="19" t="s">
        <v>62</v>
      </c>
      <c r="AN22" s="19" t="s">
        <v>62</v>
      </c>
      <c r="AO22" s="19" t="s">
        <v>62</v>
      </c>
      <c r="AP22" s="19" t="s">
        <v>62</v>
      </c>
      <c r="AQ22" s="19" t="s">
        <v>62</v>
      </c>
      <c r="AR22" s="19" t="s">
        <v>62</v>
      </c>
      <c r="AS22" s="19" t="s">
        <v>62</v>
      </c>
      <c r="AT22" s="19" t="s">
        <v>63</v>
      </c>
      <c r="AU22" s="19" t="s">
        <v>63</v>
      </c>
      <c r="AV22" s="19" t="s">
        <v>63</v>
      </c>
      <c r="AW22" s="19" t="s">
        <v>63</v>
      </c>
      <c r="AX22" s="19" t="s">
        <v>63</v>
      </c>
      <c r="AY22" s="19" t="s">
        <v>63</v>
      </c>
      <c r="AZ22" s="19" t="s">
        <v>63</v>
      </c>
      <c r="BA22" s="19" t="s">
        <v>63</v>
      </c>
      <c r="BB22" s="19" t="s">
        <v>63</v>
      </c>
      <c r="BC22" s="19" t="s">
        <v>62</v>
      </c>
      <c r="BD22" s="19" t="s">
        <v>63</v>
      </c>
      <c r="BE22" s="19" t="s">
        <v>63</v>
      </c>
      <c r="BF22" s="19" t="s">
        <v>63</v>
      </c>
      <c r="BG22" s="19" t="s">
        <v>63</v>
      </c>
      <c r="BH22" s="19" t="s">
        <v>63</v>
      </c>
      <c r="BI22" s="19" t="s">
        <v>62</v>
      </c>
      <c r="BJ22" s="19" t="s">
        <v>63</v>
      </c>
      <c r="BK22" s="19"/>
      <c r="BL22" s="19" t="s">
        <v>64</v>
      </c>
    </row>
    <row r="23" spans="1:64">
      <c r="A23">
        <v>18</v>
      </c>
      <c r="B23">
        <v>434652</v>
      </c>
      <c r="C23" s="33" t="s">
        <v>776</v>
      </c>
      <c r="D23">
        <v>500</v>
      </c>
      <c r="N23">
        <f t="shared" si="1"/>
        <v>500</v>
      </c>
      <c r="O23">
        <f>N23*Auftragspauschalen!B$2</f>
        <v>3017</v>
      </c>
      <c r="P23">
        <f>IF(O23&gt;=Auftragspauschalen!A$33,Auftragspauschalen!D$33,IF(O23&gt;=Auftragspauschalen!A$32,Auftragspauschalen!D$32,IF(O23&gt;=Auftragspauschalen!A$31,Auftragspauschalen!D$31,IF(O23&gt;=Auftragspauschalen!A$30,Auftragspauschalen!D$30,0))))</f>
        <v>36.369999999999997</v>
      </c>
      <c r="Q23">
        <f>IF(O23&gt;=Auftragspauschalen!A$33,Auftragspauschalen!G$33,IF(O23&gt;=Auftragspauschalen!A$32,Auftragspauschalen!G$32,IF(O23&gt;=Auftragspauschalen!A$31,Auftragspauschalen!G$31,IF(O23&gt;=Auftragspauschalen!A$30,Auftragspauschalen!G$30,0))))</f>
        <v>34.99</v>
      </c>
      <c r="R23">
        <f t="shared" si="0"/>
        <v>4.3295000000000003</v>
      </c>
      <c r="S23">
        <v>1</v>
      </c>
      <c r="U23" s="52" t="s">
        <v>103</v>
      </c>
      <c r="V23" s="15" t="s">
        <v>55</v>
      </c>
      <c r="W23" s="1">
        <v>1307</v>
      </c>
      <c r="X23" s="16">
        <v>19.3</v>
      </c>
      <c r="Y23" s="20" t="s">
        <v>103</v>
      </c>
      <c r="Z23" s="17" t="s">
        <v>57</v>
      </c>
      <c r="AA23" s="17" t="s">
        <v>58</v>
      </c>
      <c r="AB23" s="17" t="s">
        <v>57</v>
      </c>
      <c r="AC23" s="18">
        <v>1</v>
      </c>
      <c r="AD23" s="17"/>
      <c r="AE23" s="17"/>
      <c r="AF23" s="17"/>
      <c r="AG23" s="19" t="s">
        <v>62</v>
      </c>
      <c r="AH23" s="19" t="s">
        <v>63</v>
      </c>
      <c r="AI23" s="19" t="s">
        <v>63</v>
      </c>
      <c r="AJ23" s="19" t="s">
        <v>63</v>
      </c>
      <c r="AK23" s="19" t="s">
        <v>63</v>
      </c>
      <c r="AL23" s="19" t="s">
        <v>62</v>
      </c>
      <c r="AM23" s="19" t="s">
        <v>63</v>
      </c>
      <c r="AN23" s="19" t="s">
        <v>62</v>
      </c>
      <c r="AO23" s="19" t="s">
        <v>62</v>
      </c>
      <c r="AP23" s="19" t="s">
        <v>62</v>
      </c>
      <c r="AQ23" s="19" t="s">
        <v>62</v>
      </c>
      <c r="AR23" s="19" t="s">
        <v>63</v>
      </c>
      <c r="AS23" s="19" t="s">
        <v>63</v>
      </c>
      <c r="AT23" s="19" t="s">
        <v>63</v>
      </c>
      <c r="AU23" s="19" t="s">
        <v>63</v>
      </c>
      <c r="AV23" s="19" t="s">
        <v>63</v>
      </c>
      <c r="AW23" s="19" t="s">
        <v>63</v>
      </c>
      <c r="AX23" s="19" t="s">
        <v>63</v>
      </c>
      <c r="AY23" s="19" t="s">
        <v>63</v>
      </c>
      <c r="AZ23" s="19" t="s">
        <v>63</v>
      </c>
      <c r="BA23" s="19" t="s">
        <v>63</v>
      </c>
      <c r="BB23" s="19" t="s">
        <v>63</v>
      </c>
      <c r="BC23" s="19" t="s">
        <v>63</v>
      </c>
      <c r="BD23" s="19" t="s">
        <v>63</v>
      </c>
      <c r="BE23" s="19" t="s">
        <v>63</v>
      </c>
      <c r="BF23" s="19" t="s">
        <v>63</v>
      </c>
      <c r="BG23" s="19" t="s">
        <v>63</v>
      </c>
      <c r="BH23" s="19" t="s">
        <v>63</v>
      </c>
      <c r="BI23" s="19" t="s">
        <v>63</v>
      </c>
      <c r="BJ23" s="19" t="s">
        <v>63</v>
      </c>
      <c r="BK23" s="19"/>
      <c r="BL23" s="19" t="s">
        <v>64</v>
      </c>
    </row>
    <row r="24" spans="1:64">
      <c r="A24">
        <v>18</v>
      </c>
      <c r="B24">
        <v>433090</v>
      </c>
      <c r="C24" s="33" t="s">
        <v>777</v>
      </c>
      <c r="D24">
        <v>250</v>
      </c>
      <c r="N24">
        <f t="shared" si="1"/>
        <v>250</v>
      </c>
      <c r="O24">
        <f>N24*Auftragspauschalen!B$2</f>
        <v>1508.5</v>
      </c>
      <c r="P24">
        <f>IF(O24&gt;=Auftragspauschalen!A$33,Auftragspauschalen!D$33,IF(O24&gt;=Auftragspauschalen!A$32,Auftragspauschalen!D$32,IF(O24&gt;=Auftragspauschalen!A$31,Auftragspauschalen!D$31,IF(O24&gt;=Auftragspauschalen!A$30,Auftragspauschalen!D$30,0))))</f>
        <v>32.119999999999997</v>
      </c>
      <c r="Q24">
        <f>IF(O24&gt;=Auftragspauschalen!A$33,Auftragspauschalen!G$33,IF(O24&gt;=Auftragspauschalen!A$32,Auftragspauschalen!G$32,IF(O24&gt;=Auftragspauschalen!A$31,Auftragspauschalen!G$31,IF(O24&gt;=Auftragspauschalen!A$30,Auftragspauschalen!G$30,0))))</f>
        <v>30.88</v>
      </c>
      <c r="R24">
        <f t="shared" si="0"/>
        <v>2.1647500000000002</v>
      </c>
      <c r="S24">
        <v>1</v>
      </c>
      <c r="U24" s="52" t="s">
        <v>778</v>
      </c>
      <c r="V24" s="15" t="s">
        <v>55</v>
      </c>
      <c r="W24" s="1">
        <v>1314</v>
      </c>
      <c r="X24" s="16">
        <v>7.9</v>
      </c>
      <c r="Y24" s="20" t="s">
        <v>104</v>
      </c>
      <c r="Z24" s="17" t="s">
        <v>57</v>
      </c>
      <c r="AA24" s="17" t="s">
        <v>58</v>
      </c>
      <c r="AB24" s="17" t="s">
        <v>59</v>
      </c>
      <c r="AC24" s="18">
        <v>1</v>
      </c>
      <c r="AD24" s="17"/>
      <c r="AE24" s="21"/>
      <c r="AF24" s="17"/>
      <c r="AG24" s="19" t="s">
        <v>62</v>
      </c>
      <c r="AH24" s="19" t="s">
        <v>62</v>
      </c>
      <c r="AI24" s="19" t="s">
        <v>63</v>
      </c>
      <c r="AJ24" s="19" t="s">
        <v>63</v>
      </c>
      <c r="AK24" s="19" t="s">
        <v>63</v>
      </c>
      <c r="AL24" s="19" t="s">
        <v>63</v>
      </c>
      <c r="AM24" s="19" t="s">
        <v>62</v>
      </c>
      <c r="AN24" s="19" t="s">
        <v>62</v>
      </c>
      <c r="AO24" s="19" t="s">
        <v>62</v>
      </c>
      <c r="AP24" s="19" t="s">
        <v>62</v>
      </c>
      <c r="AQ24" s="19" t="s">
        <v>62</v>
      </c>
      <c r="AR24" s="19" t="s">
        <v>63</v>
      </c>
      <c r="AS24" s="19" t="s">
        <v>63</v>
      </c>
      <c r="AT24" s="19" t="s">
        <v>63</v>
      </c>
      <c r="AU24" s="19" t="s">
        <v>63</v>
      </c>
      <c r="AV24" s="19" t="s">
        <v>63</v>
      </c>
      <c r="AW24" s="19" t="s">
        <v>63</v>
      </c>
      <c r="AX24" s="19" t="s">
        <v>63</v>
      </c>
      <c r="AY24" s="19" t="s">
        <v>63</v>
      </c>
      <c r="AZ24" s="19" t="s">
        <v>63</v>
      </c>
      <c r="BA24" s="19" t="s">
        <v>63</v>
      </c>
      <c r="BB24" s="19" t="s">
        <v>63</v>
      </c>
      <c r="BC24" s="19" t="s">
        <v>63</v>
      </c>
      <c r="BD24" s="19" t="s">
        <v>63</v>
      </c>
      <c r="BE24" s="19" t="s">
        <v>63</v>
      </c>
      <c r="BF24" s="19" t="s">
        <v>63</v>
      </c>
      <c r="BG24" s="19" t="s">
        <v>63</v>
      </c>
      <c r="BH24" s="19" t="s">
        <v>63</v>
      </c>
      <c r="BI24" s="19" t="s">
        <v>63</v>
      </c>
      <c r="BJ24" s="19" t="s">
        <v>63</v>
      </c>
      <c r="BK24" s="19"/>
      <c r="BL24" s="19" t="s">
        <v>64</v>
      </c>
    </row>
    <row r="25" spans="1:64">
      <c r="A25">
        <v>18</v>
      </c>
      <c r="B25">
        <v>433053</v>
      </c>
      <c r="C25" s="33" t="s">
        <v>779</v>
      </c>
      <c r="D25" s="33">
        <v>250</v>
      </c>
      <c r="N25">
        <f t="shared" si="1"/>
        <v>250</v>
      </c>
      <c r="O25">
        <f>N25*Auftragspauschalen!B$2</f>
        <v>1508.5</v>
      </c>
      <c r="P25">
        <f>IF(O25&gt;=Auftragspauschalen!A$33,Auftragspauschalen!D$33,IF(O25&gt;=Auftragspauschalen!A$32,Auftragspauschalen!D$32,IF(O25&gt;=Auftragspauschalen!A$31,Auftragspauschalen!D$31,IF(O25&gt;=Auftragspauschalen!A$30,Auftragspauschalen!D$30,0))))</f>
        <v>32.119999999999997</v>
      </c>
      <c r="Q25">
        <f>IF(O25&gt;=Auftragspauschalen!A$33,Auftragspauschalen!G$33,IF(O25&gt;=Auftragspauschalen!A$32,Auftragspauschalen!G$32,IF(O25&gt;=Auftragspauschalen!A$31,Auftragspauschalen!G$31,IF(O25&gt;=Auftragspauschalen!A$30,Auftragspauschalen!G$30,0))))</f>
        <v>30.88</v>
      </c>
      <c r="R25">
        <f t="shared" si="0"/>
        <v>2.1647500000000002</v>
      </c>
      <c r="S25">
        <v>1</v>
      </c>
      <c r="U25" s="52" t="s">
        <v>780</v>
      </c>
      <c r="V25" s="15" t="s">
        <v>55</v>
      </c>
      <c r="W25" s="1">
        <v>1329</v>
      </c>
      <c r="X25" s="16">
        <v>13.1</v>
      </c>
      <c r="Y25" s="20" t="s">
        <v>105</v>
      </c>
      <c r="Z25" s="17" t="s">
        <v>57</v>
      </c>
      <c r="AA25" s="17" t="s">
        <v>58</v>
      </c>
      <c r="AB25" s="17" t="s">
        <v>59</v>
      </c>
      <c r="AC25" s="18">
        <v>1</v>
      </c>
      <c r="AD25" s="17"/>
      <c r="AE25" s="17"/>
      <c r="AF25" s="17"/>
      <c r="AG25" s="19" t="s">
        <v>62</v>
      </c>
      <c r="AH25" s="19" t="s">
        <v>62</v>
      </c>
      <c r="AI25" s="19" t="s">
        <v>63</v>
      </c>
      <c r="AJ25" s="19" t="s">
        <v>63</v>
      </c>
      <c r="AK25" s="19" t="s">
        <v>63</v>
      </c>
      <c r="AL25" s="19" t="s">
        <v>62</v>
      </c>
      <c r="AM25" s="19" t="s">
        <v>63</v>
      </c>
      <c r="AN25" s="19" t="s">
        <v>62</v>
      </c>
      <c r="AO25" s="19" t="s">
        <v>62</v>
      </c>
      <c r="AP25" s="19" t="s">
        <v>62</v>
      </c>
      <c r="AQ25" s="19" t="s">
        <v>62</v>
      </c>
      <c r="AR25" s="19" t="s">
        <v>63</v>
      </c>
      <c r="AS25" s="19" t="s">
        <v>63</v>
      </c>
      <c r="AT25" s="19" t="s">
        <v>63</v>
      </c>
      <c r="AU25" s="19" t="s">
        <v>63</v>
      </c>
      <c r="AV25" s="19" t="s">
        <v>63</v>
      </c>
      <c r="AW25" s="19" t="s">
        <v>63</v>
      </c>
      <c r="AX25" s="19" t="s">
        <v>63</v>
      </c>
      <c r="AY25" s="19" t="s">
        <v>63</v>
      </c>
      <c r="AZ25" s="19" t="s">
        <v>63</v>
      </c>
      <c r="BA25" s="19" t="s">
        <v>63</v>
      </c>
      <c r="BB25" s="19" t="s">
        <v>63</v>
      </c>
      <c r="BC25" s="19" t="s">
        <v>63</v>
      </c>
      <c r="BD25" s="19" t="s">
        <v>63</v>
      </c>
      <c r="BE25" s="19" t="s">
        <v>63</v>
      </c>
      <c r="BF25" s="19" t="s">
        <v>63</v>
      </c>
      <c r="BG25" s="19" t="s">
        <v>63</v>
      </c>
      <c r="BH25" s="19" t="s">
        <v>63</v>
      </c>
      <c r="BI25" s="19" t="s">
        <v>63</v>
      </c>
      <c r="BJ25" s="19" t="s">
        <v>63</v>
      </c>
      <c r="BK25" s="19"/>
      <c r="BL25" s="19" t="s">
        <v>64</v>
      </c>
    </row>
    <row r="26" spans="1:64">
      <c r="A26">
        <v>24</v>
      </c>
      <c r="B26" s="54">
        <v>541892</v>
      </c>
      <c r="C26" s="54" t="s">
        <v>781</v>
      </c>
      <c r="D26" s="54">
        <v>80</v>
      </c>
      <c r="E26" s="54"/>
      <c r="N26">
        <f t="shared" si="1"/>
        <v>80</v>
      </c>
      <c r="O26">
        <f>N26*Auftragspauschalen!B$2</f>
        <v>482.71999999999997</v>
      </c>
      <c r="P26">
        <f>IF(O26&gt;=Auftragspauschalen!A$33,Auftragspauschalen!D$33,IF(O26&gt;=Auftragspauschalen!A$32,Auftragspauschalen!D$32,IF(O26&gt;=Auftragspauschalen!A$31,Auftragspauschalen!D$31,IF(O26&gt;=Auftragspauschalen!A$30,Auftragspauschalen!D$30,0))))</f>
        <v>19.84</v>
      </c>
      <c r="Q26">
        <f>IF(O26&gt;=Auftragspauschalen!A$33,Auftragspauschalen!G$33,IF(O26&gt;=Auftragspauschalen!A$32,Auftragspauschalen!G$32,IF(O26&gt;=Auftragspauschalen!A$31,Auftragspauschalen!G$31,IF(O26&gt;=Auftragspauschalen!A$30,Auftragspauschalen!G$30,0))))</f>
        <v>19.05</v>
      </c>
      <c r="R26">
        <f t="shared" si="0"/>
        <v>0.69272</v>
      </c>
      <c r="S26">
        <v>1</v>
      </c>
      <c r="U26" s="52" t="s">
        <v>782</v>
      </c>
      <c r="V26" s="15" t="s">
        <v>55</v>
      </c>
      <c r="W26" s="1">
        <v>1341</v>
      </c>
      <c r="X26" s="16">
        <v>2.5</v>
      </c>
      <c r="Y26" s="20" t="s">
        <v>106</v>
      </c>
      <c r="Z26" s="17" t="s">
        <v>57</v>
      </c>
      <c r="AA26" s="17" t="s">
        <v>58</v>
      </c>
      <c r="AB26" s="17" t="s">
        <v>57</v>
      </c>
      <c r="AC26" s="18">
        <v>1</v>
      </c>
      <c r="AD26" s="17"/>
      <c r="AE26" s="17"/>
      <c r="AF26" s="17"/>
      <c r="AG26" s="19" t="s">
        <v>62</v>
      </c>
      <c r="AH26" s="19" t="s">
        <v>63</v>
      </c>
      <c r="AI26" s="19" t="s">
        <v>63</v>
      </c>
      <c r="AJ26" s="19" t="s">
        <v>63</v>
      </c>
      <c r="AK26" s="19" t="s">
        <v>63</v>
      </c>
      <c r="AL26" s="19" t="s">
        <v>63</v>
      </c>
      <c r="AM26" s="19" t="s">
        <v>62</v>
      </c>
      <c r="AN26" s="19" t="s">
        <v>62</v>
      </c>
      <c r="AO26" s="19" t="s">
        <v>62</v>
      </c>
      <c r="AP26" s="19" t="s">
        <v>62</v>
      </c>
      <c r="AQ26" s="19" t="s">
        <v>62</v>
      </c>
      <c r="AR26" s="19" t="s">
        <v>62</v>
      </c>
      <c r="AS26" s="19" t="s">
        <v>62</v>
      </c>
      <c r="AT26" s="19" t="s">
        <v>62</v>
      </c>
      <c r="AU26" s="19" t="s">
        <v>63</v>
      </c>
      <c r="AV26" s="19" t="s">
        <v>63</v>
      </c>
      <c r="AW26" s="19" t="s">
        <v>63</v>
      </c>
      <c r="AX26" s="19" t="s">
        <v>63</v>
      </c>
      <c r="AY26" s="19" t="s">
        <v>63</v>
      </c>
      <c r="AZ26" s="19" t="s">
        <v>63</v>
      </c>
      <c r="BA26" s="19" t="s">
        <v>63</v>
      </c>
      <c r="BB26" s="19" t="s">
        <v>63</v>
      </c>
      <c r="BC26" s="19" t="s">
        <v>63</v>
      </c>
      <c r="BD26" s="19" t="s">
        <v>63</v>
      </c>
      <c r="BE26" s="19" t="s">
        <v>63</v>
      </c>
      <c r="BF26" s="19" t="s">
        <v>63</v>
      </c>
      <c r="BG26" s="19" t="s">
        <v>63</v>
      </c>
      <c r="BH26" s="19" t="s">
        <v>63</v>
      </c>
      <c r="BI26" s="19" t="s">
        <v>63</v>
      </c>
      <c r="BJ26" s="19" t="s">
        <v>63</v>
      </c>
      <c r="BK26" s="19"/>
      <c r="BL26" s="19" t="s">
        <v>64</v>
      </c>
    </row>
    <row r="27" spans="1:64">
      <c r="A27">
        <v>24</v>
      </c>
      <c r="B27" s="54">
        <v>544073</v>
      </c>
      <c r="C27" s="54" t="s">
        <v>783</v>
      </c>
      <c r="D27" s="54">
        <v>80</v>
      </c>
      <c r="E27" s="54"/>
      <c r="N27">
        <f t="shared" si="1"/>
        <v>80</v>
      </c>
      <c r="O27">
        <f>N27*Auftragspauschalen!B$2</f>
        <v>482.71999999999997</v>
      </c>
      <c r="P27">
        <f>IF(O27&gt;=Auftragspauschalen!A$33,Auftragspauschalen!D$33,IF(O27&gt;=Auftragspauschalen!A$32,Auftragspauschalen!D$32,IF(O27&gt;=Auftragspauschalen!A$31,Auftragspauschalen!D$31,IF(O27&gt;=Auftragspauschalen!A$30,Auftragspauschalen!D$30,0))))</f>
        <v>19.84</v>
      </c>
      <c r="Q27">
        <f>IF(O27&gt;=Auftragspauschalen!A$33,Auftragspauschalen!G$33,IF(O27&gt;=Auftragspauschalen!A$32,Auftragspauschalen!G$32,IF(O27&gt;=Auftragspauschalen!A$31,Auftragspauschalen!G$31,IF(O27&gt;=Auftragspauschalen!A$30,Auftragspauschalen!G$30,0))))</f>
        <v>19.05</v>
      </c>
      <c r="R27">
        <f t="shared" si="0"/>
        <v>0.69272</v>
      </c>
      <c r="S27">
        <v>1</v>
      </c>
      <c r="U27" s="52" t="s">
        <v>527</v>
      </c>
      <c r="V27" s="15" t="s">
        <v>55</v>
      </c>
      <c r="W27" s="1">
        <v>1356</v>
      </c>
      <c r="X27" s="16">
        <v>2.5</v>
      </c>
      <c r="Y27" s="20" t="s">
        <v>107</v>
      </c>
      <c r="Z27" s="17" t="s">
        <v>57</v>
      </c>
      <c r="AA27" s="17" t="s">
        <v>57</v>
      </c>
      <c r="AB27" s="17" t="s">
        <v>59</v>
      </c>
      <c r="AC27" s="18">
        <v>1</v>
      </c>
      <c r="AD27" s="17"/>
      <c r="AE27" s="17"/>
      <c r="AF27" s="17"/>
      <c r="AG27" s="19" t="s">
        <v>62</v>
      </c>
      <c r="AH27" s="19" t="s">
        <v>63</v>
      </c>
      <c r="AI27" s="19" t="s">
        <v>63</v>
      </c>
      <c r="AJ27" s="19" t="s">
        <v>63</v>
      </c>
      <c r="AK27" s="19" t="s">
        <v>63</v>
      </c>
      <c r="AL27" s="19" t="s">
        <v>63</v>
      </c>
      <c r="AM27" s="19" t="s">
        <v>62</v>
      </c>
      <c r="AN27" s="19" t="s">
        <v>62</v>
      </c>
      <c r="AO27" s="19" t="s">
        <v>62</v>
      </c>
      <c r="AP27" s="19" t="s">
        <v>62</v>
      </c>
      <c r="AQ27" s="19" t="s">
        <v>62</v>
      </c>
      <c r="AR27" s="19" t="s">
        <v>62</v>
      </c>
      <c r="AS27" s="19" t="s">
        <v>62</v>
      </c>
      <c r="AT27" s="19" t="s">
        <v>62</v>
      </c>
      <c r="AU27" s="19" t="s">
        <v>63</v>
      </c>
      <c r="AV27" s="19" t="s">
        <v>63</v>
      </c>
      <c r="AW27" s="19" t="s">
        <v>63</v>
      </c>
      <c r="AX27" s="19" t="s">
        <v>63</v>
      </c>
      <c r="AY27" s="19" t="s">
        <v>63</v>
      </c>
      <c r="AZ27" s="19" t="s">
        <v>63</v>
      </c>
      <c r="BA27" s="19" t="s">
        <v>63</v>
      </c>
      <c r="BB27" s="19" t="s">
        <v>63</v>
      </c>
      <c r="BC27" s="19" t="s">
        <v>63</v>
      </c>
      <c r="BD27" s="19" t="s">
        <v>63</v>
      </c>
      <c r="BE27" s="19" t="s">
        <v>63</v>
      </c>
      <c r="BF27" s="19" t="s">
        <v>63</v>
      </c>
      <c r="BG27" s="19" t="s">
        <v>63</v>
      </c>
      <c r="BH27" s="19" t="s">
        <v>63</v>
      </c>
      <c r="BI27" s="19" t="s">
        <v>62</v>
      </c>
      <c r="BJ27" s="19" t="s">
        <v>62</v>
      </c>
      <c r="BK27" s="19"/>
      <c r="BL27" s="19" t="s">
        <v>64</v>
      </c>
    </row>
    <row r="28" spans="1:64">
      <c r="A28">
        <v>24</v>
      </c>
      <c r="B28" s="54">
        <v>540750</v>
      </c>
      <c r="C28" s="54" t="s">
        <v>784</v>
      </c>
      <c r="D28" s="54">
        <v>250</v>
      </c>
      <c r="E28" s="54"/>
      <c r="N28">
        <f t="shared" si="1"/>
        <v>250</v>
      </c>
      <c r="O28">
        <f>N28*Auftragspauschalen!B$2</f>
        <v>1508.5</v>
      </c>
      <c r="P28">
        <f>IF(O28&gt;=Auftragspauschalen!A$33,Auftragspauschalen!D$33,IF(O28&gt;=Auftragspauschalen!A$32,Auftragspauschalen!D$32,IF(O28&gt;=Auftragspauschalen!A$31,Auftragspauschalen!D$31,IF(O28&gt;=Auftragspauschalen!A$30,Auftragspauschalen!D$30,0))))</f>
        <v>32.119999999999997</v>
      </c>
      <c r="Q28">
        <f>IF(O28&gt;=Auftragspauschalen!A$33,Auftragspauschalen!G$33,IF(O28&gt;=Auftragspauschalen!A$32,Auftragspauschalen!G$32,IF(O28&gt;=Auftragspauschalen!A$31,Auftragspauschalen!G$31,IF(O28&gt;=Auftragspauschalen!A$30,Auftragspauschalen!G$30,0))))</f>
        <v>30.88</v>
      </c>
      <c r="R28">
        <f t="shared" si="0"/>
        <v>2.1647500000000002</v>
      </c>
      <c r="S28">
        <v>1</v>
      </c>
      <c r="U28" s="52" t="s">
        <v>785</v>
      </c>
      <c r="V28" s="15" t="s">
        <v>55</v>
      </c>
      <c r="W28" s="1">
        <v>1363</v>
      </c>
      <c r="X28" s="16">
        <v>17.8</v>
      </c>
      <c r="Y28" s="20" t="s">
        <v>108</v>
      </c>
      <c r="Z28" s="17" t="s">
        <v>57</v>
      </c>
      <c r="AA28" s="17" t="s">
        <v>66</v>
      </c>
      <c r="AB28" s="17" t="s">
        <v>57</v>
      </c>
      <c r="AC28" s="18">
        <v>1</v>
      </c>
      <c r="AD28" s="17"/>
      <c r="AE28" s="17"/>
      <c r="AF28" s="17"/>
      <c r="AG28" s="19" t="s">
        <v>62</v>
      </c>
      <c r="AH28" s="19" t="s">
        <v>63</v>
      </c>
      <c r="AI28" s="19" t="s">
        <v>63</v>
      </c>
      <c r="AJ28" s="19" t="s">
        <v>63</v>
      </c>
      <c r="AK28" s="19" t="s">
        <v>63</v>
      </c>
      <c r="AL28" s="19" t="s">
        <v>63</v>
      </c>
      <c r="AM28" s="19" t="s">
        <v>62</v>
      </c>
      <c r="AN28" s="19" t="s">
        <v>62</v>
      </c>
      <c r="AO28" s="19" t="s">
        <v>62</v>
      </c>
      <c r="AP28" s="19" t="s">
        <v>62</v>
      </c>
      <c r="AQ28" s="19" t="s">
        <v>62</v>
      </c>
      <c r="AR28" s="19" t="s">
        <v>62</v>
      </c>
      <c r="AS28" s="19" t="s">
        <v>62</v>
      </c>
      <c r="AT28" s="19" t="s">
        <v>62</v>
      </c>
      <c r="AU28" s="19" t="s">
        <v>63</v>
      </c>
      <c r="AV28" s="19" t="s">
        <v>63</v>
      </c>
      <c r="AW28" s="19" t="s">
        <v>63</v>
      </c>
      <c r="AX28" s="19" t="s">
        <v>63</v>
      </c>
      <c r="AY28" s="19" t="s">
        <v>63</v>
      </c>
      <c r="AZ28" s="19" t="s">
        <v>63</v>
      </c>
      <c r="BA28" s="19" t="s">
        <v>63</v>
      </c>
      <c r="BB28" s="19" t="s">
        <v>63</v>
      </c>
      <c r="BC28" s="19" t="s">
        <v>63</v>
      </c>
      <c r="BD28" s="19" t="s">
        <v>63</v>
      </c>
      <c r="BE28" s="19" t="s">
        <v>63</v>
      </c>
      <c r="BF28" s="19" t="s">
        <v>63</v>
      </c>
      <c r="BG28" s="19" t="s">
        <v>63</v>
      </c>
      <c r="BH28" s="19" t="s">
        <v>63</v>
      </c>
      <c r="BI28" s="19" t="s">
        <v>63</v>
      </c>
      <c r="BJ28" s="19" t="s">
        <v>63</v>
      </c>
      <c r="BK28" s="19"/>
      <c r="BL28" s="19" t="s">
        <v>64</v>
      </c>
    </row>
    <row r="29" spans="1:64" ht="42.75">
      <c r="A29">
        <v>3</v>
      </c>
      <c r="B29" s="54">
        <v>127013</v>
      </c>
      <c r="C29" s="54" t="s">
        <v>3042</v>
      </c>
      <c r="D29" s="54">
        <v>40</v>
      </c>
      <c r="E29" s="54">
        <v>127035</v>
      </c>
      <c r="F29" s="33" t="s">
        <v>3043</v>
      </c>
      <c r="G29" s="54">
        <v>40</v>
      </c>
      <c r="H29" s="54">
        <v>127050</v>
      </c>
      <c r="I29" s="54" t="s">
        <v>3047</v>
      </c>
      <c r="J29" s="54">
        <v>40</v>
      </c>
      <c r="K29" s="54">
        <v>127116</v>
      </c>
      <c r="L29" s="54" t="s">
        <v>3048</v>
      </c>
      <c r="M29" s="54">
        <v>40</v>
      </c>
      <c r="N29">
        <f t="shared" si="1"/>
        <v>160</v>
      </c>
      <c r="O29">
        <f>N29*Auftragspauschalen!B$2</f>
        <v>965.43999999999994</v>
      </c>
      <c r="P29">
        <f>IF(O29&gt;=Auftragspauschalen!A$33,Auftragspauschalen!D$33,IF(O29&gt;=Auftragspauschalen!A$32,Auftragspauschalen!D$32,IF(O29&gt;=Auftragspauschalen!A$31,Auftragspauschalen!D$31,IF(O29&gt;=Auftragspauschalen!A$30,Auftragspauschalen!D$30,0))))</f>
        <v>32.119999999999997</v>
      </c>
      <c r="Q29">
        <f>IF(O29&gt;=Auftragspauschalen!A$33,Auftragspauschalen!G$33,IF(O29&gt;=Auftragspauschalen!A$32,Auftragspauschalen!G$32,IF(O29&gt;=Auftragspauschalen!A$31,Auftragspauschalen!G$31,IF(O29&gt;=Auftragspauschalen!A$30,Auftragspauschalen!G$30,0))))</f>
        <v>30.88</v>
      </c>
      <c r="R29">
        <f t="shared" si="0"/>
        <v>0.69272</v>
      </c>
      <c r="S29">
        <v>1</v>
      </c>
      <c r="U29" s="52" t="s">
        <v>786</v>
      </c>
      <c r="V29" s="15" t="s">
        <v>55</v>
      </c>
      <c r="W29" s="1">
        <v>1371</v>
      </c>
      <c r="X29" s="16">
        <v>9</v>
      </c>
      <c r="Y29" s="20" t="s">
        <v>109</v>
      </c>
      <c r="Z29" s="17" t="s">
        <v>110</v>
      </c>
      <c r="AA29" s="17" t="s">
        <v>66</v>
      </c>
      <c r="AB29" s="17" t="s">
        <v>59</v>
      </c>
      <c r="AC29" s="18">
        <v>1</v>
      </c>
      <c r="AD29" s="17" t="s">
        <v>99</v>
      </c>
      <c r="AE29" s="17"/>
      <c r="AF29" s="17"/>
      <c r="AG29" s="19" t="s">
        <v>63</v>
      </c>
      <c r="AH29" s="19" t="s">
        <v>62</v>
      </c>
      <c r="AI29" s="19" t="s">
        <v>63</v>
      </c>
      <c r="AJ29" s="19" t="s">
        <v>63</v>
      </c>
      <c r="AK29" s="19" t="s">
        <v>63</v>
      </c>
      <c r="AL29" s="19" t="s">
        <v>63</v>
      </c>
      <c r="AM29" s="19" t="s">
        <v>62</v>
      </c>
      <c r="AN29" s="19" t="s">
        <v>62</v>
      </c>
      <c r="AO29" s="19" t="s">
        <v>62</v>
      </c>
      <c r="AP29" s="19" t="s">
        <v>62</v>
      </c>
      <c r="AQ29" s="19" t="s">
        <v>62</v>
      </c>
      <c r="AR29" s="19" t="s">
        <v>62</v>
      </c>
      <c r="AS29" s="19" t="s">
        <v>62</v>
      </c>
      <c r="AT29" s="19" t="s">
        <v>63</v>
      </c>
      <c r="AU29" s="19" t="s">
        <v>62</v>
      </c>
      <c r="AV29" s="19" t="s">
        <v>63</v>
      </c>
      <c r="AW29" s="19" t="s">
        <v>63</v>
      </c>
      <c r="AX29" s="19" t="s">
        <v>62</v>
      </c>
      <c r="AY29" s="19" t="s">
        <v>62</v>
      </c>
      <c r="AZ29" s="19" t="s">
        <v>62</v>
      </c>
      <c r="BA29" s="19" t="s">
        <v>62</v>
      </c>
      <c r="BB29" s="19" t="s">
        <v>62</v>
      </c>
      <c r="BC29" s="19" t="s">
        <v>62</v>
      </c>
      <c r="BD29" s="19" t="s">
        <v>62</v>
      </c>
      <c r="BE29" s="19" t="s">
        <v>62</v>
      </c>
      <c r="BF29" s="19" t="s">
        <v>62</v>
      </c>
      <c r="BG29" s="19" t="s">
        <v>62</v>
      </c>
      <c r="BH29" s="19" t="s">
        <v>62</v>
      </c>
      <c r="BI29" s="19" t="s">
        <v>62</v>
      </c>
      <c r="BJ29" s="19" t="s">
        <v>62</v>
      </c>
      <c r="BK29" s="19"/>
      <c r="BL29" s="19" t="s">
        <v>64</v>
      </c>
    </row>
    <row r="30" spans="1:64" ht="42.75">
      <c r="B30" s="54"/>
      <c r="C30" s="55"/>
      <c r="D30" s="54"/>
      <c r="E30" s="54"/>
      <c r="N30">
        <f t="shared" si="1"/>
        <v>0</v>
      </c>
      <c r="O30">
        <f>N30*Auftragspauschalen!B$2</f>
        <v>0</v>
      </c>
      <c r="P30">
        <f>IF(O30&gt;=Auftragspauschalen!A$33,Auftragspauschalen!D$33,IF(O30&gt;=Auftragspauschalen!A$32,Auftragspauschalen!D$32,IF(O30&gt;=Auftragspauschalen!A$31,Auftragspauschalen!D$31,IF(O30&gt;=Auftragspauschalen!A$30,Auftragspauschalen!D$30,0))))</f>
        <v>0</v>
      </c>
      <c r="Q30">
        <f>IF(O30&gt;=Auftragspauschalen!A$33,Auftragspauschalen!G$33,IF(O30&gt;=Auftragspauschalen!A$32,Auftragspauschalen!G$32,IF(O30&gt;=Auftragspauschalen!A$31,Auftragspauschalen!G$31,IF(O30&gt;=Auftragspauschalen!A$30,Auftragspauschalen!G$30,0))))</f>
        <v>0</v>
      </c>
      <c r="R30">
        <f t="shared" si="0"/>
        <v>0</v>
      </c>
      <c r="S30">
        <v>0</v>
      </c>
      <c r="T30" s="33" t="s">
        <v>614</v>
      </c>
      <c r="U30" s="52" t="s">
        <v>787</v>
      </c>
      <c r="V30" s="15" t="s">
        <v>55</v>
      </c>
      <c r="W30" s="1">
        <v>1372</v>
      </c>
      <c r="X30" s="16">
        <v>10</v>
      </c>
      <c r="Y30" s="20" t="s">
        <v>111</v>
      </c>
      <c r="Z30" s="17" t="s">
        <v>110</v>
      </c>
      <c r="AA30" s="17" t="s">
        <v>66</v>
      </c>
      <c r="AB30" s="17" t="s">
        <v>59</v>
      </c>
      <c r="AC30" s="18">
        <v>1</v>
      </c>
      <c r="AD30" s="17" t="s">
        <v>99</v>
      </c>
      <c r="AF30" s="17"/>
      <c r="AG30" s="19" t="s">
        <v>63</v>
      </c>
      <c r="AH30" s="19" t="s">
        <v>62</v>
      </c>
      <c r="AI30" s="19" t="s">
        <v>63</v>
      </c>
      <c r="AJ30" s="19" t="s">
        <v>63</v>
      </c>
      <c r="AK30" s="19" t="s">
        <v>63</v>
      </c>
      <c r="AL30" s="19" t="s">
        <v>63</v>
      </c>
      <c r="AM30" s="19" t="s">
        <v>62</v>
      </c>
      <c r="AN30" s="19" t="s">
        <v>62</v>
      </c>
      <c r="AO30" s="19" t="s">
        <v>62</v>
      </c>
      <c r="AP30" s="19" t="s">
        <v>62</v>
      </c>
      <c r="AQ30" s="19" t="s">
        <v>62</v>
      </c>
      <c r="AR30" s="19" t="s">
        <v>62</v>
      </c>
      <c r="AS30" s="19" t="s">
        <v>62</v>
      </c>
      <c r="AT30" s="19" t="s">
        <v>62</v>
      </c>
      <c r="AU30" s="19" t="s">
        <v>63</v>
      </c>
      <c r="AV30" s="19" t="s">
        <v>63</v>
      </c>
      <c r="AW30" s="19" t="s">
        <v>63</v>
      </c>
      <c r="AX30" s="19" t="s">
        <v>63</v>
      </c>
      <c r="AY30" s="19" t="s">
        <v>63</v>
      </c>
      <c r="AZ30" s="19" t="s">
        <v>63</v>
      </c>
      <c r="BA30" s="19" t="s">
        <v>63</v>
      </c>
      <c r="BB30" s="19" t="s">
        <v>63</v>
      </c>
      <c r="BC30" s="19" t="s">
        <v>63</v>
      </c>
      <c r="BD30" s="19" t="s">
        <v>63</v>
      </c>
      <c r="BE30" s="19" t="s">
        <v>63</v>
      </c>
      <c r="BF30" s="19" t="s">
        <v>63</v>
      </c>
      <c r="BG30" s="19" t="s">
        <v>63</v>
      </c>
      <c r="BH30" s="19" t="s">
        <v>63</v>
      </c>
      <c r="BI30" s="19" t="s">
        <v>63</v>
      </c>
      <c r="BJ30" s="19" t="s">
        <v>62</v>
      </c>
      <c r="BK30" s="19"/>
      <c r="BL30" s="19" t="s">
        <v>64</v>
      </c>
    </row>
    <row r="31" spans="1:64" ht="199.5">
      <c r="B31" s="54">
        <v>127013</v>
      </c>
      <c r="C31" s="54" t="s">
        <v>3042</v>
      </c>
      <c r="D31" s="54">
        <v>40</v>
      </c>
      <c r="E31" s="54">
        <v>127035</v>
      </c>
      <c r="F31" s="33" t="s">
        <v>3043</v>
      </c>
      <c r="G31" s="54">
        <v>40</v>
      </c>
      <c r="H31" s="54">
        <v>127050</v>
      </c>
      <c r="I31" s="54" t="s">
        <v>3047</v>
      </c>
      <c r="J31" s="54">
        <v>40</v>
      </c>
      <c r="K31" s="54">
        <v>127190</v>
      </c>
      <c r="L31" s="33" t="s">
        <v>3049</v>
      </c>
      <c r="M31" s="54">
        <v>80</v>
      </c>
      <c r="N31">
        <f t="shared" si="1"/>
        <v>200</v>
      </c>
      <c r="O31">
        <f>N31*Auftragspauschalen!B$2</f>
        <v>1206.8</v>
      </c>
      <c r="P31">
        <f>IF(O31&gt;=Auftragspauschalen!A$33,Auftragspauschalen!D$33,IF(O31&gt;=Auftragspauschalen!A$32,Auftragspauschalen!D$32,IF(O31&gt;=Auftragspauschalen!A$31,Auftragspauschalen!D$31,IF(O31&gt;=Auftragspauschalen!A$30,Auftragspauschalen!D$30,0))))</f>
        <v>32.119999999999997</v>
      </c>
      <c r="Q31">
        <f>IF(O31&gt;=Auftragspauschalen!A$33,Auftragspauschalen!G$33,IF(O31&gt;=Auftragspauschalen!A$32,Auftragspauschalen!G$32,IF(O31&gt;=Auftragspauschalen!A$31,Auftragspauschalen!G$31,IF(O31&gt;=Auftragspauschalen!A$30,Auftragspauschalen!G$30,0))))</f>
        <v>30.88</v>
      </c>
      <c r="R31">
        <f t="shared" si="0"/>
        <v>0.69272</v>
      </c>
      <c r="S31">
        <v>1</v>
      </c>
      <c r="T31" s="33" t="s">
        <v>614</v>
      </c>
      <c r="U31" s="52" t="s">
        <v>788</v>
      </c>
      <c r="V31" s="15" t="s">
        <v>55</v>
      </c>
      <c r="W31" s="1">
        <v>1374</v>
      </c>
      <c r="X31" s="16">
        <v>14.6</v>
      </c>
      <c r="Y31" s="20" t="s">
        <v>112</v>
      </c>
      <c r="Z31" s="17" t="s">
        <v>110</v>
      </c>
      <c r="AA31" s="17" t="s">
        <v>66</v>
      </c>
      <c r="AB31" s="17" t="s">
        <v>59</v>
      </c>
      <c r="AC31" s="18">
        <v>1</v>
      </c>
      <c r="AD31" s="17"/>
      <c r="AE31" s="17"/>
      <c r="AF31" s="17"/>
      <c r="AG31" s="19" t="s">
        <v>63</v>
      </c>
      <c r="AH31" s="19" t="s">
        <v>62</v>
      </c>
      <c r="AI31" s="19" t="s">
        <v>63</v>
      </c>
      <c r="AJ31" s="19" t="s">
        <v>63</v>
      </c>
      <c r="AK31" s="19" t="s">
        <v>63</v>
      </c>
      <c r="AL31" s="19" t="s">
        <v>63</v>
      </c>
      <c r="AM31" s="19" t="s">
        <v>62</v>
      </c>
      <c r="AN31" s="19" t="s">
        <v>62</v>
      </c>
      <c r="AO31" s="19" t="s">
        <v>62</v>
      </c>
      <c r="AP31" s="19" t="s">
        <v>62</v>
      </c>
      <c r="AQ31" s="19" t="s">
        <v>62</v>
      </c>
      <c r="AR31" s="19" t="s">
        <v>63</v>
      </c>
      <c r="AS31" s="19" t="s">
        <v>63</v>
      </c>
      <c r="AT31" s="19" t="s">
        <v>63</v>
      </c>
      <c r="AU31" s="19" t="s">
        <v>63</v>
      </c>
      <c r="AV31" s="19" t="s">
        <v>63</v>
      </c>
      <c r="AW31" s="19" t="s">
        <v>63</v>
      </c>
      <c r="AX31" s="19" t="s">
        <v>63</v>
      </c>
      <c r="AY31" s="19" t="s">
        <v>63</v>
      </c>
      <c r="AZ31" s="19" t="s">
        <v>63</v>
      </c>
      <c r="BA31" s="19" t="s">
        <v>63</v>
      </c>
      <c r="BB31" s="19" t="s">
        <v>63</v>
      </c>
      <c r="BC31" s="19" t="s">
        <v>62</v>
      </c>
      <c r="BD31" s="19" t="s">
        <v>63</v>
      </c>
      <c r="BE31" s="19" t="s">
        <v>63</v>
      </c>
      <c r="BF31" s="19" t="s">
        <v>63</v>
      </c>
      <c r="BG31" s="19" t="s">
        <v>63</v>
      </c>
      <c r="BH31" s="19" t="s">
        <v>63</v>
      </c>
      <c r="BI31" s="19" t="s">
        <v>63</v>
      </c>
      <c r="BJ31" s="19" t="s">
        <v>62</v>
      </c>
      <c r="BK31" s="19"/>
      <c r="BL31" s="19" t="s">
        <v>64</v>
      </c>
    </row>
    <row r="32" spans="1:64">
      <c r="A32">
        <v>24</v>
      </c>
      <c r="B32" s="54">
        <v>543771</v>
      </c>
      <c r="C32" s="54" t="s">
        <v>789</v>
      </c>
      <c r="D32" s="54">
        <v>50</v>
      </c>
      <c r="E32" s="54"/>
      <c r="N32">
        <f t="shared" si="1"/>
        <v>50</v>
      </c>
      <c r="O32">
        <f>N32*Auftragspauschalen!B$2</f>
        <v>301.7</v>
      </c>
      <c r="P32">
        <f>IF(O32&gt;=Auftragspauschalen!A$33,Auftragspauschalen!D$33,IF(O32&gt;=Auftragspauschalen!A$32,Auftragspauschalen!D$32,IF(O32&gt;=Auftragspauschalen!A$31,Auftragspauschalen!D$31,IF(O32&gt;=Auftragspauschalen!A$30,Auftragspauschalen!D$30,0))))</f>
        <v>19.84</v>
      </c>
      <c r="Q32">
        <f>IF(O32&gt;=Auftragspauschalen!A$33,Auftragspauschalen!G$33,IF(O32&gt;=Auftragspauschalen!A$32,Auftragspauschalen!G$32,IF(O32&gt;=Auftragspauschalen!A$31,Auftragspauschalen!G$31,IF(O32&gt;=Auftragspauschalen!A$30,Auftragspauschalen!G$30,0))))</f>
        <v>19.05</v>
      </c>
      <c r="R32">
        <f t="shared" si="0"/>
        <v>0.43295</v>
      </c>
      <c r="S32">
        <v>1</v>
      </c>
      <c r="U32" s="52" t="s">
        <v>790</v>
      </c>
      <c r="V32" s="15" t="s">
        <v>55</v>
      </c>
      <c r="W32" s="1">
        <v>1406</v>
      </c>
      <c r="X32" s="16">
        <v>2.5</v>
      </c>
      <c r="Y32" s="20" t="s">
        <v>113</v>
      </c>
      <c r="Z32" s="17" t="s">
        <v>57</v>
      </c>
      <c r="AA32" s="17" t="s">
        <v>57</v>
      </c>
      <c r="AB32" s="17" t="s">
        <v>59</v>
      </c>
      <c r="AC32" s="18">
        <v>1</v>
      </c>
      <c r="AD32" s="17"/>
      <c r="AE32" s="17"/>
      <c r="AF32" s="17"/>
      <c r="AG32" s="19" t="s">
        <v>62</v>
      </c>
      <c r="AH32" s="19" t="s">
        <v>63</v>
      </c>
      <c r="AI32" s="19" t="s">
        <v>63</v>
      </c>
      <c r="AJ32" s="19" t="s">
        <v>63</v>
      </c>
      <c r="AK32" s="19" t="s">
        <v>63</v>
      </c>
      <c r="AL32" s="19" t="s">
        <v>63</v>
      </c>
      <c r="AM32" s="19" t="s">
        <v>62</v>
      </c>
      <c r="AN32" s="19" t="s">
        <v>62</v>
      </c>
      <c r="AO32" s="19" t="s">
        <v>62</v>
      </c>
      <c r="AP32" s="19" t="s">
        <v>62</v>
      </c>
      <c r="AQ32" s="19" t="s">
        <v>62</v>
      </c>
      <c r="AR32" s="19" t="s">
        <v>62</v>
      </c>
      <c r="AS32" s="19" t="s">
        <v>62</v>
      </c>
      <c r="AT32" s="19" t="s">
        <v>62</v>
      </c>
      <c r="AU32" s="19" t="s">
        <v>63</v>
      </c>
      <c r="AV32" s="19" t="s">
        <v>63</v>
      </c>
      <c r="AW32" s="19" t="s">
        <v>63</v>
      </c>
      <c r="AX32" s="19" t="s">
        <v>63</v>
      </c>
      <c r="AY32" s="19" t="s">
        <v>63</v>
      </c>
      <c r="AZ32" s="19" t="s">
        <v>63</v>
      </c>
      <c r="BA32" s="19" t="s">
        <v>63</v>
      </c>
      <c r="BB32" s="19" t="s">
        <v>63</v>
      </c>
      <c r="BC32" s="19" t="s">
        <v>63</v>
      </c>
      <c r="BD32" s="19" t="s">
        <v>63</v>
      </c>
      <c r="BE32" s="19" t="s">
        <v>63</v>
      </c>
      <c r="BF32" s="19" t="s">
        <v>63</v>
      </c>
      <c r="BG32" s="19" t="s">
        <v>63</v>
      </c>
      <c r="BH32" s="19" t="s">
        <v>63</v>
      </c>
      <c r="BI32" s="19" t="s">
        <v>63</v>
      </c>
      <c r="BJ32" s="19" t="s">
        <v>63</v>
      </c>
      <c r="BK32" s="19"/>
      <c r="BL32" s="19" t="s">
        <v>64</v>
      </c>
    </row>
    <row r="33" spans="1:64">
      <c r="A33">
        <v>24</v>
      </c>
      <c r="B33" s="54">
        <v>540293</v>
      </c>
      <c r="C33" s="54" t="s">
        <v>791</v>
      </c>
      <c r="D33" s="54">
        <v>100</v>
      </c>
      <c r="E33" s="54"/>
      <c r="N33">
        <f t="shared" si="1"/>
        <v>100</v>
      </c>
      <c r="O33">
        <f>N33*Auftragspauschalen!B$2</f>
        <v>603.4</v>
      </c>
      <c r="P33">
        <f>IF(O33&gt;=Auftragspauschalen!A$33,Auftragspauschalen!D$33,IF(O33&gt;=Auftragspauschalen!A$32,Auftragspauschalen!D$32,IF(O33&gt;=Auftragspauschalen!A$31,Auftragspauschalen!D$31,IF(O33&gt;=Auftragspauschalen!A$30,Auftragspauschalen!D$30,0))))</f>
        <v>19.84</v>
      </c>
      <c r="Q33">
        <f>IF(O33&gt;=Auftragspauschalen!A$33,Auftragspauschalen!G$33,IF(O33&gt;=Auftragspauschalen!A$32,Auftragspauschalen!G$32,IF(O33&gt;=Auftragspauschalen!A$31,Auftragspauschalen!G$31,IF(O33&gt;=Auftragspauschalen!A$30,Auftragspauschalen!G$30,0))))</f>
        <v>19.05</v>
      </c>
      <c r="R33">
        <f t="shared" si="0"/>
        <v>0.8659</v>
      </c>
      <c r="S33">
        <v>1</v>
      </c>
      <c r="U33" s="52" t="s">
        <v>792</v>
      </c>
      <c r="V33" s="15" t="s">
        <v>55</v>
      </c>
      <c r="W33" s="1">
        <v>1410.1</v>
      </c>
      <c r="X33" s="16">
        <v>3.2</v>
      </c>
      <c r="Y33" s="20" t="s">
        <v>114</v>
      </c>
      <c r="Z33" s="17" t="s">
        <v>57</v>
      </c>
      <c r="AA33" s="17" t="s">
        <v>58</v>
      </c>
      <c r="AB33" s="17" t="s">
        <v>59</v>
      </c>
      <c r="AC33" s="18">
        <v>1</v>
      </c>
      <c r="AD33" s="17"/>
      <c r="AE33" s="17"/>
      <c r="AF33" s="17"/>
      <c r="AG33" s="19" t="s">
        <v>62</v>
      </c>
      <c r="AH33" s="19" t="s">
        <v>63</v>
      </c>
      <c r="AI33" s="19" t="s">
        <v>63</v>
      </c>
      <c r="AJ33" s="19" t="s">
        <v>63</v>
      </c>
      <c r="AK33" s="19" t="s">
        <v>63</v>
      </c>
      <c r="AL33" s="19" t="s">
        <v>63</v>
      </c>
      <c r="AM33" s="19" t="s">
        <v>62</v>
      </c>
      <c r="AN33" s="19" t="s">
        <v>62</v>
      </c>
      <c r="AO33" s="19" t="s">
        <v>62</v>
      </c>
      <c r="AP33" s="19" t="s">
        <v>62</v>
      </c>
      <c r="AQ33" s="19" t="s">
        <v>62</v>
      </c>
      <c r="AR33" s="19" t="s">
        <v>62</v>
      </c>
      <c r="AS33" s="19" t="s">
        <v>62</v>
      </c>
      <c r="AT33" s="19" t="s">
        <v>62</v>
      </c>
      <c r="AU33" s="19" t="s">
        <v>63</v>
      </c>
      <c r="AV33" s="19" t="s">
        <v>63</v>
      </c>
      <c r="AW33" s="19" t="s">
        <v>63</v>
      </c>
      <c r="AX33" s="19" t="s">
        <v>63</v>
      </c>
      <c r="AY33" s="19" t="s">
        <v>63</v>
      </c>
      <c r="AZ33" s="19" t="s">
        <v>63</v>
      </c>
      <c r="BA33" s="19" t="s">
        <v>63</v>
      </c>
      <c r="BB33" s="19" t="s">
        <v>63</v>
      </c>
      <c r="BC33" s="19" t="s">
        <v>63</v>
      </c>
      <c r="BD33" s="19" t="s">
        <v>63</v>
      </c>
      <c r="BE33" s="19" t="s">
        <v>63</v>
      </c>
      <c r="BF33" s="19" t="s">
        <v>63</v>
      </c>
      <c r="BG33" s="19" t="s">
        <v>63</v>
      </c>
      <c r="BH33" s="19" t="s">
        <v>63</v>
      </c>
      <c r="BI33" s="19" t="s">
        <v>63</v>
      </c>
      <c r="BJ33" s="19" t="s">
        <v>63</v>
      </c>
      <c r="BK33" s="19"/>
      <c r="BL33" s="19" t="s">
        <v>64</v>
      </c>
    </row>
    <row r="34" spans="1:64">
      <c r="B34" s="54"/>
      <c r="C34" s="56"/>
      <c r="D34" s="54"/>
      <c r="E34" s="54"/>
      <c r="N34">
        <f t="shared" si="1"/>
        <v>0</v>
      </c>
      <c r="O34">
        <f>N34*Auftragspauschalen!B$2</f>
        <v>0</v>
      </c>
      <c r="P34">
        <f>IF(O34&gt;=Auftragspauschalen!A$33,Auftragspauschalen!D$33,IF(O34&gt;=Auftragspauschalen!A$32,Auftragspauschalen!D$32,IF(O34&gt;=Auftragspauschalen!A$31,Auftragspauschalen!D$31,IF(O34&gt;=Auftragspauschalen!A$30,Auftragspauschalen!D$30,0))))</f>
        <v>0</v>
      </c>
      <c r="Q34">
        <f>IF(O34&gt;=Auftragspauschalen!A$33,Auftragspauschalen!G$33,IF(O34&gt;=Auftragspauschalen!A$32,Auftragspauschalen!G$32,IF(O34&gt;=Auftragspauschalen!A$31,Auftragspauschalen!G$31,IF(O34&gt;=Auftragspauschalen!A$30,Auftragspauschalen!G$30,0))))</f>
        <v>0</v>
      </c>
      <c r="R34">
        <f t="shared" si="0"/>
        <v>0</v>
      </c>
      <c r="S34">
        <v>0</v>
      </c>
      <c r="T34" s="33" t="s">
        <v>793</v>
      </c>
      <c r="U34" s="52" t="s">
        <v>794</v>
      </c>
      <c r="V34" s="15" t="s">
        <v>55</v>
      </c>
      <c r="W34" s="1">
        <v>1418</v>
      </c>
      <c r="X34" s="16">
        <v>135</v>
      </c>
      <c r="Y34" s="20" t="s">
        <v>115</v>
      </c>
      <c r="Z34" s="17" t="s">
        <v>57</v>
      </c>
      <c r="AA34" s="17" t="s">
        <v>66</v>
      </c>
      <c r="AB34" s="17" t="s">
        <v>116</v>
      </c>
      <c r="AC34" s="18" t="s">
        <v>86</v>
      </c>
      <c r="AD34" s="17"/>
      <c r="AE34" s="17"/>
      <c r="AF34" s="17" t="s">
        <v>117</v>
      </c>
      <c r="AG34" s="19" t="s">
        <v>63</v>
      </c>
      <c r="AH34" s="19" t="s">
        <v>62</v>
      </c>
      <c r="AI34" s="19" t="s">
        <v>62</v>
      </c>
      <c r="AJ34" s="19" t="s">
        <v>63</v>
      </c>
      <c r="AK34" s="19" t="s">
        <v>63</v>
      </c>
      <c r="AL34" s="19" t="s">
        <v>62</v>
      </c>
      <c r="AM34" s="19" t="s">
        <v>63</v>
      </c>
      <c r="AN34" s="19" t="s">
        <v>62</v>
      </c>
      <c r="AO34" s="19" t="s">
        <v>62</v>
      </c>
      <c r="AP34" s="19" t="s">
        <v>62</v>
      </c>
      <c r="AQ34" s="19" t="s">
        <v>62</v>
      </c>
      <c r="AR34" s="19" t="s">
        <v>63</v>
      </c>
      <c r="AS34" s="19" t="s">
        <v>63</v>
      </c>
      <c r="AT34" s="19" t="s">
        <v>63</v>
      </c>
      <c r="AU34" s="19" t="s">
        <v>63</v>
      </c>
      <c r="AV34" s="19" t="s">
        <v>63</v>
      </c>
      <c r="AW34" s="19" t="s">
        <v>63</v>
      </c>
      <c r="AX34" s="19" t="s">
        <v>63</v>
      </c>
      <c r="AY34" s="19" t="s">
        <v>63</v>
      </c>
      <c r="AZ34" s="19" t="s">
        <v>63</v>
      </c>
      <c r="BA34" s="19" t="s">
        <v>63</v>
      </c>
      <c r="BB34" s="19" t="s">
        <v>63</v>
      </c>
      <c r="BC34" s="19" t="s">
        <v>63</v>
      </c>
      <c r="BD34" s="19" t="s">
        <v>63</v>
      </c>
      <c r="BE34" s="19" t="s">
        <v>63</v>
      </c>
      <c r="BF34" s="19" t="s">
        <v>63</v>
      </c>
      <c r="BG34" s="19" t="s">
        <v>63</v>
      </c>
      <c r="BH34" s="19" t="s">
        <v>63</v>
      </c>
      <c r="BI34" s="19" t="s">
        <v>63</v>
      </c>
      <c r="BJ34" s="19" t="s">
        <v>62</v>
      </c>
      <c r="BK34" s="19"/>
      <c r="BL34" s="19" t="s">
        <v>64</v>
      </c>
    </row>
    <row r="35" spans="1:64" ht="42.75">
      <c r="A35">
        <v>24</v>
      </c>
      <c r="B35" s="54">
        <v>543815</v>
      </c>
      <c r="C35" s="52" t="s">
        <v>2876</v>
      </c>
      <c r="D35" s="54">
        <v>700</v>
      </c>
      <c r="E35" s="54"/>
      <c r="N35">
        <f t="shared" si="1"/>
        <v>700</v>
      </c>
      <c r="O35">
        <f>N35*Auftragspauschalen!B$2</f>
        <v>4223.8</v>
      </c>
      <c r="P35">
        <f>IF(O35&gt;=Auftragspauschalen!A$33,Auftragspauschalen!D$33,IF(O35&gt;=Auftragspauschalen!A$32,Auftragspauschalen!D$32,IF(O35&gt;=Auftragspauschalen!A$31,Auftragspauschalen!D$31,IF(O35&gt;=Auftragspauschalen!A$30,Auftragspauschalen!D$30,0))))</f>
        <v>38.5</v>
      </c>
      <c r="Q35">
        <f>IF(O35&gt;=Auftragspauschalen!A$33,Auftragspauschalen!G$33,IF(O35&gt;=Auftragspauschalen!A$32,Auftragspauschalen!G$32,IF(O35&gt;=Auftragspauschalen!A$31,Auftragspauschalen!G$31,IF(O35&gt;=Auftragspauschalen!A$30,Auftragspauschalen!G$30,0))))</f>
        <v>37.08</v>
      </c>
      <c r="R35">
        <f t="shared" ref="R35:R66" si="2">IF(A35="33bis",(D35+G35)*1*0.047477,IF(A35="24bis",(D35+G35)*1*0.036361,(D35+G35)*0.25*0.034636))</f>
        <v>6.0613000000000001</v>
      </c>
      <c r="S35">
        <v>1</v>
      </c>
      <c r="T35" s="33" t="s">
        <v>2877</v>
      </c>
      <c r="U35" s="52" t="s">
        <v>795</v>
      </c>
      <c r="V35" s="15" t="s">
        <v>55</v>
      </c>
      <c r="W35" s="1">
        <v>1438.1</v>
      </c>
      <c r="X35" s="16">
        <v>53</v>
      </c>
      <c r="Y35" s="20" t="s">
        <v>118</v>
      </c>
      <c r="Z35" s="17" t="s">
        <v>57</v>
      </c>
      <c r="AA35" s="17" t="s">
        <v>119</v>
      </c>
      <c r="AB35" s="17" t="s">
        <v>116</v>
      </c>
      <c r="AC35" s="17" t="s">
        <v>120</v>
      </c>
      <c r="AD35" s="17"/>
      <c r="AF35" s="17"/>
      <c r="AG35" s="19" t="s">
        <v>62</v>
      </c>
      <c r="AH35" s="19" t="s">
        <v>63</v>
      </c>
      <c r="AI35" s="19" t="s">
        <v>62</v>
      </c>
      <c r="AJ35" s="19" t="s">
        <v>63</v>
      </c>
      <c r="AK35" s="19" t="s">
        <v>63</v>
      </c>
      <c r="AL35" s="19" t="s">
        <v>63</v>
      </c>
      <c r="AM35" s="19" t="s">
        <v>62</v>
      </c>
      <c r="AN35" s="19" t="s">
        <v>62</v>
      </c>
      <c r="AO35" s="19" t="s">
        <v>62</v>
      </c>
      <c r="AP35" s="19" t="s">
        <v>62</v>
      </c>
      <c r="AQ35" s="19" t="s">
        <v>62</v>
      </c>
      <c r="AR35" s="19" t="s">
        <v>63</v>
      </c>
      <c r="AS35" s="19" t="s">
        <v>63</v>
      </c>
      <c r="AT35" s="19" t="s">
        <v>63</v>
      </c>
      <c r="AU35" s="19" t="s">
        <v>63</v>
      </c>
      <c r="AV35" s="19" t="s">
        <v>63</v>
      </c>
      <c r="AW35" s="19" t="s">
        <v>63</v>
      </c>
      <c r="AX35" s="19" t="s">
        <v>63</v>
      </c>
      <c r="AY35" s="19" t="s">
        <v>63</v>
      </c>
      <c r="AZ35" s="19" t="s">
        <v>63</v>
      </c>
      <c r="BA35" s="19" t="s">
        <v>63</v>
      </c>
      <c r="BB35" s="19" t="s">
        <v>63</v>
      </c>
      <c r="BC35" s="19" t="s">
        <v>63</v>
      </c>
      <c r="BD35" s="19" t="s">
        <v>63</v>
      </c>
      <c r="BE35" s="19" t="s">
        <v>63</v>
      </c>
      <c r="BF35" s="19" t="s">
        <v>63</v>
      </c>
      <c r="BG35" s="19" t="s">
        <v>63</v>
      </c>
      <c r="BH35" s="19" t="s">
        <v>63</v>
      </c>
      <c r="BI35" s="19" t="s">
        <v>63</v>
      </c>
      <c r="BJ35" s="19" t="s">
        <v>63</v>
      </c>
      <c r="BK35" s="19"/>
      <c r="BL35" s="19" t="s">
        <v>64</v>
      </c>
    </row>
    <row r="36" spans="1:64" ht="42.75">
      <c r="A36">
        <v>24</v>
      </c>
      <c r="B36" s="54">
        <v>556275</v>
      </c>
      <c r="C36" s="54" t="s">
        <v>796</v>
      </c>
      <c r="D36" s="54">
        <v>250</v>
      </c>
      <c r="E36" s="54"/>
      <c r="N36">
        <f t="shared" si="1"/>
        <v>250</v>
      </c>
      <c r="O36">
        <f>N36*Auftragspauschalen!B$2</f>
        <v>1508.5</v>
      </c>
      <c r="P36">
        <f>IF(O36&gt;=Auftragspauschalen!A$33,Auftragspauschalen!D$33,IF(O36&gt;=Auftragspauschalen!A$32,Auftragspauschalen!D$32,IF(O36&gt;=Auftragspauschalen!A$31,Auftragspauschalen!D$31,IF(O36&gt;=Auftragspauschalen!A$30,Auftragspauschalen!D$30,0))))</f>
        <v>32.119999999999997</v>
      </c>
      <c r="Q36">
        <f>IF(O36&gt;=Auftragspauschalen!A$33,Auftragspauschalen!G$33,IF(O36&gt;=Auftragspauschalen!A$32,Auftragspauschalen!G$32,IF(O36&gt;=Auftragspauschalen!A$31,Auftragspauschalen!G$31,IF(O36&gt;=Auftragspauschalen!A$30,Auftragspauschalen!G$30,0))))</f>
        <v>30.88</v>
      </c>
      <c r="R36">
        <f t="shared" si="2"/>
        <v>2.1647500000000002</v>
      </c>
      <c r="S36">
        <v>2</v>
      </c>
      <c r="T36" s="33" t="s">
        <v>797</v>
      </c>
      <c r="U36" s="52" t="s">
        <v>798</v>
      </c>
      <c r="V36" s="15" t="s">
        <v>55</v>
      </c>
      <c r="W36" s="1">
        <v>1444.1</v>
      </c>
      <c r="X36" s="16">
        <v>21</v>
      </c>
      <c r="Y36" s="20" t="s">
        <v>121</v>
      </c>
      <c r="Z36" s="17" t="s">
        <v>57</v>
      </c>
      <c r="AA36" s="17" t="s">
        <v>58</v>
      </c>
      <c r="AB36" s="17" t="s">
        <v>59</v>
      </c>
      <c r="AC36" s="17" t="s">
        <v>122</v>
      </c>
      <c r="AD36" s="17" t="s">
        <v>123</v>
      </c>
      <c r="AE36" s="17"/>
      <c r="AF36" s="17" t="s">
        <v>124</v>
      </c>
      <c r="AG36" s="19" t="s">
        <v>63</v>
      </c>
      <c r="AH36" s="19" t="s">
        <v>63</v>
      </c>
      <c r="AI36" s="19" t="s">
        <v>62</v>
      </c>
      <c r="AJ36" s="19" t="s">
        <v>63</v>
      </c>
      <c r="AK36" s="19" t="s">
        <v>63</v>
      </c>
      <c r="AL36" s="19" t="s">
        <v>62</v>
      </c>
      <c r="AM36" s="19" t="s">
        <v>63</v>
      </c>
      <c r="AN36" s="19" t="s">
        <v>62</v>
      </c>
      <c r="AO36" s="19" t="s">
        <v>62</v>
      </c>
      <c r="AP36" s="19" t="s">
        <v>62</v>
      </c>
      <c r="AQ36" s="19" t="s">
        <v>62</v>
      </c>
      <c r="AR36" s="19" t="s">
        <v>63</v>
      </c>
      <c r="AS36" s="19" t="s">
        <v>63</v>
      </c>
      <c r="AT36" s="19" t="s">
        <v>63</v>
      </c>
      <c r="AU36" s="19" t="s">
        <v>63</v>
      </c>
      <c r="AV36" s="19" t="s">
        <v>63</v>
      </c>
      <c r="AW36" s="19" t="s">
        <v>63</v>
      </c>
      <c r="AX36" s="19" t="s">
        <v>62</v>
      </c>
      <c r="AY36" s="19" t="s">
        <v>63</v>
      </c>
      <c r="AZ36" s="19" t="s">
        <v>63</v>
      </c>
      <c r="BA36" s="19" t="s">
        <v>63</v>
      </c>
      <c r="BB36" s="19" t="s">
        <v>63</v>
      </c>
      <c r="BC36" s="19" t="s">
        <v>63</v>
      </c>
      <c r="BD36" s="19" t="s">
        <v>63</v>
      </c>
      <c r="BE36" s="19" t="s">
        <v>63</v>
      </c>
      <c r="BF36" s="19" t="s">
        <v>63</v>
      </c>
      <c r="BG36" s="19" t="s">
        <v>63</v>
      </c>
      <c r="BH36" s="19" t="s">
        <v>63</v>
      </c>
      <c r="BI36" s="19" t="s">
        <v>63</v>
      </c>
      <c r="BJ36" s="19" t="s">
        <v>63</v>
      </c>
      <c r="BK36" s="19"/>
      <c r="BL36" s="19" t="s">
        <v>64</v>
      </c>
    </row>
    <row r="37" spans="1:64" ht="28.5">
      <c r="A37">
        <v>24</v>
      </c>
      <c r="B37" s="54">
        <v>556275</v>
      </c>
      <c r="C37" s="54" t="s">
        <v>796</v>
      </c>
      <c r="D37" s="54">
        <v>250</v>
      </c>
      <c r="E37" s="54"/>
      <c r="N37">
        <f t="shared" si="1"/>
        <v>250</v>
      </c>
      <c r="O37">
        <f>N37*Auftragspauschalen!B$2</f>
        <v>1508.5</v>
      </c>
      <c r="P37">
        <f>IF(O37&gt;=Auftragspauschalen!A$33,Auftragspauschalen!D$33,IF(O37&gt;=Auftragspauschalen!A$32,Auftragspauschalen!D$32,IF(O37&gt;=Auftragspauschalen!A$31,Auftragspauschalen!D$31,IF(O37&gt;=Auftragspauschalen!A$30,Auftragspauschalen!D$30,0))))</f>
        <v>32.119999999999997</v>
      </c>
      <c r="Q37">
        <f>IF(O37&gt;=Auftragspauschalen!A$33,Auftragspauschalen!G$33,IF(O37&gt;=Auftragspauschalen!A$32,Auftragspauschalen!G$32,IF(O37&gt;=Auftragspauschalen!A$31,Auftragspauschalen!G$31,IF(O37&gt;=Auftragspauschalen!A$30,Auftragspauschalen!G$30,0))))</f>
        <v>30.88</v>
      </c>
      <c r="R37">
        <f t="shared" si="2"/>
        <v>2.1647500000000002</v>
      </c>
      <c r="S37">
        <v>2</v>
      </c>
      <c r="U37" s="52" t="s">
        <v>799</v>
      </c>
      <c r="V37" s="15" t="s">
        <v>55</v>
      </c>
      <c r="W37" s="1">
        <v>1446.1</v>
      </c>
      <c r="X37" s="16">
        <v>36</v>
      </c>
      <c r="Y37" s="20" t="s">
        <v>125</v>
      </c>
      <c r="Z37" s="17" t="s">
        <v>57</v>
      </c>
      <c r="AA37" s="17" t="s">
        <v>58</v>
      </c>
      <c r="AB37" s="17" t="s">
        <v>59</v>
      </c>
      <c r="AC37" s="17" t="s">
        <v>126</v>
      </c>
      <c r="AD37" s="17" t="s">
        <v>127</v>
      </c>
      <c r="AE37" s="17"/>
      <c r="AF37" s="17"/>
      <c r="AG37" s="19" t="s">
        <v>63</v>
      </c>
      <c r="AH37" s="19" t="s">
        <v>63</v>
      </c>
      <c r="AI37" s="19" t="s">
        <v>62</v>
      </c>
      <c r="AJ37" s="19" t="s">
        <v>63</v>
      </c>
      <c r="AK37" s="19" t="s">
        <v>63</v>
      </c>
      <c r="AL37" s="19" t="s">
        <v>62</v>
      </c>
      <c r="AM37" s="19" t="s">
        <v>63</v>
      </c>
      <c r="AN37" s="19" t="s">
        <v>62</v>
      </c>
      <c r="AO37" s="19" t="s">
        <v>62</v>
      </c>
      <c r="AP37" s="19" t="s">
        <v>62</v>
      </c>
      <c r="AQ37" s="19" t="s">
        <v>62</v>
      </c>
      <c r="AR37" s="19" t="s">
        <v>63</v>
      </c>
      <c r="AS37" s="19" t="s">
        <v>63</v>
      </c>
      <c r="AT37" s="19" t="s">
        <v>63</v>
      </c>
      <c r="AU37" s="19" t="s">
        <v>63</v>
      </c>
      <c r="AV37" s="19" t="s">
        <v>63</v>
      </c>
      <c r="AW37" s="19" t="s">
        <v>63</v>
      </c>
      <c r="AX37" s="19" t="s">
        <v>62</v>
      </c>
      <c r="AY37" s="19" t="s">
        <v>63</v>
      </c>
      <c r="AZ37" s="19" t="s">
        <v>63</v>
      </c>
      <c r="BA37" s="19" t="s">
        <v>63</v>
      </c>
      <c r="BB37" s="19" t="s">
        <v>63</v>
      </c>
      <c r="BC37" s="19" t="s">
        <v>63</v>
      </c>
      <c r="BD37" s="19" t="s">
        <v>63</v>
      </c>
      <c r="BE37" s="19" t="s">
        <v>63</v>
      </c>
      <c r="BF37" s="19" t="s">
        <v>63</v>
      </c>
      <c r="BG37" s="19" t="s">
        <v>63</v>
      </c>
      <c r="BH37" s="19" t="s">
        <v>63</v>
      </c>
      <c r="BI37" s="19" t="s">
        <v>63</v>
      </c>
      <c r="BJ37" s="19" t="s">
        <v>63</v>
      </c>
      <c r="BK37" s="19"/>
      <c r="BL37" s="19" t="s">
        <v>64</v>
      </c>
    </row>
    <row r="38" spans="1:64">
      <c r="A38">
        <v>24</v>
      </c>
      <c r="B38" s="54">
        <v>542791</v>
      </c>
      <c r="C38" s="54" t="s">
        <v>800</v>
      </c>
      <c r="D38" s="54">
        <v>2000</v>
      </c>
      <c r="E38" s="54"/>
      <c r="N38">
        <f t="shared" si="1"/>
        <v>2000</v>
      </c>
      <c r="O38">
        <f>N38*Auftragspauschalen!B$2</f>
        <v>12068</v>
      </c>
      <c r="P38">
        <f>IF(O38&gt;=Auftragspauschalen!A$33,Auftragspauschalen!D$33,IF(O38&gt;=Auftragspauschalen!A$32,Auftragspauschalen!D$32,IF(O38&gt;=Auftragspauschalen!A$31,Auftragspauschalen!D$31,IF(O38&gt;=Auftragspauschalen!A$30,Auftragspauschalen!D$30,0))))</f>
        <v>38.5</v>
      </c>
      <c r="Q38">
        <f>IF(O38&gt;=Auftragspauschalen!A$33,Auftragspauschalen!G$33,IF(O38&gt;=Auftragspauschalen!A$32,Auftragspauschalen!G$32,IF(O38&gt;=Auftragspauschalen!A$31,Auftragspauschalen!G$31,IF(O38&gt;=Auftragspauschalen!A$30,Auftragspauschalen!G$30,0))))</f>
        <v>37.08</v>
      </c>
      <c r="R38">
        <f t="shared" si="2"/>
        <v>17.318000000000001</v>
      </c>
      <c r="S38">
        <v>1</v>
      </c>
      <c r="U38" s="52" t="s">
        <v>801</v>
      </c>
      <c r="V38" s="15" t="s">
        <v>55</v>
      </c>
      <c r="W38" s="1">
        <v>1459</v>
      </c>
      <c r="X38" s="16">
        <v>37</v>
      </c>
      <c r="Y38" s="20" t="s">
        <v>128</v>
      </c>
      <c r="Z38" s="17" t="s">
        <v>57</v>
      </c>
      <c r="AA38" s="17" t="s">
        <v>129</v>
      </c>
      <c r="AB38" s="17" t="s">
        <v>59</v>
      </c>
      <c r="AC38" s="18">
        <v>1</v>
      </c>
      <c r="AD38" s="17"/>
      <c r="AE38" s="17"/>
      <c r="AF38" s="17"/>
      <c r="AG38" s="19" t="s">
        <v>62</v>
      </c>
      <c r="AH38" s="19" t="s">
        <v>63</v>
      </c>
      <c r="AI38" s="19" t="s">
        <v>62</v>
      </c>
      <c r="AJ38" s="19" t="s">
        <v>63</v>
      </c>
      <c r="AK38" s="19" t="s">
        <v>63</v>
      </c>
      <c r="AL38" s="19" t="s">
        <v>63</v>
      </c>
      <c r="AM38" s="19" t="s">
        <v>62</v>
      </c>
      <c r="AN38" s="19" t="s">
        <v>62</v>
      </c>
      <c r="AO38" s="19" t="s">
        <v>62</v>
      </c>
      <c r="AP38" s="19" t="s">
        <v>62</v>
      </c>
      <c r="AQ38" s="19" t="s">
        <v>62</v>
      </c>
      <c r="AR38" s="19" t="s">
        <v>63</v>
      </c>
      <c r="AS38" s="19" t="s">
        <v>63</v>
      </c>
      <c r="AT38" s="19" t="s">
        <v>63</v>
      </c>
      <c r="AU38" s="19" t="s">
        <v>63</v>
      </c>
      <c r="AV38" s="19" t="s">
        <v>63</v>
      </c>
      <c r="AW38" s="19" t="s">
        <v>63</v>
      </c>
      <c r="AX38" s="19" t="s">
        <v>63</v>
      </c>
      <c r="AY38" s="19" t="s">
        <v>63</v>
      </c>
      <c r="AZ38" s="19" t="s">
        <v>63</v>
      </c>
      <c r="BA38" s="19" t="s">
        <v>63</v>
      </c>
      <c r="BB38" s="19" t="s">
        <v>63</v>
      </c>
      <c r="BC38" s="19" t="s">
        <v>63</v>
      </c>
      <c r="BD38" s="19" t="s">
        <v>63</v>
      </c>
      <c r="BE38" s="19" t="s">
        <v>63</v>
      </c>
      <c r="BF38" s="19" t="s">
        <v>63</v>
      </c>
      <c r="BG38" s="19" t="s">
        <v>63</v>
      </c>
      <c r="BH38" s="19" t="s">
        <v>63</v>
      </c>
      <c r="BI38" s="19" t="s">
        <v>63</v>
      </c>
      <c r="BJ38" s="19" t="s">
        <v>63</v>
      </c>
      <c r="BK38" s="19"/>
      <c r="BL38" s="19" t="s">
        <v>64</v>
      </c>
    </row>
    <row r="39" spans="1:64">
      <c r="A39">
        <v>24</v>
      </c>
      <c r="B39" s="54">
        <v>542791</v>
      </c>
      <c r="C39" s="54" t="s">
        <v>800</v>
      </c>
      <c r="D39" s="54">
        <v>2000</v>
      </c>
      <c r="E39" s="54"/>
      <c r="N39">
        <f t="shared" si="1"/>
        <v>2000</v>
      </c>
      <c r="O39">
        <f>N39*Auftragspauschalen!B$2</f>
        <v>12068</v>
      </c>
      <c r="P39">
        <f>IF(O39&gt;=Auftragspauschalen!A$33,Auftragspauschalen!D$33,IF(O39&gt;=Auftragspauschalen!A$32,Auftragspauschalen!D$32,IF(O39&gt;=Auftragspauschalen!A$31,Auftragspauschalen!D$31,IF(O39&gt;=Auftragspauschalen!A$30,Auftragspauschalen!D$30,0))))</f>
        <v>38.5</v>
      </c>
      <c r="Q39">
        <f>IF(O39&gt;=Auftragspauschalen!A$33,Auftragspauschalen!G$33,IF(O39&gt;=Auftragspauschalen!A$32,Auftragspauschalen!G$32,IF(O39&gt;=Auftragspauschalen!A$31,Auftragspauschalen!G$31,IF(O39&gt;=Auftragspauschalen!A$30,Auftragspauschalen!G$30,0))))</f>
        <v>37.08</v>
      </c>
      <c r="R39">
        <f t="shared" si="2"/>
        <v>17.318000000000001</v>
      </c>
      <c r="S39">
        <v>1</v>
      </c>
      <c r="U39" s="52" t="s">
        <v>802</v>
      </c>
      <c r="V39" s="15" t="s">
        <v>55</v>
      </c>
      <c r="W39" s="1">
        <v>1460</v>
      </c>
      <c r="X39" s="16">
        <v>37</v>
      </c>
      <c r="Y39" s="20" t="s">
        <v>130</v>
      </c>
      <c r="Z39" s="17" t="s">
        <v>57</v>
      </c>
      <c r="AA39" s="17" t="s">
        <v>129</v>
      </c>
      <c r="AB39" s="17" t="s">
        <v>59</v>
      </c>
      <c r="AC39" s="18">
        <v>1</v>
      </c>
      <c r="AD39" s="17"/>
      <c r="AE39" s="17"/>
      <c r="AF39" s="17"/>
      <c r="AG39" s="19" t="s">
        <v>62</v>
      </c>
      <c r="AH39" s="19" t="s">
        <v>63</v>
      </c>
      <c r="AI39" s="19" t="s">
        <v>62</v>
      </c>
      <c r="AJ39" s="19" t="s">
        <v>63</v>
      </c>
      <c r="AK39" s="19" t="s">
        <v>63</v>
      </c>
      <c r="AL39" s="19" t="s">
        <v>63</v>
      </c>
      <c r="AM39" s="19" t="s">
        <v>62</v>
      </c>
      <c r="AN39" s="19" t="s">
        <v>62</v>
      </c>
      <c r="AO39" s="19" t="s">
        <v>62</v>
      </c>
      <c r="AP39" s="19" t="s">
        <v>62</v>
      </c>
      <c r="AQ39" s="19" t="s">
        <v>62</v>
      </c>
      <c r="AR39" s="19" t="s">
        <v>63</v>
      </c>
      <c r="AS39" s="19" t="s">
        <v>63</v>
      </c>
      <c r="AT39" s="19" t="s">
        <v>63</v>
      </c>
      <c r="AU39" s="19" t="s">
        <v>63</v>
      </c>
      <c r="AV39" s="19" t="s">
        <v>63</v>
      </c>
      <c r="AW39" s="19" t="s">
        <v>63</v>
      </c>
      <c r="AX39" s="19" t="s">
        <v>63</v>
      </c>
      <c r="AY39" s="19" t="s">
        <v>63</v>
      </c>
      <c r="AZ39" s="19" t="s">
        <v>63</v>
      </c>
      <c r="BA39" s="19" t="s">
        <v>63</v>
      </c>
      <c r="BB39" s="19" t="s">
        <v>63</v>
      </c>
      <c r="BC39" s="19" t="s">
        <v>63</v>
      </c>
      <c r="BD39" s="19" t="s">
        <v>63</v>
      </c>
      <c r="BE39" s="19" t="s">
        <v>63</v>
      </c>
      <c r="BF39" s="19" t="s">
        <v>63</v>
      </c>
      <c r="BG39" s="19" t="s">
        <v>63</v>
      </c>
      <c r="BH39" s="19" t="s">
        <v>63</v>
      </c>
      <c r="BI39" s="19" t="s">
        <v>63</v>
      </c>
      <c r="BJ39" s="19" t="s">
        <v>63</v>
      </c>
      <c r="BK39" s="19"/>
      <c r="BL39" s="19" t="s">
        <v>64</v>
      </c>
    </row>
    <row r="40" spans="1:64">
      <c r="A40">
        <v>24</v>
      </c>
      <c r="B40" s="54">
        <v>548413</v>
      </c>
      <c r="C40" s="54" t="s">
        <v>803</v>
      </c>
      <c r="D40" s="54">
        <v>600</v>
      </c>
      <c r="E40" s="54"/>
      <c r="N40">
        <f t="shared" si="1"/>
        <v>600</v>
      </c>
      <c r="O40">
        <f>N40*Auftragspauschalen!B$2</f>
        <v>3620.4</v>
      </c>
      <c r="P40">
        <f>IF(O40&gt;=Auftragspauschalen!A$33,Auftragspauschalen!D$33,IF(O40&gt;=Auftragspauschalen!A$32,Auftragspauschalen!D$32,IF(O40&gt;=Auftragspauschalen!A$31,Auftragspauschalen!D$31,IF(O40&gt;=Auftragspauschalen!A$30,Auftragspauschalen!D$30,0))))</f>
        <v>38.5</v>
      </c>
      <c r="Q40">
        <f>IF(O40&gt;=Auftragspauschalen!A$33,Auftragspauschalen!G$33,IF(O40&gt;=Auftragspauschalen!A$32,Auftragspauschalen!G$32,IF(O40&gt;=Auftragspauschalen!A$31,Auftragspauschalen!G$31,IF(O40&gt;=Auftragspauschalen!A$30,Auftragspauschalen!G$30,0))))</f>
        <v>37.08</v>
      </c>
      <c r="R40">
        <f t="shared" si="2"/>
        <v>5.1954000000000002</v>
      </c>
      <c r="S40">
        <v>1</v>
      </c>
      <c r="U40" s="52" t="s">
        <v>804</v>
      </c>
      <c r="V40" s="15" t="s">
        <v>55</v>
      </c>
      <c r="W40" s="1">
        <v>1469</v>
      </c>
      <c r="X40" s="16">
        <v>150</v>
      </c>
      <c r="Y40" s="20" t="s">
        <v>131</v>
      </c>
      <c r="Z40" s="17" t="s">
        <v>77</v>
      </c>
      <c r="AA40" s="17" t="s">
        <v>58</v>
      </c>
      <c r="AB40" s="17" t="s">
        <v>57</v>
      </c>
      <c r="AC40" s="18" t="s">
        <v>132</v>
      </c>
      <c r="AD40" s="17"/>
      <c r="AE40" s="17"/>
      <c r="AF40" s="17"/>
      <c r="AG40" s="19" t="s">
        <v>62</v>
      </c>
      <c r="AH40" s="19" t="s">
        <v>63</v>
      </c>
      <c r="AI40" s="19" t="s">
        <v>63</v>
      </c>
      <c r="AJ40" s="19" t="s">
        <v>63</v>
      </c>
      <c r="AK40" s="19" t="s">
        <v>63</v>
      </c>
      <c r="AL40" s="19" t="s">
        <v>62</v>
      </c>
      <c r="AM40" s="19" t="s">
        <v>63</v>
      </c>
      <c r="AN40" s="19" t="s">
        <v>62</v>
      </c>
      <c r="AO40" s="19" t="s">
        <v>62</v>
      </c>
      <c r="AP40" s="19" t="s">
        <v>62</v>
      </c>
      <c r="AQ40" s="19" t="s">
        <v>62</v>
      </c>
      <c r="AR40" s="19" t="s">
        <v>63</v>
      </c>
      <c r="AS40" s="19" t="s">
        <v>63</v>
      </c>
      <c r="AT40" s="19" t="s">
        <v>63</v>
      </c>
      <c r="AU40" s="19" t="s">
        <v>63</v>
      </c>
      <c r="AV40" s="19" t="s">
        <v>63</v>
      </c>
      <c r="AW40" s="19" t="s">
        <v>63</v>
      </c>
      <c r="AX40" s="19" t="s">
        <v>63</v>
      </c>
      <c r="AY40" s="19" t="s">
        <v>63</v>
      </c>
      <c r="AZ40" s="19" t="s">
        <v>63</v>
      </c>
      <c r="BA40" s="19" t="s">
        <v>63</v>
      </c>
      <c r="BB40" s="19" t="s">
        <v>63</v>
      </c>
      <c r="BC40" s="19" t="s">
        <v>63</v>
      </c>
      <c r="BD40" s="19" t="s">
        <v>63</v>
      </c>
      <c r="BE40" s="19" t="s">
        <v>63</v>
      </c>
      <c r="BF40" s="19" t="s">
        <v>63</v>
      </c>
      <c r="BG40" s="19" t="s">
        <v>63</v>
      </c>
      <c r="BH40" s="19" t="s">
        <v>63</v>
      </c>
      <c r="BI40" s="19" t="s">
        <v>63</v>
      </c>
      <c r="BJ40" s="19" t="s">
        <v>63</v>
      </c>
      <c r="BK40" s="19"/>
      <c r="BL40" s="19" t="s">
        <v>64</v>
      </c>
    </row>
    <row r="41" spans="1:64" ht="114">
      <c r="A41">
        <v>24</v>
      </c>
      <c r="B41" s="54">
        <v>553512</v>
      </c>
      <c r="C41" s="52" t="s">
        <v>805</v>
      </c>
      <c r="D41" s="54">
        <v>2000</v>
      </c>
      <c r="E41" s="54"/>
      <c r="F41" s="52"/>
      <c r="G41" s="54"/>
      <c r="H41" s="54"/>
      <c r="I41" s="54"/>
      <c r="J41" s="54"/>
      <c r="K41" s="54"/>
      <c r="L41" s="54"/>
      <c r="M41" s="54"/>
      <c r="N41">
        <f t="shared" si="1"/>
        <v>2000</v>
      </c>
      <c r="O41">
        <f>N41*Auftragspauschalen!B$2</f>
        <v>12068</v>
      </c>
      <c r="P41">
        <f>IF(O41&gt;=Auftragspauschalen!A$33,Auftragspauschalen!D$33,IF(O41&gt;=Auftragspauschalen!A$32,Auftragspauschalen!D$32,IF(O41&gt;=Auftragspauschalen!A$31,Auftragspauschalen!D$31,IF(O41&gt;=Auftragspauschalen!A$30,Auftragspauschalen!D$30,0))))</f>
        <v>38.5</v>
      </c>
      <c r="Q41">
        <f>IF(O41&gt;=Auftragspauschalen!A$33,Auftragspauschalen!G$33,IF(O41&gt;=Auftragspauschalen!A$32,Auftragspauschalen!G$32,IF(O41&gt;=Auftragspauschalen!A$31,Auftragspauschalen!G$31,IF(O41&gt;=Auftragspauschalen!A$30,Auftragspauschalen!G$30,0))))</f>
        <v>37.08</v>
      </c>
      <c r="R41">
        <f t="shared" si="2"/>
        <v>17.318000000000001</v>
      </c>
      <c r="S41" s="54">
        <v>2</v>
      </c>
      <c r="T41" s="33" t="s">
        <v>929</v>
      </c>
      <c r="U41" s="52" t="s">
        <v>806</v>
      </c>
      <c r="V41" s="15" t="s">
        <v>55</v>
      </c>
      <c r="W41" s="1">
        <v>1474.1</v>
      </c>
      <c r="X41" s="16">
        <v>87</v>
      </c>
      <c r="Y41" s="20" t="s">
        <v>133</v>
      </c>
      <c r="Z41" s="17" t="s">
        <v>57</v>
      </c>
      <c r="AA41" s="17" t="s">
        <v>57</v>
      </c>
      <c r="AB41" s="17" t="s">
        <v>59</v>
      </c>
      <c r="AC41" s="17" t="s">
        <v>86</v>
      </c>
      <c r="AD41" s="17"/>
      <c r="AE41" s="17" t="s">
        <v>88</v>
      </c>
      <c r="AF41" s="17" t="s">
        <v>134</v>
      </c>
      <c r="AG41" s="19" t="s">
        <v>63</v>
      </c>
      <c r="AH41" s="19" t="s">
        <v>63</v>
      </c>
      <c r="AI41" s="19" t="s">
        <v>62</v>
      </c>
      <c r="AJ41" s="19" t="s">
        <v>63</v>
      </c>
      <c r="AK41" s="19" t="s">
        <v>63</v>
      </c>
      <c r="AL41" s="19" t="s">
        <v>62</v>
      </c>
      <c r="AM41" s="19" t="s">
        <v>63</v>
      </c>
      <c r="AN41" s="19" t="s">
        <v>62</v>
      </c>
      <c r="AO41" s="19" t="s">
        <v>62</v>
      </c>
      <c r="AP41" s="19" t="s">
        <v>62</v>
      </c>
      <c r="AQ41" s="19" t="s">
        <v>62</v>
      </c>
      <c r="AR41" s="19" t="s">
        <v>63</v>
      </c>
      <c r="AS41" s="19" t="s">
        <v>63</v>
      </c>
      <c r="AT41" s="19" t="s">
        <v>63</v>
      </c>
      <c r="AU41" s="19" t="s">
        <v>63</v>
      </c>
      <c r="AV41" s="19" t="s">
        <v>63</v>
      </c>
      <c r="AW41" s="19" t="s">
        <v>63</v>
      </c>
      <c r="AX41" s="19" t="s">
        <v>63</v>
      </c>
      <c r="AY41" s="19" t="s">
        <v>63</v>
      </c>
      <c r="AZ41" s="19" t="s">
        <v>63</v>
      </c>
      <c r="BA41" s="19" t="s">
        <v>63</v>
      </c>
      <c r="BB41" s="19" t="s">
        <v>63</v>
      </c>
      <c r="BC41" s="19" t="s">
        <v>63</v>
      </c>
      <c r="BD41" s="19" t="s">
        <v>63</v>
      </c>
      <c r="BE41" s="19" t="s">
        <v>63</v>
      </c>
      <c r="BF41" s="19" t="s">
        <v>63</v>
      </c>
      <c r="BG41" s="19" t="s">
        <v>63</v>
      </c>
      <c r="BH41" s="19" t="s">
        <v>63</v>
      </c>
      <c r="BI41" s="19" t="s">
        <v>63</v>
      </c>
      <c r="BJ41" s="19" t="s">
        <v>63</v>
      </c>
      <c r="BK41" s="19"/>
      <c r="BL41" s="19" t="s">
        <v>64</v>
      </c>
    </row>
    <row r="42" spans="1:64">
      <c r="A42">
        <v>24</v>
      </c>
      <c r="B42" s="54">
        <v>540934</v>
      </c>
      <c r="C42" s="54" t="s">
        <v>807</v>
      </c>
      <c r="D42" s="54">
        <v>60</v>
      </c>
      <c r="E42" s="54"/>
      <c r="N42">
        <f t="shared" si="1"/>
        <v>60</v>
      </c>
      <c r="O42">
        <f>N42*Auftragspauschalen!B$2</f>
        <v>362.03999999999996</v>
      </c>
      <c r="P42">
        <f>IF(O42&gt;=Auftragspauschalen!A$33,Auftragspauschalen!D$33,IF(O42&gt;=Auftragspauschalen!A$32,Auftragspauschalen!D$32,IF(O42&gt;=Auftragspauschalen!A$31,Auftragspauschalen!D$31,IF(O42&gt;=Auftragspauschalen!A$30,Auftragspauschalen!D$30,0))))</f>
        <v>19.84</v>
      </c>
      <c r="Q42">
        <f>IF(O42&gt;=Auftragspauschalen!A$33,Auftragspauschalen!G$33,IF(O42&gt;=Auftragspauschalen!A$32,Auftragspauschalen!G$32,IF(O42&gt;=Auftragspauschalen!A$31,Auftragspauschalen!G$31,IF(O42&gt;=Auftragspauschalen!A$30,Auftragspauschalen!G$30,0))))</f>
        <v>19.05</v>
      </c>
      <c r="R42">
        <f t="shared" si="2"/>
        <v>0.51954</v>
      </c>
      <c r="S42">
        <v>1</v>
      </c>
      <c r="U42" s="52" t="s">
        <v>808</v>
      </c>
      <c r="V42" s="15" t="s">
        <v>55</v>
      </c>
      <c r="W42" s="1">
        <v>1479</v>
      </c>
      <c r="X42" s="16">
        <v>2.8</v>
      </c>
      <c r="Y42" s="20" t="s">
        <v>135</v>
      </c>
      <c r="Z42" s="17" t="s">
        <v>57</v>
      </c>
      <c r="AA42" s="22" t="s">
        <v>57</v>
      </c>
      <c r="AB42" s="17" t="s">
        <v>59</v>
      </c>
      <c r="AC42" s="18">
        <v>1</v>
      </c>
      <c r="AD42" s="17"/>
      <c r="AE42" s="17"/>
      <c r="AF42" s="17"/>
      <c r="AG42" s="19" t="s">
        <v>62</v>
      </c>
      <c r="AH42" s="19" t="s">
        <v>63</v>
      </c>
      <c r="AI42" s="19" t="s">
        <v>63</v>
      </c>
      <c r="AJ42" s="19" t="s">
        <v>63</v>
      </c>
      <c r="AK42" s="19" t="s">
        <v>63</v>
      </c>
      <c r="AL42" s="19" t="s">
        <v>63</v>
      </c>
      <c r="AM42" s="19" t="s">
        <v>62</v>
      </c>
      <c r="AN42" s="19" t="s">
        <v>62</v>
      </c>
      <c r="AO42" s="19" t="s">
        <v>62</v>
      </c>
      <c r="AP42" s="19" t="s">
        <v>62</v>
      </c>
      <c r="AQ42" s="19" t="s">
        <v>62</v>
      </c>
      <c r="AR42" s="19" t="s">
        <v>62</v>
      </c>
      <c r="AS42" s="19" t="s">
        <v>62</v>
      </c>
      <c r="AT42" s="19" t="s">
        <v>62</v>
      </c>
      <c r="AU42" s="19" t="s">
        <v>63</v>
      </c>
      <c r="AV42" s="19" t="s">
        <v>63</v>
      </c>
      <c r="AW42" s="19" t="s">
        <v>63</v>
      </c>
      <c r="AX42" s="19" t="s">
        <v>63</v>
      </c>
      <c r="AY42" s="19" t="s">
        <v>63</v>
      </c>
      <c r="AZ42" s="19" t="s">
        <v>63</v>
      </c>
      <c r="BA42" s="19" t="s">
        <v>63</v>
      </c>
      <c r="BB42" s="19" t="s">
        <v>63</v>
      </c>
      <c r="BC42" s="19" t="s">
        <v>63</v>
      </c>
      <c r="BD42" s="19" t="s">
        <v>63</v>
      </c>
      <c r="BE42" s="19" t="s">
        <v>63</v>
      </c>
      <c r="BF42" s="19" t="s">
        <v>63</v>
      </c>
      <c r="BG42" s="19" t="s">
        <v>63</v>
      </c>
      <c r="BH42" s="19" t="s">
        <v>63</v>
      </c>
      <c r="BI42" s="19" t="s">
        <v>63</v>
      </c>
      <c r="BJ42" s="19" t="s">
        <v>63</v>
      </c>
      <c r="BK42" s="19"/>
      <c r="BL42" s="19" t="s">
        <v>64</v>
      </c>
    </row>
    <row r="43" spans="1:64">
      <c r="A43">
        <v>24</v>
      </c>
      <c r="B43" s="54">
        <v>543255</v>
      </c>
      <c r="C43" s="54" t="s">
        <v>809</v>
      </c>
      <c r="D43" s="54">
        <v>80</v>
      </c>
      <c r="E43" s="54"/>
      <c r="N43">
        <f t="shared" si="1"/>
        <v>80</v>
      </c>
      <c r="O43">
        <f>N43*Auftragspauschalen!B$2</f>
        <v>482.71999999999997</v>
      </c>
      <c r="P43">
        <f>IF(O43&gt;=Auftragspauschalen!A$33,Auftragspauschalen!D$33,IF(O43&gt;=Auftragspauschalen!A$32,Auftragspauschalen!D$32,IF(O43&gt;=Auftragspauschalen!A$31,Auftragspauschalen!D$31,IF(O43&gt;=Auftragspauschalen!A$30,Auftragspauschalen!D$30,0))))</f>
        <v>19.84</v>
      </c>
      <c r="Q43">
        <f>IF(O43&gt;=Auftragspauschalen!A$33,Auftragspauschalen!G$33,IF(O43&gt;=Auftragspauschalen!A$32,Auftragspauschalen!G$32,IF(O43&gt;=Auftragspauschalen!A$31,Auftragspauschalen!G$31,IF(O43&gt;=Auftragspauschalen!A$30,Auftragspauschalen!G$30,0))))</f>
        <v>19.05</v>
      </c>
      <c r="R43">
        <f t="shared" si="2"/>
        <v>0.69272</v>
      </c>
      <c r="S43">
        <v>1</v>
      </c>
      <c r="U43" s="52" t="s">
        <v>810</v>
      </c>
      <c r="V43" s="15" t="s">
        <v>55</v>
      </c>
      <c r="W43" s="1">
        <v>1509</v>
      </c>
      <c r="X43" s="16">
        <v>2.5</v>
      </c>
      <c r="Y43" s="20" t="s">
        <v>136</v>
      </c>
      <c r="Z43" s="17" t="s">
        <v>57</v>
      </c>
      <c r="AA43" s="17" t="s">
        <v>57</v>
      </c>
      <c r="AB43" s="17" t="s">
        <v>57</v>
      </c>
      <c r="AC43" s="18">
        <v>1</v>
      </c>
      <c r="AD43" s="17"/>
      <c r="AE43" s="17"/>
      <c r="AF43" s="17"/>
      <c r="AG43" s="19" t="s">
        <v>62</v>
      </c>
      <c r="AH43" s="19" t="s">
        <v>63</v>
      </c>
      <c r="AI43" s="19" t="s">
        <v>63</v>
      </c>
      <c r="AJ43" s="19" t="s">
        <v>63</v>
      </c>
      <c r="AK43" s="19" t="s">
        <v>63</v>
      </c>
      <c r="AL43" s="19" t="s">
        <v>63</v>
      </c>
      <c r="AM43" s="19" t="s">
        <v>62</v>
      </c>
      <c r="AN43" s="19" t="s">
        <v>62</v>
      </c>
      <c r="AO43" s="19" t="s">
        <v>62</v>
      </c>
      <c r="AP43" s="19" t="s">
        <v>62</v>
      </c>
      <c r="AQ43" s="19" t="s">
        <v>62</v>
      </c>
      <c r="AR43" s="19" t="s">
        <v>62</v>
      </c>
      <c r="AS43" s="19" t="s">
        <v>62</v>
      </c>
      <c r="AT43" s="19" t="s">
        <v>62</v>
      </c>
      <c r="AU43" s="19" t="s">
        <v>63</v>
      </c>
      <c r="AV43" s="19" t="s">
        <v>63</v>
      </c>
      <c r="AW43" s="19" t="s">
        <v>63</v>
      </c>
      <c r="AX43" s="19" t="s">
        <v>63</v>
      </c>
      <c r="AY43" s="19" t="s">
        <v>63</v>
      </c>
      <c r="AZ43" s="19" t="s">
        <v>63</v>
      </c>
      <c r="BA43" s="19" t="s">
        <v>63</v>
      </c>
      <c r="BB43" s="19" t="s">
        <v>63</v>
      </c>
      <c r="BC43" s="19" t="s">
        <v>63</v>
      </c>
      <c r="BD43" s="19" t="s">
        <v>63</v>
      </c>
      <c r="BE43" s="19" t="s">
        <v>63</v>
      </c>
      <c r="BF43" s="19" t="s">
        <v>63</v>
      </c>
      <c r="BG43" s="19" t="s">
        <v>63</v>
      </c>
      <c r="BH43" s="19" t="s">
        <v>63</v>
      </c>
      <c r="BI43" s="19" t="s">
        <v>63</v>
      </c>
      <c r="BJ43" s="19" t="s">
        <v>62</v>
      </c>
      <c r="BK43" s="19"/>
      <c r="BL43" s="19" t="s">
        <v>64</v>
      </c>
    </row>
    <row r="44" spans="1:64">
      <c r="A44">
        <v>24</v>
      </c>
      <c r="B44" s="54">
        <v>544014</v>
      </c>
      <c r="C44" s="54" t="s">
        <v>811</v>
      </c>
      <c r="D44" s="54">
        <v>150</v>
      </c>
      <c r="E44" s="54"/>
      <c r="N44">
        <f t="shared" si="1"/>
        <v>150</v>
      </c>
      <c r="O44">
        <f>N44*Auftragspauschalen!B$2</f>
        <v>905.1</v>
      </c>
      <c r="P44">
        <f>IF(O44&gt;=Auftragspauschalen!A$33,Auftragspauschalen!D$33,IF(O44&gt;=Auftragspauschalen!A$32,Auftragspauschalen!D$32,IF(O44&gt;=Auftragspauschalen!A$31,Auftragspauschalen!D$31,IF(O44&gt;=Auftragspauschalen!A$30,Auftragspauschalen!D$30,0))))</f>
        <v>32.119999999999997</v>
      </c>
      <c r="Q44">
        <f>IF(O44&gt;=Auftragspauschalen!A$33,Auftragspauschalen!G$33,IF(O44&gt;=Auftragspauschalen!A$32,Auftragspauschalen!G$32,IF(O44&gt;=Auftragspauschalen!A$31,Auftragspauschalen!G$31,IF(O44&gt;=Auftragspauschalen!A$30,Auftragspauschalen!G$30,0))))</f>
        <v>30.88</v>
      </c>
      <c r="R44">
        <f t="shared" si="2"/>
        <v>1.2988500000000001</v>
      </c>
      <c r="S44">
        <v>1</v>
      </c>
      <c r="U44" s="52" t="s">
        <v>812</v>
      </c>
      <c r="V44" s="15" t="s">
        <v>55</v>
      </c>
      <c r="W44" s="1">
        <v>1517</v>
      </c>
      <c r="X44" s="16">
        <v>23</v>
      </c>
      <c r="Y44" s="20" t="s">
        <v>137</v>
      </c>
      <c r="Z44" s="17" t="s">
        <v>57</v>
      </c>
      <c r="AA44" s="17" t="s">
        <v>57</v>
      </c>
      <c r="AB44" s="17" t="s">
        <v>57</v>
      </c>
      <c r="AC44" s="18">
        <v>1</v>
      </c>
      <c r="AD44" s="17"/>
      <c r="AE44" s="17"/>
      <c r="AF44" s="17"/>
      <c r="AG44" s="19" t="s">
        <v>62</v>
      </c>
      <c r="AH44" s="19" t="s">
        <v>63</v>
      </c>
      <c r="AI44" s="19" t="s">
        <v>63</v>
      </c>
      <c r="AJ44" s="19" t="s">
        <v>63</v>
      </c>
      <c r="AK44" s="19" t="s">
        <v>63</v>
      </c>
      <c r="AL44" s="19" t="s">
        <v>63</v>
      </c>
      <c r="AM44" s="19" t="s">
        <v>62</v>
      </c>
      <c r="AN44" s="19" t="s">
        <v>62</v>
      </c>
      <c r="AO44" s="19" t="s">
        <v>62</v>
      </c>
      <c r="AP44" s="19" t="s">
        <v>62</v>
      </c>
      <c r="AQ44" s="19" t="s">
        <v>62</v>
      </c>
      <c r="AR44" s="19" t="s">
        <v>63</v>
      </c>
      <c r="AS44" s="19" t="s">
        <v>63</v>
      </c>
      <c r="AT44" s="19" t="s">
        <v>63</v>
      </c>
      <c r="AU44" s="19" t="s">
        <v>63</v>
      </c>
      <c r="AV44" s="19" t="s">
        <v>63</v>
      </c>
      <c r="AW44" s="19" t="s">
        <v>63</v>
      </c>
      <c r="AX44" s="19" t="s">
        <v>63</v>
      </c>
      <c r="AY44" s="19" t="s">
        <v>63</v>
      </c>
      <c r="AZ44" s="19" t="s">
        <v>63</v>
      </c>
      <c r="BA44" s="19" t="s">
        <v>63</v>
      </c>
      <c r="BB44" s="19" t="s">
        <v>63</v>
      </c>
      <c r="BC44" s="19" t="s">
        <v>63</v>
      </c>
      <c r="BD44" s="19" t="s">
        <v>63</v>
      </c>
      <c r="BE44" s="19" t="s">
        <v>63</v>
      </c>
      <c r="BF44" s="19" t="s">
        <v>63</v>
      </c>
      <c r="BG44" s="19" t="s">
        <v>63</v>
      </c>
      <c r="BH44" s="19" t="s">
        <v>63</v>
      </c>
      <c r="BI44" s="19" t="s">
        <v>63</v>
      </c>
      <c r="BJ44" s="19" t="s">
        <v>63</v>
      </c>
      <c r="BK44" s="19"/>
      <c r="BL44" s="19" t="s">
        <v>64</v>
      </c>
    </row>
    <row r="45" spans="1:64" ht="28.5">
      <c r="B45" s="54"/>
      <c r="C45" s="56"/>
      <c r="D45" s="54"/>
      <c r="E45" s="54"/>
      <c r="N45">
        <f t="shared" si="1"/>
        <v>0</v>
      </c>
      <c r="O45">
        <f>N45*Auftragspauschalen!B$2</f>
        <v>0</v>
      </c>
      <c r="P45">
        <f>IF(O45&gt;=Auftragspauschalen!A$33,Auftragspauschalen!D$33,IF(O45&gt;=Auftragspauschalen!A$32,Auftragspauschalen!D$32,IF(O45&gt;=Auftragspauschalen!A$31,Auftragspauschalen!D$31,IF(O45&gt;=Auftragspauschalen!A$30,Auftragspauschalen!D$30,0))))</f>
        <v>0</v>
      </c>
      <c r="Q45">
        <f>IF(O45&gt;=Auftragspauschalen!A$33,Auftragspauschalen!G$33,IF(O45&gt;=Auftragspauschalen!A$32,Auftragspauschalen!G$32,IF(O45&gt;=Auftragspauschalen!A$31,Auftragspauschalen!G$31,IF(O45&gt;=Auftragspauschalen!A$30,Auftragspauschalen!G$30,0))))</f>
        <v>0</v>
      </c>
      <c r="R45">
        <f t="shared" si="2"/>
        <v>0</v>
      </c>
      <c r="S45">
        <v>0</v>
      </c>
      <c r="T45" s="33" t="s">
        <v>793</v>
      </c>
      <c r="U45" s="52" t="s">
        <v>813</v>
      </c>
      <c r="V45" s="15" t="s">
        <v>55</v>
      </c>
      <c r="W45" s="1">
        <v>1524</v>
      </c>
      <c r="X45" s="16">
        <v>18</v>
      </c>
      <c r="Y45" s="20" t="s">
        <v>138</v>
      </c>
      <c r="Z45" s="17" t="s">
        <v>139</v>
      </c>
      <c r="AA45" s="17" t="s">
        <v>57</v>
      </c>
      <c r="AB45" s="17" t="s">
        <v>59</v>
      </c>
      <c r="AC45" s="17" t="s">
        <v>140</v>
      </c>
      <c r="AD45" s="17"/>
      <c r="AE45" s="21"/>
      <c r="AF45" s="17"/>
      <c r="AG45" s="19" t="s">
        <v>63</v>
      </c>
      <c r="AH45" s="19" t="s">
        <v>62</v>
      </c>
      <c r="AI45" s="19" t="s">
        <v>62</v>
      </c>
      <c r="AJ45" s="19" t="s">
        <v>63</v>
      </c>
      <c r="AK45" s="19" t="s">
        <v>63</v>
      </c>
      <c r="AL45" s="19" t="s">
        <v>62</v>
      </c>
      <c r="AM45" s="19" t="s">
        <v>63</v>
      </c>
      <c r="AN45" s="19" t="s">
        <v>62</v>
      </c>
      <c r="AO45" s="19" t="s">
        <v>62</v>
      </c>
      <c r="AP45" s="19" t="s">
        <v>62</v>
      </c>
      <c r="AQ45" s="19" t="s">
        <v>62</v>
      </c>
      <c r="AR45" s="19" t="s">
        <v>63</v>
      </c>
      <c r="AS45" s="19" t="s">
        <v>63</v>
      </c>
      <c r="AT45" s="19" t="s">
        <v>63</v>
      </c>
      <c r="AU45" s="19" t="s">
        <v>63</v>
      </c>
      <c r="AV45" s="19" t="s">
        <v>63</v>
      </c>
      <c r="AW45" s="19" t="s">
        <v>63</v>
      </c>
      <c r="AX45" s="19" t="s">
        <v>63</v>
      </c>
      <c r="AY45" s="19" t="s">
        <v>63</v>
      </c>
      <c r="AZ45" s="19" t="s">
        <v>63</v>
      </c>
      <c r="BA45" s="19" t="s">
        <v>63</v>
      </c>
      <c r="BB45" s="19" t="s">
        <v>63</v>
      </c>
      <c r="BC45" s="19" t="s">
        <v>63</v>
      </c>
      <c r="BD45" s="19" t="s">
        <v>63</v>
      </c>
      <c r="BE45" s="19" t="s">
        <v>63</v>
      </c>
      <c r="BF45" s="19" t="s">
        <v>63</v>
      </c>
      <c r="BG45" s="19" t="s">
        <v>63</v>
      </c>
      <c r="BH45" s="19" t="s">
        <v>63</v>
      </c>
      <c r="BI45" s="19" t="s">
        <v>63</v>
      </c>
      <c r="BJ45" s="19" t="s">
        <v>63</v>
      </c>
      <c r="BK45" s="19"/>
      <c r="BL45" s="19" t="s">
        <v>64</v>
      </c>
    </row>
    <row r="46" spans="1:64">
      <c r="A46">
        <v>24</v>
      </c>
      <c r="B46" s="54">
        <v>540794</v>
      </c>
      <c r="C46" s="54" t="s">
        <v>814</v>
      </c>
      <c r="D46" s="54">
        <v>60</v>
      </c>
      <c r="E46" s="54"/>
      <c r="N46">
        <f t="shared" si="1"/>
        <v>60</v>
      </c>
      <c r="O46">
        <f>N46*Auftragspauschalen!B$2</f>
        <v>362.03999999999996</v>
      </c>
      <c r="P46">
        <f>IF(O46&gt;=Auftragspauschalen!A$33,Auftragspauschalen!D$33,IF(O46&gt;=Auftragspauschalen!A$32,Auftragspauschalen!D$32,IF(O46&gt;=Auftragspauschalen!A$31,Auftragspauschalen!D$31,IF(O46&gt;=Auftragspauschalen!A$30,Auftragspauschalen!D$30,0))))</f>
        <v>19.84</v>
      </c>
      <c r="Q46">
        <f>IF(O46&gt;=Auftragspauschalen!A$33,Auftragspauschalen!G$33,IF(O46&gt;=Auftragspauschalen!A$32,Auftragspauschalen!G$32,IF(O46&gt;=Auftragspauschalen!A$31,Auftragspauschalen!G$31,IF(O46&gt;=Auftragspauschalen!A$30,Auftragspauschalen!G$30,0))))</f>
        <v>19.05</v>
      </c>
      <c r="R46">
        <f t="shared" si="2"/>
        <v>0.51954</v>
      </c>
      <c r="S46">
        <v>1</v>
      </c>
      <c r="U46" s="52" t="s">
        <v>815</v>
      </c>
      <c r="V46" s="15" t="s">
        <v>55</v>
      </c>
      <c r="W46" s="1">
        <v>1556</v>
      </c>
      <c r="X46" s="16">
        <v>8.6999999999999993</v>
      </c>
      <c r="Y46" s="20" t="s">
        <v>141</v>
      </c>
      <c r="Z46" s="17" t="s">
        <v>57</v>
      </c>
      <c r="AA46" s="17" t="s">
        <v>57</v>
      </c>
      <c r="AB46" s="17" t="s">
        <v>59</v>
      </c>
      <c r="AC46" s="18">
        <v>1</v>
      </c>
      <c r="AD46" s="17"/>
      <c r="AE46" s="17"/>
      <c r="AF46" s="17"/>
      <c r="AG46" s="19" t="s">
        <v>62</v>
      </c>
      <c r="AH46" s="19" t="s">
        <v>63</v>
      </c>
      <c r="AI46" s="19" t="s">
        <v>63</v>
      </c>
      <c r="AJ46" s="19" t="s">
        <v>63</v>
      </c>
      <c r="AK46" s="19" t="s">
        <v>63</v>
      </c>
      <c r="AL46" s="19" t="s">
        <v>63</v>
      </c>
      <c r="AM46" s="19" t="s">
        <v>62</v>
      </c>
      <c r="AN46" s="19" t="s">
        <v>62</v>
      </c>
      <c r="AO46" s="19" t="s">
        <v>62</v>
      </c>
      <c r="AP46" s="19" t="s">
        <v>62</v>
      </c>
      <c r="AQ46" s="19" t="s">
        <v>62</v>
      </c>
      <c r="AR46" s="19" t="s">
        <v>63</v>
      </c>
      <c r="AS46" s="19" t="s">
        <v>63</v>
      </c>
      <c r="AT46" s="19" t="s">
        <v>63</v>
      </c>
      <c r="AU46" s="19" t="s">
        <v>63</v>
      </c>
      <c r="AV46" s="19" t="s">
        <v>63</v>
      </c>
      <c r="AW46" s="19" t="s">
        <v>63</v>
      </c>
      <c r="AX46" s="19" t="s">
        <v>63</v>
      </c>
      <c r="AY46" s="19" t="s">
        <v>63</v>
      </c>
      <c r="AZ46" s="19" t="s">
        <v>63</v>
      </c>
      <c r="BA46" s="19" t="s">
        <v>63</v>
      </c>
      <c r="BB46" s="19" t="s">
        <v>63</v>
      </c>
      <c r="BC46" s="19" t="s">
        <v>63</v>
      </c>
      <c r="BD46" s="19" t="s">
        <v>63</v>
      </c>
      <c r="BE46" s="19" t="s">
        <v>63</v>
      </c>
      <c r="BF46" s="19" t="s">
        <v>63</v>
      </c>
      <c r="BG46" s="19" t="s">
        <v>63</v>
      </c>
      <c r="BH46" s="19" t="s">
        <v>63</v>
      </c>
      <c r="BI46" s="19" t="s">
        <v>63</v>
      </c>
      <c r="BJ46" s="19" t="s">
        <v>63</v>
      </c>
      <c r="BK46" s="19"/>
      <c r="BL46" s="19" t="s">
        <v>64</v>
      </c>
    </row>
    <row r="47" spans="1:64">
      <c r="B47" s="54">
        <v>541354</v>
      </c>
      <c r="C47" s="54" t="s">
        <v>816</v>
      </c>
      <c r="D47" s="54">
        <v>60</v>
      </c>
      <c r="E47" s="54"/>
      <c r="N47">
        <f t="shared" si="1"/>
        <v>60</v>
      </c>
      <c r="O47">
        <f>N47*Auftragspauschalen!B$2</f>
        <v>362.03999999999996</v>
      </c>
      <c r="P47">
        <f>IF(O47&gt;=Auftragspauschalen!A$33,Auftragspauschalen!D$33,IF(O47&gt;=Auftragspauschalen!A$32,Auftragspauschalen!D$32,IF(O47&gt;=Auftragspauschalen!A$31,Auftragspauschalen!D$31,IF(O47&gt;=Auftragspauschalen!A$30,Auftragspauschalen!D$30,0))))</f>
        <v>19.84</v>
      </c>
      <c r="Q47">
        <f>IF(O47&gt;=Auftragspauschalen!A$33,Auftragspauschalen!G$33,IF(O47&gt;=Auftragspauschalen!A$32,Auftragspauschalen!G$32,IF(O47&gt;=Auftragspauschalen!A$31,Auftragspauschalen!G$31,IF(O47&gt;=Auftragspauschalen!A$30,Auftragspauschalen!G$30,0))))</f>
        <v>19.05</v>
      </c>
      <c r="R47">
        <f t="shared" si="2"/>
        <v>0.51954</v>
      </c>
      <c r="S47">
        <v>1</v>
      </c>
      <c r="U47" s="52" t="s">
        <v>817</v>
      </c>
      <c r="V47" s="15" t="s">
        <v>55</v>
      </c>
      <c r="W47" s="1">
        <v>1574</v>
      </c>
      <c r="X47" s="16">
        <v>2.5</v>
      </c>
      <c r="Y47" s="20" t="s">
        <v>142</v>
      </c>
      <c r="Z47" s="17" t="s">
        <v>57</v>
      </c>
      <c r="AA47" s="17" t="s">
        <v>57</v>
      </c>
      <c r="AB47" s="17" t="s">
        <v>59</v>
      </c>
      <c r="AC47" s="18">
        <v>1</v>
      </c>
      <c r="AD47" s="17"/>
      <c r="AE47" s="17"/>
      <c r="AF47" s="17"/>
      <c r="AG47" s="19" t="s">
        <v>62</v>
      </c>
      <c r="AH47" s="19" t="s">
        <v>63</v>
      </c>
      <c r="AI47" s="19" t="s">
        <v>63</v>
      </c>
      <c r="AJ47" s="19" t="s">
        <v>63</v>
      </c>
      <c r="AK47" s="19" t="s">
        <v>63</v>
      </c>
      <c r="AL47" s="19" t="s">
        <v>63</v>
      </c>
      <c r="AM47" s="19" t="s">
        <v>62</v>
      </c>
      <c r="AN47" s="19" t="s">
        <v>62</v>
      </c>
      <c r="AO47" s="19" t="s">
        <v>62</v>
      </c>
      <c r="AP47" s="19" t="s">
        <v>62</v>
      </c>
      <c r="AQ47" s="19" t="s">
        <v>62</v>
      </c>
      <c r="AR47" s="19" t="s">
        <v>62</v>
      </c>
      <c r="AS47" s="19" t="s">
        <v>62</v>
      </c>
      <c r="AT47" s="19" t="s">
        <v>63</v>
      </c>
      <c r="AU47" s="19" t="s">
        <v>63</v>
      </c>
      <c r="AV47" s="19" t="s">
        <v>63</v>
      </c>
      <c r="AW47" s="19" t="s">
        <v>63</v>
      </c>
      <c r="AX47" s="19" t="s">
        <v>63</v>
      </c>
      <c r="AY47" s="19" t="s">
        <v>63</v>
      </c>
      <c r="AZ47" s="19" t="s">
        <v>62</v>
      </c>
      <c r="BA47" s="19" t="s">
        <v>63</v>
      </c>
      <c r="BB47" s="19" t="s">
        <v>63</v>
      </c>
      <c r="BC47" s="19" t="s">
        <v>63</v>
      </c>
      <c r="BD47" s="19" t="s">
        <v>63</v>
      </c>
      <c r="BE47" s="19" t="s">
        <v>63</v>
      </c>
      <c r="BF47" s="19" t="s">
        <v>63</v>
      </c>
      <c r="BG47" s="19" t="s">
        <v>63</v>
      </c>
      <c r="BH47" s="19" t="s">
        <v>63</v>
      </c>
      <c r="BI47" s="19" t="s">
        <v>63</v>
      </c>
      <c r="BJ47" s="19" t="s">
        <v>63</v>
      </c>
      <c r="BK47" s="19"/>
      <c r="BL47" s="19" t="s">
        <v>64</v>
      </c>
    </row>
    <row r="48" spans="1:64" ht="28.5">
      <c r="B48" s="54"/>
      <c r="C48" s="56"/>
      <c r="D48" s="54"/>
      <c r="E48" s="54"/>
      <c r="N48">
        <f t="shared" si="1"/>
        <v>0</v>
      </c>
      <c r="O48">
        <f>N48*Auftragspauschalen!B$2</f>
        <v>0</v>
      </c>
      <c r="P48">
        <f>IF(O48&gt;=Auftragspauschalen!A$33,Auftragspauschalen!D$33,IF(O48&gt;=Auftragspauschalen!A$32,Auftragspauschalen!D$32,IF(O48&gt;=Auftragspauschalen!A$31,Auftragspauschalen!D$31,IF(O48&gt;=Auftragspauschalen!A$30,Auftragspauschalen!D$30,0))))</f>
        <v>0</v>
      </c>
      <c r="Q48">
        <f>IF(O48&gt;=Auftragspauschalen!A$33,Auftragspauschalen!G$33,IF(O48&gt;=Auftragspauschalen!A$32,Auftragspauschalen!G$32,IF(O48&gt;=Auftragspauschalen!A$31,Auftragspauschalen!G$31,IF(O48&gt;=Auftragspauschalen!A$30,Auftragspauschalen!G$30,0))))</f>
        <v>0</v>
      </c>
      <c r="R48">
        <f t="shared" si="2"/>
        <v>0</v>
      </c>
      <c r="S48">
        <v>0</v>
      </c>
      <c r="T48" s="33" t="s">
        <v>614</v>
      </c>
      <c r="U48" s="52" t="s">
        <v>818</v>
      </c>
      <c r="V48" s="15" t="s">
        <v>55</v>
      </c>
      <c r="W48" s="1">
        <v>1576</v>
      </c>
      <c r="X48" s="16">
        <v>70</v>
      </c>
      <c r="Y48" s="20" t="s">
        <v>143</v>
      </c>
      <c r="Z48" s="17" t="s">
        <v>57</v>
      </c>
      <c r="AA48" s="17" t="s">
        <v>58</v>
      </c>
      <c r="AB48" s="17" t="s">
        <v>57</v>
      </c>
      <c r="AC48" s="18">
        <v>1</v>
      </c>
      <c r="AD48" s="17" t="s">
        <v>144</v>
      </c>
      <c r="AE48" s="17"/>
      <c r="AF48" s="17"/>
      <c r="AG48" s="19" t="s">
        <v>62</v>
      </c>
      <c r="AH48" s="19" t="s">
        <v>63</v>
      </c>
      <c r="AI48" s="19" t="s">
        <v>63</v>
      </c>
      <c r="AJ48" s="19" t="s">
        <v>63</v>
      </c>
      <c r="AK48" s="19" t="s">
        <v>63</v>
      </c>
      <c r="AL48" s="19" t="s">
        <v>63</v>
      </c>
      <c r="AM48" s="19" t="s">
        <v>62</v>
      </c>
      <c r="AN48" s="19" t="s">
        <v>62</v>
      </c>
      <c r="AO48" s="19" t="s">
        <v>62</v>
      </c>
      <c r="AP48" s="19" t="s">
        <v>62</v>
      </c>
      <c r="AQ48" s="19" t="s">
        <v>62</v>
      </c>
      <c r="AR48" s="19" t="s">
        <v>62</v>
      </c>
      <c r="AS48" s="19" t="s">
        <v>62</v>
      </c>
      <c r="AT48" s="19" t="s">
        <v>62</v>
      </c>
      <c r="AU48" s="19" t="s">
        <v>63</v>
      </c>
      <c r="AV48" s="19" t="s">
        <v>63</v>
      </c>
      <c r="AW48" s="19" t="s">
        <v>63</v>
      </c>
      <c r="AX48" s="19" t="s">
        <v>63</v>
      </c>
      <c r="AY48" s="19" t="s">
        <v>63</v>
      </c>
      <c r="AZ48" s="19" t="s">
        <v>63</v>
      </c>
      <c r="BA48" s="19" t="s">
        <v>63</v>
      </c>
      <c r="BB48" s="19" t="s">
        <v>63</v>
      </c>
      <c r="BC48" s="19" t="s">
        <v>63</v>
      </c>
      <c r="BD48" s="19" t="s">
        <v>63</v>
      </c>
      <c r="BE48" s="19" t="s">
        <v>63</v>
      </c>
      <c r="BF48" s="19" t="s">
        <v>63</v>
      </c>
      <c r="BG48" s="19" t="s">
        <v>63</v>
      </c>
      <c r="BH48" s="19" t="s">
        <v>63</v>
      </c>
      <c r="BI48" s="19" t="s">
        <v>63</v>
      </c>
      <c r="BJ48" s="19" t="s">
        <v>63</v>
      </c>
      <c r="BK48" s="19"/>
      <c r="BL48" s="19" t="s">
        <v>64</v>
      </c>
    </row>
    <row r="49" spans="1:64" ht="28.5">
      <c r="B49" s="54"/>
      <c r="C49" s="52"/>
      <c r="D49" s="54"/>
      <c r="E49" s="54"/>
      <c r="N49">
        <f t="shared" si="1"/>
        <v>0</v>
      </c>
      <c r="O49">
        <f>N49*Auftragspauschalen!B$2</f>
        <v>0</v>
      </c>
      <c r="P49">
        <f>IF(O49&gt;=Auftragspauschalen!A$33,Auftragspauschalen!D$33,IF(O49&gt;=Auftragspauschalen!A$32,Auftragspauschalen!D$32,IF(O49&gt;=Auftragspauschalen!A$31,Auftragspauschalen!D$31,IF(O49&gt;=Auftragspauschalen!A$30,Auftragspauschalen!D$30,0))))</f>
        <v>0</v>
      </c>
      <c r="Q49">
        <f>IF(O49&gt;=Auftragspauschalen!A$33,Auftragspauschalen!G$33,IF(O49&gt;=Auftragspauschalen!A$32,Auftragspauschalen!G$32,IF(O49&gt;=Auftragspauschalen!A$31,Auftragspauschalen!G$31,IF(O49&gt;=Auftragspauschalen!A$30,Auftragspauschalen!G$30,0))))</f>
        <v>0</v>
      </c>
      <c r="R49">
        <f t="shared" si="2"/>
        <v>0</v>
      </c>
      <c r="S49">
        <v>0</v>
      </c>
      <c r="T49" s="33" t="s">
        <v>1045</v>
      </c>
      <c r="U49" s="52" t="s">
        <v>819</v>
      </c>
      <c r="V49" s="15" t="s">
        <v>55</v>
      </c>
      <c r="W49" s="1">
        <v>1579</v>
      </c>
      <c r="X49" s="16">
        <v>140</v>
      </c>
      <c r="Y49" s="20" t="s">
        <v>145</v>
      </c>
      <c r="Z49" s="17" t="s">
        <v>77</v>
      </c>
      <c r="AA49" s="17" t="s">
        <v>58</v>
      </c>
      <c r="AB49" s="17" t="s">
        <v>57</v>
      </c>
      <c r="AC49" s="18" t="s">
        <v>146</v>
      </c>
      <c r="AD49" s="17"/>
      <c r="AE49" s="17"/>
      <c r="AF49" s="17"/>
      <c r="AG49" s="19" t="s">
        <v>62</v>
      </c>
      <c r="AH49" s="19" t="s">
        <v>63</v>
      </c>
      <c r="AI49" s="19" t="s">
        <v>63</v>
      </c>
      <c r="AJ49" s="19" t="s">
        <v>63</v>
      </c>
      <c r="AK49" s="19" t="s">
        <v>63</v>
      </c>
      <c r="AL49" s="19" t="s">
        <v>62</v>
      </c>
      <c r="AM49" s="19" t="s">
        <v>63</v>
      </c>
      <c r="AN49" s="19" t="s">
        <v>62</v>
      </c>
      <c r="AO49" s="19" t="s">
        <v>62</v>
      </c>
      <c r="AP49" s="19" t="s">
        <v>62</v>
      </c>
      <c r="AQ49" s="19" t="s">
        <v>62</v>
      </c>
      <c r="AR49" s="19" t="s">
        <v>63</v>
      </c>
      <c r="AS49" s="19" t="s">
        <v>63</v>
      </c>
      <c r="AT49" s="19" t="s">
        <v>63</v>
      </c>
      <c r="AU49" s="19" t="s">
        <v>63</v>
      </c>
      <c r="AV49" s="19" t="s">
        <v>63</v>
      </c>
      <c r="AW49" s="19" t="s">
        <v>63</v>
      </c>
      <c r="AX49" s="19" t="s">
        <v>63</v>
      </c>
      <c r="AY49" s="19" t="s">
        <v>63</v>
      </c>
      <c r="AZ49" s="19" t="s">
        <v>63</v>
      </c>
      <c r="BA49" s="19" t="s">
        <v>63</v>
      </c>
      <c r="BB49" s="19" t="s">
        <v>63</v>
      </c>
      <c r="BC49" s="19" t="s">
        <v>63</v>
      </c>
      <c r="BD49" s="19" t="s">
        <v>63</v>
      </c>
      <c r="BE49" s="19" t="s">
        <v>63</v>
      </c>
      <c r="BF49" s="19" t="s">
        <v>63</v>
      </c>
      <c r="BG49" s="19" t="s">
        <v>63</v>
      </c>
      <c r="BH49" s="19" t="s">
        <v>63</v>
      </c>
      <c r="BI49" s="19" t="s">
        <v>63</v>
      </c>
      <c r="BJ49" s="19" t="s">
        <v>63</v>
      </c>
      <c r="BK49" s="19"/>
      <c r="BL49" s="19" t="s">
        <v>64</v>
      </c>
    </row>
    <row r="50" spans="1:64" ht="156.75">
      <c r="A50">
        <v>24</v>
      </c>
      <c r="B50" s="54">
        <v>540234</v>
      </c>
      <c r="C50" s="54" t="s">
        <v>820</v>
      </c>
      <c r="D50" s="54">
        <v>250</v>
      </c>
      <c r="E50" s="54">
        <v>540831</v>
      </c>
      <c r="F50" s="54" t="s">
        <v>821</v>
      </c>
      <c r="G50" s="54">
        <f>2*150</f>
        <v>300</v>
      </c>
      <c r="H50" s="54"/>
      <c r="I50" s="54"/>
      <c r="J50" s="54"/>
      <c r="K50" s="54"/>
      <c r="L50" s="54"/>
      <c r="M50" s="54"/>
      <c r="N50">
        <f t="shared" si="1"/>
        <v>550</v>
      </c>
      <c r="O50">
        <f>N50*Auftragspauschalen!B$2</f>
        <v>3318.7</v>
      </c>
      <c r="P50">
        <f>IF(O50&gt;=Auftragspauschalen!A$33,Auftragspauschalen!D$33,IF(O50&gt;=Auftragspauschalen!A$32,Auftragspauschalen!D$32,IF(O50&gt;=Auftragspauschalen!A$31,Auftragspauschalen!D$31,IF(O50&gt;=Auftragspauschalen!A$30,Auftragspauschalen!D$30,0))))</f>
        <v>36.369999999999997</v>
      </c>
      <c r="Q50">
        <f>IF(O50&gt;=Auftragspauschalen!A$33,Auftragspauschalen!G$33,IF(O50&gt;=Auftragspauschalen!A$32,Auftragspauschalen!G$32,IF(O50&gt;=Auftragspauschalen!A$31,Auftragspauschalen!G$31,IF(O50&gt;=Auftragspauschalen!A$30,Auftragspauschalen!G$30,0))))</f>
        <v>34.99</v>
      </c>
      <c r="R50">
        <f t="shared" si="2"/>
        <v>4.7624500000000003</v>
      </c>
      <c r="S50">
        <v>2</v>
      </c>
      <c r="T50" s="33" t="s">
        <v>2878</v>
      </c>
      <c r="U50" s="52" t="s">
        <v>822</v>
      </c>
      <c r="V50" s="15" t="s">
        <v>55</v>
      </c>
      <c r="W50" s="1">
        <v>1591</v>
      </c>
      <c r="X50" s="16">
        <v>42</v>
      </c>
      <c r="Y50" s="20" t="s">
        <v>147</v>
      </c>
      <c r="Z50" s="17" t="s">
        <v>57</v>
      </c>
      <c r="AA50" s="17" t="s">
        <v>58</v>
      </c>
      <c r="AB50" s="17" t="s">
        <v>59</v>
      </c>
      <c r="AC50" s="18">
        <v>1</v>
      </c>
      <c r="AD50" s="17"/>
      <c r="AE50" s="21"/>
      <c r="AF50" s="17"/>
      <c r="AG50" s="19" t="s">
        <v>62</v>
      </c>
      <c r="AH50" s="19" t="s">
        <v>62</v>
      </c>
      <c r="AI50" s="19" t="s">
        <v>63</v>
      </c>
      <c r="AJ50" s="19" t="s">
        <v>63</v>
      </c>
      <c r="AK50" s="19" t="s">
        <v>63</v>
      </c>
      <c r="AL50" s="19" t="s">
        <v>63</v>
      </c>
      <c r="AM50" s="19" t="s">
        <v>62</v>
      </c>
      <c r="AN50" s="19" t="s">
        <v>62</v>
      </c>
      <c r="AO50" s="19" t="s">
        <v>62</v>
      </c>
      <c r="AP50" s="19" t="s">
        <v>62</v>
      </c>
      <c r="AQ50" s="19" t="s">
        <v>62</v>
      </c>
      <c r="AR50" s="19" t="s">
        <v>62</v>
      </c>
      <c r="AS50" s="19" t="s">
        <v>62</v>
      </c>
      <c r="AT50" s="19" t="s">
        <v>63</v>
      </c>
      <c r="AU50" s="19" t="s">
        <v>63</v>
      </c>
      <c r="AV50" s="19" t="s">
        <v>63</v>
      </c>
      <c r="AW50" s="19" t="s">
        <v>63</v>
      </c>
      <c r="AX50" s="19" t="s">
        <v>63</v>
      </c>
      <c r="AY50" s="19" t="s">
        <v>63</v>
      </c>
      <c r="AZ50" s="19" t="s">
        <v>63</v>
      </c>
      <c r="BA50" s="19" t="s">
        <v>63</v>
      </c>
      <c r="BB50" s="19" t="s">
        <v>63</v>
      </c>
      <c r="BC50" s="19" t="s">
        <v>62</v>
      </c>
      <c r="BD50" s="19" t="s">
        <v>63</v>
      </c>
      <c r="BE50" s="19" t="s">
        <v>63</v>
      </c>
      <c r="BF50" s="19" t="s">
        <v>62</v>
      </c>
      <c r="BG50" s="19" t="s">
        <v>63</v>
      </c>
      <c r="BH50" s="19" t="s">
        <v>63</v>
      </c>
      <c r="BI50" s="19" t="s">
        <v>63</v>
      </c>
      <c r="BJ50" s="19" t="s">
        <v>63</v>
      </c>
      <c r="BK50" s="19"/>
      <c r="BL50" s="19" t="s">
        <v>64</v>
      </c>
    </row>
    <row r="51" spans="1:64">
      <c r="A51">
        <v>24</v>
      </c>
      <c r="B51" s="54">
        <v>559274</v>
      </c>
      <c r="C51" s="54" t="s">
        <v>823</v>
      </c>
      <c r="D51" s="54">
        <v>400</v>
      </c>
      <c r="E51" s="54"/>
      <c r="N51">
        <f t="shared" si="1"/>
        <v>400</v>
      </c>
      <c r="O51">
        <f>N51*Auftragspauschalen!B$2</f>
        <v>2413.6</v>
      </c>
      <c r="P51">
        <f>IF(O51&gt;=Auftragspauschalen!A$33,Auftragspauschalen!D$33,IF(O51&gt;=Auftragspauschalen!A$32,Auftragspauschalen!D$32,IF(O51&gt;=Auftragspauschalen!A$31,Auftragspauschalen!D$31,IF(O51&gt;=Auftragspauschalen!A$30,Auftragspauschalen!D$30,0))))</f>
        <v>36.369999999999997</v>
      </c>
      <c r="Q51">
        <f>IF(O51&gt;=Auftragspauschalen!A$33,Auftragspauschalen!G$33,IF(O51&gt;=Auftragspauschalen!A$32,Auftragspauschalen!G$32,IF(O51&gt;=Auftragspauschalen!A$31,Auftragspauschalen!G$31,IF(O51&gt;=Auftragspauschalen!A$30,Auftragspauschalen!G$30,0))))</f>
        <v>34.99</v>
      </c>
      <c r="R51">
        <f t="shared" si="2"/>
        <v>3.4636</v>
      </c>
      <c r="S51">
        <v>1</v>
      </c>
      <c r="U51" s="52" t="s">
        <v>824</v>
      </c>
      <c r="V51" s="15" t="s">
        <v>55</v>
      </c>
      <c r="W51" s="1">
        <v>1595</v>
      </c>
      <c r="X51" s="16">
        <v>37</v>
      </c>
      <c r="Y51" s="20" t="s">
        <v>148</v>
      </c>
      <c r="Z51" s="17" t="s">
        <v>57</v>
      </c>
      <c r="AA51" s="17" t="s">
        <v>58</v>
      </c>
      <c r="AB51" s="17" t="s">
        <v>57</v>
      </c>
      <c r="AC51" s="18">
        <v>1</v>
      </c>
      <c r="AD51" s="17"/>
      <c r="AE51" s="17"/>
      <c r="AF51" s="17"/>
      <c r="AG51" s="19" t="s">
        <v>62</v>
      </c>
      <c r="AH51" s="19" t="s">
        <v>63</v>
      </c>
      <c r="AI51" s="19" t="s">
        <v>63</v>
      </c>
      <c r="AJ51" s="19" t="s">
        <v>63</v>
      </c>
      <c r="AK51" s="19" t="s">
        <v>63</v>
      </c>
      <c r="AL51" s="19" t="s">
        <v>62</v>
      </c>
      <c r="AM51" s="19" t="s">
        <v>63</v>
      </c>
      <c r="AN51" s="19" t="s">
        <v>62</v>
      </c>
      <c r="AO51" s="19" t="s">
        <v>62</v>
      </c>
      <c r="AP51" s="19" t="s">
        <v>62</v>
      </c>
      <c r="AQ51" s="19" t="s">
        <v>62</v>
      </c>
      <c r="AR51" s="19" t="s">
        <v>63</v>
      </c>
      <c r="AS51" s="19" t="s">
        <v>63</v>
      </c>
      <c r="AT51" s="19" t="s">
        <v>63</v>
      </c>
      <c r="AU51" s="19" t="s">
        <v>63</v>
      </c>
      <c r="AV51" s="19" t="s">
        <v>63</v>
      </c>
      <c r="AW51" s="19" t="s">
        <v>63</v>
      </c>
      <c r="AX51" s="19" t="s">
        <v>63</v>
      </c>
      <c r="AY51" s="19" t="s">
        <v>63</v>
      </c>
      <c r="AZ51" s="19" t="s">
        <v>63</v>
      </c>
      <c r="BA51" s="19" t="s">
        <v>63</v>
      </c>
      <c r="BB51" s="19" t="s">
        <v>63</v>
      </c>
      <c r="BC51" s="19" t="s">
        <v>63</v>
      </c>
      <c r="BD51" s="19" t="s">
        <v>63</v>
      </c>
      <c r="BE51" s="19" t="s">
        <v>63</v>
      </c>
      <c r="BF51" s="19" t="s">
        <v>63</v>
      </c>
      <c r="BG51" s="19" t="s">
        <v>63</v>
      </c>
      <c r="BH51" s="19" t="s">
        <v>63</v>
      </c>
      <c r="BI51" s="19" t="s">
        <v>63</v>
      </c>
      <c r="BJ51" s="19" t="s">
        <v>63</v>
      </c>
      <c r="BK51" s="19"/>
      <c r="BL51" s="19" t="s">
        <v>64</v>
      </c>
    </row>
    <row r="52" spans="1:64" ht="71.25">
      <c r="A52">
        <v>18</v>
      </c>
      <c r="B52" s="54">
        <v>433016</v>
      </c>
      <c r="C52" s="52" t="s">
        <v>825</v>
      </c>
      <c r="D52" s="54">
        <v>350</v>
      </c>
      <c r="E52" s="54"/>
      <c r="N52">
        <f t="shared" si="1"/>
        <v>350</v>
      </c>
      <c r="O52">
        <f>N52*Auftragspauschalen!B$2</f>
        <v>2111.9</v>
      </c>
      <c r="P52">
        <f>IF(O52&gt;=Auftragspauschalen!A$33,Auftragspauschalen!D$33,IF(O52&gt;=Auftragspauschalen!A$32,Auftragspauschalen!D$32,IF(O52&gt;=Auftragspauschalen!A$31,Auftragspauschalen!D$31,IF(O52&gt;=Auftragspauschalen!A$30,Auftragspauschalen!D$30,0))))</f>
        <v>36.369999999999997</v>
      </c>
      <c r="Q52">
        <f>IF(O52&gt;=Auftragspauschalen!A$33,Auftragspauschalen!G$33,IF(O52&gt;=Auftragspauschalen!A$32,Auftragspauschalen!G$32,IF(O52&gt;=Auftragspauschalen!A$31,Auftragspauschalen!G$31,IF(O52&gt;=Auftragspauschalen!A$30,Auftragspauschalen!G$30,0))))</f>
        <v>34.99</v>
      </c>
      <c r="R52">
        <f t="shared" si="2"/>
        <v>3.0306500000000001</v>
      </c>
      <c r="S52">
        <v>1</v>
      </c>
      <c r="U52" s="52" t="s">
        <v>826</v>
      </c>
      <c r="V52" s="15" t="s">
        <v>55</v>
      </c>
      <c r="W52" s="1">
        <v>1626</v>
      </c>
      <c r="X52" s="16">
        <v>11.8</v>
      </c>
      <c r="Y52" s="20" t="s">
        <v>149</v>
      </c>
      <c r="Z52" s="17" t="s">
        <v>57</v>
      </c>
      <c r="AA52" s="17" t="s">
        <v>58</v>
      </c>
      <c r="AB52" s="17" t="s">
        <v>59</v>
      </c>
      <c r="AC52" s="18">
        <v>1</v>
      </c>
      <c r="AD52" s="17"/>
      <c r="AE52" s="17"/>
      <c r="AF52" s="17"/>
      <c r="AG52" s="19" t="s">
        <v>62</v>
      </c>
      <c r="AH52" s="19" t="s">
        <v>63</v>
      </c>
      <c r="AI52" s="19" t="s">
        <v>62</v>
      </c>
      <c r="AJ52" s="19" t="s">
        <v>63</v>
      </c>
      <c r="AK52" s="19" t="s">
        <v>63</v>
      </c>
      <c r="AL52" s="19" t="s">
        <v>62</v>
      </c>
      <c r="AM52" s="19" t="s">
        <v>63</v>
      </c>
      <c r="AN52" s="19" t="s">
        <v>62</v>
      </c>
      <c r="AO52" s="19" t="s">
        <v>62</v>
      </c>
      <c r="AP52" s="19" t="s">
        <v>62</v>
      </c>
      <c r="AQ52" s="19" t="s">
        <v>62</v>
      </c>
      <c r="AR52" s="19" t="s">
        <v>63</v>
      </c>
      <c r="AS52" s="19" t="s">
        <v>63</v>
      </c>
      <c r="AT52" s="19" t="s">
        <v>63</v>
      </c>
      <c r="AU52" s="19" t="s">
        <v>63</v>
      </c>
      <c r="AV52" s="19" t="s">
        <v>63</v>
      </c>
      <c r="AW52" s="19" t="s">
        <v>63</v>
      </c>
      <c r="AX52" s="19" t="s">
        <v>63</v>
      </c>
      <c r="AY52" s="19" t="s">
        <v>63</v>
      </c>
      <c r="AZ52" s="19" t="s">
        <v>63</v>
      </c>
      <c r="BA52" s="19" t="s">
        <v>63</v>
      </c>
      <c r="BB52" s="19" t="s">
        <v>63</v>
      </c>
      <c r="BC52" s="19" t="s">
        <v>63</v>
      </c>
      <c r="BD52" s="19" t="s">
        <v>63</v>
      </c>
      <c r="BE52" s="19" t="s">
        <v>63</v>
      </c>
      <c r="BF52" s="19" t="s">
        <v>63</v>
      </c>
      <c r="BG52" s="19" t="s">
        <v>63</v>
      </c>
      <c r="BH52" s="19" t="s">
        <v>63</v>
      </c>
      <c r="BI52" s="19" t="s">
        <v>63</v>
      </c>
      <c r="BJ52" s="19" t="s">
        <v>63</v>
      </c>
      <c r="BK52" s="19"/>
      <c r="BL52" s="19" t="s">
        <v>64</v>
      </c>
    </row>
    <row r="53" spans="1:64">
      <c r="A53">
        <v>24</v>
      </c>
      <c r="B53" s="54">
        <v>543351</v>
      </c>
      <c r="C53" s="54" t="s">
        <v>827</v>
      </c>
      <c r="D53" s="54">
        <v>250</v>
      </c>
      <c r="E53" s="54"/>
      <c r="N53">
        <f t="shared" si="1"/>
        <v>250</v>
      </c>
      <c r="O53">
        <f>N53*Auftragspauschalen!B$2</f>
        <v>1508.5</v>
      </c>
      <c r="P53">
        <f>IF(O53&gt;=Auftragspauschalen!A$33,Auftragspauschalen!D$33,IF(O53&gt;=Auftragspauschalen!A$32,Auftragspauschalen!D$32,IF(O53&gt;=Auftragspauschalen!A$31,Auftragspauschalen!D$31,IF(O53&gt;=Auftragspauschalen!A$30,Auftragspauschalen!D$30,0))))</f>
        <v>32.119999999999997</v>
      </c>
      <c r="Q53">
        <f>IF(O53&gt;=Auftragspauschalen!A$33,Auftragspauschalen!G$33,IF(O53&gt;=Auftragspauschalen!A$32,Auftragspauschalen!G$32,IF(O53&gt;=Auftragspauschalen!A$31,Auftragspauschalen!G$31,IF(O53&gt;=Auftragspauschalen!A$30,Auftragspauschalen!G$30,0))))</f>
        <v>30.88</v>
      </c>
      <c r="R53">
        <f t="shared" si="2"/>
        <v>2.1647500000000002</v>
      </c>
      <c r="S53">
        <v>1</v>
      </c>
      <c r="U53" s="52" t="s">
        <v>828</v>
      </c>
      <c r="V53" s="15" t="s">
        <v>55</v>
      </c>
      <c r="W53" s="1">
        <v>1636</v>
      </c>
      <c r="X53" s="16">
        <v>31</v>
      </c>
      <c r="Y53" s="20" t="s">
        <v>150</v>
      </c>
      <c r="Z53" s="17" t="s">
        <v>151</v>
      </c>
      <c r="AA53" s="17" t="s">
        <v>57</v>
      </c>
      <c r="AB53" s="17" t="s">
        <v>57</v>
      </c>
      <c r="AC53" s="18">
        <v>1</v>
      </c>
      <c r="AD53" s="17"/>
      <c r="AE53" s="17"/>
      <c r="AF53" s="17"/>
      <c r="AG53" s="19" t="s">
        <v>62</v>
      </c>
      <c r="AH53" s="19" t="s">
        <v>63</v>
      </c>
      <c r="AI53" s="19" t="s">
        <v>62</v>
      </c>
      <c r="AJ53" s="19" t="s">
        <v>63</v>
      </c>
      <c r="AK53" s="19" t="s">
        <v>63</v>
      </c>
      <c r="AL53" s="19" t="s">
        <v>62</v>
      </c>
      <c r="AM53" s="19" t="s">
        <v>63</v>
      </c>
      <c r="AN53" s="19" t="s">
        <v>62</v>
      </c>
      <c r="AO53" s="19" t="s">
        <v>62</v>
      </c>
      <c r="AP53" s="19" t="s">
        <v>62</v>
      </c>
      <c r="AQ53" s="19" t="s">
        <v>62</v>
      </c>
      <c r="AR53" s="19" t="s">
        <v>63</v>
      </c>
      <c r="AS53" s="19" t="s">
        <v>63</v>
      </c>
      <c r="AT53" s="19" t="s">
        <v>63</v>
      </c>
      <c r="AU53" s="19" t="s">
        <v>63</v>
      </c>
      <c r="AV53" s="19" t="s">
        <v>63</v>
      </c>
      <c r="AW53" s="19" t="s">
        <v>63</v>
      </c>
      <c r="AX53" s="19" t="s">
        <v>63</v>
      </c>
      <c r="AY53" s="19" t="s">
        <v>63</v>
      </c>
      <c r="AZ53" s="19" t="s">
        <v>63</v>
      </c>
      <c r="BA53" s="19" t="s">
        <v>63</v>
      </c>
      <c r="BB53" s="19" t="s">
        <v>63</v>
      </c>
      <c r="BC53" s="19" t="s">
        <v>63</v>
      </c>
      <c r="BD53" s="19" t="s">
        <v>63</v>
      </c>
      <c r="BE53" s="19" t="s">
        <v>63</v>
      </c>
      <c r="BF53" s="19" t="s">
        <v>63</v>
      </c>
      <c r="BG53" s="19" t="s">
        <v>63</v>
      </c>
      <c r="BH53" s="19" t="s">
        <v>63</v>
      </c>
      <c r="BI53" s="19" t="s">
        <v>63</v>
      </c>
      <c r="BJ53" s="19" t="s">
        <v>62</v>
      </c>
      <c r="BK53" s="19"/>
      <c r="BL53" s="19" t="s">
        <v>64</v>
      </c>
    </row>
    <row r="54" spans="1:64" ht="51">
      <c r="A54">
        <v>24</v>
      </c>
      <c r="B54" s="54">
        <v>555030</v>
      </c>
      <c r="C54" s="52" t="s">
        <v>829</v>
      </c>
      <c r="D54" s="54">
        <v>250</v>
      </c>
      <c r="E54" s="54"/>
      <c r="N54">
        <f t="shared" si="1"/>
        <v>250</v>
      </c>
      <c r="O54">
        <f>N54*Auftragspauschalen!B$2</f>
        <v>1508.5</v>
      </c>
      <c r="P54">
        <f>IF(O54&gt;=Auftragspauschalen!A$33,Auftragspauschalen!D$33,IF(O54&gt;=Auftragspauschalen!A$32,Auftragspauschalen!D$32,IF(O54&gt;=Auftragspauschalen!A$31,Auftragspauschalen!D$31,IF(O54&gt;=Auftragspauschalen!A$30,Auftragspauschalen!D$30,0))))</f>
        <v>32.119999999999997</v>
      </c>
      <c r="Q54">
        <f>IF(O54&gt;=Auftragspauschalen!A$33,Auftragspauschalen!G$33,IF(O54&gt;=Auftragspauschalen!A$32,Auftragspauschalen!G$32,IF(O54&gt;=Auftragspauschalen!A$31,Auftragspauschalen!G$31,IF(O54&gt;=Auftragspauschalen!A$30,Auftragspauschalen!G$30,0))))</f>
        <v>30.88</v>
      </c>
      <c r="R54">
        <f t="shared" si="2"/>
        <v>2.1647500000000002</v>
      </c>
      <c r="S54">
        <v>1</v>
      </c>
      <c r="U54" s="52" t="s">
        <v>830</v>
      </c>
      <c r="V54" s="15" t="s">
        <v>55</v>
      </c>
      <c r="W54" s="1">
        <v>1653</v>
      </c>
      <c r="X54" s="16">
        <v>27</v>
      </c>
      <c r="Y54" s="20" t="s">
        <v>152</v>
      </c>
      <c r="Z54" s="17" t="s">
        <v>57</v>
      </c>
      <c r="AA54" s="17" t="s">
        <v>66</v>
      </c>
      <c r="AB54" s="17" t="s">
        <v>153</v>
      </c>
      <c r="AC54" s="18">
        <v>1</v>
      </c>
      <c r="AD54" s="17" t="s">
        <v>154</v>
      </c>
      <c r="AE54" s="17" t="s">
        <v>68</v>
      </c>
      <c r="AF54" s="17"/>
      <c r="AG54" s="19" t="s">
        <v>63</v>
      </c>
      <c r="AH54" s="19" t="s">
        <v>62</v>
      </c>
      <c r="AI54" s="19" t="s">
        <v>63</v>
      </c>
      <c r="AJ54" s="19" t="s">
        <v>63</v>
      </c>
      <c r="AK54" s="19" t="s">
        <v>63</v>
      </c>
      <c r="AL54" s="19" t="s">
        <v>63</v>
      </c>
      <c r="AM54" s="19" t="s">
        <v>62</v>
      </c>
      <c r="AN54" s="19" t="s">
        <v>62</v>
      </c>
      <c r="AO54" s="19" t="s">
        <v>62</v>
      </c>
      <c r="AP54" s="19" t="s">
        <v>62</v>
      </c>
      <c r="AQ54" s="19" t="s">
        <v>62</v>
      </c>
      <c r="AR54" s="19" t="s">
        <v>63</v>
      </c>
      <c r="AS54" s="19" t="s">
        <v>63</v>
      </c>
      <c r="AT54" s="19" t="s">
        <v>63</v>
      </c>
      <c r="AU54" s="19" t="s">
        <v>63</v>
      </c>
      <c r="AV54" s="19" t="s">
        <v>63</v>
      </c>
      <c r="AW54" s="19" t="s">
        <v>63</v>
      </c>
      <c r="AX54" s="19" t="s">
        <v>63</v>
      </c>
      <c r="AY54" s="19" t="s">
        <v>63</v>
      </c>
      <c r="AZ54" s="19" t="s">
        <v>63</v>
      </c>
      <c r="BA54" s="19" t="s">
        <v>63</v>
      </c>
      <c r="BB54" s="19" t="s">
        <v>63</v>
      </c>
      <c r="BC54" s="19" t="s">
        <v>62</v>
      </c>
      <c r="BD54" s="19" t="s">
        <v>63</v>
      </c>
      <c r="BE54" s="19" t="s">
        <v>63</v>
      </c>
      <c r="BF54" s="19" t="s">
        <v>63</v>
      </c>
      <c r="BG54" s="19" t="s">
        <v>63</v>
      </c>
      <c r="BH54" s="19" t="s">
        <v>63</v>
      </c>
      <c r="BI54" s="19" t="s">
        <v>63</v>
      </c>
      <c r="BJ54" s="19" t="s">
        <v>63</v>
      </c>
      <c r="BK54" s="19"/>
      <c r="BL54" s="19" t="s">
        <v>64</v>
      </c>
    </row>
    <row r="55" spans="1:64" ht="28.5">
      <c r="A55">
        <v>3</v>
      </c>
      <c r="B55" s="54">
        <v>126512</v>
      </c>
      <c r="C55" s="52" t="s">
        <v>831</v>
      </c>
      <c r="D55" s="54">
        <v>70</v>
      </c>
      <c r="E55" s="54"/>
      <c r="N55">
        <f t="shared" si="1"/>
        <v>70</v>
      </c>
      <c r="O55">
        <f>N55*Auftragspauschalen!B$2</f>
        <v>422.38</v>
      </c>
      <c r="P55">
        <f>IF(O55&gt;=Auftragspauschalen!A$33,Auftragspauschalen!D$33,IF(O55&gt;=Auftragspauschalen!A$32,Auftragspauschalen!D$32,IF(O55&gt;=Auftragspauschalen!A$31,Auftragspauschalen!D$31,IF(O55&gt;=Auftragspauschalen!A$30,Auftragspauschalen!D$30,0))))</f>
        <v>19.84</v>
      </c>
      <c r="Q55">
        <f>IF(O55&gt;=Auftragspauschalen!A$33,Auftragspauschalen!G$33,IF(O55&gt;=Auftragspauschalen!A$32,Auftragspauschalen!G$32,IF(O55&gt;=Auftragspauschalen!A$31,Auftragspauschalen!G$31,IF(O55&gt;=Auftragspauschalen!A$30,Auftragspauschalen!G$30,0))))</f>
        <v>19.05</v>
      </c>
      <c r="R55">
        <f t="shared" si="2"/>
        <v>0.60613000000000006</v>
      </c>
      <c r="S55">
        <v>1</v>
      </c>
      <c r="U55" s="52" t="s">
        <v>832</v>
      </c>
      <c r="V55" s="15" t="s">
        <v>55</v>
      </c>
      <c r="W55" s="1">
        <v>1664</v>
      </c>
      <c r="X55" s="16">
        <v>14.6</v>
      </c>
      <c r="Y55" s="20" t="s">
        <v>155</v>
      </c>
      <c r="Z55" s="17" t="s">
        <v>98</v>
      </c>
      <c r="AA55" s="17" t="s">
        <v>156</v>
      </c>
      <c r="AB55" s="17" t="s">
        <v>57</v>
      </c>
      <c r="AC55" s="18">
        <v>1</v>
      </c>
      <c r="AD55" s="17"/>
      <c r="AE55" s="17"/>
      <c r="AF55" s="17"/>
      <c r="AG55" s="19" t="s">
        <v>62</v>
      </c>
      <c r="AH55" s="19" t="s">
        <v>63</v>
      </c>
      <c r="AI55" s="19" t="s">
        <v>63</v>
      </c>
      <c r="AJ55" s="19" t="s">
        <v>63</v>
      </c>
      <c r="AK55" s="19" t="s">
        <v>63</v>
      </c>
      <c r="AL55" s="19" t="s">
        <v>62</v>
      </c>
      <c r="AM55" s="19" t="s">
        <v>63</v>
      </c>
      <c r="AN55" s="19" t="s">
        <v>62</v>
      </c>
      <c r="AO55" s="19" t="s">
        <v>62</v>
      </c>
      <c r="AP55" s="19" t="s">
        <v>62</v>
      </c>
      <c r="AQ55" s="19" t="s">
        <v>62</v>
      </c>
      <c r="AR55" s="19" t="s">
        <v>62</v>
      </c>
      <c r="AS55" s="19" t="s">
        <v>62</v>
      </c>
      <c r="AT55" s="19" t="s">
        <v>62</v>
      </c>
      <c r="AU55" s="19" t="s">
        <v>63</v>
      </c>
      <c r="AV55" s="19" t="s">
        <v>63</v>
      </c>
      <c r="AW55" s="19" t="s">
        <v>63</v>
      </c>
      <c r="AX55" s="19" t="s">
        <v>63</v>
      </c>
      <c r="AY55" s="19" t="s">
        <v>63</v>
      </c>
      <c r="AZ55" s="19" t="s">
        <v>63</v>
      </c>
      <c r="BA55" s="19" t="s">
        <v>63</v>
      </c>
      <c r="BB55" s="19" t="s">
        <v>63</v>
      </c>
      <c r="BC55" s="19" t="s">
        <v>63</v>
      </c>
      <c r="BD55" s="19" t="s">
        <v>63</v>
      </c>
      <c r="BE55" s="19" t="s">
        <v>63</v>
      </c>
      <c r="BF55" s="19" t="s">
        <v>63</v>
      </c>
      <c r="BG55" s="19" t="s">
        <v>63</v>
      </c>
      <c r="BH55" s="19" t="s">
        <v>63</v>
      </c>
      <c r="BI55" s="19" t="s">
        <v>63</v>
      </c>
      <c r="BJ55" s="19" t="s">
        <v>63</v>
      </c>
      <c r="BK55" s="19"/>
      <c r="BL55" s="19" t="s">
        <v>64</v>
      </c>
    </row>
    <row r="56" spans="1:64" ht="28.5">
      <c r="B56" s="54"/>
      <c r="C56" s="56"/>
      <c r="D56" s="54"/>
      <c r="E56" s="54"/>
      <c r="N56">
        <f t="shared" si="1"/>
        <v>0</v>
      </c>
      <c r="O56">
        <f>N56*Auftragspauschalen!B$2</f>
        <v>0</v>
      </c>
      <c r="P56">
        <f>IF(O56&gt;=Auftragspauschalen!A$33,Auftragspauschalen!D$33,IF(O56&gt;=Auftragspauschalen!A$32,Auftragspauschalen!D$32,IF(O56&gt;=Auftragspauschalen!A$31,Auftragspauschalen!D$31,IF(O56&gt;=Auftragspauschalen!A$30,Auftragspauschalen!D$30,0))))</f>
        <v>0</v>
      </c>
      <c r="Q56">
        <f>IF(O56&gt;=Auftragspauschalen!A$33,Auftragspauschalen!G$33,IF(O56&gt;=Auftragspauschalen!A$32,Auftragspauschalen!G$32,IF(O56&gt;=Auftragspauschalen!A$31,Auftragspauschalen!G$31,IF(O56&gt;=Auftragspauschalen!A$30,Auftragspauschalen!G$30,0))))</f>
        <v>0</v>
      </c>
      <c r="R56">
        <f t="shared" si="2"/>
        <v>0</v>
      </c>
      <c r="S56">
        <v>0</v>
      </c>
      <c r="T56" s="33" t="s">
        <v>614</v>
      </c>
      <c r="U56" s="52" t="s">
        <v>833</v>
      </c>
      <c r="V56" s="15" t="s">
        <v>55</v>
      </c>
      <c r="W56" s="1">
        <v>1665</v>
      </c>
      <c r="X56" s="16">
        <v>105</v>
      </c>
      <c r="Y56" s="20" t="s">
        <v>157</v>
      </c>
      <c r="Z56" s="17" t="s">
        <v>158</v>
      </c>
      <c r="AA56" s="17" t="s">
        <v>57</v>
      </c>
      <c r="AB56" s="17" t="s">
        <v>57</v>
      </c>
      <c r="AC56" s="18">
        <v>1</v>
      </c>
      <c r="AD56" s="17"/>
      <c r="AF56" s="17"/>
      <c r="AG56" s="19" t="s">
        <v>62</v>
      </c>
      <c r="AH56" s="19" t="s">
        <v>63</v>
      </c>
      <c r="AI56" s="19" t="s">
        <v>63</v>
      </c>
      <c r="AJ56" s="19" t="s">
        <v>63</v>
      </c>
      <c r="AK56" s="19" t="s">
        <v>63</v>
      </c>
      <c r="AL56" s="19" t="s">
        <v>62</v>
      </c>
      <c r="AM56" s="19" t="s">
        <v>63</v>
      </c>
      <c r="AN56" s="19" t="s">
        <v>62</v>
      </c>
      <c r="AO56" s="19" t="s">
        <v>62</v>
      </c>
      <c r="AP56" s="19" t="s">
        <v>62</v>
      </c>
      <c r="AQ56" s="19" t="s">
        <v>62</v>
      </c>
      <c r="AR56" s="19" t="s">
        <v>63</v>
      </c>
      <c r="AS56" s="19" t="s">
        <v>63</v>
      </c>
      <c r="AT56" s="19" t="s">
        <v>63</v>
      </c>
      <c r="AU56" s="19" t="s">
        <v>63</v>
      </c>
      <c r="AV56" s="19" t="s">
        <v>63</v>
      </c>
      <c r="AW56" s="19" t="s">
        <v>63</v>
      </c>
      <c r="AX56" s="19" t="s">
        <v>63</v>
      </c>
      <c r="AY56" s="19" t="s">
        <v>63</v>
      </c>
      <c r="AZ56" s="19" t="s">
        <v>63</v>
      </c>
      <c r="BA56" s="19" t="s">
        <v>63</v>
      </c>
      <c r="BB56" s="19" t="s">
        <v>63</v>
      </c>
      <c r="BC56" s="19" t="s">
        <v>63</v>
      </c>
      <c r="BD56" s="19" t="s">
        <v>63</v>
      </c>
      <c r="BE56" s="19" t="s">
        <v>63</v>
      </c>
      <c r="BF56" s="19" t="s">
        <v>63</v>
      </c>
      <c r="BG56" s="19" t="s">
        <v>63</v>
      </c>
      <c r="BH56" s="19" t="s">
        <v>63</v>
      </c>
      <c r="BI56" s="19" t="s">
        <v>63</v>
      </c>
      <c r="BJ56" s="19" t="s">
        <v>63</v>
      </c>
      <c r="BK56" s="19"/>
      <c r="BL56" s="19" t="s">
        <v>64</v>
      </c>
    </row>
    <row r="57" spans="1:64" ht="28.5">
      <c r="B57" s="54"/>
      <c r="C57" s="56"/>
      <c r="D57" s="54"/>
      <c r="E57" s="54"/>
      <c r="N57">
        <f t="shared" si="1"/>
        <v>0</v>
      </c>
      <c r="O57">
        <f>N57*Auftragspauschalen!B$2</f>
        <v>0</v>
      </c>
      <c r="P57">
        <f>IF(O57&gt;=Auftragspauschalen!A$33,Auftragspauschalen!D$33,IF(O57&gt;=Auftragspauschalen!A$32,Auftragspauschalen!D$32,IF(O57&gt;=Auftragspauschalen!A$31,Auftragspauschalen!D$31,IF(O57&gt;=Auftragspauschalen!A$30,Auftragspauschalen!D$30,0))))</f>
        <v>0</v>
      </c>
      <c r="Q57">
        <f>IF(O57&gt;=Auftragspauschalen!A$33,Auftragspauschalen!G$33,IF(O57&gt;=Auftragspauschalen!A$32,Auftragspauschalen!G$32,IF(O57&gt;=Auftragspauschalen!A$31,Auftragspauschalen!G$31,IF(O57&gt;=Auftragspauschalen!A$30,Auftragspauschalen!G$30,0))))</f>
        <v>0</v>
      </c>
      <c r="R57">
        <f t="shared" si="2"/>
        <v>0</v>
      </c>
      <c r="S57">
        <v>0</v>
      </c>
      <c r="T57" s="33" t="s">
        <v>614</v>
      </c>
      <c r="U57" s="52" t="s">
        <v>834</v>
      </c>
      <c r="V57" s="15" t="s">
        <v>55</v>
      </c>
      <c r="W57" s="1">
        <v>1675</v>
      </c>
      <c r="X57" s="16">
        <v>11.7</v>
      </c>
      <c r="Y57" s="20" t="s">
        <v>159</v>
      </c>
      <c r="Z57" s="17" t="s">
        <v>160</v>
      </c>
      <c r="AA57" s="17" t="s">
        <v>161</v>
      </c>
      <c r="AB57" s="17" t="s">
        <v>59</v>
      </c>
      <c r="AC57" s="18">
        <v>1</v>
      </c>
      <c r="AD57" s="17"/>
      <c r="AE57" s="21"/>
      <c r="AF57" s="17"/>
      <c r="AG57" s="19" t="s">
        <v>62</v>
      </c>
      <c r="AH57" s="19" t="s">
        <v>62</v>
      </c>
      <c r="AI57" s="19" t="s">
        <v>63</v>
      </c>
      <c r="AJ57" s="19" t="s">
        <v>63</v>
      </c>
      <c r="AK57" s="19" t="s">
        <v>62</v>
      </c>
      <c r="AL57" s="19" t="s">
        <v>62</v>
      </c>
      <c r="AM57" s="19" t="s">
        <v>63</v>
      </c>
      <c r="AN57" s="19" t="s">
        <v>62</v>
      </c>
      <c r="AO57" s="19" t="s">
        <v>62</v>
      </c>
      <c r="AP57" s="19" t="s">
        <v>62</v>
      </c>
      <c r="AQ57" s="19" t="s">
        <v>62</v>
      </c>
      <c r="AR57" s="19" t="s">
        <v>62</v>
      </c>
      <c r="AS57" s="19" t="s">
        <v>62</v>
      </c>
      <c r="AT57" s="19" t="s">
        <v>62</v>
      </c>
      <c r="AU57" s="19" t="s">
        <v>63</v>
      </c>
      <c r="AV57" s="19" t="s">
        <v>63</v>
      </c>
      <c r="AW57" s="19" t="s">
        <v>63</v>
      </c>
      <c r="AX57" s="19" t="s">
        <v>63</v>
      </c>
      <c r="AY57" s="19" t="s">
        <v>63</v>
      </c>
      <c r="AZ57" s="19" t="s">
        <v>63</v>
      </c>
      <c r="BA57" s="19" t="s">
        <v>63</v>
      </c>
      <c r="BB57" s="19" t="s">
        <v>63</v>
      </c>
      <c r="BC57" s="19" t="s">
        <v>63</v>
      </c>
      <c r="BD57" s="19" t="s">
        <v>63</v>
      </c>
      <c r="BE57" s="19" t="s">
        <v>63</v>
      </c>
      <c r="BF57" s="19" t="s">
        <v>63</v>
      </c>
      <c r="BG57" s="19" t="s">
        <v>63</v>
      </c>
      <c r="BH57" s="19" t="s">
        <v>63</v>
      </c>
      <c r="BI57" s="19" t="s">
        <v>63</v>
      </c>
      <c r="BJ57" s="19" t="s">
        <v>63</v>
      </c>
      <c r="BK57" s="19"/>
      <c r="BL57" s="19" t="s">
        <v>64</v>
      </c>
    </row>
    <row r="58" spans="1:64" ht="28.5">
      <c r="B58" s="54"/>
      <c r="C58" s="56"/>
      <c r="D58" s="54"/>
      <c r="E58" s="54"/>
      <c r="N58">
        <f t="shared" si="1"/>
        <v>0</v>
      </c>
      <c r="O58">
        <f>N58*Auftragspauschalen!B$2</f>
        <v>0</v>
      </c>
      <c r="P58">
        <f>IF(O58&gt;=Auftragspauschalen!A$33,Auftragspauschalen!D$33,IF(O58&gt;=Auftragspauschalen!A$32,Auftragspauschalen!D$32,IF(O58&gt;=Auftragspauschalen!A$31,Auftragspauschalen!D$31,IF(O58&gt;=Auftragspauschalen!A$30,Auftragspauschalen!D$30,0))))</f>
        <v>0</v>
      </c>
      <c r="Q58">
        <f>IF(O58&gt;=Auftragspauschalen!A$33,Auftragspauschalen!G$33,IF(O58&gt;=Auftragspauschalen!A$32,Auftragspauschalen!G$32,IF(O58&gt;=Auftragspauschalen!A$31,Auftragspauschalen!G$31,IF(O58&gt;=Auftragspauschalen!A$30,Auftragspauschalen!G$30,0))))</f>
        <v>0</v>
      </c>
      <c r="R58">
        <f t="shared" si="2"/>
        <v>0</v>
      </c>
      <c r="S58">
        <v>0</v>
      </c>
      <c r="T58" s="33" t="s">
        <v>614</v>
      </c>
      <c r="U58" s="52" t="s">
        <v>835</v>
      </c>
      <c r="V58" s="15" t="s">
        <v>55</v>
      </c>
      <c r="W58" s="1">
        <v>1700</v>
      </c>
      <c r="X58" s="16">
        <v>6</v>
      </c>
      <c r="Y58" s="20" t="s">
        <v>162</v>
      </c>
      <c r="Z58" s="17" t="s">
        <v>163</v>
      </c>
      <c r="AA58" s="17" t="s">
        <v>71</v>
      </c>
      <c r="AB58" s="17" t="s">
        <v>59</v>
      </c>
      <c r="AC58" s="18">
        <v>1</v>
      </c>
      <c r="AD58" s="17"/>
      <c r="AE58" s="17"/>
      <c r="AF58" s="17"/>
      <c r="AG58" s="19" t="s">
        <v>63</v>
      </c>
      <c r="AH58" s="19" t="s">
        <v>62</v>
      </c>
      <c r="AI58" s="19" t="s">
        <v>63</v>
      </c>
      <c r="AJ58" s="19" t="s">
        <v>63</v>
      </c>
      <c r="AK58" s="19" t="s">
        <v>63</v>
      </c>
      <c r="AL58" s="19" t="s">
        <v>62</v>
      </c>
      <c r="AM58" s="19" t="s">
        <v>63</v>
      </c>
      <c r="AN58" s="19" t="s">
        <v>62</v>
      </c>
      <c r="AO58" s="19" t="s">
        <v>62</v>
      </c>
      <c r="AP58" s="19" t="s">
        <v>62</v>
      </c>
      <c r="AQ58" s="19" t="s">
        <v>62</v>
      </c>
      <c r="AR58" s="19" t="s">
        <v>62</v>
      </c>
      <c r="AS58" s="19" t="s">
        <v>62</v>
      </c>
      <c r="AT58" s="19" t="s">
        <v>62</v>
      </c>
      <c r="AU58" s="19" t="s">
        <v>63</v>
      </c>
      <c r="AV58" s="19" t="s">
        <v>63</v>
      </c>
      <c r="AW58" s="19" t="s">
        <v>63</v>
      </c>
      <c r="AX58" s="19" t="s">
        <v>63</v>
      </c>
      <c r="AY58" s="19" t="s">
        <v>63</v>
      </c>
      <c r="AZ58" s="19" t="s">
        <v>63</v>
      </c>
      <c r="BA58" s="19" t="s">
        <v>63</v>
      </c>
      <c r="BB58" s="19" t="s">
        <v>63</v>
      </c>
      <c r="BC58" s="19" t="s">
        <v>63</v>
      </c>
      <c r="BD58" s="19" t="s">
        <v>63</v>
      </c>
      <c r="BE58" s="19" t="s">
        <v>63</v>
      </c>
      <c r="BF58" s="19" t="s">
        <v>63</v>
      </c>
      <c r="BG58" s="19" t="s">
        <v>63</v>
      </c>
      <c r="BH58" s="19" t="s">
        <v>63</v>
      </c>
      <c r="BI58" s="19" t="s">
        <v>63</v>
      </c>
      <c r="BJ58" s="19" t="s">
        <v>63</v>
      </c>
      <c r="BK58" s="19"/>
      <c r="BL58" s="19" t="s">
        <v>64</v>
      </c>
    </row>
    <row r="59" spans="1:64">
      <c r="A59">
        <v>18</v>
      </c>
      <c r="B59" s="54">
        <v>434313</v>
      </c>
      <c r="C59" s="54" t="s">
        <v>836</v>
      </c>
      <c r="D59" s="54">
        <v>250</v>
      </c>
      <c r="E59" s="54"/>
      <c r="N59">
        <f t="shared" si="1"/>
        <v>250</v>
      </c>
      <c r="O59">
        <f>N59*Auftragspauschalen!B$2</f>
        <v>1508.5</v>
      </c>
      <c r="P59">
        <f>IF(O59&gt;=Auftragspauschalen!A$33,Auftragspauschalen!D$33,IF(O59&gt;=Auftragspauschalen!A$32,Auftragspauschalen!D$32,IF(O59&gt;=Auftragspauschalen!A$31,Auftragspauschalen!D$31,IF(O59&gt;=Auftragspauschalen!A$30,Auftragspauschalen!D$30,0))))</f>
        <v>32.119999999999997</v>
      </c>
      <c r="Q59">
        <f>IF(O59&gt;=Auftragspauschalen!A$33,Auftragspauschalen!G$33,IF(O59&gt;=Auftragspauschalen!A$32,Auftragspauschalen!G$32,IF(O59&gt;=Auftragspauschalen!A$31,Auftragspauschalen!G$31,IF(O59&gt;=Auftragspauschalen!A$30,Auftragspauschalen!G$30,0))))</f>
        <v>30.88</v>
      </c>
      <c r="R59">
        <f t="shared" si="2"/>
        <v>2.1647500000000002</v>
      </c>
      <c r="S59">
        <v>1</v>
      </c>
      <c r="U59" s="52" t="s">
        <v>837</v>
      </c>
      <c r="V59" s="15" t="s">
        <v>55</v>
      </c>
      <c r="W59" s="1">
        <v>1718.1</v>
      </c>
      <c r="X59" s="16">
        <v>9</v>
      </c>
      <c r="Y59" s="20" t="s">
        <v>164</v>
      </c>
      <c r="Z59" s="17" t="s">
        <v>57</v>
      </c>
      <c r="AA59" s="17" t="s">
        <v>58</v>
      </c>
      <c r="AB59" s="17" t="s">
        <v>57</v>
      </c>
      <c r="AC59" s="18">
        <v>1</v>
      </c>
      <c r="AD59" s="17"/>
      <c r="AE59" s="17" t="s">
        <v>165</v>
      </c>
      <c r="AF59" s="17"/>
      <c r="AG59" s="19" t="s">
        <v>62</v>
      </c>
      <c r="AH59" s="19" t="s">
        <v>63</v>
      </c>
      <c r="AI59" s="19" t="s">
        <v>63</v>
      </c>
      <c r="AJ59" s="19" t="s">
        <v>63</v>
      </c>
      <c r="AK59" s="19" t="s">
        <v>63</v>
      </c>
      <c r="AL59" s="19" t="s">
        <v>63</v>
      </c>
      <c r="AM59" s="19" t="s">
        <v>62</v>
      </c>
      <c r="AN59" s="19" t="s">
        <v>62</v>
      </c>
      <c r="AO59" s="19" t="s">
        <v>62</v>
      </c>
      <c r="AP59" s="19" t="s">
        <v>62</v>
      </c>
      <c r="AQ59" s="19" t="s">
        <v>62</v>
      </c>
      <c r="AR59" s="19" t="s">
        <v>63</v>
      </c>
      <c r="AS59" s="19" t="s">
        <v>63</v>
      </c>
      <c r="AT59" s="19" t="s">
        <v>63</v>
      </c>
      <c r="AU59" s="19" t="s">
        <v>63</v>
      </c>
      <c r="AV59" s="19" t="s">
        <v>63</v>
      </c>
      <c r="AW59" s="19" t="s">
        <v>63</v>
      </c>
      <c r="AX59" s="19" t="s">
        <v>63</v>
      </c>
      <c r="AY59" s="19" t="s">
        <v>63</v>
      </c>
      <c r="AZ59" s="19" t="s">
        <v>62</v>
      </c>
      <c r="BA59" s="19" t="s">
        <v>63</v>
      </c>
      <c r="BB59" s="19" t="s">
        <v>63</v>
      </c>
      <c r="BC59" s="19" t="s">
        <v>63</v>
      </c>
      <c r="BD59" s="19" t="s">
        <v>63</v>
      </c>
      <c r="BE59" s="19" t="s">
        <v>63</v>
      </c>
      <c r="BF59" s="19" t="s">
        <v>63</v>
      </c>
      <c r="BG59" s="19" t="s">
        <v>63</v>
      </c>
      <c r="BH59" s="19" t="s">
        <v>63</v>
      </c>
      <c r="BI59" s="19" t="s">
        <v>63</v>
      </c>
      <c r="BJ59" s="19" t="s">
        <v>63</v>
      </c>
      <c r="BK59" s="19"/>
      <c r="BL59" s="19" t="s">
        <v>64</v>
      </c>
    </row>
    <row r="60" spans="1:64">
      <c r="A60">
        <v>24</v>
      </c>
      <c r="B60" s="54">
        <v>546276</v>
      </c>
      <c r="C60" s="54" t="s">
        <v>838</v>
      </c>
      <c r="D60" s="54">
        <v>250</v>
      </c>
      <c r="E60" s="54"/>
      <c r="N60">
        <f t="shared" si="1"/>
        <v>250</v>
      </c>
      <c r="O60">
        <f>N60*Auftragspauschalen!B$2</f>
        <v>1508.5</v>
      </c>
      <c r="P60">
        <f>IF(O60&gt;=Auftragspauschalen!A$33,Auftragspauschalen!D$33,IF(O60&gt;=Auftragspauschalen!A$32,Auftragspauschalen!D$32,IF(O60&gt;=Auftragspauschalen!A$31,Auftragspauschalen!D$31,IF(O60&gt;=Auftragspauschalen!A$30,Auftragspauschalen!D$30,0))))</f>
        <v>32.119999999999997</v>
      </c>
      <c r="Q60">
        <f>IF(O60&gt;=Auftragspauschalen!A$33,Auftragspauschalen!G$33,IF(O60&gt;=Auftragspauschalen!A$32,Auftragspauschalen!G$32,IF(O60&gt;=Auftragspauschalen!A$31,Auftragspauschalen!G$31,IF(O60&gt;=Auftragspauschalen!A$30,Auftragspauschalen!G$30,0))))</f>
        <v>30.88</v>
      </c>
      <c r="R60">
        <f t="shared" si="2"/>
        <v>2.1647500000000002</v>
      </c>
      <c r="S60">
        <v>1</v>
      </c>
      <c r="U60" s="52" t="s">
        <v>839</v>
      </c>
      <c r="V60" s="15" t="s">
        <v>55</v>
      </c>
      <c r="W60" s="1">
        <v>1720</v>
      </c>
      <c r="X60" s="16">
        <v>9</v>
      </c>
      <c r="Y60" s="20" t="s">
        <v>166</v>
      </c>
      <c r="Z60" s="17" t="s">
        <v>57</v>
      </c>
      <c r="AA60" s="17" t="s">
        <v>58</v>
      </c>
      <c r="AB60" s="17" t="s">
        <v>57</v>
      </c>
      <c r="AC60" s="18">
        <v>1</v>
      </c>
      <c r="AD60" s="17"/>
      <c r="AE60" s="17"/>
      <c r="AF60" s="17"/>
      <c r="AG60" s="19" t="s">
        <v>62</v>
      </c>
      <c r="AH60" s="19" t="s">
        <v>63</v>
      </c>
      <c r="AI60" s="19" t="s">
        <v>63</v>
      </c>
      <c r="AJ60" s="19" t="s">
        <v>63</v>
      </c>
      <c r="AK60" s="19" t="s">
        <v>63</v>
      </c>
      <c r="AL60" s="19" t="s">
        <v>62</v>
      </c>
      <c r="AM60" s="19" t="s">
        <v>63</v>
      </c>
      <c r="AN60" s="19" t="s">
        <v>62</v>
      </c>
      <c r="AO60" s="19" t="s">
        <v>62</v>
      </c>
      <c r="AP60" s="19" t="s">
        <v>62</v>
      </c>
      <c r="AQ60" s="19" t="s">
        <v>62</v>
      </c>
      <c r="AR60" s="19" t="s">
        <v>63</v>
      </c>
      <c r="AS60" s="19" t="s">
        <v>63</v>
      </c>
      <c r="AT60" s="19" t="s">
        <v>63</v>
      </c>
      <c r="AU60" s="19" t="s">
        <v>63</v>
      </c>
      <c r="AV60" s="19" t="s">
        <v>63</v>
      </c>
      <c r="AW60" s="19" t="s">
        <v>63</v>
      </c>
      <c r="AX60" s="19" t="s">
        <v>63</v>
      </c>
      <c r="AY60" s="19" t="s">
        <v>63</v>
      </c>
      <c r="AZ60" s="19" t="s">
        <v>62</v>
      </c>
      <c r="BA60" s="19" t="s">
        <v>63</v>
      </c>
      <c r="BB60" s="19" t="s">
        <v>63</v>
      </c>
      <c r="BC60" s="19" t="s">
        <v>63</v>
      </c>
      <c r="BD60" s="19" t="s">
        <v>63</v>
      </c>
      <c r="BE60" s="19" t="s">
        <v>63</v>
      </c>
      <c r="BF60" s="19" t="s">
        <v>63</v>
      </c>
      <c r="BG60" s="19" t="s">
        <v>63</v>
      </c>
      <c r="BH60" s="19" t="s">
        <v>63</v>
      </c>
      <c r="BI60" s="19" t="s">
        <v>63</v>
      </c>
      <c r="BJ60" s="19" t="s">
        <v>63</v>
      </c>
      <c r="BK60" s="19"/>
      <c r="BL60" s="19" t="s">
        <v>64</v>
      </c>
    </row>
    <row r="61" spans="1:64" ht="28.5">
      <c r="B61" s="54"/>
      <c r="C61" s="56"/>
      <c r="D61" s="54"/>
      <c r="E61" s="54"/>
      <c r="N61">
        <f t="shared" si="1"/>
        <v>0</v>
      </c>
      <c r="O61">
        <f>N61*Auftragspauschalen!B$2</f>
        <v>0</v>
      </c>
      <c r="P61">
        <f>IF(O61&gt;=Auftragspauschalen!A$33,Auftragspauschalen!D$33,IF(O61&gt;=Auftragspauschalen!A$32,Auftragspauschalen!D$32,IF(O61&gt;=Auftragspauschalen!A$31,Auftragspauschalen!D$31,IF(O61&gt;=Auftragspauschalen!A$30,Auftragspauschalen!D$30,0))))</f>
        <v>0</v>
      </c>
      <c r="Q61">
        <f>IF(O61&gt;=Auftragspauschalen!A$33,Auftragspauschalen!G$33,IF(O61&gt;=Auftragspauschalen!A$32,Auftragspauschalen!G$32,IF(O61&gt;=Auftragspauschalen!A$31,Auftragspauschalen!G$31,IF(O61&gt;=Auftragspauschalen!A$30,Auftragspauschalen!G$30,0))))</f>
        <v>0</v>
      </c>
      <c r="R61">
        <f t="shared" si="2"/>
        <v>0</v>
      </c>
      <c r="S61">
        <v>0</v>
      </c>
      <c r="T61" s="33" t="s">
        <v>614</v>
      </c>
      <c r="U61" s="52" t="s">
        <v>840</v>
      </c>
      <c r="V61" s="15" t="s">
        <v>55</v>
      </c>
      <c r="W61" s="1">
        <v>1727.1</v>
      </c>
      <c r="X61" s="16">
        <v>61</v>
      </c>
      <c r="Y61" s="20" t="s">
        <v>167</v>
      </c>
      <c r="Z61" s="17" t="s">
        <v>74</v>
      </c>
      <c r="AA61" s="17" t="s">
        <v>58</v>
      </c>
      <c r="AB61" s="17" t="s">
        <v>59</v>
      </c>
      <c r="AC61" s="18">
        <v>1</v>
      </c>
      <c r="AD61" s="17"/>
      <c r="AE61" s="21"/>
      <c r="AF61" s="17"/>
      <c r="AG61" s="19" t="s">
        <v>62</v>
      </c>
      <c r="AH61" s="19" t="s">
        <v>62</v>
      </c>
      <c r="AI61" s="19" t="s">
        <v>63</v>
      </c>
      <c r="AJ61" s="19" t="s">
        <v>63</v>
      </c>
      <c r="AK61" s="19" t="s">
        <v>63</v>
      </c>
      <c r="AL61" s="19" t="s">
        <v>62</v>
      </c>
      <c r="AM61" s="19" t="s">
        <v>63</v>
      </c>
      <c r="AN61" s="19" t="s">
        <v>62</v>
      </c>
      <c r="AO61" s="19" t="s">
        <v>62</v>
      </c>
      <c r="AP61" s="19" t="s">
        <v>62</v>
      </c>
      <c r="AQ61" s="19" t="s">
        <v>62</v>
      </c>
      <c r="AR61" s="19" t="s">
        <v>63</v>
      </c>
      <c r="AS61" s="19" t="s">
        <v>63</v>
      </c>
      <c r="AT61" s="19" t="s">
        <v>63</v>
      </c>
      <c r="AU61" s="19" t="s">
        <v>63</v>
      </c>
      <c r="AV61" s="19" t="s">
        <v>63</v>
      </c>
      <c r="AW61" s="19" t="s">
        <v>63</v>
      </c>
      <c r="AX61" s="19" t="s">
        <v>63</v>
      </c>
      <c r="AY61" s="19" t="s">
        <v>63</v>
      </c>
      <c r="AZ61" s="19" t="s">
        <v>63</v>
      </c>
      <c r="BA61" s="19" t="s">
        <v>63</v>
      </c>
      <c r="BB61" s="19" t="s">
        <v>63</v>
      </c>
      <c r="BC61" s="19" t="s">
        <v>63</v>
      </c>
      <c r="BD61" s="19" t="s">
        <v>63</v>
      </c>
      <c r="BE61" s="19" t="s">
        <v>63</v>
      </c>
      <c r="BF61" s="19" t="s">
        <v>63</v>
      </c>
      <c r="BG61" s="19" t="s">
        <v>63</v>
      </c>
      <c r="BH61" s="19" t="s">
        <v>63</v>
      </c>
      <c r="BI61" s="19" t="s">
        <v>63</v>
      </c>
      <c r="BJ61" s="19" t="s">
        <v>63</v>
      </c>
      <c r="BK61" s="19"/>
      <c r="BL61" s="19" t="s">
        <v>64</v>
      </c>
    </row>
    <row r="62" spans="1:64">
      <c r="A62">
        <v>24</v>
      </c>
      <c r="B62" s="54">
        <v>541376</v>
      </c>
      <c r="C62" s="54" t="s">
        <v>841</v>
      </c>
      <c r="D62" s="54">
        <v>70</v>
      </c>
      <c r="E62" s="54"/>
      <c r="N62">
        <f t="shared" si="1"/>
        <v>70</v>
      </c>
      <c r="O62">
        <f>N62*Auftragspauschalen!B$2</f>
        <v>422.38</v>
      </c>
      <c r="P62">
        <f>IF(O62&gt;=Auftragspauschalen!A$33,Auftragspauschalen!D$33,IF(O62&gt;=Auftragspauschalen!A$32,Auftragspauschalen!D$32,IF(O62&gt;=Auftragspauschalen!A$31,Auftragspauschalen!D$31,IF(O62&gt;=Auftragspauschalen!A$30,Auftragspauschalen!D$30,0))))</f>
        <v>19.84</v>
      </c>
      <c r="Q62">
        <f>IF(O62&gt;=Auftragspauschalen!A$33,Auftragspauschalen!G$33,IF(O62&gt;=Auftragspauschalen!A$32,Auftragspauschalen!G$32,IF(O62&gt;=Auftragspauschalen!A$31,Auftragspauschalen!G$31,IF(O62&gt;=Auftragspauschalen!A$30,Auftragspauschalen!G$30,0))))</f>
        <v>19.05</v>
      </c>
      <c r="R62">
        <f t="shared" si="2"/>
        <v>0.60613000000000006</v>
      </c>
      <c r="S62">
        <v>1</v>
      </c>
      <c r="U62" s="52" t="s">
        <v>842</v>
      </c>
      <c r="V62" s="15" t="s">
        <v>55</v>
      </c>
      <c r="W62" s="1">
        <v>1731</v>
      </c>
      <c r="X62" s="16">
        <v>2.8</v>
      </c>
      <c r="Y62" s="20" t="s">
        <v>168</v>
      </c>
      <c r="Z62" s="17" t="s">
        <v>57</v>
      </c>
      <c r="AA62" s="17" t="s">
        <v>57</v>
      </c>
      <c r="AB62" s="17" t="s">
        <v>57</v>
      </c>
      <c r="AC62" s="18">
        <v>1</v>
      </c>
      <c r="AD62" s="17"/>
      <c r="AE62" s="17"/>
      <c r="AF62" s="17"/>
      <c r="AG62" s="19" t="s">
        <v>62</v>
      </c>
      <c r="AH62" s="19" t="s">
        <v>63</v>
      </c>
      <c r="AI62" s="19" t="s">
        <v>63</v>
      </c>
      <c r="AJ62" s="19" t="s">
        <v>63</v>
      </c>
      <c r="AK62" s="19" t="s">
        <v>63</v>
      </c>
      <c r="AL62" s="19" t="s">
        <v>63</v>
      </c>
      <c r="AM62" s="19" t="s">
        <v>62</v>
      </c>
      <c r="AN62" s="19" t="s">
        <v>62</v>
      </c>
      <c r="AO62" s="19" t="s">
        <v>62</v>
      </c>
      <c r="AP62" s="19" t="s">
        <v>62</v>
      </c>
      <c r="AQ62" s="19" t="s">
        <v>62</v>
      </c>
      <c r="AR62" s="19" t="s">
        <v>62</v>
      </c>
      <c r="AS62" s="19" t="s">
        <v>62</v>
      </c>
      <c r="AT62" s="19" t="s">
        <v>62</v>
      </c>
      <c r="AU62" s="19" t="s">
        <v>63</v>
      </c>
      <c r="AV62" s="19" t="s">
        <v>63</v>
      </c>
      <c r="AW62" s="19" t="s">
        <v>63</v>
      </c>
      <c r="AX62" s="19" t="s">
        <v>63</v>
      </c>
      <c r="AY62" s="19" t="s">
        <v>63</v>
      </c>
      <c r="AZ62" s="19" t="s">
        <v>63</v>
      </c>
      <c r="BA62" s="19" t="s">
        <v>63</v>
      </c>
      <c r="BB62" s="19" t="s">
        <v>63</v>
      </c>
      <c r="BC62" s="19" t="s">
        <v>63</v>
      </c>
      <c r="BD62" s="19" t="s">
        <v>63</v>
      </c>
      <c r="BE62" s="19" t="s">
        <v>63</v>
      </c>
      <c r="BF62" s="19" t="s">
        <v>63</v>
      </c>
      <c r="BG62" s="19" t="s">
        <v>63</v>
      </c>
      <c r="BH62" s="19" t="s">
        <v>63</v>
      </c>
      <c r="BI62" s="19" t="s">
        <v>63</v>
      </c>
      <c r="BJ62" s="19" t="s">
        <v>63</v>
      </c>
      <c r="BK62" s="19"/>
      <c r="BL62" s="19" t="s">
        <v>64</v>
      </c>
    </row>
    <row r="63" spans="1:64">
      <c r="A63">
        <v>24</v>
      </c>
      <c r="B63" s="54">
        <v>546291</v>
      </c>
      <c r="C63" s="54" t="s">
        <v>843</v>
      </c>
      <c r="D63" s="54">
        <v>250</v>
      </c>
      <c r="E63" s="54"/>
      <c r="N63">
        <f t="shared" si="1"/>
        <v>250</v>
      </c>
      <c r="O63">
        <f>N63*Auftragspauschalen!B$2</f>
        <v>1508.5</v>
      </c>
      <c r="P63">
        <f>IF(O63&gt;=Auftragspauschalen!A$33,Auftragspauschalen!D$33,IF(O63&gt;=Auftragspauschalen!A$32,Auftragspauschalen!D$32,IF(O63&gt;=Auftragspauschalen!A$31,Auftragspauschalen!D$31,IF(O63&gt;=Auftragspauschalen!A$30,Auftragspauschalen!D$30,0))))</f>
        <v>32.119999999999997</v>
      </c>
      <c r="Q63">
        <f>IF(O63&gt;=Auftragspauschalen!A$33,Auftragspauschalen!G$33,IF(O63&gt;=Auftragspauschalen!A$32,Auftragspauschalen!G$32,IF(O63&gt;=Auftragspauschalen!A$31,Auftragspauschalen!G$31,IF(O63&gt;=Auftragspauschalen!A$30,Auftragspauschalen!G$30,0))))</f>
        <v>30.88</v>
      </c>
      <c r="R63">
        <f t="shared" si="2"/>
        <v>2.1647500000000002</v>
      </c>
      <c r="S63">
        <v>1</v>
      </c>
      <c r="U63" s="52" t="s">
        <v>844</v>
      </c>
      <c r="V63" s="15" t="s">
        <v>55</v>
      </c>
      <c r="W63" s="1">
        <v>1732</v>
      </c>
      <c r="X63" s="16">
        <v>10.4</v>
      </c>
      <c r="Y63" s="20" t="s">
        <v>169</v>
      </c>
      <c r="Z63" s="17" t="s">
        <v>57</v>
      </c>
      <c r="AA63" s="17" t="s">
        <v>58</v>
      </c>
      <c r="AB63" s="17" t="s">
        <v>57</v>
      </c>
      <c r="AC63" s="18">
        <v>1</v>
      </c>
      <c r="AD63" s="17"/>
      <c r="AE63" s="17"/>
      <c r="AF63" s="17"/>
      <c r="AG63" s="19" t="s">
        <v>62</v>
      </c>
      <c r="AH63" s="19" t="s">
        <v>63</v>
      </c>
      <c r="AI63" s="19" t="s">
        <v>63</v>
      </c>
      <c r="AJ63" s="19" t="s">
        <v>63</v>
      </c>
      <c r="AK63" s="19" t="s">
        <v>63</v>
      </c>
      <c r="AL63" s="19" t="s">
        <v>62</v>
      </c>
      <c r="AM63" s="19" t="s">
        <v>63</v>
      </c>
      <c r="AN63" s="19" t="s">
        <v>62</v>
      </c>
      <c r="AO63" s="19" t="s">
        <v>62</v>
      </c>
      <c r="AP63" s="19" t="s">
        <v>62</v>
      </c>
      <c r="AQ63" s="19" t="s">
        <v>62</v>
      </c>
      <c r="AR63" s="19" t="s">
        <v>63</v>
      </c>
      <c r="AS63" s="19" t="s">
        <v>63</v>
      </c>
      <c r="AT63" s="19" t="s">
        <v>63</v>
      </c>
      <c r="AU63" s="19" t="s">
        <v>63</v>
      </c>
      <c r="AV63" s="19" t="s">
        <v>63</v>
      </c>
      <c r="AW63" s="19" t="s">
        <v>63</v>
      </c>
      <c r="AX63" s="19" t="s">
        <v>63</v>
      </c>
      <c r="AY63" s="19" t="s">
        <v>63</v>
      </c>
      <c r="AZ63" s="19" t="s">
        <v>62</v>
      </c>
      <c r="BA63" s="19" t="s">
        <v>63</v>
      </c>
      <c r="BB63" s="19" t="s">
        <v>63</v>
      </c>
      <c r="BC63" s="19" t="s">
        <v>63</v>
      </c>
      <c r="BD63" s="19" t="s">
        <v>63</v>
      </c>
      <c r="BE63" s="19" t="s">
        <v>63</v>
      </c>
      <c r="BF63" s="19" t="s">
        <v>63</v>
      </c>
      <c r="BG63" s="19" t="s">
        <v>63</v>
      </c>
      <c r="BH63" s="19" t="s">
        <v>63</v>
      </c>
      <c r="BI63" s="19" t="s">
        <v>63</v>
      </c>
      <c r="BJ63" s="19" t="s">
        <v>63</v>
      </c>
      <c r="BK63" s="19"/>
      <c r="BL63" s="19" t="s">
        <v>64</v>
      </c>
    </row>
    <row r="64" spans="1:64" ht="127.5">
      <c r="A64">
        <v>24</v>
      </c>
      <c r="B64" s="54">
        <v>542334</v>
      </c>
      <c r="C64" s="52" t="s">
        <v>845</v>
      </c>
      <c r="D64" s="54">
        <v>350</v>
      </c>
      <c r="E64" s="54"/>
      <c r="F64" s="52"/>
      <c r="G64" s="54"/>
      <c r="H64" s="54"/>
      <c r="I64" s="54"/>
      <c r="J64" s="54"/>
      <c r="K64" s="54"/>
      <c r="L64" s="54"/>
      <c r="M64" s="54"/>
      <c r="N64">
        <f t="shared" si="1"/>
        <v>350</v>
      </c>
      <c r="O64">
        <f>N64*Auftragspauschalen!B$2</f>
        <v>2111.9</v>
      </c>
      <c r="P64">
        <f>IF(O64&gt;=Auftragspauschalen!A$33,Auftragspauschalen!D$33,IF(O64&gt;=Auftragspauschalen!A$32,Auftragspauschalen!D$32,IF(O64&gt;=Auftragspauschalen!A$31,Auftragspauschalen!D$31,IF(O64&gt;=Auftragspauschalen!A$30,Auftragspauschalen!D$30,0))))</f>
        <v>36.369999999999997</v>
      </c>
      <c r="Q64">
        <f>IF(O64&gt;=Auftragspauschalen!A$33,Auftragspauschalen!G$33,IF(O64&gt;=Auftragspauschalen!A$32,Auftragspauschalen!G$32,IF(O64&gt;=Auftragspauschalen!A$31,Auftragspauschalen!G$31,IF(O64&gt;=Auftragspauschalen!A$30,Auftragspauschalen!G$30,0))))</f>
        <v>34.99</v>
      </c>
      <c r="R64">
        <f t="shared" si="2"/>
        <v>3.0306500000000001</v>
      </c>
      <c r="S64" s="54">
        <v>1</v>
      </c>
      <c r="T64" s="33" t="s">
        <v>928</v>
      </c>
      <c r="U64" s="52" t="s">
        <v>846</v>
      </c>
      <c r="V64" s="15" t="s">
        <v>55</v>
      </c>
      <c r="W64" s="1">
        <v>1734</v>
      </c>
      <c r="X64" s="16">
        <v>23</v>
      </c>
      <c r="Y64" s="20" t="s">
        <v>170</v>
      </c>
      <c r="Z64" s="17" t="s">
        <v>171</v>
      </c>
      <c r="AA64" s="17" t="s">
        <v>58</v>
      </c>
      <c r="AB64" s="17" t="s">
        <v>59</v>
      </c>
      <c r="AC64" s="18">
        <v>1</v>
      </c>
      <c r="AD64" s="18" t="s">
        <v>172</v>
      </c>
      <c r="AE64" s="17"/>
      <c r="AF64" s="17" t="s">
        <v>173</v>
      </c>
      <c r="AG64" s="19" t="s">
        <v>62</v>
      </c>
      <c r="AH64" s="19" t="s">
        <v>63</v>
      </c>
      <c r="AI64" s="19" t="s">
        <v>63</v>
      </c>
      <c r="AJ64" s="19" t="s">
        <v>63</v>
      </c>
      <c r="AK64" s="19" t="s">
        <v>63</v>
      </c>
      <c r="AL64" s="19" t="s">
        <v>63</v>
      </c>
      <c r="AM64" s="19" t="s">
        <v>62</v>
      </c>
      <c r="AN64" s="19" t="s">
        <v>62</v>
      </c>
      <c r="AO64" s="19" t="s">
        <v>62</v>
      </c>
      <c r="AP64" s="19" t="s">
        <v>62</v>
      </c>
      <c r="AQ64" s="19" t="s">
        <v>62</v>
      </c>
      <c r="AR64" s="19" t="s">
        <v>62</v>
      </c>
      <c r="AS64" s="19" t="s">
        <v>62</v>
      </c>
      <c r="AT64" s="19" t="s">
        <v>62</v>
      </c>
      <c r="AU64" s="19" t="s">
        <v>63</v>
      </c>
      <c r="AV64" s="19" t="s">
        <v>63</v>
      </c>
      <c r="AW64" s="19" t="s">
        <v>63</v>
      </c>
      <c r="AX64" s="19" t="s">
        <v>63</v>
      </c>
      <c r="AY64" s="19" t="s">
        <v>63</v>
      </c>
      <c r="AZ64" s="19" t="s">
        <v>63</v>
      </c>
      <c r="BA64" s="19" t="s">
        <v>63</v>
      </c>
      <c r="BB64" s="19" t="s">
        <v>63</v>
      </c>
      <c r="BC64" s="19" t="s">
        <v>63</v>
      </c>
      <c r="BD64" s="19" t="s">
        <v>63</v>
      </c>
      <c r="BE64" s="19" t="s">
        <v>63</v>
      </c>
      <c r="BF64" s="19" t="s">
        <v>63</v>
      </c>
      <c r="BG64" s="19" t="s">
        <v>63</v>
      </c>
      <c r="BH64" s="19" t="s">
        <v>63</v>
      </c>
      <c r="BI64" s="19" t="s">
        <v>63</v>
      </c>
      <c r="BJ64" s="19" t="s">
        <v>63</v>
      </c>
      <c r="BK64" s="19"/>
      <c r="BL64" s="19" t="s">
        <v>64</v>
      </c>
    </row>
    <row r="65" spans="1:64">
      <c r="A65">
        <v>24</v>
      </c>
      <c r="B65" s="54">
        <v>543093</v>
      </c>
      <c r="C65" s="54" t="s">
        <v>847</v>
      </c>
      <c r="D65" s="54">
        <v>60</v>
      </c>
      <c r="N65">
        <f t="shared" si="1"/>
        <v>60</v>
      </c>
      <c r="O65">
        <f>N65*Auftragspauschalen!B$2</f>
        <v>362.03999999999996</v>
      </c>
      <c r="P65">
        <f>IF(O65&gt;=Auftragspauschalen!A$33,Auftragspauschalen!D$33,IF(O65&gt;=Auftragspauschalen!A$32,Auftragspauschalen!D$32,IF(O65&gt;=Auftragspauschalen!A$31,Auftragspauschalen!D$31,IF(O65&gt;=Auftragspauschalen!A$30,Auftragspauschalen!D$30,0))))</f>
        <v>19.84</v>
      </c>
      <c r="Q65">
        <f>IF(O65&gt;=Auftragspauschalen!A$33,Auftragspauschalen!G$33,IF(O65&gt;=Auftragspauschalen!A$32,Auftragspauschalen!G$32,IF(O65&gt;=Auftragspauschalen!A$31,Auftragspauschalen!G$31,IF(O65&gt;=Auftragspauschalen!A$30,Auftragspauschalen!G$30,0))))</f>
        <v>19.05</v>
      </c>
      <c r="R65">
        <f t="shared" si="2"/>
        <v>0.51954</v>
      </c>
      <c r="S65">
        <v>1</v>
      </c>
      <c r="U65" s="52" t="s">
        <v>848</v>
      </c>
      <c r="V65" s="15" t="s">
        <v>55</v>
      </c>
      <c r="W65" s="1">
        <v>1738</v>
      </c>
      <c r="X65" s="16">
        <v>2.8</v>
      </c>
      <c r="Y65" s="22" t="s">
        <v>174</v>
      </c>
      <c r="Z65" s="17" t="s">
        <v>57</v>
      </c>
      <c r="AA65" s="17" t="s">
        <v>57</v>
      </c>
      <c r="AB65" s="17" t="s">
        <v>57</v>
      </c>
      <c r="AC65" s="18">
        <v>1</v>
      </c>
      <c r="AD65" s="17"/>
      <c r="AE65" s="17"/>
      <c r="AF65" s="17"/>
      <c r="AG65" s="19" t="s">
        <v>62</v>
      </c>
      <c r="AH65" s="19" t="s">
        <v>63</v>
      </c>
      <c r="AI65" s="19" t="s">
        <v>63</v>
      </c>
      <c r="AJ65" s="19" t="s">
        <v>63</v>
      </c>
      <c r="AK65" s="19" t="s">
        <v>63</v>
      </c>
      <c r="AL65" s="19" t="s">
        <v>63</v>
      </c>
      <c r="AM65" s="19" t="s">
        <v>62</v>
      </c>
      <c r="AN65" s="19" t="s">
        <v>62</v>
      </c>
      <c r="AO65" s="19" t="s">
        <v>62</v>
      </c>
      <c r="AP65" s="19" t="s">
        <v>62</v>
      </c>
      <c r="AQ65" s="19" t="s">
        <v>62</v>
      </c>
      <c r="AR65" s="19" t="s">
        <v>62</v>
      </c>
      <c r="AS65" s="19" t="s">
        <v>62</v>
      </c>
      <c r="AT65" s="19" t="s">
        <v>62</v>
      </c>
      <c r="AU65" s="19" t="s">
        <v>63</v>
      </c>
      <c r="AV65" s="19" t="s">
        <v>63</v>
      </c>
      <c r="AW65" s="19" t="s">
        <v>63</v>
      </c>
      <c r="AX65" s="19" t="s">
        <v>63</v>
      </c>
      <c r="AY65" s="19" t="s">
        <v>63</v>
      </c>
      <c r="AZ65" s="19" t="s">
        <v>63</v>
      </c>
      <c r="BA65" s="19" t="s">
        <v>63</v>
      </c>
      <c r="BB65" s="19" t="s">
        <v>63</v>
      </c>
      <c r="BC65" s="19" t="s">
        <v>63</v>
      </c>
      <c r="BD65" s="19" t="s">
        <v>63</v>
      </c>
      <c r="BE65" s="19" t="s">
        <v>63</v>
      </c>
      <c r="BF65" s="19" t="s">
        <v>63</v>
      </c>
      <c r="BG65" s="19" t="s">
        <v>63</v>
      </c>
      <c r="BH65" s="19" t="s">
        <v>63</v>
      </c>
      <c r="BI65" s="19" t="s">
        <v>63</v>
      </c>
      <c r="BJ65" s="19" t="s">
        <v>62</v>
      </c>
      <c r="BK65" s="19"/>
      <c r="BL65" s="19" t="s">
        <v>64</v>
      </c>
    </row>
    <row r="66" spans="1:64" ht="28.5">
      <c r="B66" s="54"/>
      <c r="C66" s="56"/>
      <c r="D66" s="54"/>
      <c r="N66">
        <f t="shared" si="1"/>
        <v>0</v>
      </c>
      <c r="O66">
        <f>N66*Auftragspauschalen!B$2</f>
        <v>0</v>
      </c>
      <c r="P66">
        <f>IF(O66&gt;=Auftragspauschalen!A$33,Auftragspauschalen!D$33,IF(O66&gt;=Auftragspauschalen!A$32,Auftragspauschalen!D$32,IF(O66&gt;=Auftragspauschalen!A$31,Auftragspauschalen!D$31,IF(O66&gt;=Auftragspauschalen!A$30,Auftragspauschalen!D$30,0))))</f>
        <v>0</v>
      </c>
      <c r="Q66">
        <f>IF(O66&gt;=Auftragspauschalen!A$33,Auftragspauschalen!G$33,IF(O66&gt;=Auftragspauschalen!A$32,Auftragspauschalen!G$32,IF(O66&gt;=Auftragspauschalen!A$31,Auftragspauschalen!G$31,IF(O66&gt;=Auftragspauschalen!A$30,Auftragspauschalen!G$30,0))))</f>
        <v>0</v>
      </c>
      <c r="R66">
        <f t="shared" si="2"/>
        <v>0</v>
      </c>
      <c r="S66">
        <v>0</v>
      </c>
      <c r="T66" s="33" t="s">
        <v>614</v>
      </c>
      <c r="U66" s="52" t="s">
        <v>849</v>
      </c>
      <c r="V66" s="15" t="s">
        <v>55</v>
      </c>
      <c r="W66" s="1">
        <v>1739</v>
      </c>
      <c r="X66" s="16">
        <v>20</v>
      </c>
      <c r="Y66" s="20" t="s">
        <v>175</v>
      </c>
      <c r="Z66" s="17" t="s">
        <v>176</v>
      </c>
      <c r="AA66" s="17" t="s">
        <v>156</v>
      </c>
      <c r="AB66" s="17" t="s">
        <v>57</v>
      </c>
      <c r="AC66" s="18">
        <v>1</v>
      </c>
      <c r="AD66" s="17"/>
      <c r="AE66" s="17"/>
      <c r="AF66" s="17"/>
      <c r="AG66" s="19" t="s">
        <v>62</v>
      </c>
      <c r="AH66" s="19" t="s">
        <v>63</v>
      </c>
      <c r="AI66" s="19" t="s">
        <v>63</v>
      </c>
      <c r="AJ66" s="19" t="s">
        <v>63</v>
      </c>
      <c r="AK66" s="19" t="s">
        <v>63</v>
      </c>
      <c r="AL66" s="19" t="s">
        <v>63</v>
      </c>
      <c r="AM66" s="19" t="s">
        <v>62</v>
      </c>
      <c r="AN66" s="19" t="s">
        <v>62</v>
      </c>
      <c r="AO66" s="19" t="s">
        <v>62</v>
      </c>
      <c r="AP66" s="19" t="s">
        <v>62</v>
      </c>
      <c r="AQ66" s="19" t="s">
        <v>62</v>
      </c>
      <c r="AR66" s="19" t="s">
        <v>62</v>
      </c>
      <c r="AS66" s="19" t="s">
        <v>62</v>
      </c>
      <c r="AT66" s="19" t="s">
        <v>63</v>
      </c>
      <c r="AU66" s="19" t="s">
        <v>62</v>
      </c>
      <c r="AV66" s="19" t="s">
        <v>63</v>
      </c>
      <c r="AW66" s="19" t="s">
        <v>63</v>
      </c>
      <c r="AX66" s="19" t="s">
        <v>62</v>
      </c>
      <c r="AY66" s="19" t="s">
        <v>62</v>
      </c>
      <c r="AZ66" s="19" t="s">
        <v>62</v>
      </c>
      <c r="BA66" s="19" t="s">
        <v>62</v>
      </c>
      <c r="BB66" s="19" t="s">
        <v>62</v>
      </c>
      <c r="BC66" s="19" t="s">
        <v>62</v>
      </c>
      <c r="BD66" s="19" t="s">
        <v>62</v>
      </c>
      <c r="BE66" s="19" t="s">
        <v>62</v>
      </c>
      <c r="BF66" s="19" t="s">
        <v>62</v>
      </c>
      <c r="BG66" s="19" t="s">
        <v>62</v>
      </c>
      <c r="BH66" s="19" t="s">
        <v>62</v>
      </c>
      <c r="BI66" s="19" t="s">
        <v>63</v>
      </c>
      <c r="BJ66" s="19" t="s">
        <v>62</v>
      </c>
      <c r="BK66" s="19"/>
      <c r="BL66" s="19" t="s">
        <v>64</v>
      </c>
    </row>
    <row r="67" spans="1:64" ht="28.5">
      <c r="B67" s="54"/>
      <c r="C67" s="56"/>
      <c r="D67" s="54"/>
      <c r="N67">
        <f t="shared" si="1"/>
        <v>0</v>
      </c>
      <c r="O67">
        <f>N67*Auftragspauschalen!B$2</f>
        <v>0</v>
      </c>
      <c r="P67">
        <f>IF(O67&gt;=Auftragspauschalen!A$33,Auftragspauschalen!D$33,IF(O67&gt;=Auftragspauschalen!A$32,Auftragspauschalen!D$32,IF(O67&gt;=Auftragspauschalen!A$31,Auftragspauschalen!D$31,IF(O67&gt;=Auftragspauschalen!A$30,Auftragspauschalen!D$30,0))))</f>
        <v>0</v>
      </c>
      <c r="Q67">
        <f>IF(O67&gt;=Auftragspauschalen!A$33,Auftragspauschalen!G$33,IF(O67&gt;=Auftragspauschalen!A$32,Auftragspauschalen!G$32,IF(O67&gt;=Auftragspauschalen!A$31,Auftragspauschalen!G$31,IF(O67&gt;=Auftragspauschalen!A$30,Auftragspauschalen!G$30,0))))</f>
        <v>0</v>
      </c>
      <c r="R67">
        <f t="shared" ref="R67:R98" si="3">IF(A67="33bis",(D67+G67)*1*0.047477,IF(A67="24bis",(D67+G67)*1*0.036361,(D67+G67)*0.25*0.034636))</f>
        <v>0</v>
      </c>
      <c r="S67">
        <v>0</v>
      </c>
      <c r="T67" s="33" t="s">
        <v>614</v>
      </c>
      <c r="U67" s="52" t="s">
        <v>850</v>
      </c>
      <c r="V67" s="15" t="s">
        <v>55</v>
      </c>
      <c r="W67" s="1">
        <v>1740</v>
      </c>
      <c r="X67" s="16">
        <v>1</v>
      </c>
      <c r="Y67" s="20" t="s">
        <v>177</v>
      </c>
      <c r="Z67" s="17" t="s">
        <v>57</v>
      </c>
      <c r="AA67" s="17" t="s">
        <v>156</v>
      </c>
      <c r="AB67" s="17" t="s">
        <v>57</v>
      </c>
      <c r="AC67" s="18">
        <v>1</v>
      </c>
      <c r="AD67" s="17"/>
      <c r="AE67" s="17"/>
      <c r="AF67" s="17"/>
      <c r="AG67" s="19" t="s">
        <v>62</v>
      </c>
      <c r="AH67" s="19" t="s">
        <v>63</v>
      </c>
      <c r="AI67" s="19" t="s">
        <v>63</v>
      </c>
      <c r="AJ67" s="19" t="s">
        <v>63</v>
      </c>
      <c r="AK67" s="19" t="s">
        <v>63</v>
      </c>
      <c r="AL67" s="19" t="s">
        <v>63</v>
      </c>
      <c r="AM67" s="19" t="s">
        <v>62</v>
      </c>
      <c r="AN67" s="19" t="s">
        <v>62</v>
      </c>
      <c r="AO67" s="19" t="s">
        <v>62</v>
      </c>
      <c r="AP67" s="19" t="s">
        <v>62</v>
      </c>
      <c r="AQ67" s="19" t="s">
        <v>62</v>
      </c>
      <c r="AR67" s="19" t="s">
        <v>62</v>
      </c>
      <c r="AS67" s="19" t="s">
        <v>62</v>
      </c>
      <c r="AT67" s="19" t="s">
        <v>62</v>
      </c>
      <c r="AU67" s="19" t="s">
        <v>63</v>
      </c>
      <c r="AV67" s="19" t="s">
        <v>63</v>
      </c>
      <c r="AW67" s="19" t="s">
        <v>63</v>
      </c>
      <c r="AX67" s="19" t="s">
        <v>63</v>
      </c>
      <c r="AY67" s="19" t="s">
        <v>63</v>
      </c>
      <c r="AZ67" s="19" t="s">
        <v>63</v>
      </c>
      <c r="BA67" s="19" t="s">
        <v>63</v>
      </c>
      <c r="BB67" s="19" t="s">
        <v>63</v>
      </c>
      <c r="BC67" s="19" t="s">
        <v>63</v>
      </c>
      <c r="BD67" s="19" t="s">
        <v>63</v>
      </c>
      <c r="BE67" s="19" t="s">
        <v>63</v>
      </c>
      <c r="BF67" s="19" t="s">
        <v>63</v>
      </c>
      <c r="BG67" s="19" t="s">
        <v>63</v>
      </c>
      <c r="BH67" s="19" t="s">
        <v>63</v>
      </c>
      <c r="BI67" s="19" t="s">
        <v>62</v>
      </c>
      <c r="BJ67" s="19" t="s">
        <v>63</v>
      </c>
      <c r="BK67" s="19"/>
      <c r="BL67" s="19" t="s">
        <v>64</v>
      </c>
    </row>
    <row r="68" spans="1:64">
      <c r="B68" s="54"/>
      <c r="C68" s="56"/>
      <c r="D68" s="54"/>
      <c r="N68">
        <f t="shared" ref="N68:N127" si="4">SUM(D68,G68,J68,M68)</f>
        <v>0</v>
      </c>
      <c r="O68">
        <f>N68*Auftragspauschalen!B$2</f>
        <v>0</v>
      </c>
      <c r="P68">
        <f>IF(O68&gt;=Auftragspauschalen!A$33,Auftragspauschalen!D$33,IF(O68&gt;=Auftragspauschalen!A$32,Auftragspauschalen!D$32,IF(O68&gt;=Auftragspauschalen!A$31,Auftragspauschalen!D$31,IF(O68&gt;=Auftragspauschalen!A$30,Auftragspauschalen!D$30,0))))</f>
        <v>0</v>
      </c>
      <c r="Q68">
        <f>IF(O68&gt;=Auftragspauschalen!A$33,Auftragspauschalen!G$33,IF(O68&gt;=Auftragspauschalen!A$32,Auftragspauschalen!G$32,IF(O68&gt;=Auftragspauschalen!A$31,Auftragspauschalen!G$31,IF(O68&gt;=Auftragspauschalen!A$30,Auftragspauschalen!G$30,0))))</f>
        <v>0</v>
      </c>
      <c r="R68">
        <f t="shared" si="3"/>
        <v>0</v>
      </c>
      <c r="S68">
        <v>0</v>
      </c>
      <c r="U68" s="52" t="s">
        <v>851</v>
      </c>
      <c r="V68" s="15" t="s">
        <v>55</v>
      </c>
      <c r="W68" s="1">
        <v>1748</v>
      </c>
      <c r="X68" s="16">
        <v>76</v>
      </c>
      <c r="Y68" s="20" t="s">
        <v>178</v>
      </c>
      <c r="Z68" s="17" t="s">
        <v>57</v>
      </c>
      <c r="AA68" s="17" t="s">
        <v>58</v>
      </c>
      <c r="AB68" s="17" t="s">
        <v>57</v>
      </c>
      <c r="AC68" s="18">
        <v>1</v>
      </c>
      <c r="AD68" s="17"/>
      <c r="AE68" s="17"/>
      <c r="AF68" s="17"/>
      <c r="AG68" s="19" t="s">
        <v>62</v>
      </c>
      <c r="AH68" s="19" t="s">
        <v>63</v>
      </c>
      <c r="AI68" s="19" t="s">
        <v>63</v>
      </c>
      <c r="AJ68" s="19" t="s">
        <v>63</v>
      </c>
      <c r="AK68" s="19" t="s">
        <v>63</v>
      </c>
      <c r="AL68" s="19" t="s">
        <v>62</v>
      </c>
      <c r="AM68" s="19" t="s">
        <v>63</v>
      </c>
      <c r="AN68" s="19" t="s">
        <v>62</v>
      </c>
      <c r="AO68" s="19" t="s">
        <v>62</v>
      </c>
      <c r="AP68" s="19" t="s">
        <v>62</v>
      </c>
      <c r="AQ68" s="19" t="s">
        <v>62</v>
      </c>
      <c r="AR68" s="19" t="s">
        <v>63</v>
      </c>
      <c r="AS68" s="19" t="s">
        <v>63</v>
      </c>
      <c r="AT68" s="19" t="s">
        <v>63</v>
      </c>
      <c r="AU68" s="19" t="s">
        <v>63</v>
      </c>
      <c r="AV68" s="19" t="s">
        <v>63</v>
      </c>
      <c r="AW68" s="19" t="s">
        <v>63</v>
      </c>
      <c r="AX68" s="19" t="s">
        <v>63</v>
      </c>
      <c r="AY68" s="19" t="s">
        <v>63</v>
      </c>
      <c r="AZ68" s="19" t="s">
        <v>63</v>
      </c>
      <c r="BA68" s="19" t="s">
        <v>63</v>
      </c>
      <c r="BB68" s="19" t="s">
        <v>63</v>
      </c>
      <c r="BC68" s="19" t="s">
        <v>63</v>
      </c>
      <c r="BD68" s="19" t="s">
        <v>63</v>
      </c>
      <c r="BE68" s="19" t="s">
        <v>63</v>
      </c>
      <c r="BF68" s="19" t="s">
        <v>63</v>
      </c>
      <c r="BG68" s="19" t="s">
        <v>63</v>
      </c>
      <c r="BH68" s="19" t="s">
        <v>63</v>
      </c>
      <c r="BI68" s="19" t="s">
        <v>63</v>
      </c>
      <c r="BJ68" s="19" t="s">
        <v>63</v>
      </c>
      <c r="BK68" s="19"/>
      <c r="BL68" s="19" t="s">
        <v>64</v>
      </c>
    </row>
    <row r="69" spans="1:64">
      <c r="A69">
        <v>24</v>
      </c>
      <c r="B69" s="54">
        <v>541494</v>
      </c>
      <c r="C69" s="54" t="s">
        <v>852</v>
      </c>
      <c r="D69" s="54">
        <v>250</v>
      </c>
      <c r="N69">
        <f t="shared" si="4"/>
        <v>250</v>
      </c>
      <c r="O69">
        <f>N69*Auftragspauschalen!B$2</f>
        <v>1508.5</v>
      </c>
      <c r="P69">
        <f>IF(O69&gt;=Auftragspauschalen!A$33,Auftragspauschalen!D$33,IF(O69&gt;=Auftragspauschalen!A$32,Auftragspauschalen!D$32,IF(O69&gt;=Auftragspauschalen!A$31,Auftragspauschalen!D$31,IF(O69&gt;=Auftragspauschalen!A$30,Auftragspauschalen!D$30,0))))</f>
        <v>32.119999999999997</v>
      </c>
      <c r="Q69">
        <f>IF(O69&gt;=Auftragspauschalen!A$33,Auftragspauschalen!G$33,IF(O69&gt;=Auftragspauschalen!A$32,Auftragspauschalen!G$32,IF(O69&gt;=Auftragspauschalen!A$31,Auftragspauschalen!G$31,IF(O69&gt;=Auftragspauschalen!A$30,Auftragspauschalen!G$30,0))))</f>
        <v>30.88</v>
      </c>
      <c r="R69">
        <f t="shared" si="3"/>
        <v>2.1647500000000002</v>
      </c>
      <c r="S69">
        <v>1</v>
      </c>
      <c r="U69" s="52" t="s">
        <v>853</v>
      </c>
      <c r="V69" s="15" t="s">
        <v>55</v>
      </c>
      <c r="W69" s="1">
        <v>1749</v>
      </c>
      <c r="X69" s="16">
        <v>25</v>
      </c>
      <c r="Y69" s="20" t="s">
        <v>179</v>
      </c>
      <c r="Z69" s="17" t="s">
        <v>74</v>
      </c>
      <c r="AA69" s="17" t="s">
        <v>58</v>
      </c>
      <c r="AB69" s="17" t="s">
        <v>59</v>
      </c>
      <c r="AC69" s="18">
        <v>1</v>
      </c>
      <c r="AD69" s="17"/>
      <c r="AE69" s="21"/>
      <c r="AF69" s="17"/>
      <c r="AG69" s="19" t="s">
        <v>62</v>
      </c>
      <c r="AH69" s="19" t="s">
        <v>62</v>
      </c>
      <c r="AI69" s="19" t="s">
        <v>63</v>
      </c>
      <c r="AJ69" s="19" t="s">
        <v>63</v>
      </c>
      <c r="AK69" s="19" t="s">
        <v>63</v>
      </c>
      <c r="AL69" s="19" t="s">
        <v>62</v>
      </c>
      <c r="AM69" s="19" t="s">
        <v>63</v>
      </c>
      <c r="AN69" s="19" t="s">
        <v>62</v>
      </c>
      <c r="AO69" s="19" t="s">
        <v>62</v>
      </c>
      <c r="AP69" s="19" t="s">
        <v>62</v>
      </c>
      <c r="AQ69" s="19" t="s">
        <v>62</v>
      </c>
      <c r="AR69" s="19" t="s">
        <v>63</v>
      </c>
      <c r="AS69" s="19" t="s">
        <v>63</v>
      </c>
      <c r="AT69" s="19" t="s">
        <v>63</v>
      </c>
      <c r="AU69" s="19" t="s">
        <v>63</v>
      </c>
      <c r="AV69" s="19" t="s">
        <v>63</v>
      </c>
      <c r="AW69" s="19" t="s">
        <v>63</v>
      </c>
      <c r="AX69" s="19" t="s">
        <v>63</v>
      </c>
      <c r="AY69" s="19" t="s">
        <v>63</v>
      </c>
      <c r="AZ69" s="19" t="s">
        <v>63</v>
      </c>
      <c r="BA69" s="19" t="s">
        <v>63</v>
      </c>
      <c r="BB69" s="19" t="s">
        <v>63</v>
      </c>
      <c r="BC69" s="19" t="s">
        <v>63</v>
      </c>
      <c r="BD69" s="19" t="s">
        <v>63</v>
      </c>
      <c r="BE69" s="19" t="s">
        <v>63</v>
      </c>
      <c r="BF69" s="19" t="s">
        <v>63</v>
      </c>
      <c r="BG69" s="19" t="s">
        <v>63</v>
      </c>
      <c r="BH69" s="19" t="s">
        <v>63</v>
      </c>
      <c r="BI69" s="19" t="s">
        <v>63</v>
      </c>
      <c r="BJ69" s="19" t="s">
        <v>63</v>
      </c>
      <c r="BK69" s="19"/>
      <c r="BL69" s="19" t="s">
        <v>64</v>
      </c>
    </row>
    <row r="70" spans="1:64" ht="28.5">
      <c r="B70" s="54"/>
      <c r="C70" s="56"/>
      <c r="D70" s="54"/>
      <c r="N70">
        <f t="shared" si="4"/>
        <v>0</v>
      </c>
      <c r="O70">
        <f>N70*Auftragspauschalen!B$2</f>
        <v>0</v>
      </c>
      <c r="P70">
        <f>IF(O70&gt;=Auftragspauschalen!A$33,Auftragspauschalen!D$33,IF(O70&gt;=Auftragspauschalen!A$32,Auftragspauschalen!D$32,IF(O70&gt;=Auftragspauschalen!A$31,Auftragspauschalen!D$31,IF(O70&gt;=Auftragspauschalen!A$30,Auftragspauschalen!D$30,0))))</f>
        <v>0</v>
      </c>
      <c r="Q70">
        <f>IF(O70&gt;=Auftragspauschalen!A$33,Auftragspauschalen!G$33,IF(O70&gt;=Auftragspauschalen!A$32,Auftragspauschalen!G$32,IF(O70&gt;=Auftragspauschalen!A$31,Auftragspauschalen!G$31,IF(O70&gt;=Auftragspauschalen!A$30,Auftragspauschalen!G$30,0))))</f>
        <v>0</v>
      </c>
      <c r="R70">
        <f t="shared" si="3"/>
        <v>0</v>
      </c>
      <c r="S70">
        <v>0</v>
      </c>
      <c r="T70" s="33" t="s">
        <v>614</v>
      </c>
      <c r="U70" s="52" t="s">
        <v>854</v>
      </c>
      <c r="V70" s="15" t="s">
        <v>55</v>
      </c>
      <c r="W70" s="1">
        <v>1751</v>
      </c>
      <c r="X70" s="16">
        <v>68</v>
      </c>
      <c r="Y70" s="20" t="s">
        <v>180</v>
      </c>
      <c r="Z70" s="17" t="s">
        <v>181</v>
      </c>
      <c r="AA70" s="17" t="s">
        <v>58</v>
      </c>
      <c r="AB70" s="17" t="s">
        <v>57</v>
      </c>
      <c r="AC70" s="18">
        <v>1</v>
      </c>
      <c r="AD70" s="17"/>
      <c r="AE70" s="17"/>
      <c r="AF70" s="17"/>
      <c r="AG70" s="19" t="s">
        <v>62</v>
      </c>
      <c r="AH70" s="19" t="s">
        <v>63</v>
      </c>
      <c r="AI70" s="19" t="s">
        <v>63</v>
      </c>
      <c r="AJ70" s="19" t="s">
        <v>63</v>
      </c>
      <c r="AK70" s="19" t="s">
        <v>63</v>
      </c>
      <c r="AL70" s="19" t="s">
        <v>62</v>
      </c>
      <c r="AM70" s="19" t="s">
        <v>63</v>
      </c>
      <c r="AN70" s="19" t="s">
        <v>62</v>
      </c>
      <c r="AO70" s="19" t="s">
        <v>62</v>
      </c>
      <c r="AP70" s="19" t="s">
        <v>62</v>
      </c>
      <c r="AQ70" s="19" t="s">
        <v>62</v>
      </c>
      <c r="AR70" s="19" t="s">
        <v>63</v>
      </c>
      <c r="AS70" s="19" t="s">
        <v>63</v>
      </c>
      <c r="AT70" s="19" t="s">
        <v>63</v>
      </c>
      <c r="AU70" s="19" t="s">
        <v>63</v>
      </c>
      <c r="AV70" s="19" t="s">
        <v>63</v>
      </c>
      <c r="AW70" s="19" t="s">
        <v>63</v>
      </c>
      <c r="AX70" s="19" t="s">
        <v>63</v>
      </c>
      <c r="AY70" s="19" t="s">
        <v>63</v>
      </c>
      <c r="AZ70" s="19" t="s">
        <v>63</v>
      </c>
      <c r="BA70" s="19" t="s">
        <v>63</v>
      </c>
      <c r="BB70" s="19" t="s">
        <v>63</v>
      </c>
      <c r="BC70" s="19" t="s">
        <v>63</v>
      </c>
      <c r="BD70" s="19" t="s">
        <v>63</v>
      </c>
      <c r="BE70" s="19" t="s">
        <v>63</v>
      </c>
      <c r="BF70" s="19" t="s">
        <v>63</v>
      </c>
      <c r="BG70" s="19" t="s">
        <v>63</v>
      </c>
      <c r="BH70" s="19" t="s">
        <v>63</v>
      </c>
      <c r="BI70" s="19" t="s">
        <v>63</v>
      </c>
      <c r="BJ70" s="19" t="s">
        <v>63</v>
      </c>
      <c r="BK70" s="19"/>
      <c r="BL70" s="19" t="s">
        <v>64</v>
      </c>
    </row>
    <row r="71" spans="1:64">
      <c r="A71">
        <v>24</v>
      </c>
      <c r="B71" s="54">
        <v>541575</v>
      </c>
      <c r="C71" s="54" t="s">
        <v>855</v>
      </c>
      <c r="D71" s="54">
        <v>250</v>
      </c>
      <c r="N71">
        <f t="shared" si="4"/>
        <v>250</v>
      </c>
      <c r="O71">
        <f>N71*Auftragspauschalen!B$2</f>
        <v>1508.5</v>
      </c>
      <c r="P71">
        <f>IF(O71&gt;=Auftragspauschalen!A$33,Auftragspauschalen!D$33,IF(O71&gt;=Auftragspauschalen!A$32,Auftragspauschalen!D$32,IF(O71&gt;=Auftragspauschalen!A$31,Auftragspauschalen!D$31,IF(O71&gt;=Auftragspauschalen!A$30,Auftragspauschalen!D$30,0))))</f>
        <v>32.119999999999997</v>
      </c>
      <c r="Q71">
        <f>IF(O71&gt;=Auftragspauschalen!A$33,Auftragspauschalen!G$33,IF(O71&gt;=Auftragspauschalen!A$32,Auftragspauschalen!G$32,IF(O71&gt;=Auftragspauschalen!A$31,Auftragspauschalen!G$31,IF(O71&gt;=Auftragspauschalen!A$30,Auftragspauschalen!G$30,0))))</f>
        <v>30.88</v>
      </c>
      <c r="R71">
        <f t="shared" si="3"/>
        <v>2.1647500000000002</v>
      </c>
      <c r="S71">
        <v>1</v>
      </c>
      <c r="U71" s="52" t="s">
        <v>856</v>
      </c>
      <c r="V71" s="15" t="s">
        <v>55</v>
      </c>
      <c r="W71" s="1">
        <v>1767</v>
      </c>
      <c r="X71" s="16">
        <v>44</v>
      </c>
      <c r="Y71" s="20" t="s">
        <v>182</v>
      </c>
      <c r="Z71" s="17" t="s">
        <v>158</v>
      </c>
      <c r="AA71" s="17" t="s">
        <v>57</v>
      </c>
      <c r="AB71" s="17" t="s">
        <v>57</v>
      </c>
      <c r="AC71" s="18">
        <v>1</v>
      </c>
      <c r="AD71" s="17"/>
      <c r="AE71" s="17"/>
      <c r="AF71" s="17"/>
      <c r="AG71" s="19" t="s">
        <v>62</v>
      </c>
      <c r="AH71" s="19" t="s">
        <v>63</v>
      </c>
      <c r="AI71" s="19" t="s">
        <v>63</v>
      </c>
      <c r="AJ71" s="19" t="s">
        <v>63</v>
      </c>
      <c r="AK71" s="19" t="s">
        <v>63</v>
      </c>
      <c r="AL71" s="19" t="s">
        <v>62</v>
      </c>
      <c r="AM71" s="19" t="s">
        <v>63</v>
      </c>
      <c r="AN71" s="19" t="s">
        <v>62</v>
      </c>
      <c r="AO71" s="19" t="s">
        <v>62</v>
      </c>
      <c r="AP71" s="19" t="s">
        <v>62</v>
      </c>
      <c r="AQ71" s="19" t="s">
        <v>62</v>
      </c>
      <c r="AR71" s="19" t="s">
        <v>63</v>
      </c>
      <c r="AS71" s="19" t="s">
        <v>63</v>
      </c>
      <c r="AT71" s="19" t="s">
        <v>63</v>
      </c>
      <c r="AU71" s="19" t="s">
        <v>63</v>
      </c>
      <c r="AV71" s="19" t="s">
        <v>63</v>
      </c>
      <c r="AW71" s="19" t="s">
        <v>63</v>
      </c>
      <c r="AX71" s="19" t="s">
        <v>63</v>
      </c>
      <c r="AY71" s="19" t="s">
        <v>63</v>
      </c>
      <c r="AZ71" s="19" t="s">
        <v>63</v>
      </c>
      <c r="BA71" s="19" t="s">
        <v>63</v>
      </c>
      <c r="BB71" s="19" t="s">
        <v>63</v>
      </c>
      <c r="BC71" s="19" t="s">
        <v>63</v>
      </c>
      <c r="BD71" s="19" t="s">
        <v>63</v>
      </c>
      <c r="BE71" s="19" t="s">
        <v>63</v>
      </c>
      <c r="BF71" s="19" t="s">
        <v>63</v>
      </c>
      <c r="BG71" s="19" t="s">
        <v>63</v>
      </c>
      <c r="BH71" s="19" t="s">
        <v>63</v>
      </c>
      <c r="BI71" s="19" t="s">
        <v>63</v>
      </c>
      <c r="BJ71" s="19" t="s">
        <v>63</v>
      </c>
      <c r="BK71" s="19"/>
      <c r="BL71" s="19" t="s">
        <v>64</v>
      </c>
    </row>
    <row r="72" spans="1:64" ht="76.5">
      <c r="A72">
        <v>24</v>
      </c>
      <c r="B72" s="54">
        <v>556894</v>
      </c>
      <c r="C72" s="52" t="s">
        <v>3067</v>
      </c>
      <c r="D72" s="54">
        <v>2000</v>
      </c>
      <c r="N72">
        <f t="shared" si="4"/>
        <v>2000</v>
      </c>
      <c r="O72">
        <f>N72*Auftragspauschalen!B$2</f>
        <v>12068</v>
      </c>
      <c r="P72">
        <f>IF(O72&gt;=Auftragspauschalen!A$33,Auftragspauschalen!D$33,IF(O72&gt;=Auftragspauschalen!A$32,Auftragspauschalen!D$32,IF(O72&gt;=Auftragspauschalen!A$31,Auftragspauschalen!D$31,IF(O72&gt;=Auftragspauschalen!A$30,Auftragspauschalen!D$30,0))))</f>
        <v>38.5</v>
      </c>
      <c r="Q72">
        <f>IF(O72&gt;=Auftragspauschalen!A$33,Auftragspauschalen!G$33,IF(O72&gt;=Auftragspauschalen!A$32,Auftragspauschalen!G$32,IF(O72&gt;=Auftragspauschalen!A$31,Auftragspauschalen!G$31,IF(O72&gt;=Auftragspauschalen!A$30,Auftragspauschalen!G$30,0))))</f>
        <v>37.08</v>
      </c>
      <c r="R72">
        <f t="shared" si="3"/>
        <v>17.318000000000001</v>
      </c>
      <c r="S72">
        <v>1</v>
      </c>
      <c r="T72" s="33" t="s">
        <v>3065</v>
      </c>
      <c r="U72" s="52" t="s">
        <v>857</v>
      </c>
      <c r="V72" s="15" t="s">
        <v>183</v>
      </c>
      <c r="W72" s="1">
        <v>3018</v>
      </c>
      <c r="X72" s="16">
        <v>133</v>
      </c>
      <c r="Y72" s="23" t="s">
        <v>184</v>
      </c>
      <c r="Z72" s="19" t="s">
        <v>185</v>
      </c>
      <c r="AA72" s="17" t="s">
        <v>57</v>
      </c>
      <c r="AB72" s="19" t="s">
        <v>59</v>
      </c>
      <c r="AC72" s="18">
        <v>1</v>
      </c>
      <c r="AD72" s="19" t="s">
        <v>186</v>
      </c>
      <c r="AE72" s="19"/>
      <c r="AF72" s="19" t="s">
        <v>187</v>
      </c>
      <c r="AG72" s="19" t="s">
        <v>63</v>
      </c>
      <c r="AH72" s="19" t="s">
        <v>63</v>
      </c>
      <c r="AI72" s="19" t="s">
        <v>63</v>
      </c>
      <c r="AJ72" s="19" t="s">
        <v>63</v>
      </c>
      <c r="AK72" s="19" t="s">
        <v>62</v>
      </c>
      <c r="AL72" s="19" t="s">
        <v>62</v>
      </c>
      <c r="AM72" s="19" t="s">
        <v>63</v>
      </c>
      <c r="AN72" s="19" t="s">
        <v>62</v>
      </c>
      <c r="AO72" s="19" t="s">
        <v>62</v>
      </c>
      <c r="AP72" s="19" t="s">
        <v>62</v>
      </c>
      <c r="AQ72" s="19" t="s">
        <v>62</v>
      </c>
      <c r="AR72" s="19" t="s">
        <v>63</v>
      </c>
      <c r="AS72" s="19" t="s">
        <v>63</v>
      </c>
      <c r="AT72" s="19" t="s">
        <v>63</v>
      </c>
      <c r="AU72" s="19" t="s">
        <v>63</v>
      </c>
      <c r="AV72" s="19" t="s">
        <v>63</v>
      </c>
      <c r="AW72" s="19" t="s">
        <v>63</v>
      </c>
      <c r="AX72" s="19" t="s">
        <v>63</v>
      </c>
      <c r="AY72" s="19" t="s">
        <v>63</v>
      </c>
      <c r="AZ72" s="19" t="s">
        <v>63</v>
      </c>
      <c r="BA72" s="19" t="s">
        <v>63</v>
      </c>
      <c r="BB72" s="19" t="s">
        <v>63</v>
      </c>
      <c r="BC72" s="19" t="s">
        <v>63</v>
      </c>
      <c r="BD72" s="19" t="s">
        <v>63</v>
      </c>
      <c r="BE72" s="19" t="s">
        <v>63</v>
      </c>
      <c r="BF72" s="19" t="s">
        <v>63</v>
      </c>
      <c r="BG72" s="19" t="s">
        <v>63</v>
      </c>
      <c r="BH72" s="19" t="s">
        <v>63</v>
      </c>
      <c r="BI72" s="19" t="s">
        <v>63</v>
      </c>
      <c r="BJ72" s="19" t="s">
        <v>63</v>
      </c>
      <c r="BK72" s="19"/>
      <c r="BL72" s="19" t="s">
        <v>64</v>
      </c>
    </row>
    <row r="73" spans="1:64" ht="63.75">
      <c r="B73" s="54"/>
      <c r="C73" s="56"/>
      <c r="D73" s="54"/>
      <c r="N73">
        <f t="shared" si="4"/>
        <v>0</v>
      </c>
      <c r="O73">
        <f>N73*Auftragspauschalen!B$2</f>
        <v>0</v>
      </c>
      <c r="P73">
        <f>IF(O73&gt;=Auftragspauschalen!A$33,Auftragspauschalen!D$33,IF(O73&gt;=Auftragspauschalen!A$32,Auftragspauschalen!D$32,IF(O73&gt;=Auftragspauschalen!A$31,Auftragspauschalen!D$31,IF(O73&gt;=Auftragspauschalen!A$30,Auftragspauschalen!D$30,0))))</f>
        <v>0</v>
      </c>
      <c r="Q73">
        <f>IF(O73&gt;=Auftragspauschalen!A$33,Auftragspauschalen!G$33,IF(O73&gt;=Auftragspauschalen!A$32,Auftragspauschalen!G$32,IF(O73&gt;=Auftragspauschalen!A$31,Auftragspauschalen!G$31,IF(O73&gt;=Auftragspauschalen!A$30,Auftragspauschalen!G$30,0))))</f>
        <v>0</v>
      </c>
      <c r="R73">
        <f t="shared" si="3"/>
        <v>0</v>
      </c>
      <c r="S73">
        <v>0</v>
      </c>
      <c r="T73" s="33" t="s">
        <v>614</v>
      </c>
      <c r="U73" s="52" t="s">
        <v>858</v>
      </c>
      <c r="V73" s="15" t="s">
        <v>183</v>
      </c>
      <c r="W73" s="1">
        <v>3018.1</v>
      </c>
      <c r="X73" s="16">
        <v>53</v>
      </c>
      <c r="Y73" s="23" t="s">
        <v>188</v>
      </c>
      <c r="Z73" s="19" t="s">
        <v>185</v>
      </c>
      <c r="AA73" s="17" t="s">
        <v>57</v>
      </c>
      <c r="AB73" s="19" t="s">
        <v>59</v>
      </c>
      <c r="AC73" s="18">
        <v>1</v>
      </c>
      <c r="AD73" s="19" t="s">
        <v>189</v>
      </c>
      <c r="AE73" s="19"/>
      <c r="AF73" s="19" t="s">
        <v>190</v>
      </c>
      <c r="AG73" s="19" t="s">
        <v>63</v>
      </c>
      <c r="AH73" s="19" t="s">
        <v>63</v>
      </c>
      <c r="AI73" s="19" t="s">
        <v>63</v>
      </c>
      <c r="AJ73" s="19" t="s">
        <v>63</v>
      </c>
      <c r="AK73" s="19" t="s">
        <v>62</v>
      </c>
      <c r="AL73" s="19" t="s">
        <v>62</v>
      </c>
      <c r="AM73" s="19" t="s">
        <v>63</v>
      </c>
      <c r="AN73" s="19" t="s">
        <v>62</v>
      </c>
      <c r="AO73" s="19" t="s">
        <v>62</v>
      </c>
      <c r="AP73" s="19" t="s">
        <v>62</v>
      </c>
      <c r="AQ73" s="19" t="s">
        <v>62</v>
      </c>
      <c r="AR73" s="19" t="s">
        <v>63</v>
      </c>
      <c r="AS73" s="19" t="s">
        <v>63</v>
      </c>
      <c r="AT73" s="19" t="s">
        <v>63</v>
      </c>
      <c r="AU73" s="19" t="s">
        <v>63</v>
      </c>
      <c r="AV73" s="19" t="s">
        <v>63</v>
      </c>
      <c r="AW73" s="19" t="s">
        <v>63</v>
      </c>
      <c r="AX73" s="19" t="s">
        <v>63</v>
      </c>
      <c r="AY73" s="19" t="s">
        <v>63</v>
      </c>
      <c r="AZ73" s="19" t="s">
        <v>63</v>
      </c>
      <c r="BA73" s="19" t="s">
        <v>63</v>
      </c>
      <c r="BB73" s="19" t="s">
        <v>63</v>
      </c>
      <c r="BC73" s="19" t="s">
        <v>63</v>
      </c>
      <c r="BD73" s="19" t="s">
        <v>63</v>
      </c>
      <c r="BE73" s="19" t="s">
        <v>63</v>
      </c>
      <c r="BF73" s="19" t="s">
        <v>63</v>
      </c>
      <c r="BG73" s="19" t="s">
        <v>63</v>
      </c>
      <c r="BH73" s="19" t="s">
        <v>63</v>
      </c>
      <c r="BI73" s="19" t="s">
        <v>63</v>
      </c>
      <c r="BJ73" s="19" t="s">
        <v>63</v>
      </c>
      <c r="BK73" s="19" t="s">
        <v>191</v>
      </c>
      <c r="BL73" s="19" t="s">
        <v>64</v>
      </c>
    </row>
    <row r="74" spans="1:64" ht="71.25">
      <c r="A74">
        <v>24</v>
      </c>
      <c r="B74" s="54">
        <v>551434</v>
      </c>
      <c r="C74" s="52" t="s">
        <v>859</v>
      </c>
      <c r="D74" s="54">
        <v>250</v>
      </c>
      <c r="N74">
        <f t="shared" si="4"/>
        <v>250</v>
      </c>
      <c r="O74">
        <f>N74*Auftragspauschalen!B$2</f>
        <v>1508.5</v>
      </c>
      <c r="P74">
        <f>IF(O74&gt;=Auftragspauschalen!A$33,Auftragspauschalen!D$33,IF(O74&gt;=Auftragspauschalen!A$32,Auftragspauschalen!D$32,IF(O74&gt;=Auftragspauschalen!A$31,Auftragspauschalen!D$31,IF(O74&gt;=Auftragspauschalen!A$30,Auftragspauschalen!D$30,0))))</f>
        <v>32.119999999999997</v>
      </c>
      <c r="Q74">
        <f>IF(O74&gt;=Auftragspauschalen!A$33,Auftragspauschalen!G$33,IF(O74&gt;=Auftragspauschalen!A$32,Auftragspauschalen!G$32,IF(O74&gt;=Auftragspauschalen!A$31,Auftragspauschalen!G$31,IF(O74&gt;=Auftragspauschalen!A$30,Auftragspauschalen!G$30,0))))</f>
        <v>30.88</v>
      </c>
      <c r="R74">
        <f t="shared" si="3"/>
        <v>2.1647500000000002</v>
      </c>
      <c r="S74">
        <v>1</v>
      </c>
      <c r="T74" s="33" t="s">
        <v>860</v>
      </c>
      <c r="U74" s="52" t="s">
        <v>861</v>
      </c>
      <c r="V74" s="15" t="s">
        <v>183</v>
      </c>
      <c r="W74" s="1">
        <v>3057</v>
      </c>
      <c r="X74" s="16">
        <v>20</v>
      </c>
      <c r="Y74" s="23" t="s">
        <v>192</v>
      </c>
      <c r="Z74" s="17" t="s">
        <v>57</v>
      </c>
      <c r="AA74" s="17" t="s">
        <v>57</v>
      </c>
      <c r="AB74" s="19" t="s">
        <v>59</v>
      </c>
      <c r="AC74" s="18">
        <v>1</v>
      </c>
      <c r="AD74" s="19"/>
      <c r="AE74" s="19"/>
      <c r="AF74" s="19"/>
      <c r="AG74" s="19" t="s">
        <v>63</v>
      </c>
      <c r="AH74" s="19" t="s">
        <v>63</v>
      </c>
      <c r="AI74" s="19" t="s">
        <v>62</v>
      </c>
      <c r="AJ74" s="19" t="s">
        <v>63</v>
      </c>
      <c r="AK74" s="19" t="s">
        <v>62</v>
      </c>
      <c r="AL74" s="19" t="s">
        <v>63</v>
      </c>
      <c r="AM74" s="19" t="s">
        <v>62</v>
      </c>
      <c r="AN74" s="19" t="s">
        <v>62</v>
      </c>
      <c r="AO74" s="19" t="s">
        <v>62</v>
      </c>
      <c r="AP74" s="19" t="s">
        <v>62</v>
      </c>
      <c r="AQ74" s="19" t="s">
        <v>62</v>
      </c>
      <c r="AR74" s="19" t="s">
        <v>63</v>
      </c>
      <c r="AS74" s="19" t="s">
        <v>63</v>
      </c>
      <c r="AT74" s="19" t="s">
        <v>63</v>
      </c>
      <c r="AU74" s="19" t="s">
        <v>63</v>
      </c>
      <c r="AV74" s="19" t="s">
        <v>63</v>
      </c>
      <c r="AW74" s="19" t="s">
        <v>63</v>
      </c>
      <c r="AX74" s="19" t="s">
        <v>63</v>
      </c>
      <c r="AY74" s="19" t="s">
        <v>63</v>
      </c>
      <c r="AZ74" s="19" t="s">
        <v>63</v>
      </c>
      <c r="BA74" s="19" t="s">
        <v>63</v>
      </c>
      <c r="BB74" s="19" t="s">
        <v>63</v>
      </c>
      <c r="BC74" s="19" t="s">
        <v>63</v>
      </c>
      <c r="BD74" s="19" t="s">
        <v>63</v>
      </c>
      <c r="BE74" s="19" t="s">
        <v>63</v>
      </c>
      <c r="BF74" s="19" t="s">
        <v>63</v>
      </c>
      <c r="BG74" s="19" t="s">
        <v>63</v>
      </c>
      <c r="BH74" s="19" t="s">
        <v>63</v>
      </c>
      <c r="BI74" s="19" t="s">
        <v>63</v>
      </c>
      <c r="BJ74" s="19" t="s">
        <v>63</v>
      </c>
      <c r="BK74" s="19"/>
      <c r="BL74" s="19" t="s">
        <v>64</v>
      </c>
    </row>
    <row r="75" spans="1:64" ht="76.5">
      <c r="A75" t="s">
        <v>862</v>
      </c>
      <c r="B75" s="54">
        <v>556776</v>
      </c>
      <c r="C75" s="52" t="s">
        <v>863</v>
      </c>
      <c r="D75" s="54">
        <v>2000</v>
      </c>
      <c r="N75">
        <f t="shared" si="4"/>
        <v>2000</v>
      </c>
      <c r="O75">
        <f>N75*Auftragspauschalen!B$2</f>
        <v>12068</v>
      </c>
      <c r="P75">
        <f>IF(O75&gt;=Auftragspauschalen!A$33,Auftragspauschalen!D$33,IF(O75&gt;=Auftragspauschalen!A$32,Auftragspauschalen!D$32,IF(O75&gt;=Auftragspauschalen!A$31,Auftragspauschalen!D$31,IF(O75&gt;=Auftragspauschalen!A$30,Auftragspauschalen!D$30,0))))</f>
        <v>38.5</v>
      </c>
      <c r="Q75">
        <f>IF(O75&gt;=Auftragspauschalen!A$33,Auftragspauschalen!G$33,IF(O75&gt;=Auftragspauschalen!A$32,Auftragspauschalen!G$32,IF(O75&gt;=Auftragspauschalen!A$31,Auftragspauschalen!G$31,IF(O75&gt;=Auftragspauschalen!A$30,Auftragspauschalen!G$30,0))))</f>
        <v>37.08</v>
      </c>
      <c r="R75">
        <f t="shared" si="3"/>
        <v>72.721999999999994</v>
      </c>
      <c r="S75">
        <v>1</v>
      </c>
      <c r="T75" s="33" t="s">
        <v>3065</v>
      </c>
      <c r="U75" s="52" t="s">
        <v>864</v>
      </c>
      <c r="V75" s="15" t="s">
        <v>183</v>
      </c>
      <c r="W75" s="1">
        <v>3062</v>
      </c>
      <c r="X75" s="16">
        <v>133</v>
      </c>
      <c r="Y75" s="23" t="s">
        <v>193</v>
      </c>
      <c r="Z75" s="19" t="s">
        <v>185</v>
      </c>
      <c r="AA75" s="17" t="s">
        <v>57</v>
      </c>
      <c r="AB75" s="19" t="s">
        <v>59</v>
      </c>
      <c r="AC75" s="18">
        <v>1</v>
      </c>
      <c r="AD75" s="19" t="s">
        <v>194</v>
      </c>
      <c r="AE75" s="19"/>
      <c r="AF75" s="19" t="s">
        <v>195</v>
      </c>
      <c r="AG75" s="19" t="s">
        <v>63</v>
      </c>
      <c r="AH75" s="19" t="s">
        <v>63</v>
      </c>
      <c r="AI75" s="19" t="s">
        <v>62</v>
      </c>
      <c r="AJ75" s="19" t="s">
        <v>63</v>
      </c>
      <c r="AK75" s="19" t="s">
        <v>62</v>
      </c>
      <c r="AL75" s="19" t="s">
        <v>62</v>
      </c>
      <c r="AM75" s="19" t="s">
        <v>63</v>
      </c>
      <c r="AN75" s="19" t="s">
        <v>62</v>
      </c>
      <c r="AO75" s="19" t="s">
        <v>62</v>
      </c>
      <c r="AP75" s="19" t="s">
        <v>62</v>
      </c>
      <c r="AQ75" s="19" t="s">
        <v>62</v>
      </c>
      <c r="AR75" s="19" t="s">
        <v>63</v>
      </c>
      <c r="AS75" s="19" t="s">
        <v>63</v>
      </c>
      <c r="AT75" s="19" t="s">
        <v>63</v>
      </c>
      <c r="AU75" s="19" t="s">
        <v>63</v>
      </c>
      <c r="AV75" s="19" t="s">
        <v>63</v>
      </c>
      <c r="AW75" s="19" t="s">
        <v>63</v>
      </c>
      <c r="AX75" s="19" t="s">
        <v>63</v>
      </c>
      <c r="AY75" s="19" t="s">
        <v>63</v>
      </c>
      <c r="AZ75" s="19" t="s">
        <v>63</v>
      </c>
      <c r="BA75" s="19" t="s">
        <v>63</v>
      </c>
      <c r="BB75" s="19" t="s">
        <v>63</v>
      </c>
      <c r="BC75" s="19" t="s">
        <v>63</v>
      </c>
      <c r="BD75" s="19" t="s">
        <v>63</v>
      </c>
      <c r="BE75" s="19" t="s">
        <v>63</v>
      </c>
      <c r="BF75" s="19" t="s">
        <v>63</v>
      </c>
      <c r="BG75" s="19" t="s">
        <v>63</v>
      </c>
      <c r="BH75" s="19" t="s">
        <v>63</v>
      </c>
      <c r="BI75" s="19" t="s">
        <v>63</v>
      </c>
      <c r="BJ75" s="19" t="s">
        <v>63</v>
      </c>
      <c r="BK75" s="19"/>
      <c r="BL75" s="19" t="s">
        <v>64</v>
      </c>
    </row>
    <row r="76" spans="1:64" ht="63.75">
      <c r="B76" s="54"/>
      <c r="C76" s="56"/>
      <c r="D76" s="54"/>
      <c r="N76">
        <f t="shared" si="4"/>
        <v>0</v>
      </c>
      <c r="O76">
        <f>N76*Auftragspauschalen!B$2</f>
        <v>0</v>
      </c>
      <c r="P76">
        <f>IF(O76&gt;=Auftragspauschalen!A$33,Auftragspauschalen!D$33,IF(O76&gt;=Auftragspauschalen!A$32,Auftragspauschalen!D$32,IF(O76&gt;=Auftragspauschalen!A$31,Auftragspauschalen!D$31,IF(O76&gt;=Auftragspauschalen!A$30,Auftragspauschalen!D$30,0))))</f>
        <v>0</v>
      </c>
      <c r="Q76">
        <f>IF(O76&gt;=Auftragspauschalen!A$33,Auftragspauschalen!G$33,IF(O76&gt;=Auftragspauschalen!A$32,Auftragspauschalen!G$32,IF(O76&gt;=Auftragspauschalen!A$31,Auftragspauschalen!G$31,IF(O76&gt;=Auftragspauschalen!A$30,Auftragspauschalen!G$30,0))))</f>
        <v>0</v>
      </c>
      <c r="R76">
        <f t="shared" si="3"/>
        <v>0</v>
      </c>
      <c r="S76">
        <v>0</v>
      </c>
      <c r="T76" s="33" t="s">
        <v>614</v>
      </c>
      <c r="U76" s="52" t="s">
        <v>865</v>
      </c>
      <c r="V76" s="15" t="s">
        <v>183</v>
      </c>
      <c r="W76" s="1">
        <v>3062.1</v>
      </c>
      <c r="X76" s="16">
        <v>53</v>
      </c>
      <c r="Y76" s="23" t="s">
        <v>196</v>
      </c>
      <c r="Z76" s="19" t="s">
        <v>185</v>
      </c>
      <c r="AA76" s="17" t="s">
        <v>57</v>
      </c>
      <c r="AB76" s="19" t="s">
        <v>59</v>
      </c>
      <c r="AC76" s="18">
        <v>1</v>
      </c>
      <c r="AD76" s="19" t="s">
        <v>189</v>
      </c>
      <c r="AE76" s="19"/>
      <c r="AF76" s="19" t="s">
        <v>197</v>
      </c>
      <c r="AG76" s="19" t="s">
        <v>63</v>
      </c>
      <c r="AH76" s="19" t="s">
        <v>63</v>
      </c>
      <c r="AI76" s="19" t="s">
        <v>62</v>
      </c>
      <c r="AJ76" s="19" t="s">
        <v>63</v>
      </c>
      <c r="AK76" s="19" t="s">
        <v>62</v>
      </c>
      <c r="AL76" s="19" t="s">
        <v>62</v>
      </c>
      <c r="AM76" s="19" t="s">
        <v>63</v>
      </c>
      <c r="AN76" s="19" t="s">
        <v>62</v>
      </c>
      <c r="AO76" s="19" t="s">
        <v>62</v>
      </c>
      <c r="AP76" s="19" t="s">
        <v>62</v>
      </c>
      <c r="AQ76" s="19" t="s">
        <v>62</v>
      </c>
      <c r="AR76" s="19" t="s">
        <v>63</v>
      </c>
      <c r="AS76" s="19" t="s">
        <v>63</v>
      </c>
      <c r="AT76" s="19" t="s">
        <v>63</v>
      </c>
      <c r="AU76" s="19" t="s">
        <v>63</v>
      </c>
      <c r="AV76" s="19" t="s">
        <v>63</v>
      </c>
      <c r="AW76" s="19" t="s">
        <v>63</v>
      </c>
      <c r="AX76" s="19" t="s">
        <v>63</v>
      </c>
      <c r="AY76" s="19" t="s">
        <v>63</v>
      </c>
      <c r="AZ76" s="19" t="s">
        <v>63</v>
      </c>
      <c r="BA76" s="19" t="s">
        <v>63</v>
      </c>
      <c r="BB76" s="19" t="s">
        <v>63</v>
      </c>
      <c r="BC76" s="19" t="s">
        <v>63</v>
      </c>
      <c r="BD76" s="19" t="s">
        <v>63</v>
      </c>
      <c r="BE76" s="19" t="s">
        <v>63</v>
      </c>
      <c r="BF76" s="19" t="s">
        <v>63</v>
      </c>
      <c r="BG76" s="19" t="s">
        <v>63</v>
      </c>
      <c r="BH76" s="19" t="s">
        <v>63</v>
      </c>
      <c r="BI76" s="19" t="s">
        <v>63</v>
      </c>
      <c r="BJ76" s="19" t="s">
        <v>63</v>
      </c>
      <c r="BK76" s="19" t="s">
        <v>191</v>
      </c>
      <c r="BL76" s="19" t="s">
        <v>64</v>
      </c>
    </row>
    <row r="77" spans="1:64" ht="71.25">
      <c r="A77">
        <v>24</v>
      </c>
      <c r="B77" s="54">
        <v>551154</v>
      </c>
      <c r="C77" s="52" t="s">
        <v>866</v>
      </c>
      <c r="D77" s="54">
        <v>250</v>
      </c>
      <c r="N77">
        <f t="shared" si="4"/>
        <v>250</v>
      </c>
      <c r="O77">
        <f>N77*Auftragspauschalen!B$2</f>
        <v>1508.5</v>
      </c>
      <c r="P77">
        <f>IF(O77&gt;=Auftragspauschalen!A$33,Auftragspauschalen!D$33,IF(O77&gt;=Auftragspauschalen!A$32,Auftragspauschalen!D$32,IF(O77&gt;=Auftragspauschalen!A$31,Auftragspauschalen!D$31,IF(O77&gt;=Auftragspauschalen!A$30,Auftragspauschalen!D$30,0))))</f>
        <v>32.119999999999997</v>
      </c>
      <c r="Q77">
        <f>IF(O77&gt;=Auftragspauschalen!A$33,Auftragspauschalen!G$33,IF(O77&gt;=Auftragspauschalen!A$32,Auftragspauschalen!G$32,IF(O77&gt;=Auftragspauschalen!A$31,Auftragspauschalen!G$31,IF(O77&gt;=Auftragspauschalen!A$30,Auftragspauschalen!G$30,0))))</f>
        <v>30.88</v>
      </c>
      <c r="R77">
        <f t="shared" si="3"/>
        <v>2.1647500000000002</v>
      </c>
      <c r="S77">
        <v>1</v>
      </c>
      <c r="T77" s="33" t="s">
        <v>867</v>
      </c>
      <c r="U77" s="52" t="s">
        <v>868</v>
      </c>
      <c r="V77" s="15" t="s">
        <v>183</v>
      </c>
      <c r="W77" s="1">
        <v>3069</v>
      </c>
      <c r="X77" s="16">
        <v>25</v>
      </c>
      <c r="Y77" s="23" t="s">
        <v>198</v>
      </c>
      <c r="Z77" s="17" t="s">
        <v>57</v>
      </c>
      <c r="AA77" s="17" t="s">
        <v>57</v>
      </c>
      <c r="AB77" s="19" t="s">
        <v>59</v>
      </c>
      <c r="AC77" s="18">
        <v>1</v>
      </c>
      <c r="AD77" s="19"/>
      <c r="AE77" s="19"/>
      <c r="AF77" s="19"/>
      <c r="AG77" s="19" t="s">
        <v>63</v>
      </c>
      <c r="AH77" s="19" t="s">
        <v>63</v>
      </c>
      <c r="AI77" s="19" t="s">
        <v>62</v>
      </c>
      <c r="AJ77" s="19" t="s">
        <v>63</v>
      </c>
      <c r="AK77" s="19" t="s">
        <v>62</v>
      </c>
      <c r="AL77" s="19" t="s">
        <v>63</v>
      </c>
      <c r="AM77" s="19" t="s">
        <v>62</v>
      </c>
      <c r="AN77" s="19" t="s">
        <v>62</v>
      </c>
      <c r="AO77" s="19" t="s">
        <v>62</v>
      </c>
      <c r="AP77" s="19" t="s">
        <v>62</v>
      </c>
      <c r="AQ77" s="19" t="s">
        <v>62</v>
      </c>
      <c r="AR77" s="19" t="s">
        <v>63</v>
      </c>
      <c r="AS77" s="19" t="s">
        <v>63</v>
      </c>
      <c r="AT77" s="19" t="s">
        <v>63</v>
      </c>
      <c r="AU77" s="19" t="s">
        <v>63</v>
      </c>
      <c r="AV77" s="19" t="s">
        <v>63</v>
      </c>
      <c r="AW77" s="19" t="s">
        <v>63</v>
      </c>
      <c r="AX77" s="19" t="s">
        <v>63</v>
      </c>
      <c r="AY77" s="19" t="s">
        <v>63</v>
      </c>
      <c r="AZ77" s="19" t="s">
        <v>63</v>
      </c>
      <c r="BA77" s="19" t="s">
        <v>63</v>
      </c>
      <c r="BB77" s="19" t="s">
        <v>63</v>
      </c>
      <c r="BC77" s="19" t="s">
        <v>63</v>
      </c>
      <c r="BD77" s="19" t="s">
        <v>63</v>
      </c>
      <c r="BE77" s="19" t="s">
        <v>63</v>
      </c>
      <c r="BF77" s="19" t="s">
        <v>63</v>
      </c>
      <c r="BG77" s="19" t="s">
        <v>63</v>
      </c>
      <c r="BH77" s="19" t="s">
        <v>63</v>
      </c>
      <c r="BI77" s="19" t="s">
        <v>63</v>
      </c>
      <c r="BJ77" s="19" t="s">
        <v>63</v>
      </c>
      <c r="BK77" s="19"/>
      <c r="BL77" s="19" t="s">
        <v>64</v>
      </c>
    </row>
    <row r="78" spans="1:64" ht="76.5">
      <c r="A78" t="s">
        <v>862</v>
      </c>
      <c r="B78" s="54">
        <v>556732</v>
      </c>
      <c r="C78" s="52" t="s">
        <v>2879</v>
      </c>
      <c r="D78" s="54">
        <v>2000</v>
      </c>
      <c r="N78">
        <f t="shared" si="4"/>
        <v>2000</v>
      </c>
      <c r="O78">
        <f>N78*Auftragspauschalen!B$2</f>
        <v>12068</v>
      </c>
      <c r="P78">
        <f>IF(O78&gt;=Auftragspauschalen!A$33,Auftragspauschalen!D$33,IF(O78&gt;=Auftragspauschalen!A$32,Auftragspauschalen!D$32,IF(O78&gt;=Auftragspauschalen!A$31,Auftragspauschalen!D$31,IF(O78&gt;=Auftragspauschalen!A$30,Auftragspauschalen!D$30,0))))</f>
        <v>38.5</v>
      </c>
      <c r="Q78">
        <f>IF(O78&gt;=Auftragspauschalen!A$33,Auftragspauschalen!G$33,IF(O78&gt;=Auftragspauschalen!A$32,Auftragspauschalen!G$32,IF(O78&gt;=Auftragspauschalen!A$31,Auftragspauschalen!G$31,IF(O78&gt;=Auftragspauschalen!A$30,Auftragspauschalen!G$30,0))))</f>
        <v>37.08</v>
      </c>
      <c r="R78">
        <f t="shared" si="3"/>
        <v>72.721999999999994</v>
      </c>
      <c r="S78">
        <v>1</v>
      </c>
      <c r="T78" s="33" t="s">
        <v>3065</v>
      </c>
      <c r="U78" s="52" t="s">
        <v>869</v>
      </c>
      <c r="V78" s="15" t="s">
        <v>183</v>
      </c>
      <c r="W78" s="1">
        <v>3073</v>
      </c>
      <c r="X78" s="16">
        <v>133</v>
      </c>
      <c r="Y78" s="23" t="s">
        <v>199</v>
      </c>
      <c r="Z78" s="19" t="s">
        <v>200</v>
      </c>
      <c r="AA78" s="17" t="s">
        <v>57</v>
      </c>
      <c r="AB78" s="19" t="s">
        <v>59</v>
      </c>
      <c r="AC78" s="18">
        <v>1</v>
      </c>
      <c r="AD78" s="19" t="s">
        <v>194</v>
      </c>
      <c r="AE78" s="19"/>
      <c r="AF78" s="19" t="s">
        <v>201</v>
      </c>
      <c r="AG78" s="19" t="s">
        <v>63</v>
      </c>
      <c r="AH78" s="19" t="s">
        <v>63</v>
      </c>
      <c r="AI78" s="19" t="s">
        <v>62</v>
      </c>
      <c r="AJ78" s="19" t="s">
        <v>63</v>
      </c>
      <c r="AK78" s="19" t="s">
        <v>62</v>
      </c>
      <c r="AL78" s="19" t="s">
        <v>62</v>
      </c>
      <c r="AM78" s="19" t="s">
        <v>63</v>
      </c>
      <c r="AN78" s="19" t="s">
        <v>62</v>
      </c>
      <c r="AO78" s="19" t="s">
        <v>62</v>
      </c>
      <c r="AP78" s="19" t="s">
        <v>62</v>
      </c>
      <c r="AQ78" s="19" t="s">
        <v>62</v>
      </c>
      <c r="AR78" s="19" t="s">
        <v>63</v>
      </c>
      <c r="AS78" s="19" t="s">
        <v>63</v>
      </c>
      <c r="AT78" s="19" t="s">
        <v>63</v>
      </c>
      <c r="AU78" s="19" t="s">
        <v>63</v>
      </c>
      <c r="AV78" s="19" t="s">
        <v>63</v>
      </c>
      <c r="AW78" s="19" t="s">
        <v>63</v>
      </c>
      <c r="AX78" s="19" t="s">
        <v>63</v>
      </c>
      <c r="AY78" s="19" t="s">
        <v>63</v>
      </c>
      <c r="AZ78" s="19" t="s">
        <v>63</v>
      </c>
      <c r="BA78" s="19" t="s">
        <v>63</v>
      </c>
      <c r="BB78" s="19" t="s">
        <v>63</v>
      </c>
      <c r="BC78" s="19" t="s">
        <v>63</v>
      </c>
      <c r="BD78" s="19" t="s">
        <v>63</v>
      </c>
      <c r="BE78" s="19" t="s">
        <v>63</v>
      </c>
      <c r="BF78" s="19" t="s">
        <v>63</v>
      </c>
      <c r="BG78" s="19" t="s">
        <v>63</v>
      </c>
      <c r="BH78" s="19" t="s">
        <v>63</v>
      </c>
      <c r="BI78" s="19" t="s">
        <v>63</v>
      </c>
      <c r="BJ78" s="19" t="s">
        <v>63</v>
      </c>
      <c r="BK78" s="19"/>
      <c r="BL78" s="19" t="s">
        <v>64</v>
      </c>
    </row>
    <row r="79" spans="1:64" ht="63.75">
      <c r="B79" s="54"/>
      <c r="C79" s="56"/>
      <c r="D79" s="54"/>
      <c r="N79">
        <f t="shared" si="4"/>
        <v>0</v>
      </c>
      <c r="O79">
        <f>N79*Auftragspauschalen!B$2</f>
        <v>0</v>
      </c>
      <c r="P79">
        <f>IF(O79&gt;=Auftragspauschalen!A$33,Auftragspauschalen!D$33,IF(O79&gt;=Auftragspauschalen!A$32,Auftragspauschalen!D$32,IF(O79&gt;=Auftragspauschalen!A$31,Auftragspauschalen!D$31,IF(O79&gt;=Auftragspauschalen!A$30,Auftragspauschalen!D$30,0))))</f>
        <v>0</v>
      </c>
      <c r="Q79">
        <f>IF(O79&gt;=Auftragspauschalen!A$33,Auftragspauschalen!G$33,IF(O79&gt;=Auftragspauschalen!A$32,Auftragspauschalen!G$32,IF(O79&gt;=Auftragspauschalen!A$31,Auftragspauschalen!G$31,IF(O79&gt;=Auftragspauschalen!A$30,Auftragspauschalen!G$30,0))))</f>
        <v>0</v>
      </c>
      <c r="R79">
        <f t="shared" si="3"/>
        <v>0</v>
      </c>
      <c r="S79">
        <v>0</v>
      </c>
      <c r="T79" s="33" t="s">
        <v>614</v>
      </c>
      <c r="U79" s="52" t="s">
        <v>870</v>
      </c>
      <c r="V79" s="15" t="s">
        <v>183</v>
      </c>
      <c r="W79" s="1">
        <v>3073.1</v>
      </c>
      <c r="X79" s="16">
        <v>53</v>
      </c>
      <c r="Y79" s="23" t="s">
        <v>202</v>
      </c>
      <c r="Z79" s="19" t="s">
        <v>200</v>
      </c>
      <c r="AA79" s="17" t="s">
        <v>57</v>
      </c>
      <c r="AB79" s="19" t="s">
        <v>59</v>
      </c>
      <c r="AC79" s="18">
        <v>1</v>
      </c>
      <c r="AD79" s="19" t="s">
        <v>189</v>
      </c>
      <c r="AE79" s="19"/>
      <c r="AF79" s="19" t="s">
        <v>203</v>
      </c>
      <c r="AG79" s="19" t="s">
        <v>63</v>
      </c>
      <c r="AH79" s="19" t="s">
        <v>63</v>
      </c>
      <c r="AI79" s="19" t="s">
        <v>62</v>
      </c>
      <c r="AJ79" s="19" t="s">
        <v>63</v>
      </c>
      <c r="AK79" s="19" t="s">
        <v>62</v>
      </c>
      <c r="AL79" s="19" t="s">
        <v>62</v>
      </c>
      <c r="AM79" s="19" t="s">
        <v>63</v>
      </c>
      <c r="AN79" s="19" t="s">
        <v>62</v>
      </c>
      <c r="AO79" s="19" t="s">
        <v>62</v>
      </c>
      <c r="AP79" s="19" t="s">
        <v>62</v>
      </c>
      <c r="AQ79" s="19" t="s">
        <v>62</v>
      </c>
      <c r="AR79" s="19" t="s">
        <v>63</v>
      </c>
      <c r="AS79" s="19" t="s">
        <v>63</v>
      </c>
      <c r="AT79" s="19" t="s">
        <v>63</v>
      </c>
      <c r="AU79" s="19" t="s">
        <v>63</v>
      </c>
      <c r="AV79" s="19" t="s">
        <v>63</v>
      </c>
      <c r="AW79" s="19" t="s">
        <v>63</v>
      </c>
      <c r="AX79" s="19" t="s">
        <v>63</v>
      </c>
      <c r="AY79" s="19" t="s">
        <v>63</v>
      </c>
      <c r="AZ79" s="19" t="s">
        <v>63</v>
      </c>
      <c r="BA79" s="19" t="s">
        <v>63</v>
      </c>
      <c r="BB79" s="19" t="s">
        <v>63</v>
      </c>
      <c r="BC79" s="19" t="s">
        <v>63</v>
      </c>
      <c r="BD79" s="19" t="s">
        <v>63</v>
      </c>
      <c r="BE79" s="19" t="s">
        <v>63</v>
      </c>
      <c r="BF79" s="19" t="s">
        <v>63</v>
      </c>
      <c r="BG79" s="19" t="s">
        <v>63</v>
      </c>
      <c r="BH79" s="19" t="s">
        <v>63</v>
      </c>
      <c r="BI79" s="19" t="s">
        <v>63</v>
      </c>
      <c r="BJ79" s="19" t="s">
        <v>63</v>
      </c>
      <c r="BK79" s="19" t="s">
        <v>191</v>
      </c>
      <c r="BL79" s="19" t="s">
        <v>64</v>
      </c>
    </row>
    <row r="80" spans="1:64" ht="76.5">
      <c r="A80" t="s">
        <v>862</v>
      </c>
      <c r="B80" s="54">
        <v>556813</v>
      </c>
      <c r="C80" s="54" t="s">
        <v>871</v>
      </c>
      <c r="D80" s="54">
        <v>1500</v>
      </c>
      <c r="N80">
        <f t="shared" si="4"/>
        <v>1500</v>
      </c>
      <c r="O80">
        <f>N80*Auftragspauschalen!B$2</f>
        <v>9051</v>
      </c>
      <c r="P80">
        <f>IF(O80&gt;=Auftragspauschalen!A$33,Auftragspauschalen!D$33,IF(O80&gt;=Auftragspauschalen!A$32,Auftragspauschalen!D$32,IF(O80&gt;=Auftragspauschalen!A$31,Auftragspauschalen!D$31,IF(O80&gt;=Auftragspauschalen!A$30,Auftragspauschalen!D$30,0))))</f>
        <v>38.5</v>
      </c>
      <c r="Q80">
        <f>IF(O80&gt;=Auftragspauschalen!A$33,Auftragspauschalen!G$33,IF(O80&gt;=Auftragspauschalen!A$32,Auftragspauschalen!G$32,IF(O80&gt;=Auftragspauschalen!A$31,Auftragspauschalen!G$31,IF(O80&gt;=Auftragspauschalen!A$30,Auftragspauschalen!G$30,0))))</f>
        <v>37.08</v>
      </c>
      <c r="R80">
        <f t="shared" si="3"/>
        <v>54.541499999999999</v>
      </c>
      <c r="S80">
        <v>1</v>
      </c>
      <c r="T80" s="33" t="s">
        <v>3065</v>
      </c>
      <c r="U80" s="52" t="s">
        <v>872</v>
      </c>
      <c r="V80" s="15" t="s">
        <v>183</v>
      </c>
      <c r="W80" s="1">
        <v>3087</v>
      </c>
      <c r="X80" s="16">
        <v>133</v>
      </c>
      <c r="Y80" s="23" t="s">
        <v>204</v>
      </c>
      <c r="Z80" s="19" t="s">
        <v>185</v>
      </c>
      <c r="AA80" s="17" t="s">
        <v>57</v>
      </c>
      <c r="AB80" s="19" t="s">
        <v>116</v>
      </c>
      <c r="AC80" s="18">
        <v>1</v>
      </c>
      <c r="AD80" s="19" t="s">
        <v>194</v>
      </c>
      <c r="AE80" s="19"/>
      <c r="AF80" s="19"/>
      <c r="AG80" s="19" t="s">
        <v>63</v>
      </c>
      <c r="AH80" s="19" t="s">
        <v>63</v>
      </c>
      <c r="AI80" s="19" t="s">
        <v>63</v>
      </c>
      <c r="AJ80" s="19" t="s">
        <v>63</v>
      </c>
      <c r="AK80" s="19" t="s">
        <v>62</v>
      </c>
      <c r="AL80" s="19" t="s">
        <v>62</v>
      </c>
      <c r="AM80" s="19" t="s">
        <v>63</v>
      </c>
      <c r="AN80" s="19" t="s">
        <v>62</v>
      </c>
      <c r="AO80" s="19" t="s">
        <v>62</v>
      </c>
      <c r="AP80" s="19" t="s">
        <v>62</v>
      </c>
      <c r="AQ80" s="19" t="s">
        <v>62</v>
      </c>
      <c r="AR80" s="19" t="s">
        <v>63</v>
      </c>
      <c r="AS80" s="19" t="s">
        <v>63</v>
      </c>
      <c r="AT80" s="19" t="s">
        <v>63</v>
      </c>
      <c r="AU80" s="19" t="s">
        <v>63</v>
      </c>
      <c r="AV80" s="19" t="s">
        <v>63</v>
      </c>
      <c r="AW80" s="19" t="s">
        <v>63</v>
      </c>
      <c r="AX80" s="19" t="s">
        <v>63</v>
      </c>
      <c r="AY80" s="19" t="s">
        <v>63</v>
      </c>
      <c r="AZ80" s="19" t="s">
        <v>63</v>
      </c>
      <c r="BA80" s="19" t="s">
        <v>63</v>
      </c>
      <c r="BB80" s="19" t="s">
        <v>63</v>
      </c>
      <c r="BC80" s="19" t="s">
        <v>63</v>
      </c>
      <c r="BD80" s="19" t="s">
        <v>63</v>
      </c>
      <c r="BE80" s="19" t="s">
        <v>63</v>
      </c>
      <c r="BF80" s="19" t="s">
        <v>63</v>
      </c>
      <c r="BG80" s="19" t="s">
        <v>63</v>
      </c>
      <c r="BH80" s="19" t="s">
        <v>63</v>
      </c>
      <c r="BI80" s="19" t="s">
        <v>63</v>
      </c>
      <c r="BJ80" s="19" t="s">
        <v>63</v>
      </c>
      <c r="BK80" s="19"/>
      <c r="BL80" s="19" t="s">
        <v>64</v>
      </c>
    </row>
    <row r="81" spans="1:64" ht="63.75">
      <c r="B81" s="54"/>
      <c r="C81" s="56"/>
      <c r="D81" s="54"/>
      <c r="N81">
        <f t="shared" si="4"/>
        <v>0</v>
      </c>
      <c r="O81">
        <f>N81*Auftragspauschalen!B$2</f>
        <v>0</v>
      </c>
      <c r="P81">
        <f>IF(O81&gt;=Auftragspauschalen!A$33,Auftragspauschalen!D$33,IF(O81&gt;=Auftragspauschalen!A$32,Auftragspauschalen!D$32,IF(O81&gt;=Auftragspauschalen!A$31,Auftragspauschalen!D$31,IF(O81&gt;=Auftragspauschalen!A$30,Auftragspauschalen!D$30,0))))</f>
        <v>0</v>
      </c>
      <c r="Q81">
        <f>IF(O81&gt;=Auftragspauschalen!A$33,Auftragspauschalen!G$33,IF(O81&gt;=Auftragspauschalen!A$32,Auftragspauschalen!G$32,IF(O81&gt;=Auftragspauschalen!A$31,Auftragspauschalen!G$31,IF(O81&gt;=Auftragspauschalen!A$30,Auftragspauschalen!G$30,0))))</f>
        <v>0</v>
      </c>
      <c r="R81">
        <f t="shared" si="3"/>
        <v>0</v>
      </c>
      <c r="S81">
        <v>0</v>
      </c>
      <c r="T81" s="33" t="s">
        <v>614</v>
      </c>
      <c r="U81" s="52" t="s">
        <v>873</v>
      </c>
      <c r="V81" s="15" t="s">
        <v>183</v>
      </c>
      <c r="W81" s="1">
        <v>3087.1</v>
      </c>
      <c r="X81" s="16">
        <v>53</v>
      </c>
      <c r="Y81" s="23" t="s">
        <v>205</v>
      </c>
      <c r="Z81" s="19" t="s">
        <v>185</v>
      </c>
      <c r="AA81" s="17" t="s">
        <v>57</v>
      </c>
      <c r="AB81" s="19" t="s">
        <v>116</v>
      </c>
      <c r="AC81" s="18" t="s">
        <v>206</v>
      </c>
      <c r="AD81" s="19" t="s">
        <v>207</v>
      </c>
      <c r="AE81" s="19"/>
      <c r="AF81" s="19"/>
      <c r="AG81" s="19" t="s">
        <v>63</v>
      </c>
      <c r="AH81" s="19" t="s">
        <v>63</v>
      </c>
      <c r="AI81" s="19" t="s">
        <v>63</v>
      </c>
      <c r="AJ81" s="19" t="s">
        <v>63</v>
      </c>
      <c r="AK81" s="19" t="s">
        <v>62</v>
      </c>
      <c r="AL81" s="19" t="s">
        <v>62</v>
      </c>
      <c r="AM81" s="19" t="s">
        <v>63</v>
      </c>
      <c r="AN81" s="19" t="s">
        <v>62</v>
      </c>
      <c r="AO81" s="19" t="s">
        <v>62</v>
      </c>
      <c r="AP81" s="19" t="s">
        <v>62</v>
      </c>
      <c r="AQ81" s="19" t="s">
        <v>62</v>
      </c>
      <c r="AR81" s="19" t="s">
        <v>63</v>
      </c>
      <c r="AS81" s="19" t="s">
        <v>63</v>
      </c>
      <c r="AT81" s="19" t="s">
        <v>63</v>
      </c>
      <c r="AU81" s="19" t="s">
        <v>63</v>
      </c>
      <c r="AV81" s="19" t="s">
        <v>63</v>
      </c>
      <c r="AW81" s="19" t="s">
        <v>63</v>
      </c>
      <c r="AX81" s="19" t="s">
        <v>63</v>
      </c>
      <c r="AY81" s="19" t="s">
        <v>63</v>
      </c>
      <c r="AZ81" s="19" t="s">
        <v>63</v>
      </c>
      <c r="BA81" s="19" t="s">
        <v>63</v>
      </c>
      <c r="BB81" s="19" t="s">
        <v>63</v>
      </c>
      <c r="BC81" s="19" t="s">
        <v>63</v>
      </c>
      <c r="BD81" s="19" t="s">
        <v>63</v>
      </c>
      <c r="BE81" s="19" t="s">
        <v>63</v>
      </c>
      <c r="BF81" s="19" t="s">
        <v>63</v>
      </c>
      <c r="BG81" s="19" t="s">
        <v>63</v>
      </c>
      <c r="BH81" s="19" t="s">
        <v>63</v>
      </c>
      <c r="BI81" s="19" t="s">
        <v>63</v>
      </c>
      <c r="BJ81" s="19" t="s">
        <v>63</v>
      </c>
      <c r="BK81" s="19" t="s">
        <v>191</v>
      </c>
      <c r="BL81" s="19" t="s">
        <v>64</v>
      </c>
    </row>
    <row r="82" spans="1:64" ht="42.75">
      <c r="A82">
        <v>24</v>
      </c>
      <c r="B82">
        <v>551736</v>
      </c>
      <c r="C82" s="54" t="s">
        <v>874</v>
      </c>
      <c r="D82" s="54">
        <v>250</v>
      </c>
      <c r="N82">
        <f t="shared" si="4"/>
        <v>250</v>
      </c>
      <c r="O82">
        <f>N82*Auftragspauschalen!B$2</f>
        <v>1508.5</v>
      </c>
      <c r="P82">
        <f>IF(O82&gt;=Auftragspauschalen!A$33,Auftragspauschalen!D$33,IF(O82&gt;=Auftragspauschalen!A$32,Auftragspauschalen!D$32,IF(O82&gt;=Auftragspauschalen!A$31,Auftragspauschalen!D$31,IF(O82&gt;=Auftragspauschalen!A$30,Auftragspauschalen!D$30,0))))</f>
        <v>32.119999999999997</v>
      </c>
      <c r="Q82">
        <f>IF(O82&gt;=Auftragspauschalen!A$33,Auftragspauschalen!G$33,IF(O82&gt;=Auftragspauschalen!A$32,Auftragspauschalen!G$32,IF(O82&gt;=Auftragspauschalen!A$31,Auftragspauschalen!G$31,IF(O82&gt;=Auftragspauschalen!A$30,Auftragspauschalen!G$30,0))))</f>
        <v>30.88</v>
      </c>
      <c r="R82">
        <f t="shared" si="3"/>
        <v>2.1647500000000002</v>
      </c>
      <c r="S82">
        <v>2</v>
      </c>
      <c r="T82" s="33" t="s">
        <v>875</v>
      </c>
      <c r="U82" s="52" t="s">
        <v>876</v>
      </c>
      <c r="V82" s="15" t="s">
        <v>183</v>
      </c>
      <c r="W82" s="1">
        <v>3094</v>
      </c>
      <c r="X82" s="16">
        <v>20</v>
      </c>
      <c r="Y82" s="23" t="s">
        <v>208</v>
      </c>
      <c r="Z82" s="19" t="s">
        <v>209</v>
      </c>
      <c r="AA82" s="17" t="s">
        <v>57</v>
      </c>
      <c r="AB82" s="19" t="s">
        <v>116</v>
      </c>
      <c r="AC82" s="18">
        <v>1</v>
      </c>
      <c r="AD82" s="19"/>
      <c r="AE82" s="19"/>
      <c r="AF82" s="19"/>
      <c r="AG82" s="19" t="s">
        <v>63</v>
      </c>
      <c r="AH82" s="19" t="s">
        <v>63</v>
      </c>
      <c r="AI82" s="19" t="s">
        <v>62</v>
      </c>
      <c r="AJ82" s="19" t="s">
        <v>63</v>
      </c>
      <c r="AK82" s="19" t="s">
        <v>62</v>
      </c>
      <c r="AL82" s="19" t="s">
        <v>63</v>
      </c>
      <c r="AM82" s="19" t="s">
        <v>62</v>
      </c>
      <c r="AN82" s="19" t="s">
        <v>62</v>
      </c>
      <c r="AO82" s="19" t="s">
        <v>62</v>
      </c>
      <c r="AP82" s="19" t="s">
        <v>62</v>
      </c>
      <c r="AQ82" s="19" t="s">
        <v>62</v>
      </c>
      <c r="AR82" s="19" t="s">
        <v>63</v>
      </c>
      <c r="AS82" s="19" t="s">
        <v>63</v>
      </c>
      <c r="AT82" s="19" t="s">
        <v>63</v>
      </c>
      <c r="AU82" s="19" t="s">
        <v>63</v>
      </c>
      <c r="AV82" s="19" t="s">
        <v>63</v>
      </c>
      <c r="AW82" s="19" t="s">
        <v>63</v>
      </c>
      <c r="AX82" s="19" t="s">
        <v>63</v>
      </c>
      <c r="AY82" s="19" t="s">
        <v>63</v>
      </c>
      <c r="AZ82" s="19" t="s">
        <v>63</v>
      </c>
      <c r="BA82" s="19" t="s">
        <v>63</v>
      </c>
      <c r="BB82" s="19" t="s">
        <v>63</v>
      </c>
      <c r="BC82" s="19" t="s">
        <v>63</v>
      </c>
      <c r="BD82" s="19" t="s">
        <v>63</v>
      </c>
      <c r="BE82" s="19" t="s">
        <v>63</v>
      </c>
      <c r="BF82" s="19" t="s">
        <v>63</v>
      </c>
      <c r="BG82" s="19" t="s">
        <v>63</v>
      </c>
      <c r="BH82" s="19" t="s">
        <v>63</v>
      </c>
      <c r="BI82" s="19" t="s">
        <v>63</v>
      </c>
      <c r="BJ82" s="19" t="s">
        <v>63</v>
      </c>
      <c r="BK82" s="19"/>
      <c r="BL82" s="19" t="s">
        <v>64</v>
      </c>
    </row>
    <row r="83" spans="1:64" ht="76.5">
      <c r="C83" s="56"/>
      <c r="N83">
        <f t="shared" si="4"/>
        <v>0</v>
      </c>
      <c r="O83">
        <f>N83*Auftragspauschalen!B$2</f>
        <v>0</v>
      </c>
      <c r="P83">
        <f>IF(O83&gt;=Auftragspauschalen!A$33,Auftragspauschalen!D$33,IF(O83&gt;=Auftragspauschalen!A$32,Auftragspauschalen!D$32,IF(O83&gt;=Auftragspauschalen!A$31,Auftragspauschalen!D$31,IF(O83&gt;=Auftragspauschalen!A$30,Auftragspauschalen!D$30,0))))</f>
        <v>0</v>
      </c>
      <c r="Q83">
        <f>IF(O83&gt;=Auftragspauschalen!A$33,Auftragspauschalen!G$33,IF(O83&gt;=Auftragspauschalen!A$32,Auftragspauschalen!G$32,IF(O83&gt;=Auftragspauschalen!A$31,Auftragspauschalen!G$31,IF(O83&gt;=Auftragspauschalen!A$30,Auftragspauschalen!G$30,0))))</f>
        <v>0</v>
      </c>
      <c r="R83">
        <f t="shared" si="3"/>
        <v>0</v>
      </c>
      <c r="S83">
        <v>0</v>
      </c>
      <c r="T83" s="33" t="s">
        <v>614</v>
      </c>
      <c r="U83" s="52" t="s">
        <v>877</v>
      </c>
      <c r="V83" s="15" t="s">
        <v>183</v>
      </c>
      <c r="W83" s="1">
        <v>3101</v>
      </c>
      <c r="X83" s="16">
        <v>133</v>
      </c>
      <c r="Y83" s="23" t="s">
        <v>210</v>
      </c>
      <c r="Z83" s="19" t="s">
        <v>200</v>
      </c>
      <c r="AA83" s="17" t="s">
        <v>57</v>
      </c>
      <c r="AB83" s="19" t="s">
        <v>59</v>
      </c>
      <c r="AC83" s="18">
        <v>1</v>
      </c>
      <c r="AD83" s="19" t="s">
        <v>194</v>
      </c>
      <c r="AE83" s="19"/>
      <c r="AF83" s="19" t="s">
        <v>211</v>
      </c>
      <c r="AG83" s="19" t="s">
        <v>63</v>
      </c>
      <c r="AH83" s="19" t="s">
        <v>63</v>
      </c>
      <c r="AI83" s="19" t="s">
        <v>62</v>
      </c>
      <c r="AJ83" s="19" t="s">
        <v>63</v>
      </c>
      <c r="AK83" s="19" t="s">
        <v>62</v>
      </c>
      <c r="AL83" s="19" t="s">
        <v>62</v>
      </c>
      <c r="AM83" s="19" t="s">
        <v>63</v>
      </c>
      <c r="AN83" s="19" t="s">
        <v>62</v>
      </c>
      <c r="AO83" s="19" t="s">
        <v>62</v>
      </c>
      <c r="AP83" s="19" t="s">
        <v>62</v>
      </c>
      <c r="AQ83" s="19" t="s">
        <v>62</v>
      </c>
      <c r="AR83" s="19" t="s">
        <v>63</v>
      </c>
      <c r="AS83" s="19" t="s">
        <v>63</v>
      </c>
      <c r="AT83" s="19" t="s">
        <v>63</v>
      </c>
      <c r="AU83" s="19" t="s">
        <v>63</v>
      </c>
      <c r="AV83" s="19" t="s">
        <v>63</v>
      </c>
      <c r="AW83" s="19" t="s">
        <v>63</v>
      </c>
      <c r="AX83" s="19" t="s">
        <v>63</v>
      </c>
      <c r="AY83" s="19" t="s">
        <v>63</v>
      </c>
      <c r="AZ83" s="19" t="s">
        <v>63</v>
      </c>
      <c r="BA83" s="19" t="s">
        <v>63</v>
      </c>
      <c r="BB83" s="19" t="s">
        <v>63</v>
      </c>
      <c r="BC83" s="19" t="s">
        <v>63</v>
      </c>
      <c r="BD83" s="19" t="s">
        <v>63</v>
      </c>
      <c r="BE83" s="19" t="s">
        <v>63</v>
      </c>
      <c r="BF83" s="19" t="s">
        <v>63</v>
      </c>
      <c r="BG83" s="19" t="s">
        <v>63</v>
      </c>
      <c r="BH83" s="19" t="s">
        <v>63</v>
      </c>
      <c r="BI83" s="19" t="s">
        <v>63</v>
      </c>
      <c r="BJ83" s="19" t="s">
        <v>63</v>
      </c>
      <c r="BK83" s="19"/>
      <c r="BL83" s="19" t="s">
        <v>64</v>
      </c>
    </row>
    <row r="84" spans="1:64" ht="63.75">
      <c r="B84" s="54"/>
      <c r="C84" s="56"/>
      <c r="D84" s="54"/>
      <c r="N84">
        <f t="shared" si="4"/>
        <v>0</v>
      </c>
      <c r="O84">
        <f>N84*Auftragspauschalen!B$2</f>
        <v>0</v>
      </c>
      <c r="P84">
        <f>IF(O84&gt;=Auftragspauschalen!A$33,Auftragspauschalen!D$33,IF(O84&gt;=Auftragspauschalen!A$32,Auftragspauschalen!D$32,IF(O84&gt;=Auftragspauschalen!A$31,Auftragspauschalen!D$31,IF(O84&gt;=Auftragspauschalen!A$30,Auftragspauschalen!D$30,0))))</f>
        <v>0</v>
      </c>
      <c r="Q84">
        <f>IF(O84&gt;=Auftragspauschalen!A$33,Auftragspauschalen!G$33,IF(O84&gt;=Auftragspauschalen!A$32,Auftragspauschalen!G$32,IF(O84&gt;=Auftragspauschalen!A$31,Auftragspauschalen!G$31,IF(O84&gt;=Auftragspauschalen!A$30,Auftragspauschalen!G$30,0))))</f>
        <v>0</v>
      </c>
      <c r="R84">
        <f t="shared" si="3"/>
        <v>0</v>
      </c>
      <c r="S84">
        <v>0</v>
      </c>
      <c r="T84" s="33" t="s">
        <v>614</v>
      </c>
      <c r="U84" s="52" t="s">
        <v>878</v>
      </c>
      <c r="V84" s="15" t="s">
        <v>183</v>
      </c>
      <c r="W84" s="1">
        <v>3101.1</v>
      </c>
      <c r="X84" s="16">
        <v>53</v>
      </c>
      <c r="Y84" s="23" t="s">
        <v>212</v>
      </c>
      <c r="Z84" s="19" t="s">
        <v>200</v>
      </c>
      <c r="AA84" s="17" t="s">
        <v>57</v>
      </c>
      <c r="AB84" s="19" t="s">
        <v>59</v>
      </c>
      <c r="AC84" s="18">
        <v>1</v>
      </c>
      <c r="AD84" s="19" t="s">
        <v>189</v>
      </c>
      <c r="AE84" s="19"/>
      <c r="AF84" s="19" t="s">
        <v>213</v>
      </c>
      <c r="AG84" s="19" t="s">
        <v>63</v>
      </c>
      <c r="AH84" s="19" t="s">
        <v>63</v>
      </c>
      <c r="AI84" s="19" t="s">
        <v>62</v>
      </c>
      <c r="AJ84" s="19" t="s">
        <v>63</v>
      </c>
      <c r="AK84" s="19" t="s">
        <v>62</v>
      </c>
      <c r="AL84" s="19" t="s">
        <v>62</v>
      </c>
      <c r="AM84" s="19" t="s">
        <v>63</v>
      </c>
      <c r="AN84" s="19" t="s">
        <v>62</v>
      </c>
      <c r="AO84" s="19" t="s">
        <v>62</v>
      </c>
      <c r="AP84" s="19" t="s">
        <v>62</v>
      </c>
      <c r="AQ84" s="19" t="s">
        <v>62</v>
      </c>
      <c r="AR84" s="19" t="s">
        <v>63</v>
      </c>
      <c r="AS84" s="19" t="s">
        <v>63</v>
      </c>
      <c r="AT84" s="19" t="s">
        <v>63</v>
      </c>
      <c r="AU84" s="19" t="s">
        <v>63</v>
      </c>
      <c r="AV84" s="19" t="s">
        <v>63</v>
      </c>
      <c r="AW84" s="19" t="s">
        <v>63</v>
      </c>
      <c r="AX84" s="19" t="s">
        <v>63</v>
      </c>
      <c r="AY84" s="19" t="s">
        <v>63</v>
      </c>
      <c r="AZ84" s="19" t="s">
        <v>63</v>
      </c>
      <c r="BA84" s="19" t="s">
        <v>63</v>
      </c>
      <c r="BB84" s="19" t="s">
        <v>63</v>
      </c>
      <c r="BC84" s="19" t="s">
        <v>63</v>
      </c>
      <c r="BD84" s="19" t="s">
        <v>63</v>
      </c>
      <c r="BE84" s="19" t="s">
        <v>63</v>
      </c>
      <c r="BF84" s="19" t="s">
        <v>63</v>
      </c>
      <c r="BG84" s="19" t="s">
        <v>63</v>
      </c>
      <c r="BH84" s="19" t="s">
        <v>63</v>
      </c>
      <c r="BI84" s="19" t="s">
        <v>63</v>
      </c>
      <c r="BJ84" s="19" t="s">
        <v>63</v>
      </c>
      <c r="BK84" s="19" t="s">
        <v>191</v>
      </c>
      <c r="BL84" s="19" t="s">
        <v>64</v>
      </c>
    </row>
    <row r="85" spans="1:64" ht="76.5">
      <c r="B85" s="54"/>
      <c r="C85" s="56"/>
      <c r="D85" s="54"/>
      <c r="N85">
        <f t="shared" si="4"/>
        <v>0</v>
      </c>
      <c r="O85">
        <f>N85*Auftragspauschalen!B$2</f>
        <v>0</v>
      </c>
      <c r="P85">
        <f>IF(O85&gt;=Auftragspauschalen!A$33,Auftragspauschalen!D$33,IF(O85&gt;=Auftragspauschalen!A$32,Auftragspauschalen!D$32,IF(O85&gt;=Auftragspauschalen!A$31,Auftragspauschalen!D$31,IF(O85&gt;=Auftragspauschalen!A$30,Auftragspauschalen!D$30,0))))</f>
        <v>0</v>
      </c>
      <c r="Q85">
        <f>IF(O85&gt;=Auftragspauschalen!A$33,Auftragspauschalen!G$33,IF(O85&gt;=Auftragspauschalen!A$32,Auftragspauschalen!G$32,IF(O85&gt;=Auftragspauschalen!A$31,Auftragspauschalen!G$31,IF(O85&gt;=Auftragspauschalen!A$30,Auftragspauschalen!G$30,0))))</f>
        <v>0</v>
      </c>
      <c r="R85">
        <f t="shared" si="3"/>
        <v>0</v>
      </c>
      <c r="S85">
        <v>0</v>
      </c>
      <c r="T85" s="33" t="s">
        <v>614</v>
      </c>
      <c r="U85" s="52" t="s">
        <v>879</v>
      </c>
      <c r="V85" s="15" t="s">
        <v>183</v>
      </c>
      <c r="W85" s="1">
        <v>3120</v>
      </c>
      <c r="X85" s="16">
        <v>133</v>
      </c>
      <c r="Y85" s="23" t="s">
        <v>214</v>
      </c>
      <c r="Z85" s="19" t="s">
        <v>200</v>
      </c>
      <c r="AA85" s="17" t="s">
        <v>57</v>
      </c>
      <c r="AB85" s="19" t="s">
        <v>116</v>
      </c>
      <c r="AC85" s="18">
        <v>1</v>
      </c>
      <c r="AD85" s="19" t="s">
        <v>194</v>
      </c>
      <c r="AE85" s="19"/>
      <c r="AF85" s="19"/>
      <c r="AG85" s="19" t="s">
        <v>63</v>
      </c>
      <c r="AH85" s="19" t="s">
        <v>63</v>
      </c>
      <c r="AI85" s="19" t="s">
        <v>63</v>
      </c>
      <c r="AJ85" s="19" t="s">
        <v>63</v>
      </c>
      <c r="AK85" s="19" t="s">
        <v>62</v>
      </c>
      <c r="AL85" s="19" t="s">
        <v>63</v>
      </c>
      <c r="AM85" s="19" t="s">
        <v>62</v>
      </c>
      <c r="AN85" s="19" t="s">
        <v>62</v>
      </c>
      <c r="AO85" s="19" t="s">
        <v>62</v>
      </c>
      <c r="AP85" s="19" t="s">
        <v>62</v>
      </c>
      <c r="AQ85" s="19" t="s">
        <v>62</v>
      </c>
      <c r="AR85" s="19" t="s">
        <v>63</v>
      </c>
      <c r="AS85" s="19" t="s">
        <v>63</v>
      </c>
      <c r="AT85" s="19" t="s">
        <v>63</v>
      </c>
      <c r="AU85" s="19" t="s">
        <v>63</v>
      </c>
      <c r="AV85" s="19" t="s">
        <v>63</v>
      </c>
      <c r="AW85" s="19" t="s">
        <v>63</v>
      </c>
      <c r="AX85" s="19" t="s">
        <v>63</v>
      </c>
      <c r="AY85" s="19" t="s">
        <v>63</v>
      </c>
      <c r="AZ85" s="19" t="s">
        <v>63</v>
      </c>
      <c r="BA85" s="19" t="s">
        <v>63</v>
      </c>
      <c r="BB85" s="19" t="s">
        <v>63</v>
      </c>
      <c r="BC85" s="19" t="s">
        <v>63</v>
      </c>
      <c r="BD85" s="19" t="s">
        <v>63</v>
      </c>
      <c r="BE85" s="19" t="s">
        <v>63</v>
      </c>
      <c r="BF85" s="19" t="s">
        <v>63</v>
      </c>
      <c r="BG85" s="19" t="s">
        <v>63</v>
      </c>
      <c r="BH85" s="19" t="s">
        <v>63</v>
      </c>
      <c r="BI85" s="19" t="s">
        <v>63</v>
      </c>
      <c r="BJ85" s="19" t="s">
        <v>63</v>
      </c>
      <c r="BK85" s="19"/>
      <c r="BL85" s="19" t="s">
        <v>64</v>
      </c>
    </row>
    <row r="86" spans="1:64" ht="63.75">
      <c r="B86" s="54"/>
      <c r="C86" s="56"/>
      <c r="D86" s="54"/>
      <c r="N86">
        <f t="shared" si="4"/>
        <v>0</v>
      </c>
      <c r="O86">
        <f>N86*Auftragspauschalen!B$2</f>
        <v>0</v>
      </c>
      <c r="P86">
        <f>IF(O86&gt;=Auftragspauschalen!A$33,Auftragspauschalen!D$33,IF(O86&gt;=Auftragspauschalen!A$32,Auftragspauschalen!D$32,IF(O86&gt;=Auftragspauschalen!A$31,Auftragspauschalen!D$31,IF(O86&gt;=Auftragspauschalen!A$30,Auftragspauschalen!D$30,0))))</f>
        <v>0</v>
      </c>
      <c r="Q86">
        <f>IF(O86&gt;=Auftragspauschalen!A$33,Auftragspauschalen!G$33,IF(O86&gt;=Auftragspauschalen!A$32,Auftragspauschalen!G$32,IF(O86&gt;=Auftragspauschalen!A$31,Auftragspauschalen!G$31,IF(O86&gt;=Auftragspauschalen!A$30,Auftragspauschalen!G$30,0))))</f>
        <v>0</v>
      </c>
      <c r="R86">
        <f t="shared" si="3"/>
        <v>0</v>
      </c>
      <c r="S86">
        <v>0</v>
      </c>
      <c r="T86" s="33" t="s">
        <v>614</v>
      </c>
      <c r="U86" s="52" t="s">
        <v>880</v>
      </c>
      <c r="V86" s="15" t="s">
        <v>183</v>
      </c>
      <c r="W86" s="1">
        <v>3120.1</v>
      </c>
      <c r="X86" s="16">
        <v>53</v>
      </c>
      <c r="Y86" s="23" t="s">
        <v>215</v>
      </c>
      <c r="Z86" s="19" t="s">
        <v>200</v>
      </c>
      <c r="AA86" s="17" t="s">
        <v>57</v>
      </c>
      <c r="AB86" s="19" t="s">
        <v>116</v>
      </c>
      <c r="AC86" s="18" t="s">
        <v>206</v>
      </c>
      <c r="AD86" s="19" t="s">
        <v>189</v>
      </c>
      <c r="AE86" s="19"/>
      <c r="AF86" s="19"/>
      <c r="AG86" s="19" t="s">
        <v>63</v>
      </c>
      <c r="AH86" s="19" t="s">
        <v>63</v>
      </c>
      <c r="AI86" s="19" t="s">
        <v>63</v>
      </c>
      <c r="AJ86" s="19" t="s">
        <v>63</v>
      </c>
      <c r="AK86" s="19" t="s">
        <v>62</v>
      </c>
      <c r="AL86" s="19" t="s">
        <v>63</v>
      </c>
      <c r="AM86" s="19" t="s">
        <v>62</v>
      </c>
      <c r="AN86" s="19" t="s">
        <v>62</v>
      </c>
      <c r="AO86" s="19" t="s">
        <v>62</v>
      </c>
      <c r="AP86" s="19" t="s">
        <v>62</v>
      </c>
      <c r="AQ86" s="19" t="s">
        <v>62</v>
      </c>
      <c r="AR86" s="19" t="s">
        <v>63</v>
      </c>
      <c r="AS86" s="19" t="s">
        <v>63</v>
      </c>
      <c r="AT86" s="19" t="s">
        <v>63</v>
      </c>
      <c r="AU86" s="19" t="s">
        <v>63</v>
      </c>
      <c r="AV86" s="19" t="s">
        <v>63</v>
      </c>
      <c r="AW86" s="19" t="s">
        <v>63</v>
      </c>
      <c r="AX86" s="19" t="s">
        <v>63</v>
      </c>
      <c r="AY86" s="19" t="s">
        <v>63</v>
      </c>
      <c r="AZ86" s="19" t="s">
        <v>63</v>
      </c>
      <c r="BA86" s="19" t="s">
        <v>63</v>
      </c>
      <c r="BB86" s="19" t="s">
        <v>63</v>
      </c>
      <c r="BC86" s="19" t="s">
        <v>63</v>
      </c>
      <c r="BD86" s="19" t="s">
        <v>63</v>
      </c>
      <c r="BE86" s="19" t="s">
        <v>63</v>
      </c>
      <c r="BF86" s="19" t="s">
        <v>63</v>
      </c>
      <c r="BG86" s="19" t="s">
        <v>63</v>
      </c>
      <c r="BH86" s="19" t="s">
        <v>63</v>
      </c>
      <c r="BI86" s="19" t="s">
        <v>63</v>
      </c>
      <c r="BJ86" s="19" t="s">
        <v>63</v>
      </c>
      <c r="BK86" s="19" t="s">
        <v>191</v>
      </c>
      <c r="BL86" s="19" t="s">
        <v>64</v>
      </c>
    </row>
    <row r="87" spans="1:64">
      <c r="A87">
        <v>24</v>
      </c>
      <c r="B87" s="54">
        <v>551493</v>
      </c>
      <c r="C87" s="54" t="s">
        <v>881</v>
      </c>
      <c r="D87" s="54">
        <v>200</v>
      </c>
      <c r="N87">
        <f t="shared" si="4"/>
        <v>200</v>
      </c>
      <c r="O87">
        <f>N87*Auftragspauschalen!B$2</f>
        <v>1206.8</v>
      </c>
      <c r="P87">
        <f>IF(O87&gt;=Auftragspauschalen!A$33,Auftragspauschalen!D$33,IF(O87&gt;=Auftragspauschalen!A$32,Auftragspauschalen!D$32,IF(O87&gt;=Auftragspauschalen!A$31,Auftragspauschalen!D$31,IF(O87&gt;=Auftragspauschalen!A$30,Auftragspauschalen!D$30,0))))</f>
        <v>32.119999999999997</v>
      </c>
      <c r="Q87">
        <f>IF(O87&gt;=Auftragspauschalen!A$33,Auftragspauschalen!G$33,IF(O87&gt;=Auftragspauschalen!A$32,Auftragspauschalen!G$32,IF(O87&gt;=Auftragspauschalen!A$31,Auftragspauschalen!G$31,IF(O87&gt;=Auftragspauschalen!A$30,Auftragspauschalen!G$30,0))))</f>
        <v>30.88</v>
      </c>
      <c r="R87">
        <f t="shared" si="3"/>
        <v>1.7318</v>
      </c>
      <c r="S87">
        <v>1</v>
      </c>
      <c r="U87" s="52" t="s">
        <v>882</v>
      </c>
      <c r="V87" s="15" t="s">
        <v>183</v>
      </c>
      <c r="W87" s="1">
        <v>3178</v>
      </c>
      <c r="X87" s="16">
        <v>42</v>
      </c>
      <c r="Y87" s="23" t="s">
        <v>216</v>
      </c>
      <c r="Z87" s="17" t="s">
        <v>57</v>
      </c>
      <c r="AA87" s="19" t="s">
        <v>57</v>
      </c>
      <c r="AB87" s="19" t="s">
        <v>59</v>
      </c>
      <c r="AC87" s="18">
        <v>1</v>
      </c>
      <c r="AD87" s="19"/>
      <c r="AE87" s="19"/>
      <c r="AF87" s="19"/>
      <c r="AG87" s="19" t="s">
        <v>63</v>
      </c>
      <c r="AH87" s="19" t="s">
        <v>63</v>
      </c>
      <c r="AI87" s="19" t="s">
        <v>63</v>
      </c>
      <c r="AJ87" s="19" t="s">
        <v>63</v>
      </c>
      <c r="AK87" s="19" t="s">
        <v>62</v>
      </c>
      <c r="AL87" s="19" t="s">
        <v>63</v>
      </c>
      <c r="AM87" s="19" t="s">
        <v>62</v>
      </c>
      <c r="AN87" s="19" t="s">
        <v>62</v>
      </c>
      <c r="AO87" s="19" t="s">
        <v>62</v>
      </c>
      <c r="AP87" s="19" t="s">
        <v>62</v>
      </c>
      <c r="AQ87" s="19" t="s">
        <v>62</v>
      </c>
      <c r="AR87" s="19" t="s">
        <v>63</v>
      </c>
      <c r="AS87" s="19" t="s">
        <v>63</v>
      </c>
      <c r="AT87" s="19" t="s">
        <v>63</v>
      </c>
      <c r="AU87" s="19" t="s">
        <v>63</v>
      </c>
      <c r="AV87" s="19" t="s">
        <v>63</v>
      </c>
      <c r="AW87" s="19" t="s">
        <v>63</v>
      </c>
      <c r="AX87" s="19" t="s">
        <v>63</v>
      </c>
      <c r="AY87" s="19" t="s">
        <v>63</v>
      </c>
      <c r="AZ87" s="19" t="s">
        <v>63</v>
      </c>
      <c r="BA87" s="19" t="s">
        <v>63</v>
      </c>
      <c r="BB87" s="19" t="s">
        <v>63</v>
      </c>
      <c r="BC87" s="19" t="s">
        <v>63</v>
      </c>
      <c r="BD87" s="19" t="s">
        <v>63</v>
      </c>
      <c r="BE87" s="19" t="s">
        <v>63</v>
      </c>
      <c r="BF87" s="19" t="s">
        <v>63</v>
      </c>
      <c r="BG87" s="19" t="s">
        <v>63</v>
      </c>
      <c r="BH87" s="19" t="s">
        <v>63</v>
      </c>
      <c r="BI87" s="19" t="s">
        <v>63</v>
      </c>
      <c r="BJ87" s="19" t="s">
        <v>63</v>
      </c>
      <c r="BK87" s="19"/>
      <c r="BL87" s="19" t="s">
        <v>64</v>
      </c>
    </row>
    <row r="88" spans="1:64" ht="57">
      <c r="A88">
        <v>24</v>
      </c>
      <c r="B88">
        <v>549835</v>
      </c>
      <c r="C88" s="52" t="s">
        <v>883</v>
      </c>
      <c r="D88">
        <v>600</v>
      </c>
      <c r="N88">
        <f t="shared" si="4"/>
        <v>600</v>
      </c>
      <c r="O88">
        <f>N88*Auftragspauschalen!B$2</f>
        <v>3620.4</v>
      </c>
      <c r="P88">
        <f>IF(O88&gt;=Auftragspauschalen!A$33,Auftragspauschalen!D$33,IF(O88&gt;=Auftragspauschalen!A$32,Auftragspauschalen!D$32,IF(O88&gt;=Auftragspauschalen!A$31,Auftragspauschalen!D$31,IF(O88&gt;=Auftragspauschalen!A$30,Auftragspauschalen!D$30,0))))</f>
        <v>38.5</v>
      </c>
      <c r="Q88">
        <f>IF(O88&gt;=Auftragspauschalen!A$33,Auftragspauschalen!G$33,IF(O88&gt;=Auftragspauschalen!A$32,Auftragspauschalen!G$32,IF(O88&gt;=Auftragspauschalen!A$31,Auftragspauschalen!G$31,IF(O88&gt;=Auftragspauschalen!A$30,Auftragspauschalen!G$30,0))))</f>
        <v>37.08</v>
      </c>
      <c r="R88">
        <f t="shared" si="3"/>
        <v>5.1954000000000002</v>
      </c>
      <c r="S88">
        <v>1</v>
      </c>
      <c r="U88" s="52" t="s">
        <v>884</v>
      </c>
      <c r="V88" s="19" t="s">
        <v>217</v>
      </c>
      <c r="W88" s="1">
        <v>3326</v>
      </c>
      <c r="X88" s="16">
        <v>78</v>
      </c>
      <c r="Y88" s="23" t="s">
        <v>218</v>
      </c>
      <c r="Z88" s="17" t="s">
        <v>57</v>
      </c>
      <c r="AA88" s="19" t="s">
        <v>57</v>
      </c>
      <c r="AB88" s="19" t="s">
        <v>219</v>
      </c>
      <c r="AC88" s="18">
        <v>1</v>
      </c>
      <c r="AD88" s="19"/>
      <c r="AE88" s="19"/>
      <c r="AF88" s="19"/>
      <c r="AG88" s="19" t="s">
        <v>63</v>
      </c>
      <c r="AH88" s="19" t="s">
        <v>63</v>
      </c>
      <c r="AI88" s="19" t="s">
        <v>63</v>
      </c>
      <c r="AJ88" s="19" t="s">
        <v>63</v>
      </c>
      <c r="AK88" s="19" t="s">
        <v>62</v>
      </c>
      <c r="AL88" s="19" t="s">
        <v>62</v>
      </c>
      <c r="AM88" s="19" t="s">
        <v>63</v>
      </c>
      <c r="AN88" s="19" t="s">
        <v>62</v>
      </c>
      <c r="AO88" s="19" t="s">
        <v>62</v>
      </c>
      <c r="AP88" s="19" t="s">
        <v>62</v>
      </c>
      <c r="AQ88" s="19" t="s">
        <v>62</v>
      </c>
      <c r="AR88" s="19" t="s">
        <v>63</v>
      </c>
      <c r="AS88" s="19" t="s">
        <v>63</v>
      </c>
      <c r="AT88" s="19" t="s">
        <v>63</v>
      </c>
      <c r="AU88" s="19" t="s">
        <v>63</v>
      </c>
      <c r="AV88" s="19" t="s">
        <v>63</v>
      </c>
      <c r="AW88" s="19" t="s">
        <v>63</v>
      </c>
      <c r="AX88" s="19" t="s">
        <v>63</v>
      </c>
      <c r="AY88" s="19" t="s">
        <v>63</v>
      </c>
      <c r="AZ88" s="19" t="s">
        <v>63</v>
      </c>
      <c r="BA88" s="19" t="s">
        <v>63</v>
      </c>
      <c r="BB88" s="19" t="s">
        <v>63</v>
      </c>
      <c r="BC88" s="19" t="s">
        <v>63</v>
      </c>
      <c r="BD88" s="19" t="s">
        <v>63</v>
      </c>
      <c r="BE88" s="19" t="s">
        <v>63</v>
      </c>
      <c r="BF88" s="19" t="s">
        <v>63</v>
      </c>
      <c r="BG88" s="19" t="s">
        <v>63</v>
      </c>
      <c r="BH88" s="19" t="s">
        <v>63</v>
      </c>
      <c r="BI88" s="19" t="s">
        <v>63</v>
      </c>
      <c r="BJ88" s="19" t="s">
        <v>63</v>
      </c>
      <c r="BK88" s="19"/>
      <c r="BL88" s="19" t="s">
        <v>64</v>
      </c>
    </row>
    <row r="89" spans="1:64" ht="28.5">
      <c r="B89" s="54"/>
      <c r="C89" s="56"/>
      <c r="D89" s="54"/>
      <c r="N89">
        <f t="shared" si="4"/>
        <v>0</v>
      </c>
      <c r="O89">
        <f>N89*Auftragspauschalen!B$2</f>
        <v>0</v>
      </c>
      <c r="P89">
        <f>IF(O89&gt;=Auftragspauschalen!A$33,Auftragspauschalen!D$33,IF(O89&gt;=Auftragspauschalen!A$32,Auftragspauschalen!D$32,IF(O89&gt;=Auftragspauschalen!A$31,Auftragspauschalen!D$31,IF(O89&gt;=Auftragspauschalen!A$30,Auftragspauschalen!D$30,0))))</f>
        <v>0</v>
      </c>
      <c r="Q89">
        <f>IF(O89&gt;=Auftragspauschalen!A$33,Auftragspauschalen!G$33,IF(O89&gt;=Auftragspauschalen!A$32,Auftragspauschalen!G$32,IF(O89&gt;=Auftragspauschalen!A$31,Auftragspauschalen!G$31,IF(O89&gt;=Auftragspauschalen!A$30,Auftragspauschalen!G$30,0))))</f>
        <v>0</v>
      </c>
      <c r="R89">
        <f t="shared" si="3"/>
        <v>0</v>
      </c>
      <c r="S89">
        <v>0</v>
      </c>
      <c r="T89" s="33" t="s">
        <v>614</v>
      </c>
      <c r="U89" s="52" t="s">
        <v>885</v>
      </c>
      <c r="V89" s="19" t="s">
        <v>217</v>
      </c>
      <c r="W89" s="1">
        <v>3331</v>
      </c>
      <c r="X89" s="16">
        <v>86</v>
      </c>
      <c r="Y89" s="23" t="s">
        <v>220</v>
      </c>
      <c r="Z89" s="19" t="s">
        <v>221</v>
      </c>
      <c r="AA89" s="19" t="s">
        <v>156</v>
      </c>
      <c r="AB89" s="17" t="s">
        <v>57</v>
      </c>
      <c r="AC89" s="18">
        <v>1</v>
      </c>
      <c r="AD89" s="19"/>
      <c r="AE89" s="19"/>
      <c r="AF89" s="19"/>
      <c r="AG89" s="19" t="s">
        <v>63</v>
      </c>
      <c r="AH89" s="19" t="s">
        <v>63</v>
      </c>
      <c r="AI89" s="19" t="s">
        <v>63</v>
      </c>
      <c r="AJ89" s="19" t="s">
        <v>63</v>
      </c>
      <c r="AK89" s="19" t="s">
        <v>62</v>
      </c>
      <c r="AL89" s="19" t="s">
        <v>62</v>
      </c>
      <c r="AM89" s="19" t="s">
        <v>63</v>
      </c>
      <c r="AN89" s="19" t="s">
        <v>62</v>
      </c>
      <c r="AO89" s="19" t="s">
        <v>62</v>
      </c>
      <c r="AP89" s="19" t="s">
        <v>62</v>
      </c>
      <c r="AQ89" s="19" t="s">
        <v>62</v>
      </c>
      <c r="AR89" s="19" t="s">
        <v>63</v>
      </c>
      <c r="AS89" s="19" t="s">
        <v>63</v>
      </c>
      <c r="AT89" s="19" t="s">
        <v>63</v>
      </c>
      <c r="AU89" s="19" t="s">
        <v>63</v>
      </c>
      <c r="AV89" s="19" t="s">
        <v>63</v>
      </c>
      <c r="AW89" s="19" t="s">
        <v>63</v>
      </c>
      <c r="AX89" s="19" t="s">
        <v>63</v>
      </c>
      <c r="AY89" s="19" t="s">
        <v>63</v>
      </c>
      <c r="AZ89" s="19" t="s">
        <v>63</v>
      </c>
      <c r="BA89" s="19" t="s">
        <v>63</v>
      </c>
      <c r="BB89" s="19" t="s">
        <v>63</v>
      </c>
      <c r="BC89" s="19" t="s">
        <v>63</v>
      </c>
      <c r="BD89" s="19" t="s">
        <v>63</v>
      </c>
      <c r="BE89" s="19" t="s">
        <v>63</v>
      </c>
      <c r="BF89" s="19" t="s">
        <v>63</v>
      </c>
      <c r="BG89" s="19" t="s">
        <v>63</v>
      </c>
      <c r="BH89" s="19" t="s">
        <v>63</v>
      </c>
      <c r="BI89" s="19" t="s">
        <v>63</v>
      </c>
      <c r="BJ89" s="19" t="s">
        <v>63</v>
      </c>
      <c r="BK89" s="19"/>
      <c r="BL89" s="19" t="s">
        <v>64</v>
      </c>
    </row>
    <row r="90" spans="1:64" ht="28.5">
      <c r="B90" s="54"/>
      <c r="C90" s="56"/>
      <c r="D90" s="54"/>
      <c r="N90">
        <f t="shared" si="4"/>
        <v>0</v>
      </c>
      <c r="O90">
        <f>N90*Auftragspauschalen!B$2</f>
        <v>0</v>
      </c>
      <c r="P90">
        <f>IF(O90&gt;=Auftragspauschalen!A$33,Auftragspauschalen!D$33,IF(O90&gt;=Auftragspauschalen!A$32,Auftragspauschalen!D$32,IF(O90&gt;=Auftragspauschalen!A$31,Auftragspauschalen!D$31,IF(O90&gt;=Auftragspauschalen!A$30,Auftragspauschalen!D$30,0))))</f>
        <v>0</v>
      </c>
      <c r="Q90">
        <f>IF(O90&gt;=Auftragspauschalen!A$33,Auftragspauschalen!G$33,IF(O90&gt;=Auftragspauschalen!A$32,Auftragspauschalen!G$32,IF(O90&gt;=Auftragspauschalen!A$31,Auftragspauschalen!G$31,IF(O90&gt;=Auftragspauschalen!A$30,Auftragspauschalen!G$30,0))))</f>
        <v>0</v>
      </c>
      <c r="R90">
        <f t="shared" si="3"/>
        <v>0</v>
      </c>
      <c r="S90">
        <v>0</v>
      </c>
      <c r="T90" s="33" t="s">
        <v>614</v>
      </c>
      <c r="U90" s="52" t="s">
        <v>886</v>
      </c>
      <c r="V90" s="19" t="s">
        <v>217</v>
      </c>
      <c r="W90" s="1">
        <v>3332</v>
      </c>
      <c r="X90" s="16">
        <v>34</v>
      </c>
      <c r="Y90" s="23" t="s">
        <v>222</v>
      </c>
      <c r="Z90" s="17" t="s">
        <v>57</v>
      </c>
      <c r="AA90" s="19" t="s">
        <v>156</v>
      </c>
      <c r="AB90" s="19" t="s">
        <v>219</v>
      </c>
      <c r="AC90" s="18">
        <v>1</v>
      </c>
      <c r="AD90" s="19"/>
      <c r="AE90" s="19"/>
      <c r="AF90" s="19"/>
      <c r="AG90" s="19" t="s">
        <v>63</v>
      </c>
      <c r="AH90" s="19" t="s">
        <v>63</v>
      </c>
      <c r="AI90" s="19" t="s">
        <v>63</v>
      </c>
      <c r="AJ90" s="19" t="s">
        <v>63</v>
      </c>
      <c r="AK90" s="19" t="s">
        <v>62</v>
      </c>
      <c r="AL90" s="19" t="s">
        <v>62</v>
      </c>
      <c r="AM90" s="19" t="s">
        <v>63</v>
      </c>
      <c r="AN90" s="19" t="s">
        <v>62</v>
      </c>
      <c r="AO90" s="19" t="s">
        <v>62</v>
      </c>
      <c r="AP90" s="19" t="s">
        <v>62</v>
      </c>
      <c r="AQ90" s="19" t="s">
        <v>62</v>
      </c>
      <c r="AR90" s="19" t="s">
        <v>63</v>
      </c>
      <c r="AS90" s="19" t="s">
        <v>63</v>
      </c>
      <c r="AT90" s="19" t="s">
        <v>63</v>
      </c>
      <c r="AU90" s="19" t="s">
        <v>63</v>
      </c>
      <c r="AV90" s="19" t="s">
        <v>63</v>
      </c>
      <c r="AW90" s="19" t="s">
        <v>63</v>
      </c>
      <c r="AX90" s="19" t="s">
        <v>63</v>
      </c>
      <c r="AY90" s="19" t="s">
        <v>63</v>
      </c>
      <c r="AZ90" s="19" t="s">
        <v>63</v>
      </c>
      <c r="BA90" s="19" t="s">
        <v>63</v>
      </c>
      <c r="BB90" s="19" t="s">
        <v>63</v>
      </c>
      <c r="BC90" s="19" t="s">
        <v>63</v>
      </c>
      <c r="BD90" s="19" t="s">
        <v>63</v>
      </c>
      <c r="BE90" s="19" t="s">
        <v>63</v>
      </c>
      <c r="BF90" s="19" t="s">
        <v>63</v>
      </c>
      <c r="BG90" s="19" t="s">
        <v>63</v>
      </c>
      <c r="BH90" s="19" t="s">
        <v>63</v>
      </c>
      <c r="BI90" s="19" t="s">
        <v>63</v>
      </c>
      <c r="BJ90" s="19" t="s">
        <v>63</v>
      </c>
      <c r="BK90" s="19"/>
      <c r="BL90" s="19" t="s">
        <v>64</v>
      </c>
    </row>
    <row r="91" spans="1:64" ht="28.5">
      <c r="B91" s="54"/>
      <c r="C91" s="56"/>
      <c r="D91" s="54"/>
      <c r="N91">
        <f t="shared" si="4"/>
        <v>0</v>
      </c>
      <c r="O91">
        <f>N91*Auftragspauschalen!B$2</f>
        <v>0</v>
      </c>
      <c r="P91">
        <f>IF(O91&gt;=Auftragspauschalen!A$33,Auftragspauschalen!D$33,IF(O91&gt;=Auftragspauschalen!A$32,Auftragspauschalen!D$32,IF(O91&gt;=Auftragspauschalen!A$31,Auftragspauschalen!D$31,IF(O91&gt;=Auftragspauschalen!A$30,Auftragspauschalen!D$30,0))))</f>
        <v>0</v>
      </c>
      <c r="Q91">
        <f>IF(O91&gt;=Auftragspauschalen!A$33,Auftragspauschalen!G$33,IF(O91&gt;=Auftragspauschalen!A$32,Auftragspauschalen!G$32,IF(O91&gt;=Auftragspauschalen!A$31,Auftragspauschalen!G$31,IF(O91&gt;=Auftragspauschalen!A$30,Auftragspauschalen!G$30,0))))</f>
        <v>0</v>
      </c>
      <c r="R91">
        <f t="shared" si="3"/>
        <v>0</v>
      </c>
      <c r="S91">
        <v>0</v>
      </c>
      <c r="T91" s="33" t="s">
        <v>614</v>
      </c>
      <c r="U91" s="52" t="s">
        <v>886</v>
      </c>
      <c r="V91" s="19" t="s">
        <v>217</v>
      </c>
      <c r="W91" s="1">
        <v>3333</v>
      </c>
      <c r="X91" s="16">
        <v>110</v>
      </c>
      <c r="Y91" s="23" t="s">
        <v>222</v>
      </c>
      <c r="Z91" s="17" t="s">
        <v>57</v>
      </c>
      <c r="AA91" s="19" t="s">
        <v>156</v>
      </c>
      <c r="AB91" s="19" t="s">
        <v>223</v>
      </c>
      <c r="AC91" s="18">
        <v>1</v>
      </c>
      <c r="AD91" s="19"/>
      <c r="AE91" s="19"/>
      <c r="AF91" s="19"/>
      <c r="AG91" s="19" t="s">
        <v>63</v>
      </c>
      <c r="AH91" s="19" t="s">
        <v>63</v>
      </c>
      <c r="AI91" s="19" t="s">
        <v>63</v>
      </c>
      <c r="AJ91" s="19" t="s">
        <v>63</v>
      </c>
      <c r="AK91" s="19" t="s">
        <v>62</v>
      </c>
      <c r="AL91" s="19" t="s">
        <v>62</v>
      </c>
      <c r="AM91" s="19" t="s">
        <v>63</v>
      </c>
      <c r="AN91" s="19" t="s">
        <v>62</v>
      </c>
      <c r="AO91" s="19" t="s">
        <v>62</v>
      </c>
      <c r="AP91" s="19" t="s">
        <v>62</v>
      </c>
      <c r="AQ91" s="19" t="s">
        <v>62</v>
      </c>
      <c r="AR91" s="19" t="s">
        <v>63</v>
      </c>
      <c r="AS91" s="19" t="s">
        <v>63</v>
      </c>
      <c r="AT91" s="19" t="s">
        <v>63</v>
      </c>
      <c r="AU91" s="19" t="s">
        <v>63</v>
      </c>
      <c r="AV91" s="19" t="s">
        <v>63</v>
      </c>
      <c r="AW91" s="19" t="s">
        <v>63</v>
      </c>
      <c r="AX91" s="19" t="s">
        <v>63</v>
      </c>
      <c r="AY91" s="19" t="s">
        <v>63</v>
      </c>
      <c r="AZ91" s="19" t="s">
        <v>63</v>
      </c>
      <c r="BA91" s="19" t="s">
        <v>63</v>
      </c>
      <c r="BB91" s="19" t="s">
        <v>63</v>
      </c>
      <c r="BC91" s="19" t="s">
        <v>63</v>
      </c>
      <c r="BD91" s="19" t="s">
        <v>63</v>
      </c>
      <c r="BE91" s="19" t="s">
        <v>63</v>
      </c>
      <c r="BF91" s="19" t="s">
        <v>63</v>
      </c>
      <c r="BG91" s="19" t="s">
        <v>63</v>
      </c>
      <c r="BH91" s="19" t="s">
        <v>63</v>
      </c>
      <c r="BI91" s="19" t="s">
        <v>63</v>
      </c>
      <c r="BJ91" s="19" t="s">
        <v>63</v>
      </c>
      <c r="BK91" s="19"/>
      <c r="BL91" s="19" t="s">
        <v>64</v>
      </c>
    </row>
    <row r="92" spans="1:64" ht="28.5">
      <c r="A92">
        <v>24</v>
      </c>
      <c r="B92" s="54"/>
      <c r="C92" s="54"/>
      <c r="D92" s="54"/>
      <c r="N92">
        <f t="shared" si="4"/>
        <v>0</v>
      </c>
      <c r="O92">
        <f>N92*Auftragspauschalen!B$2</f>
        <v>0</v>
      </c>
      <c r="P92">
        <f>IF(O92&gt;=Auftragspauschalen!A$33,Auftragspauschalen!D$33,IF(O92&gt;=Auftragspauschalen!A$32,Auftragspauschalen!D$32,IF(O92&gt;=Auftragspauschalen!A$31,Auftragspauschalen!D$31,IF(O92&gt;=Auftragspauschalen!A$30,Auftragspauschalen!D$30,0))))</f>
        <v>0</v>
      </c>
      <c r="Q92">
        <f>IF(O92&gt;=Auftragspauschalen!A$33,Auftragspauschalen!G$33,IF(O92&gt;=Auftragspauschalen!A$32,Auftragspauschalen!G$32,IF(O92&gt;=Auftragspauschalen!A$31,Auftragspauschalen!G$31,IF(O92&gt;=Auftragspauschalen!A$30,Auftragspauschalen!G$30,0))))</f>
        <v>0</v>
      </c>
      <c r="R92">
        <f t="shared" si="3"/>
        <v>0</v>
      </c>
      <c r="S92">
        <v>0</v>
      </c>
      <c r="T92" s="33" t="s">
        <v>392</v>
      </c>
      <c r="U92" s="52" t="s">
        <v>887</v>
      </c>
      <c r="V92" s="19" t="s">
        <v>217</v>
      </c>
      <c r="W92" s="1">
        <v>3334</v>
      </c>
      <c r="X92" s="16">
        <v>63</v>
      </c>
      <c r="Y92" s="23" t="s">
        <v>224</v>
      </c>
      <c r="Z92" s="17" t="s">
        <v>57</v>
      </c>
      <c r="AA92" s="19" t="s">
        <v>57</v>
      </c>
      <c r="AB92" s="19" t="s">
        <v>219</v>
      </c>
      <c r="AC92" s="18">
        <v>1</v>
      </c>
      <c r="AD92" s="19"/>
      <c r="AE92" s="19"/>
      <c r="AF92" s="19"/>
      <c r="AG92" s="19" t="s">
        <v>63</v>
      </c>
      <c r="AH92" s="19" t="s">
        <v>63</v>
      </c>
      <c r="AI92" s="19" t="s">
        <v>63</v>
      </c>
      <c r="AJ92" s="19" t="s">
        <v>63</v>
      </c>
      <c r="AK92" s="19" t="s">
        <v>62</v>
      </c>
      <c r="AL92" s="19" t="s">
        <v>62</v>
      </c>
      <c r="AM92" s="19" t="s">
        <v>63</v>
      </c>
      <c r="AN92" s="19" t="s">
        <v>62</v>
      </c>
      <c r="AO92" s="19" t="s">
        <v>62</v>
      </c>
      <c r="AP92" s="19" t="s">
        <v>62</v>
      </c>
      <c r="AQ92" s="19" t="s">
        <v>62</v>
      </c>
      <c r="AR92" s="19" t="s">
        <v>63</v>
      </c>
      <c r="AS92" s="19" t="s">
        <v>63</v>
      </c>
      <c r="AT92" s="19" t="s">
        <v>63</v>
      </c>
      <c r="AU92" s="19" t="s">
        <v>63</v>
      </c>
      <c r="AV92" s="19" t="s">
        <v>63</v>
      </c>
      <c r="AW92" s="19" t="s">
        <v>63</v>
      </c>
      <c r="AX92" s="19" t="s">
        <v>63</v>
      </c>
      <c r="AY92" s="19" t="s">
        <v>63</v>
      </c>
      <c r="AZ92" s="19" t="s">
        <v>63</v>
      </c>
      <c r="BA92" s="19" t="s">
        <v>63</v>
      </c>
      <c r="BB92" s="19" t="s">
        <v>63</v>
      </c>
      <c r="BC92" s="19" t="s">
        <v>63</v>
      </c>
      <c r="BD92" s="19" t="s">
        <v>63</v>
      </c>
      <c r="BE92" s="19" t="s">
        <v>63</v>
      </c>
      <c r="BF92" s="19" t="s">
        <v>63</v>
      </c>
      <c r="BG92" s="19" t="s">
        <v>63</v>
      </c>
      <c r="BH92" s="19" t="s">
        <v>63</v>
      </c>
      <c r="BI92" s="19" t="s">
        <v>63</v>
      </c>
      <c r="BJ92" s="19" t="s">
        <v>63</v>
      </c>
      <c r="BK92" s="19"/>
      <c r="BL92" s="19" t="s">
        <v>64</v>
      </c>
    </row>
    <row r="93" spans="1:64" ht="28.5">
      <c r="A93">
        <v>24</v>
      </c>
      <c r="B93" s="54"/>
      <c r="C93" s="54"/>
      <c r="D93" s="54"/>
      <c r="N93">
        <f t="shared" si="4"/>
        <v>0</v>
      </c>
      <c r="O93">
        <f>N93*Auftragspauschalen!B$2</f>
        <v>0</v>
      </c>
      <c r="P93">
        <f>IF(O93&gt;=Auftragspauschalen!A$33,Auftragspauschalen!D$33,IF(O93&gt;=Auftragspauschalen!A$32,Auftragspauschalen!D$32,IF(O93&gt;=Auftragspauschalen!A$31,Auftragspauschalen!D$31,IF(O93&gt;=Auftragspauschalen!A$30,Auftragspauschalen!D$30,0))))</f>
        <v>0</v>
      </c>
      <c r="Q93">
        <f>IF(O93&gt;=Auftragspauschalen!A$33,Auftragspauschalen!G$33,IF(O93&gt;=Auftragspauschalen!A$32,Auftragspauschalen!G$32,IF(O93&gt;=Auftragspauschalen!A$31,Auftragspauschalen!G$31,IF(O93&gt;=Auftragspauschalen!A$30,Auftragspauschalen!G$30,0))))</f>
        <v>0</v>
      </c>
      <c r="R93">
        <f t="shared" si="3"/>
        <v>0</v>
      </c>
      <c r="S93">
        <v>0</v>
      </c>
      <c r="T93" s="33" t="s">
        <v>392</v>
      </c>
      <c r="U93" s="52" t="s">
        <v>887</v>
      </c>
      <c r="V93" s="19" t="s">
        <v>217</v>
      </c>
      <c r="W93" s="1">
        <v>3335</v>
      </c>
      <c r="X93" s="16">
        <v>70</v>
      </c>
      <c r="Y93" s="23" t="s">
        <v>224</v>
      </c>
      <c r="Z93" s="17" t="s">
        <v>57</v>
      </c>
      <c r="AA93" s="19" t="s">
        <v>57</v>
      </c>
      <c r="AB93" s="19" t="s">
        <v>223</v>
      </c>
      <c r="AC93" s="18">
        <v>1</v>
      </c>
      <c r="AD93" s="19"/>
      <c r="AE93" s="19"/>
      <c r="AF93" s="19"/>
      <c r="AG93" s="19" t="s">
        <v>63</v>
      </c>
      <c r="AH93" s="19" t="s">
        <v>63</v>
      </c>
      <c r="AI93" s="19" t="s">
        <v>63</v>
      </c>
      <c r="AJ93" s="19" t="s">
        <v>63</v>
      </c>
      <c r="AK93" s="19" t="s">
        <v>62</v>
      </c>
      <c r="AL93" s="19" t="s">
        <v>62</v>
      </c>
      <c r="AM93" s="19" t="s">
        <v>63</v>
      </c>
      <c r="AN93" s="19" t="s">
        <v>62</v>
      </c>
      <c r="AO93" s="19" t="s">
        <v>62</v>
      </c>
      <c r="AP93" s="19" t="s">
        <v>62</v>
      </c>
      <c r="AQ93" s="19" t="s">
        <v>62</v>
      </c>
      <c r="AR93" s="19" t="s">
        <v>63</v>
      </c>
      <c r="AS93" s="19" t="s">
        <v>63</v>
      </c>
      <c r="AT93" s="19" t="s">
        <v>63</v>
      </c>
      <c r="AU93" s="19" t="s">
        <v>63</v>
      </c>
      <c r="AV93" s="19" t="s">
        <v>63</v>
      </c>
      <c r="AW93" s="19" t="s">
        <v>63</v>
      </c>
      <c r="AX93" s="19" t="s">
        <v>63</v>
      </c>
      <c r="AY93" s="19" t="s">
        <v>63</v>
      </c>
      <c r="AZ93" s="19" t="s">
        <v>63</v>
      </c>
      <c r="BA93" s="19" t="s">
        <v>63</v>
      </c>
      <c r="BB93" s="19" t="s">
        <v>63</v>
      </c>
      <c r="BC93" s="19" t="s">
        <v>63</v>
      </c>
      <c r="BD93" s="19" t="s">
        <v>63</v>
      </c>
      <c r="BE93" s="19" t="s">
        <v>63</v>
      </c>
      <c r="BF93" s="19" t="s">
        <v>63</v>
      </c>
      <c r="BG93" s="19" t="s">
        <v>63</v>
      </c>
      <c r="BH93" s="19" t="s">
        <v>63</v>
      </c>
      <c r="BI93" s="19" t="s">
        <v>63</v>
      </c>
      <c r="BJ93" s="19" t="s">
        <v>63</v>
      </c>
      <c r="BK93" s="19"/>
      <c r="BL93" s="19" t="s">
        <v>64</v>
      </c>
    </row>
    <row r="94" spans="1:64" ht="28.5">
      <c r="B94" s="54"/>
      <c r="C94" s="56"/>
      <c r="D94" s="54"/>
      <c r="N94">
        <f t="shared" si="4"/>
        <v>0</v>
      </c>
      <c r="O94">
        <f>N94*Auftragspauschalen!B$2</f>
        <v>0</v>
      </c>
      <c r="P94">
        <f>IF(O94&gt;=Auftragspauschalen!A$33,Auftragspauschalen!D$33,IF(O94&gt;=Auftragspauschalen!A$32,Auftragspauschalen!D$32,IF(O94&gt;=Auftragspauschalen!A$31,Auftragspauschalen!D$31,IF(O94&gt;=Auftragspauschalen!A$30,Auftragspauschalen!D$30,0))))</f>
        <v>0</v>
      </c>
      <c r="Q94">
        <f>IF(O94&gt;=Auftragspauschalen!A$33,Auftragspauschalen!G$33,IF(O94&gt;=Auftragspauschalen!A$32,Auftragspauschalen!G$32,IF(O94&gt;=Auftragspauschalen!A$31,Auftragspauschalen!G$31,IF(O94&gt;=Auftragspauschalen!A$30,Auftragspauschalen!G$30,0))))</f>
        <v>0</v>
      </c>
      <c r="R94">
        <f t="shared" si="3"/>
        <v>0</v>
      </c>
      <c r="S94">
        <v>0</v>
      </c>
      <c r="T94" s="33" t="s">
        <v>614</v>
      </c>
      <c r="U94" s="52" t="s">
        <v>888</v>
      </c>
      <c r="V94" s="19" t="s">
        <v>217</v>
      </c>
      <c r="W94" s="1">
        <v>3339</v>
      </c>
      <c r="X94" s="16">
        <v>200</v>
      </c>
      <c r="Y94" s="23" t="s">
        <v>225</v>
      </c>
      <c r="Z94" s="17" t="s">
        <v>57</v>
      </c>
      <c r="AA94" s="19" t="s">
        <v>57</v>
      </c>
      <c r="AB94" s="19" t="s">
        <v>223</v>
      </c>
      <c r="AC94" s="18">
        <v>1</v>
      </c>
      <c r="AD94" s="19"/>
      <c r="AE94" s="19"/>
      <c r="AF94" s="19"/>
      <c r="AG94" s="19" t="s">
        <v>63</v>
      </c>
      <c r="AH94" s="19" t="s">
        <v>63</v>
      </c>
      <c r="AI94" s="19" t="s">
        <v>63</v>
      </c>
      <c r="AJ94" s="19" t="s">
        <v>63</v>
      </c>
      <c r="AK94" s="19" t="s">
        <v>62</v>
      </c>
      <c r="AL94" s="19" t="s">
        <v>62</v>
      </c>
      <c r="AM94" s="19" t="s">
        <v>63</v>
      </c>
      <c r="AN94" s="19" t="s">
        <v>62</v>
      </c>
      <c r="AO94" s="19" t="s">
        <v>62</v>
      </c>
      <c r="AP94" s="19" t="s">
        <v>62</v>
      </c>
      <c r="AQ94" s="19" t="s">
        <v>62</v>
      </c>
      <c r="AR94" s="19" t="s">
        <v>63</v>
      </c>
      <c r="AS94" s="19" t="s">
        <v>63</v>
      </c>
      <c r="AT94" s="19" t="s">
        <v>63</v>
      </c>
      <c r="AU94" s="19" t="s">
        <v>63</v>
      </c>
      <c r="AV94" s="19" t="s">
        <v>63</v>
      </c>
      <c r="AW94" s="19" t="s">
        <v>63</v>
      </c>
      <c r="AX94" s="19" t="s">
        <v>63</v>
      </c>
      <c r="AY94" s="19" t="s">
        <v>63</v>
      </c>
      <c r="AZ94" s="19" t="s">
        <v>63</v>
      </c>
      <c r="BA94" s="19" t="s">
        <v>63</v>
      </c>
      <c r="BB94" s="19" t="s">
        <v>63</v>
      </c>
      <c r="BC94" s="19" t="s">
        <v>63</v>
      </c>
      <c r="BD94" s="19" t="s">
        <v>63</v>
      </c>
      <c r="BE94" s="19" t="s">
        <v>63</v>
      </c>
      <c r="BF94" s="19" t="s">
        <v>63</v>
      </c>
      <c r="BG94" s="19" t="s">
        <v>63</v>
      </c>
      <c r="BH94" s="19" t="s">
        <v>63</v>
      </c>
      <c r="BI94" s="19" t="s">
        <v>63</v>
      </c>
      <c r="BJ94" s="19" t="s">
        <v>63</v>
      </c>
      <c r="BK94" s="19"/>
      <c r="BL94" s="19" t="s">
        <v>64</v>
      </c>
    </row>
    <row r="95" spans="1:64" ht="102">
      <c r="A95">
        <v>24</v>
      </c>
      <c r="B95" s="54">
        <v>549614</v>
      </c>
      <c r="C95" s="52" t="s">
        <v>889</v>
      </c>
      <c r="D95" s="54">
        <v>1000</v>
      </c>
      <c r="N95">
        <f t="shared" si="4"/>
        <v>1000</v>
      </c>
      <c r="O95">
        <f>N95*Auftragspauschalen!B$2</f>
        <v>6034</v>
      </c>
      <c r="P95">
        <f>IF(O95&gt;=Auftragspauschalen!A$33,Auftragspauschalen!D$33,IF(O95&gt;=Auftragspauschalen!A$32,Auftragspauschalen!D$32,IF(O95&gt;=Auftragspauschalen!A$31,Auftragspauschalen!D$31,IF(O95&gt;=Auftragspauschalen!A$30,Auftragspauschalen!D$30,0))))</f>
        <v>38.5</v>
      </c>
      <c r="Q95">
        <f>IF(O95&gt;=Auftragspauschalen!A$33,Auftragspauschalen!G$33,IF(O95&gt;=Auftragspauschalen!A$32,Auftragspauschalen!G$32,IF(O95&gt;=Auftragspauschalen!A$31,Auftragspauschalen!G$31,IF(O95&gt;=Auftragspauschalen!A$30,Auftragspauschalen!G$30,0))))</f>
        <v>37.08</v>
      </c>
      <c r="R95">
        <f t="shared" si="3"/>
        <v>8.6590000000000007</v>
      </c>
      <c r="S95">
        <v>2</v>
      </c>
      <c r="T95" s="33" t="s">
        <v>617</v>
      </c>
      <c r="U95" s="52" t="s">
        <v>890</v>
      </c>
      <c r="V95" s="19" t="s">
        <v>217</v>
      </c>
      <c r="W95" s="1">
        <v>3349</v>
      </c>
      <c r="X95" s="16">
        <v>133</v>
      </c>
      <c r="Y95" s="23" t="s">
        <v>226</v>
      </c>
      <c r="Z95" s="19" t="s">
        <v>227</v>
      </c>
      <c r="AA95" s="19" t="s">
        <v>57</v>
      </c>
      <c r="AB95" s="17" t="s">
        <v>57</v>
      </c>
      <c r="AC95" s="18">
        <v>1</v>
      </c>
      <c r="AD95" s="19" t="s">
        <v>228</v>
      </c>
      <c r="AE95" s="19"/>
      <c r="AF95" s="19"/>
      <c r="AG95" s="19" t="s">
        <v>63</v>
      </c>
      <c r="AH95" s="19" t="s">
        <v>63</v>
      </c>
      <c r="AI95" s="19" t="s">
        <v>63</v>
      </c>
      <c r="AJ95" s="19" t="s">
        <v>63</v>
      </c>
      <c r="AK95" s="19" t="s">
        <v>62</v>
      </c>
      <c r="AL95" s="19" t="s">
        <v>63</v>
      </c>
      <c r="AM95" s="19" t="s">
        <v>62</v>
      </c>
      <c r="AN95" s="19" t="s">
        <v>62</v>
      </c>
      <c r="AO95" s="19" t="s">
        <v>62</v>
      </c>
      <c r="AP95" s="19" t="s">
        <v>62</v>
      </c>
      <c r="AQ95" s="19" t="s">
        <v>62</v>
      </c>
      <c r="AR95" s="19" t="s">
        <v>63</v>
      </c>
      <c r="AS95" s="19" t="s">
        <v>63</v>
      </c>
      <c r="AT95" s="19" t="s">
        <v>63</v>
      </c>
      <c r="AU95" s="19" t="s">
        <v>63</v>
      </c>
      <c r="AV95" s="19" t="s">
        <v>63</v>
      </c>
      <c r="AW95" s="19" t="s">
        <v>63</v>
      </c>
      <c r="AX95" s="19" t="s">
        <v>63</v>
      </c>
      <c r="AY95" s="19" t="s">
        <v>63</v>
      </c>
      <c r="AZ95" s="19" t="s">
        <v>63</v>
      </c>
      <c r="BA95" s="19" t="s">
        <v>63</v>
      </c>
      <c r="BB95" s="19" t="s">
        <v>63</v>
      </c>
      <c r="BC95" s="19" t="s">
        <v>63</v>
      </c>
      <c r="BD95" s="19" t="s">
        <v>63</v>
      </c>
      <c r="BE95" s="19" t="s">
        <v>63</v>
      </c>
      <c r="BF95" s="19" t="s">
        <v>63</v>
      </c>
      <c r="BG95" s="19" t="s">
        <v>63</v>
      </c>
      <c r="BH95" s="19" t="s">
        <v>63</v>
      </c>
      <c r="BI95" s="19" t="s">
        <v>63</v>
      </c>
      <c r="BJ95" s="19" t="s">
        <v>63</v>
      </c>
      <c r="BK95" s="24"/>
      <c r="BL95" s="19" t="s">
        <v>64</v>
      </c>
    </row>
    <row r="96" spans="1:64" ht="76.5">
      <c r="B96" s="54"/>
      <c r="C96" s="52"/>
      <c r="D96" s="54"/>
      <c r="N96">
        <f t="shared" si="4"/>
        <v>0</v>
      </c>
      <c r="O96">
        <f>N96*Auftragspauschalen!B$2</f>
        <v>0</v>
      </c>
      <c r="P96">
        <f>IF(O96&gt;=Auftragspauschalen!A$33,Auftragspauschalen!D$33,IF(O96&gt;=Auftragspauschalen!A$32,Auftragspauschalen!D$32,IF(O96&gt;=Auftragspauschalen!A$31,Auftragspauschalen!D$31,IF(O96&gt;=Auftragspauschalen!A$30,Auftragspauschalen!D$30,0))))</f>
        <v>0</v>
      </c>
      <c r="Q96">
        <f>IF(O96&gt;=Auftragspauschalen!A$33,Auftragspauschalen!G$33,IF(O96&gt;=Auftragspauschalen!A$32,Auftragspauschalen!G$32,IF(O96&gt;=Auftragspauschalen!A$31,Auftragspauschalen!G$31,IF(O96&gt;=Auftragspauschalen!A$30,Auftragspauschalen!G$30,0))))</f>
        <v>0</v>
      </c>
      <c r="R96">
        <f t="shared" si="3"/>
        <v>0</v>
      </c>
      <c r="S96">
        <v>0</v>
      </c>
      <c r="U96" s="52" t="s">
        <v>891</v>
      </c>
      <c r="V96" s="19" t="s">
        <v>217</v>
      </c>
      <c r="W96" s="1">
        <v>3349.1</v>
      </c>
      <c r="X96" s="16">
        <v>53</v>
      </c>
      <c r="Y96" s="23" t="s">
        <v>229</v>
      </c>
      <c r="Z96" s="19" t="s">
        <v>227</v>
      </c>
      <c r="AA96" s="19" t="s">
        <v>57</v>
      </c>
      <c r="AB96" s="17" t="s">
        <v>57</v>
      </c>
      <c r="AC96" s="18" t="s">
        <v>230</v>
      </c>
      <c r="AD96" s="19" t="s">
        <v>231</v>
      </c>
      <c r="AE96" s="19"/>
      <c r="AF96" s="19"/>
      <c r="AG96" s="19" t="s">
        <v>63</v>
      </c>
      <c r="AH96" s="19" t="s">
        <v>63</v>
      </c>
      <c r="AI96" s="19" t="s">
        <v>63</v>
      </c>
      <c r="AJ96" s="19" t="s">
        <v>63</v>
      </c>
      <c r="AK96" s="19" t="s">
        <v>62</v>
      </c>
      <c r="AL96" s="19" t="s">
        <v>63</v>
      </c>
      <c r="AM96" s="19" t="s">
        <v>62</v>
      </c>
      <c r="AN96" s="19" t="s">
        <v>62</v>
      </c>
      <c r="AO96" s="19" t="s">
        <v>62</v>
      </c>
      <c r="AP96" s="19" t="s">
        <v>62</v>
      </c>
      <c r="AQ96" s="19" t="s">
        <v>62</v>
      </c>
      <c r="AR96" s="19" t="s">
        <v>63</v>
      </c>
      <c r="AS96" s="19" t="s">
        <v>63</v>
      </c>
      <c r="AT96" s="19" t="s">
        <v>63</v>
      </c>
      <c r="AU96" s="19" t="s">
        <v>63</v>
      </c>
      <c r="AV96" s="19" t="s">
        <v>63</v>
      </c>
      <c r="AW96" s="19" t="s">
        <v>63</v>
      </c>
      <c r="AX96" s="19" t="s">
        <v>63</v>
      </c>
      <c r="AY96" s="19" t="s">
        <v>63</v>
      </c>
      <c r="AZ96" s="19" t="s">
        <v>63</v>
      </c>
      <c r="BA96" s="19" t="s">
        <v>63</v>
      </c>
      <c r="BB96" s="19" t="s">
        <v>63</v>
      </c>
      <c r="BC96" s="19" t="s">
        <v>63</v>
      </c>
      <c r="BD96" s="19" t="s">
        <v>63</v>
      </c>
      <c r="BE96" s="19" t="s">
        <v>63</v>
      </c>
      <c r="BF96" s="19" t="s">
        <v>63</v>
      </c>
      <c r="BG96" s="19" t="s">
        <v>63</v>
      </c>
      <c r="BH96" s="19" t="s">
        <v>63</v>
      </c>
      <c r="BI96" s="19" t="s">
        <v>63</v>
      </c>
      <c r="BJ96" s="19" t="s">
        <v>63</v>
      </c>
      <c r="BK96" s="19" t="s">
        <v>191</v>
      </c>
      <c r="BL96" s="19" t="s">
        <v>64</v>
      </c>
    </row>
    <row r="97" spans="1:64" ht="42.75">
      <c r="A97">
        <v>24</v>
      </c>
      <c r="B97" s="54">
        <v>552215</v>
      </c>
      <c r="C97" s="52" t="s">
        <v>892</v>
      </c>
      <c r="D97" s="54">
        <v>1200</v>
      </c>
      <c r="N97">
        <f t="shared" si="4"/>
        <v>1200</v>
      </c>
      <c r="O97">
        <f>N97*Auftragspauschalen!B$2</f>
        <v>7240.8</v>
      </c>
      <c r="P97">
        <f>IF(O97&gt;=Auftragspauschalen!A$33,Auftragspauschalen!D$33,IF(O97&gt;=Auftragspauschalen!A$32,Auftragspauschalen!D$32,IF(O97&gt;=Auftragspauschalen!A$31,Auftragspauschalen!D$31,IF(O97&gt;=Auftragspauschalen!A$30,Auftragspauschalen!D$30,0))))</f>
        <v>38.5</v>
      </c>
      <c r="Q97">
        <f>IF(O97&gt;=Auftragspauschalen!A$33,Auftragspauschalen!G$33,IF(O97&gt;=Auftragspauschalen!A$32,Auftragspauschalen!G$32,IF(O97&gt;=Auftragspauschalen!A$31,Auftragspauschalen!G$31,IF(O97&gt;=Auftragspauschalen!A$30,Auftragspauschalen!G$30,0))))</f>
        <v>37.08</v>
      </c>
      <c r="R97">
        <f t="shared" si="3"/>
        <v>10.3908</v>
      </c>
      <c r="S97">
        <v>1</v>
      </c>
      <c r="U97" s="52" t="s">
        <v>232</v>
      </c>
      <c r="V97" s="19" t="s">
        <v>217</v>
      </c>
      <c r="W97" s="1">
        <v>3375</v>
      </c>
      <c r="X97" s="16">
        <v>47</v>
      </c>
      <c r="Y97" s="23" t="s">
        <v>232</v>
      </c>
      <c r="Z97" s="17" t="s">
        <v>57</v>
      </c>
      <c r="AA97" s="19" t="s">
        <v>57</v>
      </c>
      <c r="AB97" s="19" t="s">
        <v>116</v>
      </c>
      <c r="AC97" s="18">
        <v>1</v>
      </c>
      <c r="AD97" s="19"/>
      <c r="AE97" s="19"/>
      <c r="AF97" s="19"/>
      <c r="AG97" s="19" t="s">
        <v>63</v>
      </c>
      <c r="AH97" s="19" t="s">
        <v>63</v>
      </c>
      <c r="AI97" s="19" t="s">
        <v>63</v>
      </c>
      <c r="AJ97" s="19" t="s">
        <v>63</v>
      </c>
      <c r="AK97" s="19" t="s">
        <v>62</v>
      </c>
      <c r="AL97" s="19" t="s">
        <v>63</v>
      </c>
      <c r="AM97" s="19" t="s">
        <v>62</v>
      </c>
      <c r="AN97" s="19" t="s">
        <v>62</v>
      </c>
      <c r="AO97" s="19" t="s">
        <v>62</v>
      </c>
      <c r="AP97" s="19" t="s">
        <v>62</v>
      </c>
      <c r="AQ97" s="19" t="s">
        <v>62</v>
      </c>
      <c r="AR97" s="19" t="s">
        <v>63</v>
      </c>
      <c r="AS97" s="19" t="s">
        <v>63</v>
      </c>
      <c r="AT97" s="19" t="s">
        <v>63</v>
      </c>
      <c r="AU97" s="19" t="s">
        <v>63</v>
      </c>
      <c r="AV97" s="19" t="s">
        <v>63</v>
      </c>
      <c r="AW97" s="19" t="s">
        <v>63</v>
      </c>
      <c r="AX97" s="19" t="s">
        <v>63</v>
      </c>
      <c r="AY97" s="19" t="s">
        <v>63</v>
      </c>
      <c r="AZ97" s="19" t="s">
        <v>63</v>
      </c>
      <c r="BA97" s="19" t="s">
        <v>63</v>
      </c>
      <c r="BB97" s="19" t="s">
        <v>63</v>
      </c>
      <c r="BC97" s="19" t="s">
        <v>63</v>
      </c>
      <c r="BD97" s="19" t="s">
        <v>63</v>
      </c>
      <c r="BE97" s="19" t="s">
        <v>63</v>
      </c>
      <c r="BF97" s="19" t="s">
        <v>63</v>
      </c>
      <c r="BG97" s="19" t="s">
        <v>63</v>
      </c>
      <c r="BH97" s="19" t="s">
        <v>63</v>
      </c>
      <c r="BI97" s="19" t="s">
        <v>63</v>
      </c>
      <c r="BJ97" s="19" t="s">
        <v>63</v>
      </c>
      <c r="BK97" s="19"/>
      <c r="BL97" s="19" t="s">
        <v>64</v>
      </c>
    </row>
    <row r="98" spans="1:64" ht="76.5">
      <c r="A98">
        <v>24</v>
      </c>
      <c r="B98" s="54">
        <v>550255</v>
      </c>
      <c r="C98" s="52" t="s">
        <v>893</v>
      </c>
      <c r="D98" s="54">
        <v>800</v>
      </c>
      <c r="N98">
        <f t="shared" si="4"/>
        <v>800</v>
      </c>
      <c r="O98">
        <f>N98*Auftragspauschalen!B$2</f>
        <v>4827.2</v>
      </c>
      <c r="P98">
        <f>IF(O98&gt;=Auftragspauschalen!A$33,Auftragspauschalen!D$33,IF(O98&gt;=Auftragspauschalen!A$32,Auftragspauschalen!D$32,IF(O98&gt;=Auftragspauschalen!A$31,Auftragspauschalen!D$31,IF(O98&gt;=Auftragspauschalen!A$30,Auftragspauschalen!D$30,0))))</f>
        <v>38.5</v>
      </c>
      <c r="Q98">
        <f>IF(O98&gt;=Auftragspauschalen!A$33,Auftragspauschalen!G$33,IF(O98&gt;=Auftragspauschalen!A$32,Auftragspauschalen!G$32,IF(O98&gt;=Auftragspauschalen!A$31,Auftragspauschalen!G$31,IF(O98&gt;=Auftragspauschalen!A$30,Auftragspauschalen!G$30,0))))</f>
        <v>37.08</v>
      </c>
      <c r="R98">
        <f t="shared" si="3"/>
        <v>6.9272</v>
      </c>
      <c r="S98">
        <v>1</v>
      </c>
      <c r="U98" s="52" t="s">
        <v>894</v>
      </c>
      <c r="V98" s="19" t="s">
        <v>217</v>
      </c>
      <c r="W98" s="1">
        <v>3396</v>
      </c>
      <c r="X98" s="16">
        <v>53</v>
      </c>
      <c r="Y98" s="23" t="s">
        <v>233</v>
      </c>
      <c r="Z98" s="19" t="s">
        <v>227</v>
      </c>
      <c r="AA98" s="19" t="s">
        <v>57</v>
      </c>
      <c r="AB98" s="17" t="s">
        <v>57</v>
      </c>
      <c r="AC98" s="18">
        <v>1</v>
      </c>
      <c r="AD98" s="19" t="s">
        <v>194</v>
      </c>
      <c r="AE98" s="19"/>
      <c r="AF98" s="19" t="s">
        <v>234</v>
      </c>
      <c r="AG98" s="19" t="s">
        <v>63</v>
      </c>
      <c r="AH98" s="19" t="s">
        <v>63</v>
      </c>
      <c r="AI98" s="19" t="s">
        <v>63</v>
      </c>
      <c r="AJ98" s="19" t="s">
        <v>63</v>
      </c>
      <c r="AK98" s="19" t="s">
        <v>62</v>
      </c>
      <c r="AL98" s="19" t="s">
        <v>63</v>
      </c>
      <c r="AM98" s="19" t="s">
        <v>62</v>
      </c>
      <c r="AN98" s="19" t="s">
        <v>62</v>
      </c>
      <c r="AO98" s="19" t="s">
        <v>62</v>
      </c>
      <c r="AP98" s="19" t="s">
        <v>62</v>
      </c>
      <c r="AQ98" s="19" t="s">
        <v>62</v>
      </c>
      <c r="AR98" s="19" t="s">
        <v>63</v>
      </c>
      <c r="AS98" s="19" t="s">
        <v>63</v>
      </c>
      <c r="AT98" s="19" t="s">
        <v>63</v>
      </c>
      <c r="AU98" s="19" t="s">
        <v>63</v>
      </c>
      <c r="AV98" s="19" t="s">
        <v>63</v>
      </c>
      <c r="AW98" s="19" t="s">
        <v>63</v>
      </c>
      <c r="AX98" s="19" t="s">
        <v>63</v>
      </c>
      <c r="AY98" s="19" t="s">
        <v>63</v>
      </c>
      <c r="AZ98" s="19" t="s">
        <v>63</v>
      </c>
      <c r="BA98" s="19" t="s">
        <v>63</v>
      </c>
      <c r="BB98" s="19" t="s">
        <v>63</v>
      </c>
      <c r="BC98" s="19" t="s">
        <v>63</v>
      </c>
      <c r="BD98" s="19" t="s">
        <v>63</v>
      </c>
      <c r="BE98" s="19" t="s">
        <v>63</v>
      </c>
      <c r="BF98" s="19" t="s">
        <v>63</v>
      </c>
      <c r="BG98" s="19" t="s">
        <v>63</v>
      </c>
      <c r="BH98" s="19" t="s">
        <v>63</v>
      </c>
      <c r="BI98" s="19" t="s">
        <v>63</v>
      </c>
      <c r="BJ98" s="19" t="s">
        <v>63</v>
      </c>
      <c r="BK98" s="19"/>
      <c r="BL98" s="19" t="s">
        <v>64</v>
      </c>
    </row>
    <row r="99" spans="1:64" ht="63.75">
      <c r="B99" s="54"/>
      <c r="C99" s="56"/>
      <c r="D99" s="54"/>
      <c r="N99">
        <f t="shared" si="4"/>
        <v>0</v>
      </c>
      <c r="O99">
        <f>N99*Auftragspauschalen!B$2</f>
        <v>0</v>
      </c>
      <c r="P99">
        <f>IF(O99&gt;=Auftragspauschalen!A$33,Auftragspauschalen!D$33,IF(O99&gt;=Auftragspauschalen!A$32,Auftragspauschalen!D$32,IF(O99&gt;=Auftragspauschalen!A$31,Auftragspauschalen!D$31,IF(O99&gt;=Auftragspauschalen!A$30,Auftragspauschalen!D$30,0))))</f>
        <v>0</v>
      </c>
      <c r="Q99">
        <f>IF(O99&gt;=Auftragspauschalen!A$33,Auftragspauschalen!G$33,IF(O99&gt;=Auftragspauschalen!A$32,Auftragspauschalen!G$32,IF(O99&gt;=Auftragspauschalen!A$31,Auftragspauschalen!G$31,IF(O99&gt;=Auftragspauschalen!A$30,Auftragspauschalen!G$30,0))))</f>
        <v>0</v>
      </c>
      <c r="R99">
        <f t="shared" ref="R99:R127" si="5">IF(A99="33bis",(D99+G99)*1*0.047477,IF(A99="24bis",(D99+G99)*1*0.036361,(D99+G99)*0.25*0.034636))</f>
        <v>0</v>
      </c>
      <c r="S99">
        <v>0</v>
      </c>
      <c r="U99" s="52" t="s">
        <v>895</v>
      </c>
      <c r="V99" s="19" t="s">
        <v>217</v>
      </c>
      <c r="W99" s="1">
        <v>3396.1</v>
      </c>
      <c r="X99" s="16">
        <v>26</v>
      </c>
      <c r="Y99" s="23" t="s">
        <v>235</v>
      </c>
      <c r="Z99" s="19" t="s">
        <v>227</v>
      </c>
      <c r="AA99" s="19" t="s">
        <v>57</v>
      </c>
      <c r="AB99" s="17" t="s">
        <v>57</v>
      </c>
      <c r="AC99" s="18">
        <v>1</v>
      </c>
      <c r="AD99" s="19" t="s">
        <v>207</v>
      </c>
      <c r="AE99" s="19"/>
      <c r="AF99" s="19" t="s">
        <v>236</v>
      </c>
      <c r="AG99" s="19" t="s">
        <v>63</v>
      </c>
      <c r="AH99" s="19" t="s">
        <v>63</v>
      </c>
      <c r="AI99" s="19" t="s">
        <v>63</v>
      </c>
      <c r="AJ99" s="19" t="s">
        <v>63</v>
      </c>
      <c r="AK99" s="19" t="s">
        <v>62</v>
      </c>
      <c r="AL99" s="19" t="s">
        <v>63</v>
      </c>
      <c r="AM99" s="19" t="s">
        <v>62</v>
      </c>
      <c r="AN99" s="19" t="s">
        <v>62</v>
      </c>
      <c r="AO99" s="19" t="s">
        <v>62</v>
      </c>
      <c r="AP99" s="19" t="s">
        <v>62</v>
      </c>
      <c r="AQ99" s="19" t="s">
        <v>62</v>
      </c>
      <c r="AR99" s="19" t="s">
        <v>63</v>
      </c>
      <c r="AS99" s="19" t="s">
        <v>63</v>
      </c>
      <c r="AT99" s="19" t="s">
        <v>63</v>
      </c>
      <c r="AU99" s="19" t="s">
        <v>63</v>
      </c>
      <c r="AV99" s="19" t="s">
        <v>63</v>
      </c>
      <c r="AW99" s="19" t="s">
        <v>63</v>
      </c>
      <c r="AX99" s="19" t="s">
        <v>63</v>
      </c>
      <c r="AY99" s="19" t="s">
        <v>63</v>
      </c>
      <c r="AZ99" s="19" t="s">
        <v>63</v>
      </c>
      <c r="BA99" s="19" t="s">
        <v>63</v>
      </c>
      <c r="BB99" s="19" t="s">
        <v>63</v>
      </c>
      <c r="BC99" s="19" t="s">
        <v>63</v>
      </c>
      <c r="BD99" s="19" t="s">
        <v>63</v>
      </c>
      <c r="BE99" s="19" t="s">
        <v>63</v>
      </c>
      <c r="BF99" s="19" t="s">
        <v>63</v>
      </c>
      <c r="BG99" s="19" t="s">
        <v>63</v>
      </c>
      <c r="BH99" s="19" t="s">
        <v>63</v>
      </c>
      <c r="BI99" s="19" t="s">
        <v>63</v>
      </c>
      <c r="BJ99" s="19" t="s">
        <v>63</v>
      </c>
      <c r="BK99" s="19" t="s">
        <v>191</v>
      </c>
      <c r="BL99" s="19" t="s">
        <v>64</v>
      </c>
    </row>
    <row r="100" spans="1:64" ht="42.75">
      <c r="A100">
        <v>24</v>
      </c>
      <c r="B100" s="54">
        <v>550454</v>
      </c>
      <c r="C100" s="54" t="s">
        <v>896</v>
      </c>
      <c r="D100" s="54">
        <v>600</v>
      </c>
      <c r="N100">
        <f t="shared" si="4"/>
        <v>600</v>
      </c>
      <c r="O100">
        <f>N100*Auftragspauschalen!B$2</f>
        <v>3620.4</v>
      </c>
      <c r="P100">
        <f>IF(O100&gt;=Auftragspauschalen!A$33,Auftragspauschalen!D$33,IF(O100&gt;=Auftragspauschalen!A$32,Auftragspauschalen!D$32,IF(O100&gt;=Auftragspauschalen!A$31,Auftragspauschalen!D$31,IF(O100&gt;=Auftragspauschalen!A$30,Auftragspauschalen!D$30,0))))</f>
        <v>38.5</v>
      </c>
      <c r="Q100">
        <f>IF(O100&gt;=Auftragspauschalen!A$33,Auftragspauschalen!G$33,IF(O100&gt;=Auftragspauschalen!A$32,Auftragspauschalen!G$32,IF(O100&gt;=Auftragspauschalen!A$31,Auftragspauschalen!G$31,IF(O100&gt;=Auftragspauschalen!A$30,Auftragspauschalen!G$30,0))))</f>
        <v>37.08</v>
      </c>
      <c r="R100">
        <f t="shared" si="5"/>
        <v>5.1954000000000002</v>
      </c>
      <c r="S100">
        <v>1</v>
      </c>
      <c r="T100" s="33" t="s">
        <v>3065</v>
      </c>
      <c r="U100" s="52" t="s">
        <v>897</v>
      </c>
      <c r="V100" s="19" t="s">
        <v>217</v>
      </c>
      <c r="W100" s="1">
        <v>3446</v>
      </c>
      <c r="X100" s="16">
        <v>180</v>
      </c>
      <c r="Y100" s="23" t="s">
        <v>237</v>
      </c>
      <c r="Z100" s="19" t="s">
        <v>238</v>
      </c>
      <c r="AA100" s="19" t="s">
        <v>57</v>
      </c>
      <c r="AB100" s="17" t="s">
        <v>57</v>
      </c>
      <c r="AC100" s="18">
        <v>1</v>
      </c>
      <c r="AD100" s="19"/>
      <c r="AE100" s="19"/>
      <c r="AF100" s="19"/>
      <c r="AG100" s="19" t="s">
        <v>63</v>
      </c>
      <c r="AH100" s="19" t="s">
        <v>63</v>
      </c>
      <c r="AI100" s="19" t="s">
        <v>63</v>
      </c>
      <c r="AJ100" s="19" t="s">
        <v>63</v>
      </c>
      <c r="AK100" s="19" t="s">
        <v>62</v>
      </c>
      <c r="AL100" s="19" t="s">
        <v>62</v>
      </c>
      <c r="AM100" s="19" t="s">
        <v>63</v>
      </c>
      <c r="AN100" s="19" t="s">
        <v>62</v>
      </c>
      <c r="AO100" s="19" t="s">
        <v>62</v>
      </c>
      <c r="AP100" s="19" t="s">
        <v>62</v>
      </c>
      <c r="AQ100" s="19" t="s">
        <v>62</v>
      </c>
      <c r="AR100" s="19" t="s">
        <v>63</v>
      </c>
      <c r="AS100" s="19" t="s">
        <v>63</v>
      </c>
      <c r="AT100" s="19" t="s">
        <v>63</v>
      </c>
      <c r="AU100" s="19" t="s">
        <v>63</v>
      </c>
      <c r="AV100" s="19" t="s">
        <v>63</v>
      </c>
      <c r="AW100" s="19" t="s">
        <v>63</v>
      </c>
      <c r="AX100" s="19" t="s">
        <v>63</v>
      </c>
      <c r="AY100" s="19" t="s">
        <v>63</v>
      </c>
      <c r="AZ100" s="19" t="s">
        <v>63</v>
      </c>
      <c r="BA100" s="19" t="s">
        <v>63</v>
      </c>
      <c r="BB100" s="19" t="s">
        <v>63</v>
      </c>
      <c r="BC100" s="19" t="s">
        <v>63</v>
      </c>
      <c r="BD100" s="19" t="s">
        <v>63</v>
      </c>
      <c r="BE100" s="19" t="s">
        <v>63</v>
      </c>
      <c r="BF100" s="19" t="s">
        <v>63</v>
      </c>
      <c r="BG100" s="19" t="s">
        <v>63</v>
      </c>
      <c r="BH100" s="19" t="s">
        <v>63</v>
      </c>
      <c r="BI100" s="19" t="s">
        <v>63</v>
      </c>
      <c r="BJ100" s="19" t="s">
        <v>63</v>
      </c>
      <c r="BK100" s="19"/>
      <c r="BL100" s="19" t="s">
        <v>64</v>
      </c>
    </row>
    <row r="101" spans="1:64">
      <c r="A101">
        <v>24</v>
      </c>
      <c r="B101" s="54">
        <v>550513</v>
      </c>
      <c r="C101" s="54" t="s">
        <v>898</v>
      </c>
      <c r="D101" s="54">
        <v>250</v>
      </c>
      <c r="N101">
        <f t="shared" si="4"/>
        <v>250</v>
      </c>
      <c r="O101">
        <f>N101*Auftragspauschalen!B$2</f>
        <v>1508.5</v>
      </c>
      <c r="P101">
        <f>IF(O101&gt;=Auftragspauschalen!A$33,Auftragspauschalen!D$33,IF(O101&gt;=Auftragspauschalen!A$32,Auftragspauschalen!D$32,IF(O101&gt;=Auftragspauschalen!A$31,Auftragspauschalen!D$31,IF(O101&gt;=Auftragspauschalen!A$30,Auftragspauschalen!D$30,0))))</f>
        <v>32.119999999999997</v>
      </c>
      <c r="Q101">
        <f>IF(O101&gt;=Auftragspauschalen!A$33,Auftragspauschalen!G$33,IF(O101&gt;=Auftragspauschalen!A$32,Auftragspauschalen!G$32,IF(O101&gt;=Auftragspauschalen!A$31,Auftragspauschalen!G$31,IF(O101&gt;=Auftragspauschalen!A$30,Auftragspauschalen!G$30,0))))</f>
        <v>30.88</v>
      </c>
      <c r="R101">
        <f t="shared" si="5"/>
        <v>2.1647500000000002</v>
      </c>
      <c r="S101">
        <v>1</v>
      </c>
      <c r="U101" s="52" t="s">
        <v>899</v>
      </c>
      <c r="V101" s="19" t="s">
        <v>217</v>
      </c>
      <c r="W101" s="1">
        <v>3454</v>
      </c>
      <c r="X101" s="16">
        <v>42</v>
      </c>
      <c r="Y101" s="23" t="s">
        <v>239</v>
      </c>
      <c r="Z101" s="19" t="s">
        <v>240</v>
      </c>
      <c r="AA101" s="19" t="s">
        <v>57</v>
      </c>
      <c r="AB101" s="17" t="s">
        <v>57</v>
      </c>
      <c r="AC101" s="18">
        <v>1</v>
      </c>
      <c r="AD101" s="19"/>
      <c r="AE101" s="19"/>
      <c r="AF101" s="19"/>
      <c r="AG101" s="19" t="s">
        <v>63</v>
      </c>
      <c r="AH101" s="19" t="s">
        <v>63</v>
      </c>
      <c r="AI101" s="19" t="s">
        <v>63</v>
      </c>
      <c r="AJ101" s="19" t="s">
        <v>63</v>
      </c>
      <c r="AK101" s="19" t="s">
        <v>62</v>
      </c>
      <c r="AL101" s="19" t="s">
        <v>62</v>
      </c>
      <c r="AM101" s="19" t="s">
        <v>63</v>
      </c>
      <c r="AN101" s="19" t="s">
        <v>62</v>
      </c>
      <c r="AO101" s="19" t="s">
        <v>62</v>
      </c>
      <c r="AP101" s="19" t="s">
        <v>62</v>
      </c>
      <c r="AQ101" s="19" t="s">
        <v>62</v>
      </c>
      <c r="AR101" s="19" t="s">
        <v>63</v>
      </c>
      <c r="AS101" s="19" t="s">
        <v>63</v>
      </c>
      <c r="AT101" s="19" t="s">
        <v>63</v>
      </c>
      <c r="AU101" s="19" t="s">
        <v>63</v>
      </c>
      <c r="AV101" s="19" t="s">
        <v>63</v>
      </c>
      <c r="AW101" s="19" t="s">
        <v>63</v>
      </c>
      <c r="AX101" s="19" t="s">
        <v>63</v>
      </c>
      <c r="AY101" s="19" t="s">
        <v>63</v>
      </c>
      <c r="AZ101" s="19" t="s">
        <v>63</v>
      </c>
      <c r="BA101" s="19" t="s">
        <v>63</v>
      </c>
      <c r="BB101" s="19" t="s">
        <v>63</v>
      </c>
      <c r="BC101" s="19" t="s">
        <v>63</v>
      </c>
      <c r="BD101" s="19" t="s">
        <v>63</v>
      </c>
      <c r="BE101" s="19" t="s">
        <v>63</v>
      </c>
      <c r="BF101" s="19" t="s">
        <v>63</v>
      </c>
      <c r="BG101" s="19" t="s">
        <v>63</v>
      </c>
      <c r="BH101" s="19" t="s">
        <v>63</v>
      </c>
      <c r="BI101" s="19" t="s">
        <v>63</v>
      </c>
      <c r="BJ101" s="19" t="s">
        <v>63</v>
      </c>
      <c r="BK101" s="19"/>
      <c r="BL101" s="19" t="s">
        <v>64</v>
      </c>
    </row>
    <row r="102" spans="1:64" ht="28.5">
      <c r="B102" s="54"/>
      <c r="C102" s="56"/>
      <c r="D102" s="54"/>
      <c r="N102">
        <f t="shared" si="4"/>
        <v>0</v>
      </c>
      <c r="O102">
        <f>N102*Auftragspauschalen!B$2</f>
        <v>0</v>
      </c>
      <c r="P102">
        <f>IF(O102&gt;=Auftragspauschalen!A$33,Auftragspauschalen!D$33,IF(O102&gt;=Auftragspauschalen!A$32,Auftragspauschalen!D$32,IF(O102&gt;=Auftragspauschalen!A$31,Auftragspauschalen!D$31,IF(O102&gt;=Auftragspauschalen!A$30,Auftragspauschalen!D$30,0))))</f>
        <v>0</v>
      </c>
      <c r="Q102">
        <f>IF(O102&gt;=Auftragspauschalen!A$33,Auftragspauschalen!G$33,IF(O102&gt;=Auftragspauschalen!A$32,Auftragspauschalen!G$32,IF(O102&gt;=Auftragspauschalen!A$31,Auftragspauschalen!G$31,IF(O102&gt;=Auftragspauschalen!A$30,Auftragspauschalen!G$30,0))))</f>
        <v>0</v>
      </c>
      <c r="R102">
        <f t="shared" si="5"/>
        <v>0</v>
      </c>
      <c r="S102">
        <v>0</v>
      </c>
      <c r="T102" s="33" t="s">
        <v>614</v>
      </c>
      <c r="U102" s="52" t="s">
        <v>899</v>
      </c>
      <c r="V102" s="19" t="s">
        <v>217</v>
      </c>
      <c r="W102" s="1">
        <v>3455</v>
      </c>
      <c r="X102" s="16">
        <v>230</v>
      </c>
      <c r="Y102" s="23" t="s">
        <v>239</v>
      </c>
      <c r="Z102" s="19" t="s">
        <v>227</v>
      </c>
      <c r="AA102" s="19" t="s">
        <v>57</v>
      </c>
      <c r="AB102" s="17" t="s">
        <v>57</v>
      </c>
      <c r="AC102" s="18">
        <v>1</v>
      </c>
      <c r="AD102" s="19"/>
      <c r="AE102" s="19"/>
      <c r="AF102" s="19"/>
      <c r="AG102" s="19" t="s">
        <v>63</v>
      </c>
      <c r="AH102" s="19" t="s">
        <v>63</v>
      </c>
      <c r="AI102" s="19" t="s">
        <v>63</v>
      </c>
      <c r="AJ102" s="19" t="s">
        <v>63</v>
      </c>
      <c r="AK102" s="19" t="s">
        <v>62</v>
      </c>
      <c r="AL102" s="19" t="s">
        <v>62</v>
      </c>
      <c r="AM102" s="19" t="s">
        <v>63</v>
      </c>
      <c r="AN102" s="19" t="s">
        <v>62</v>
      </c>
      <c r="AO102" s="19" t="s">
        <v>62</v>
      </c>
      <c r="AP102" s="19" t="s">
        <v>62</v>
      </c>
      <c r="AQ102" s="19" t="s">
        <v>62</v>
      </c>
      <c r="AR102" s="19" t="s">
        <v>63</v>
      </c>
      <c r="AS102" s="19" t="s">
        <v>63</v>
      </c>
      <c r="AT102" s="19" t="s">
        <v>63</v>
      </c>
      <c r="AU102" s="19" t="s">
        <v>63</v>
      </c>
      <c r="AV102" s="19" t="s">
        <v>63</v>
      </c>
      <c r="AW102" s="19" t="s">
        <v>63</v>
      </c>
      <c r="AX102" s="19" t="s">
        <v>63</v>
      </c>
      <c r="AY102" s="19" t="s">
        <v>63</v>
      </c>
      <c r="AZ102" s="19" t="s">
        <v>63</v>
      </c>
      <c r="BA102" s="19" t="s">
        <v>63</v>
      </c>
      <c r="BB102" s="19" t="s">
        <v>63</v>
      </c>
      <c r="BC102" s="19" t="s">
        <v>63</v>
      </c>
      <c r="BD102" s="19" t="s">
        <v>63</v>
      </c>
      <c r="BE102" s="19" t="s">
        <v>63</v>
      </c>
      <c r="BF102" s="19" t="s">
        <v>63</v>
      </c>
      <c r="BG102" s="19" t="s">
        <v>63</v>
      </c>
      <c r="BH102" s="19" t="s">
        <v>63</v>
      </c>
      <c r="BI102" s="19" t="s">
        <v>63</v>
      </c>
      <c r="BJ102" s="19" t="s">
        <v>63</v>
      </c>
      <c r="BK102" s="19"/>
      <c r="BL102" s="19" t="s">
        <v>64</v>
      </c>
    </row>
    <row r="103" spans="1:64" ht="76.5">
      <c r="A103">
        <v>24</v>
      </c>
      <c r="B103" s="54">
        <v>550911</v>
      </c>
      <c r="C103" s="52" t="s">
        <v>900</v>
      </c>
      <c r="D103" s="54">
        <v>800</v>
      </c>
      <c r="N103">
        <f t="shared" si="4"/>
        <v>800</v>
      </c>
      <c r="O103">
        <f>N103*Auftragspauschalen!B$2</f>
        <v>4827.2</v>
      </c>
      <c r="P103">
        <f>IF(O103&gt;=Auftragspauschalen!A$33,Auftragspauschalen!D$33,IF(O103&gt;=Auftragspauschalen!A$32,Auftragspauschalen!D$32,IF(O103&gt;=Auftragspauschalen!A$31,Auftragspauschalen!D$31,IF(O103&gt;=Auftragspauschalen!A$30,Auftragspauschalen!D$30,0))))</f>
        <v>38.5</v>
      </c>
      <c r="Q103">
        <f>IF(O103&gt;=Auftragspauschalen!A$33,Auftragspauschalen!G$33,IF(O103&gt;=Auftragspauschalen!A$32,Auftragspauschalen!G$32,IF(O103&gt;=Auftragspauschalen!A$31,Auftragspauschalen!G$31,IF(O103&gt;=Auftragspauschalen!A$30,Auftragspauschalen!G$30,0))))</f>
        <v>37.08</v>
      </c>
      <c r="R103">
        <f t="shared" si="5"/>
        <v>6.9272</v>
      </c>
      <c r="S103">
        <v>1</v>
      </c>
      <c r="T103" s="33" t="s">
        <v>617</v>
      </c>
      <c r="U103" s="52" t="s">
        <v>901</v>
      </c>
      <c r="V103" s="19" t="s">
        <v>217</v>
      </c>
      <c r="W103" s="1">
        <v>3460</v>
      </c>
      <c r="X103" s="16">
        <v>53</v>
      </c>
      <c r="Y103" s="23" t="s">
        <v>241</v>
      </c>
      <c r="Z103" s="19" t="s">
        <v>227</v>
      </c>
      <c r="AA103" s="19" t="s">
        <v>57</v>
      </c>
      <c r="AB103" s="17" t="s">
        <v>57</v>
      </c>
      <c r="AC103" s="18">
        <v>1</v>
      </c>
      <c r="AD103" s="19" t="s">
        <v>194</v>
      </c>
      <c r="AE103" s="19"/>
      <c r="AF103" s="19" t="s">
        <v>242</v>
      </c>
      <c r="AG103" s="19" t="s">
        <v>63</v>
      </c>
      <c r="AH103" s="19" t="s">
        <v>63</v>
      </c>
      <c r="AI103" s="19" t="s">
        <v>63</v>
      </c>
      <c r="AJ103" s="19" t="s">
        <v>63</v>
      </c>
      <c r="AK103" s="19" t="s">
        <v>62</v>
      </c>
      <c r="AL103" s="19" t="s">
        <v>63</v>
      </c>
      <c r="AM103" s="19" t="s">
        <v>62</v>
      </c>
      <c r="AN103" s="19" t="s">
        <v>62</v>
      </c>
      <c r="AO103" s="19" t="s">
        <v>62</v>
      </c>
      <c r="AP103" s="19" t="s">
        <v>62</v>
      </c>
      <c r="AQ103" s="19" t="s">
        <v>62</v>
      </c>
      <c r="AR103" s="19" t="s">
        <v>63</v>
      </c>
      <c r="AS103" s="19" t="s">
        <v>63</v>
      </c>
      <c r="AT103" s="19" t="s">
        <v>63</v>
      </c>
      <c r="AU103" s="19" t="s">
        <v>63</v>
      </c>
      <c r="AV103" s="19" t="s">
        <v>63</v>
      </c>
      <c r="AW103" s="19" t="s">
        <v>63</v>
      </c>
      <c r="AX103" s="19" t="s">
        <v>63</v>
      </c>
      <c r="AY103" s="19" t="s">
        <v>63</v>
      </c>
      <c r="AZ103" s="19" t="s">
        <v>63</v>
      </c>
      <c r="BA103" s="19" t="s">
        <v>63</v>
      </c>
      <c r="BB103" s="19" t="s">
        <v>63</v>
      </c>
      <c r="BC103" s="19" t="s">
        <v>63</v>
      </c>
      <c r="BD103" s="19" t="s">
        <v>63</v>
      </c>
      <c r="BE103" s="19" t="s">
        <v>63</v>
      </c>
      <c r="BF103" s="19" t="s">
        <v>63</v>
      </c>
      <c r="BG103" s="19" t="s">
        <v>63</v>
      </c>
      <c r="BH103" s="19" t="s">
        <v>63</v>
      </c>
      <c r="BI103" s="19" t="s">
        <v>63</v>
      </c>
      <c r="BJ103" s="19" t="s">
        <v>63</v>
      </c>
      <c r="BK103" s="19"/>
      <c r="BL103" s="19" t="s">
        <v>64</v>
      </c>
    </row>
    <row r="104" spans="1:64" ht="63.75">
      <c r="N104">
        <f t="shared" si="4"/>
        <v>0</v>
      </c>
      <c r="O104">
        <f>N104*Auftragspauschalen!B$2</f>
        <v>0</v>
      </c>
      <c r="P104">
        <f>IF(O104&gt;=Auftragspauschalen!A$33,Auftragspauschalen!D$33,IF(O104&gt;=Auftragspauschalen!A$32,Auftragspauschalen!D$32,IF(O104&gt;=Auftragspauschalen!A$31,Auftragspauschalen!D$31,IF(O104&gt;=Auftragspauschalen!A$30,Auftragspauschalen!D$30,0))))</f>
        <v>0</v>
      </c>
      <c r="Q104">
        <f>IF(O104&gt;=Auftragspauschalen!A$33,Auftragspauschalen!G$33,IF(O104&gt;=Auftragspauschalen!A$32,Auftragspauschalen!G$32,IF(O104&gt;=Auftragspauschalen!A$31,Auftragspauschalen!G$31,IF(O104&gt;=Auftragspauschalen!A$30,Auftragspauschalen!G$30,0))))</f>
        <v>0</v>
      </c>
      <c r="R104">
        <f t="shared" si="5"/>
        <v>0</v>
      </c>
      <c r="S104">
        <v>0</v>
      </c>
      <c r="T104" s="33" t="s">
        <v>614</v>
      </c>
      <c r="U104" s="52" t="s">
        <v>902</v>
      </c>
      <c r="V104" s="19" t="s">
        <v>217</v>
      </c>
      <c r="W104" s="1">
        <v>3460.1</v>
      </c>
      <c r="X104" s="16">
        <v>26</v>
      </c>
      <c r="Y104" s="23" t="s">
        <v>243</v>
      </c>
      <c r="Z104" s="19" t="s">
        <v>227</v>
      </c>
      <c r="AA104" s="19" t="s">
        <v>57</v>
      </c>
      <c r="AB104" s="17" t="s">
        <v>57</v>
      </c>
      <c r="AC104" s="18">
        <v>1</v>
      </c>
      <c r="AD104" s="19" t="s">
        <v>189</v>
      </c>
      <c r="AE104" s="19"/>
      <c r="AF104" s="19" t="s">
        <v>244</v>
      </c>
      <c r="AG104" s="19" t="s">
        <v>63</v>
      </c>
      <c r="AH104" s="19" t="s">
        <v>63</v>
      </c>
      <c r="AI104" s="19" t="s">
        <v>63</v>
      </c>
      <c r="AJ104" s="19" t="s">
        <v>63</v>
      </c>
      <c r="AK104" s="19" t="s">
        <v>62</v>
      </c>
      <c r="AL104" s="19" t="s">
        <v>63</v>
      </c>
      <c r="AM104" s="19" t="s">
        <v>62</v>
      </c>
      <c r="AN104" s="19" t="s">
        <v>62</v>
      </c>
      <c r="AO104" s="19" t="s">
        <v>62</v>
      </c>
      <c r="AP104" s="19" t="s">
        <v>62</v>
      </c>
      <c r="AQ104" s="19" t="s">
        <v>62</v>
      </c>
      <c r="AR104" s="19" t="s">
        <v>63</v>
      </c>
      <c r="AS104" s="19" t="s">
        <v>63</v>
      </c>
      <c r="AT104" s="19" t="s">
        <v>63</v>
      </c>
      <c r="AU104" s="19" t="s">
        <v>63</v>
      </c>
      <c r="AV104" s="19" t="s">
        <v>63</v>
      </c>
      <c r="AW104" s="19" t="s">
        <v>63</v>
      </c>
      <c r="AX104" s="19" t="s">
        <v>63</v>
      </c>
      <c r="AY104" s="19" t="s">
        <v>63</v>
      </c>
      <c r="AZ104" s="19" t="s">
        <v>63</v>
      </c>
      <c r="BA104" s="19" t="s">
        <v>63</v>
      </c>
      <c r="BB104" s="19" t="s">
        <v>63</v>
      </c>
      <c r="BC104" s="19" t="s">
        <v>63</v>
      </c>
      <c r="BD104" s="19" t="s">
        <v>63</v>
      </c>
      <c r="BE104" s="19" t="s">
        <v>63</v>
      </c>
      <c r="BF104" s="19" t="s">
        <v>63</v>
      </c>
      <c r="BG104" s="19" t="s">
        <v>63</v>
      </c>
      <c r="BH104" s="19" t="s">
        <v>63</v>
      </c>
      <c r="BI104" s="19" t="s">
        <v>63</v>
      </c>
      <c r="BJ104" s="19" t="s">
        <v>63</v>
      </c>
      <c r="BK104" s="19" t="s">
        <v>191</v>
      </c>
      <c r="BL104" s="19" t="s">
        <v>64</v>
      </c>
    </row>
    <row r="105" spans="1:64" ht="71.25">
      <c r="A105">
        <v>24</v>
      </c>
      <c r="B105">
        <v>550056</v>
      </c>
      <c r="C105" s="33" t="s">
        <v>903</v>
      </c>
      <c r="D105" s="54">
        <v>350</v>
      </c>
      <c r="N105">
        <f t="shared" si="4"/>
        <v>350</v>
      </c>
      <c r="O105">
        <f>N105*Auftragspauschalen!B$2</f>
        <v>2111.9</v>
      </c>
      <c r="P105">
        <f>IF(O105&gt;=Auftragspauschalen!A$33,Auftragspauschalen!D$33,IF(O105&gt;=Auftragspauschalen!A$32,Auftragspauschalen!D$32,IF(O105&gt;=Auftragspauschalen!A$31,Auftragspauschalen!D$31,IF(O105&gt;=Auftragspauschalen!A$30,Auftragspauschalen!D$30,0))))</f>
        <v>36.369999999999997</v>
      </c>
      <c r="Q105">
        <f>IF(O105&gt;=Auftragspauschalen!A$33,Auftragspauschalen!G$33,IF(O105&gt;=Auftragspauschalen!A$32,Auftragspauschalen!G$32,IF(O105&gt;=Auftragspauschalen!A$31,Auftragspauschalen!G$31,IF(O105&gt;=Auftragspauschalen!A$30,Auftragspauschalen!G$30,0))))</f>
        <v>34.99</v>
      </c>
      <c r="R105">
        <f t="shared" si="5"/>
        <v>3.0306500000000001</v>
      </c>
      <c r="S105">
        <v>1</v>
      </c>
      <c r="U105" s="52" t="s">
        <v>904</v>
      </c>
      <c r="V105" s="19" t="s">
        <v>217</v>
      </c>
      <c r="W105" s="1">
        <v>3469</v>
      </c>
      <c r="X105" s="16">
        <v>14.8</v>
      </c>
      <c r="Y105" s="23" t="s">
        <v>245</v>
      </c>
      <c r="Z105" s="19" t="s">
        <v>246</v>
      </c>
      <c r="AA105" s="19" t="s">
        <v>57</v>
      </c>
      <c r="AB105" s="17" t="s">
        <v>57</v>
      </c>
      <c r="AC105" s="18">
        <v>1</v>
      </c>
      <c r="AD105" s="19"/>
      <c r="AE105" s="19"/>
      <c r="AF105" s="19"/>
      <c r="AG105" s="19" t="s">
        <v>63</v>
      </c>
      <c r="AH105" s="19" t="s">
        <v>63</v>
      </c>
      <c r="AI105" s="19" t="s">
        <v>63</v>
      </c>
      <c r="AJ105" s="19" t="s">
        <v>63</v>
      </c>
      <c r="AK105" s="19" t="s">
        <v>62</v>
      </c>
      <c r="AL105" s="19" t="s">
        <v>63</v>
      </c>
      <c r="AM105" s="19" t="s">
        <v>62</v>
      </c>
      <c r="AN105" s="19" t="s">
        <v>62</v>
      </c>
      <c r="AO105" s="19" t="s">
        <v>62</v>
      </c>
      <c r="AP105" s="19" t="s">
        <v>62</v>
      </c>
      <c r="AQ105" s="19" t="s">
        <v>62</v>
      </c>
      <c r="AR105" s="19" t="s">
        <v>62</v>
      </c>
      <c r="AS105" s="19" t="s">
        <v>62</v>
      </c>
      <c r="AT105" s="19" t="s">
        <v>62</v>
      </c>
      <c r="AU105" s="19" t="s">
        <v>63</v>
      </c>
      <c r="AV105" s="19" t="s">
        <v>63</v>
      </c>
      <c r="AW105" s="19" t="s">
        <v>63</v>
      </c>
      <c r="AX105" s="19" t="s">
        <v>63</v>
      </c>
      <c r="AY105" s="19" t="s">
        <v>63</v>
      </c>
      <c r="AZ105" s="19" t="s">
        <v>63</v>
      </c>
      <c r="BA105" s="19" t="s">
        <v>63</v>
      </c>
      <c r="BB105" s="19" t="s">
        <v>63</v>
      </c>
      <c r="BC105" s="19" t="s">
        <v>63</v>
      </c>
      <c r="BD105" s="19" t="s">
        <v>63</v>
      </c>
      <c r="BE105" s="19" t="s">
        <v>63</v>
      </c>
      <c r="BF105" s="19" t="s">
        <v>63</v>
      </c>
      <c r="BG105" s="19" t="s">
        <v>63</v>
      </c>
      <c r="BH105" s="19" t="s">
        <v>63</v>
      </c>
      <c r="BI105" s="19" t="s">
        <v>63</v>
      </c>
      <c r="BJ105" s="19" t="s">
        <v>63</v>
      </c>
      <c r="BK105" s="19"/>
      <c r="BL105" s="19" t="s">
        <v>64</v>
      </c>
    </row>
    <row r="106" spans="1:64" ht="71.25">
      <c r="A106">
        <v>24</v>
      </c>
      <c r="B106" s="54">
        <v>552731</v>
      </c>
      <c r="C106" s="52" t="s">
        <v>2880</v>
      </c>
      <c r="D106" s="54">
        <v>250</v>
      </c>
      <c r="E106" s="54"/>
      <c r="F106"/>
      <c r="N106">
        <f t="shared" si="4"/>
        <v>250</v>
      </c>
      <c r="O106">
        <f>N106*Auftragspauschalen!B$2</f>
        <v>1508.5</v>
      </c>
      <c r="P106">
        <f>IF(O106&gt;=Auftragspauschalen!A$33,Auftragspauschalen!D$33,IF(O106&gt;=Auftragspauschalen!A$32,Auftragspauschalen!D$32,IF(O106&gt;=Auftragspauschalen!A$31,Auftragspauschalen!D$31,IF(O106&gt;=Auftragspauschalen!A$30,Auftragspauschalen!D$30,0))))</f>
        <v>32.119999999999997</v>
      </c>
      <c r="Q106">
        <f>IF(O106&gt;=Auftragspauschalen!A$33,Auftragspauschalen!G$33,IF(O106&gt;=Auftragspauschalen!A$32,Auftragspauschalen!G$32,IF(O106&gt;=Auftragspauschalen!A$31,Auftragspauschalen!G$31,IF(O106&gt;=Auftragspauschalen!A$30,Auftragspauschalen!G$30,0))))</f>
        <v>30.88</v>
      </c>
      <c r="R106">
        <f t="shared" si="5"/>
        <v>2.1647500000000002</v>
      </c>
      <c r="S106">
        <v>1</v>
      </c>
      <c r="U106" s="52" t="s">
        <v>905</v>
      </c>
      <c r="V106" s="19" t="s">
        <v>217</v>
      </c>
      <c r="W106" s="1">
        <v>3478</v>
      </c>
      <c r="X106" s="16">
        <v>42</v>
      </c>
      <c r="Y106" s="23" t="s">
        <v>247</v>
      </c>
      <c r="Z106" s="19" t="s">
        <v>248</v>
      </c>
      <c r="AA106" s="19" t="s">
        <v>57</v>
      </c>
      <c r="AB106" s="19" t="s">
        <v>59</v>
      </c>
      <c r="AC106" s="18">
        <v>1</v>
      </c>
      <c r="AD106" s="19"/>
      <c r="AE106" s="19"/>
      <c r="AF106" s="19"/>
      <c r="AG106" s="19" t="s">
        <v>63</v>
      </c>
      <c r="AH106" s="19" t="s">
        <v>63</v>
      </c>
      <c r="AI106" s="19" t="s">
        <v>63</v>
      </c>
      <c r="AJ106" s="19" t="s">
        <v>63</v>
      </c>
      <c r="AK106" s="19" t="s">
        <v>62</v>
      </c>
      <c r="AL106" s="19" t="s">
        <v>63</v>
      </c>
      <c r="AM106" s="19" t="s">
        <v>62</v>
      </c>
      <c r="AN106" s="19" t="s">
        <v>62</v>
      </c>
      <c r="AO106" s="19" t="s">
        <v>62</v>
      </c>
      <c r="AP106" s="19" t="s">
        <v>62</v>
      </c>
      <c r="AQ106" s="19" t="s">
        <v>62</v>
      </c>
      <c r="AR106" s="19" t="s">
        <v>63</v>
      </c>
      <c r="AS106" s="19" t="s">
        <v>63</v>
      </c>
      <c r="AT106" s="19" t="s">
        <v>63</v>
      </c>
      <c r="AU106" s="19" t="s">
        <v>63</v>
      </c>
      <c r="AV106" s="19" t="s">
        <v>63</v>
      </c>
      <c r="AW106" s="19" t="s">
        <v>63</v>
      </c>
      <c r="AX106" s="19" t="s">
        <v>63</v>
      </c>
      <c r="AY106" s="19" t="s">
        <v>63</v>
      </c>
      <c r="AZ106" s="19" t="s">
        <v>63</v>
      </c>
      <c r="BA106" s="19" t="s">
        <v>63</v>
      </c>
      <c r="BB106" s="19" t="s">
        <v>63</v>
      </c>
      <c r="BC106" s="19" t="s">
        <v>63</v>
      </c>
      <c r="BD106" s="19" t="s">
        <v>63</v>
      </c>
      <c r="BE106" s="19" t="s">
        <v>63</v>
      </c>
      <c r="BF106" s="19" t="s">
        <v>63</v>
      </c>
      <c r="BG106" s="19" t="s">
        <v>63</v>
      </c>
      <c r="BH106" s="19" t="s">
        <v>63</v>
      </c>
      <c r="BI106" s="19" t="s">
        <v>63</v>
      </c>
      <c r="BJ106" s="19" t="s">
        <v>63</v>
      </c>
      <c r="BK106" s="19"/>
      <c r="BL106" s="19" t="s">
        <v>64</v>
      </c>
    </row>
    <row r="107" spans="1:64" ht="28.5">
      <c r="A107">
        <v>24</v>
      </c>
      <c r="B107">
        <v>549813</v>
      </c>
      <c r="C107" s="33" t="s">
        <v>906</v>
      </c>
      <c r="D107" s="54">
        <v>400</v>
      </c>
      <c r="N107">
        <f t="shared" si="4"/>
        <v>400</v>
      </c>
      <c r="O107">
        <f>N107*Auftragspauschalen!B$2</f>
        <v>2413.6</v>
      </c>
      <c r="P107">
        <f>IF(O107&gt;=Auftragspauschalen!A$33,Auftragspauschalen!D$33,IF(O107&gt;=Auftragspauschalen!A$32,Auftragspauschalen!D$32,IF(O107&gt;=Auftragspauschalen!A$31,Auftragspauschalen!D$31,IF(O107&gt;=Auftragspauschalen!A$30,Auftragspauschalen!D$30,0))))</f>
        <v>36.369999999999997</v>
      </c>
      <c r="Q107">
        <f>IF(O107&gt;=Auftragspauschalen!A$33,Auftragspauschalen!G$33,IF(O107&gt;=Auftragspauschalen!A$32,Auftragspauschalen!G$32,IF(O107&gt;=Auftragspauschalen!A$31,Auftragspauschalen!G$31,IF(O107&gt;=Auftragspauschalen!A$30,Auftragspauschalen!G$30,0))))</f>
        <v>34.99</v>
      </c>
      <c r="R107">
        <f t="shared" si="5"/>
        <v>3.4636</v>
      </c>
      <c r="S107">
        <v>1</v>
      </c>
      <c r="U107" s="52" t="s">
        <v>907</v>
      </c>
      <c r="V107" s="19" t="s">
        <v>249</v>
      </c>
      <c r="W107" s="1">
        <v>3501</v>
      </c>
      <c r="X107" s="16">
        <v>91</v>
      </c>
      <c r="Y107" s="23" t="s">
        <v>250</v>
      </c>
      <c r="Z107" s="19" t="s">
        <v>251</v>
      </c>
      <c r="AA107" s="19" t="s">
        <v>57</v>
      </c>
      <c r="AB107" s="17" t="s">
        <v>57</v>
      </c>
      <c r="AC107" s="18">
        <v>1</v>
      </c>
      <c r="AD107" s="19"/>
      <c r="AE107" s="19"/>
      <c r="AF107" s="19"/>
      <c r="AG107" s="19" t="s">
        <v>63</v>
      </c>
      <c r="AH107" s="19" t="s">
        <v>63</v>
      </c>
      <c r="AI107" s="19" t="s">
        <v>63</v>
      </c>
      <c r="AJ107" s="19" t="s">
        <v>63</v>
      </c>
      <c r="AK107" s="19" t="s">
        <v>62</v>
      </c>
      <c r="AL107" s="19" t="s">
        <v>62</v>
      </c>
      <c r="AM107" s="19" t="s">
        <v>63</v>
      </c>
      <c r="AN107" s="19" t="s">
        <v>62</v>
      </c>
      <c r="AO107" s="19" t="s">
        <v>62</v>
      </c>
      <c r="AP107" s="19" t="s">
        <v>62</v>
      </c>
      <c r="AQ107" s="19" t="s">
        <v>62</v>
      </c>
      <c r="AR107" s="19" t="s">
        <v>63</v>
      </c>
      <c r="AS107" s="19" t="s">
        <v>63</v>
      </c>
      <c r="AT107" s="19" t="s">
        <v>63</v>
      </c>
      <c r="AU107" s="19" t="s">
        <v>63</v>
      </c>
      <c r="AV107" s="19" t="s">
        <v>63</v>
      </c>
      <c r="AW107" s="19" t="s">
        <v>63</v>
      </c>
      <c r="AX107" s="19" t="s">
        <v>63</v>
      </c>
      <c r="AY107" s="19" t="s">
        <v>63</v>
      </c>
      <c r="AZ107" s="19" t="s">
        <v>63</v>
      </c>
      <c r="BA107" s="19" t="s">
        <v>63</v>
      </c>
      <c r="BB107" s="19" t="s">
        <v>63</v>
      </c>
      <c r="BC107" s="19" t="s">
        <v>63</v>
      </c>
      <c r="BD107" s="19" t="s">
        <v>63</v>
      </c>
      <c r="BE107" s="19" t="s">
        <v>63</v>
      </c>
      <c r="BF107" s="19" t="s">
        <v>63</v>
      </c>
      <c r="BG107" s="19" t="s">
        <v>63</v>
      </c>
      <c r="BH107" s="19" t="s">
        <v>62</v>
      </c>
      <c r="BI107" s="19" t="s">
        <v>63</v>
      </c>
      <c r="BJ107" s="19" t="s">
        <v>63</v>
      </c>
      <c r="BK107" s="19"/>
      <c r="BL107" s="19" t="s">
        <v>64</v>
      </c>
    </row>
    <row r="108" spans="1:64" ht="28.5">
      <c r="N108">
        <f t="shared" si="4"/>
        <v>0</v>
      </c>
      <c r="O108">
        <f>N108*Auftragspauschalen!B$2</f>
        <v>0</v>
      </c>
      <c r="P108">
        <f>IF(O108&gt;=Auftragspauschalen!A$33,Auftragspauschalen!D$33,IF(O108&gt;=Auftragspauschalen!A$32,Auftragspauschalen!D$32,IF(O108&gt;=Auftragspauschalen!A$31,Auftragspauschalen!D$31,IF(O108&gt;=Auftragspauschalen!A$30,Auftragspauschalen!D$30,0))))</f>
        <v>0</v>
      </c>
      <c r="Q108">
        <f>IF(O108&gt;=Auftragspauschalen!A$33,Auftragspauschalen!G$33,IF(O108&gt;=Auftragspauschalen!A$32,Auftragspauschalen!G$32,IF(O108&gt;=Auftragspauschalen!A$31,Auftragspauschalen!G$31,IF(O108&gt;=Auftragspauschalen!A$30,Auftragspauschalen!G$30,0))))</f>
        <v>0</v>
      </c>
      <c r="R108">
        <f t="shared" si="5"/>
        <v>0</v>
      </c>
      <c r="S108">
        <v>0</v>
      </c>
      <c r="T108" s="33" t="s">
        <v>614</v>
      </c>
      <c r="U108" s="52" t="s">
        <v>908</v>
      </c>
      <c r="V108" s="19" t="s">
        <v>252</v>
      </c>
      <c r="W108" s="1">
        <v>6001.03</v>
      </c>
      <c r="X108" s="16">
        <v>61</v>
      </c>
      <c r="Y108" s="23" t="s">
        <v>253</v>
      </c>
      <c r="Z108" s="17" t="s">
        <v>254</v>
      </c>
      <c r="AA108" s="17" t="s">
        <v>57</v>
      </c>
      <c r="AB108" s="17" t="s">
        <v>57</v>
      </c>
      <c r="AC108" s="18">
        <v>1</v>
      </c>
      <c r="AD108" s="17"/>
      <c r="AE108" s="17"/>
      <c r="AF108" s="17"/>
      <c r="AG108" s="19" t="s">
        <v>62</v>
      </c>
      <c r="AH108" s="19" t="s">
        <v>62</v>
      </c>
      <c r="AI108" s="19" t="s">
        <v>62</v>
      </c>
      <c r="AJ108" s="19" t="s">
        <v>62</v>
      </c>
      <c r="AK108" s="19" t="s">
        <v>63</v>
      </c>
      <c r="AL108" s="19" t="s">
        <v>62</v>
      </c>
      <c r="AM108" s="19" t="s">
        <v>63</v>
      </c>
      <c r="AN108" s="17" t="s">
        <v>62</v>
      </c>
      <c r="AO108" s="17" t="s">
        <v>62</v>
      </c>
      <c r="AP108" s="17" t="s">
        <v>62</v>
      </c>
      <c r="AQ108" s="17" t="s">
        <v>62</v>
      </c>
      <c r="AR108" s="17" t="s">
        <v>63</v>
      </c>
      <c r="AS108" s="17" t="s">
        <v>63</v>
      </c>
      <c r="AT108" s="17" t="s">
        <v>63</v>
      </c>
      <c r="AU108" s="17" t="s">
        <v>63</v>
      </c>
      <c r="AV108" s="17" t="s">
        <v>63</v>
      </c>
      <c r="AW108" s="17" t="s">
        <v>63</v>
      </c>
      <c r="AX108" s="17" t="s">
        <v>63</v>
      </c>
      <c r="AY108" s="17" t="s">
        <v>63</v>
      </c>
      <c r="AZ108" s="17" t="s">
        <v>63</v>
      </c>
      <c r="BA108" s="17" t="s">
        <v>63</v>
      </c>
      <c r="BB108" s="17" t="s">
        <v>63</v>
      </c>
      <c r="BC108" s="17" t="s">
        <v>63</v>
      </c>
      <c r="BD108" s="17" t="s">
        <v>63</v>
      </c>
      <c r="BE108" s="17" t="s">
        <v>63</v>
      </c>
      <c r="BF108" s="17" t="s">
        <v>63</v>
      </c>
      <c r="BG108" s="17" t="s">
        <v>63</v>
      </c>
      <c r="BH108" s="17" t="s">
        <v>63</v>
      </c>
      <c r="BI108" s="17" t="s">
        <v>63</v>
      </c>
      <c r="BJ108" s="17" t="s">
        <v>63</v>
      </c>
      <c r="BK108" s="19"/>
      <c r="BL108" s="19" t="s">
        <v>64</v>
      </c>
    </row>
    <row r="109" spans="1:64" ht="51">
      <c r="N109">
        <f t="shared" si="4"/>
        <v>0</v>
      </c>
      <c r="O109">
        <f>N109*Auftragspauschalen!B$2</f>
        <v>0</v>
      </c>
      <c r="P109">
        <f>IF(O109&gt;=Auftragspauschalen!A$33,Auftragspauschalen!D$33,IF(O109&gt;=Auftragspauschalen!A$32,Auftragspauschalen!D$32,IF(O109&gt;=Auftragspauschalen!A$31,Auftragspauschalen!D$31,IF(O109&gt;=Auftragspauschalen!A$30,Auftragspauschalen!D$30,0))))</f>
        <v>0</v>
      </c>
      <c r="Q109">
        <f>IF(O109&gt;=Auftragspauschalen!A$33,Auftragspauschalen!G$33,IF(O109&gt;=Auftragspauschalen!A$32,Auftragspauschalen!G$32,IF(O109&gt;=Auftragspauschalen!A$31,Auftragspauschalen!G$31,IF(O109&gt;=Auftragspauschalen!A$30,Auftragspauschalen!G$30,0))))</f>
        <v>0</v>
      </c>
      <c r="R109">
        <f t="shared" si="5"/>
        <v>0</v>
      </c>
      <c r="S109">
        <v>0</v>
      </c>
      <c r="T109" s="33" t="s">
        <v>614</v>
      </c>
      <c r="U109" s="52" t="s">
        <v>909</v>
      </c>
      <c r="V109" s="19" t="s">
        <v>252</v>
      </c>
      <c r="W109" s="1">
        <v>6002.04</v>
      </c>
      <c r="X109" s="16">
        <v>305</v>
      </c>
      <c r="Y109" s="23" t="s">
        <v>255</v>
      </c>
      <c r="Z109" s="17" t="s">
        <v>240</v>
      </c>
      <c r="AA109" s="20" t="s">
        <v>57</v>
      </c>
      <c r="AB109" s="17" t="s">
        <v>57</v>
      </c>
      <c r="AC109" s="25">
        <v>1</v>
      </c>
      <c r="AD109" s="15" t="s">
        <v>256</v>
      </c>
      <c r="AE109" s="17"/>
      <c r="AF109" s="17"/>
      <c r="AG109" s="19" t="s">
        <v>63</v>
      </c>
      <c r="AH109" s="19" t="s">
        <v>63</v>
      </c>
      <c r="AI109" s="19" t="s">
        <v>63</v>
      </c>
      <c r="AJ109" s="19" t="s">
        <v>62</v>
      </c>
      <c r="AK109" s="19" t="s">
        <v>63</v>
      </c>
      <c r="AL109" s="19" t="s">
        <v>62</v>
      </c>
      <c r="AM109" s="19" t="s">
        <v>63</v>
      </c>
      <c r="AN109" s="26" t="s">
        <v>62</v>
      </c>
      <c r="AO109" s="17" t="s">
        <v>62</v>
      </c>
      <c r="AP109" s="17" t="s">
        <v>62</v>
      </c>
      <c r="AQ109" s="27" t="s">
        <v>62</v>
      </c>
      <c r="AR109" s="17" t="s">
        <v>63</v>
      </c>
      <c r="AS109" s="17" t="s">
        <v>63</v>
      </c>
      <c r="AT109" s="17" t="s">
        <v>63</v>
      </c>
      <c r="AU109" s="17" t="s">
        <v>63</v>
      </c>
      <c r="AV109" s="17" t="s">
        <v>63</v>
      </c>
      <c r="AW109" s="17" t="s">
        <v>63</v>
      </c>
      <c r="AX109" s="17" t="s">
        <v>63</v>
      </c>
      <c r="AY109" s="17" t="s">
        <v>63</v>
      </c>
      <c r="AZ109" s="17" t="s">
        <v>63</v>
      </c>
      <c r="BA109" s="17" t="s">
        <v>63</v>
      </c>
      <c r="BB109" s="17" t="s">
        <v>63</v>
      </c>
      <c r="BC109" s="17" t="s">
        <v>63</v>
      </c>
      <c r="BD109" s="17" t="s">
        <v>63</v>
      </c>
      <c r="BE109" s="17" t="s">
        <v>63</v>
      </c>
      <c r="BF109" s="17" t="s">
        <v>63</v>
      </c>
      <c r="BG109" s="17" t="s">
        <v>63</v>
      </c>
      <c r="BH109" s="17" t="s">
        <v>63</v>
      </c>
      <c r="BI109" s="17" t="s">
        <v>63</v>
      </c>
      <c r="BJ109" s="17" t="s">
        <v>63</v>
      </c>
      <c r="BK109" s="19"/>
      <c r="BL109" s="19" t="s">
        <v>64</v>
      </c>
    </row>
    <row r="110" spans="1:64" ht="38.25">
      <c r="N110">
        <f t="shared" si="4"/>
        <v>0</v>
      </c>
      <c r="O110">
        <f>N110*Auftragspauschalen!B$2</f>
        <v>0</v>
      </c>
      <c r="P110">
        <f>IF(O110&gt;=Auftragspauschalen!A$33,Auftragspauschalen!D$33,IF(O110&gt;=Auftragspauschalen!A$32,Auftragspauschalen!D$32,IF(O110&gt;=Auftragspauschalen!A$31,Auftragspauschalen!D$31,IF(O110&gt;=Auftragspauschalen!A$30,Auftragspauschalen!D$30,0))))</f>
        <v>0</v>
      </c>
      <c r="Q110">
        <f>IF(O110&gt;=Auftragspauschalen!A$33,Auftragspauschalen!G$33,IF(O110&gt;=Auftragspauschalen!A$32,Auftragspauschalen!G$32,IF(O110&gt;=Auftragspauschalen!A$31,Auftragspauschalen!G$31,IF(O110&gt;=Auftragspauschalen!A$30,Auftragspauschalen!G$30,0))))</f>
        <v>0</v>
      </c>
      <c r="R110">
        <f t="shared" si="5"/>
        <v>0</v>
      </c>
      <c r="S110">
        <v>0</v>
      </c>
      <c r="T110" s="33" t="s">
        <v>614</v>
      </c>
      <c r="U110" s="52" t="s">
        <v>910</v>
      </c>
      <c r="V110" s="19" t="s">
        <v>252</v>
      </c>
      <c r="W110" s="1">
        <v>6008.09</v>
      </c>
      <c r="X110" s="16">
        <v>100</v>
      </c>
      <c r="Y110" s="28" t="s">
        <v>257</v>
      </c>
      <c r="Z110" s="17" t="s">
        <v>57</v>
      </c>
      <c r="AA110" s="20" t="s">
        <v>57</v>
      </c>
      <c r="AB110" s="17" t="s">
        <v>57</v>
      </c>
      <c r="AC110" s="18">
        <v>1</v>
      </c>
      <c r="AD110" s="15" t="s">
        <v>258</v>
      </c>
      <c r="AE110" s="17"/>
      <c r="AF110" s="17" t="s">
        <v>259</v>
      </c>
      <c r="AG110" s="19" t="s">
        <v>62</v>
      </c>
      <c r="AH110" s="19" t="s">
        <v>62</v>
      </c>
      <c r="AI110" s="19" t="s">
        <v>62</v>
      </c>
      <c r="AJ110" s="19" t="s">
        <v>62</v>
      </c>
      <c r="AK110" s="19" t="s">
        <v>63</v>
      </c>
      <c r="AL110" s="19" t="s">
        <v>62</v>
      </c>
      <c r="AM110" s="19" t="s">
        <v>63</v>
      </c>
      <c r="AN110" s="26" t="s">
        <v>62</v>
      </c>
      <c r="AO110" s="17" t="s">
        <v>62</v>
      </c>
      <c r="AP110" s="17" t="s">
        <v>62</v>
      </c>
      <c r="AQ110" s="27" t="s">
        <v>62</v>
      </c>
      <c r="AR110" s="17" t="s">
        <v>63</v>
      </c>
      <c r="AS110" s="17" t="s">
        <v>63</v>
      </c>
      <c r="AT110" s="17" t="s">
        <v>63</v>
      </c>
      <c r="AU110" s="17" t="s">
        <v>63</v>
      </c>
      <c r="AV110" s="17" t="s">
        <v>63</v>
      </c>
      <c r="AW110" s="17" t="s">
        <v>63</v>
      </c>
      <c r="AX110" s="17" t="s">
        <v>63</v>
      </c>
      <c r="AY110" s="17" t="s">
        <v>63</v>
      </c>
      <c r="AZ110" s="17" t="s">
        <v>63</v>
      </c>
      <c r="BA110" s="17" t="s">
        <v>63</v>
      </c>
      <c r="BB110" s="17" t="s">
        <v>63</v>
      </c>
      <c r="BC110" s="17" t="s">
        <v>63</v>
      </c>
      <c r="BD110" s="17" t="s">
        <v>63</v>
      </c>
      <c r="BE110" s="17" t="s">
        <v>63</v>
      </c>
      <c r="BF110" s="17" t="s">
        <v>63</v>
      </c>
      <c r="BG110" s="17" t="s">
        <v>63</v>
      </c>
      <c r="BH110" s="17" t="s">
        <v>63</v>
      </c>
      <c r="BI110" s="17" t="s">
        <v>63</v>
      </c>
      <c r="BJ110" s="17" t="s">
        <v>63</v>
      </c>
      <c r="BK110" s="19"/>
      <c r="BL110" s="19" t="s">
        <v>64</v>
      </c>
    </row>
    <row r="111" spans="1:64" ht="28.5">
      <c r="N111">
        <f t="shared" si="4"/>
        <v>0</v>
      </c>
      <c r="O111">
        <f>N111*Auftragspauschalen!B$2</f>
        <v>0</v>
      </c>
      <c r="P111">
        <f>IF(O111&gt;=Auftragspauschalen!A$33,Auftragspauschalen!D$33,IF(O111&gt;=Auftragspauschalen!A$32,Auftragspauschalen!D$32,IF(O111&gt;=Auftragspauschalen!A$31,Auftragspauschalen!D$31,IF(O111&gt;=Auftragspauschalen!A$30,Auftragspauschalen!D$30,0))))</f>
        <v>0</v>
      </c>
      <c r="Q111">
        <f>IF(O111&gt;=Auftragspauschalen!A$33,Auftragspauschalen!G$33,IF(O111&gt;=Auftragspauschalen!A$32,Auftragspauschalen!G$32,IF(O111&gt;=Auftragspauschalen!A$31,Auftragspauschalen!G$31,IF(O111&gt;=Auftragspauschalen!A$30,Auftragspauschalen!G$30,0))))</f>
        <v>0</v>
      </c>
      <c r="R111">
        <f t="shared" si="5"/>
        <v>0</v>
      </c>
      <c r="S111">
        <v>0</v>
      </c>
      <c r="T111" s="33" t="s">
        <v>614</v>
      </c>
      <c r="U111" s="52" t="s">
        <v>911</v>
      </c>
      <c r="V111" s="19" t="s">
        <v>260</v>
      </c>
      <c r="W111" s="1">
        <v>6101.3</v>
      </c>
      <c r="X111" s="16">
        <v>355</v>
      </c>
      <c r="Y111" s="28" t="s">
        <v>261</v>
      </c>
      <c r="Z111" s="17" t="s">
        <v>262</v>
      </c>
      <c r="AA111" s="20" t="s">
        <v>57</v>
      </c>
      <c r="AB111" s="17" t="s">
        <v>57</v>
      </c>
      <c r="AC111" s="18">
        <v>1</v>
      </c>
      <c r="AD111" s="17"/>
      <c r="AE111" s="17"/>
      <c r="AF111" s="17"/>
      <c r="AG111" s="19" t="s">
        <v>63</v>
      </c>
      <c r="AH111" s="19" t="s">
        <v>63</v>
      </c>
      <c r="AI111" s="19" t="s">
        <v>63</v>
      </c>
      <c r="AJ111" s="19" t="s">
        <v>62</v>
      </c>
      <c r="AK111" s="19" t="s">
        <v>63</v>
      </c>
      <c r="AL111" s="19" t="s">
        <v>62</v>
      </c>
      <c r="AM111" s="19" t="s">
        <v>63</v>
      </c>
      <c r="AN111" s="26" t="s">
        <v>62</v>
      </c>
      <c r="AO111" s="17" t="s">
        <v>62</v>
      </c>
      <c r="AP111" s="17" t="s">
        <v>62</v>
      </c>
      <c r="AQ111" s="27" t="s">
        <v>62</v>
      </c>
      <c r="AR111" s="17" t="s">
        <v>63</v>
      </c>
      <c r="AS111" s="17" t="s">
        <v>63</v>
      </c>
      <c r="AT111" s="17" t="s">
        <v>63</v>
      </c>
      <c r="AU111" s="17" t="s">
        <v>63</v>
      </c>
      <c r="AV111" s="17" t="s">
        <v>63</v>
      </c>
      <c r="AW111" s="17" t="s">
        <v>63</v>
      </c>
      <c r="AX111" s="17" t="s">
        <v>63</v>
      </c>
      <c r="AY111" s="17" t="s">
        <v>63</v>
      </c>
      <c r="AZ111" s="17" t="s">
        <v>63</v>
      </c>
      <c r="BA111" s="17" t="s">
        <v>63</v>
      </c>
      <c r="BB111" s="17" t="s">
        <v>63</v>
      </c>
      <c r="BC111" s="17" t="s">
        <v>63</v>
      </c>
      <c r="BD111" s="17" t="s">
        <v>63</v>
      </c>
      <c r="BE111" s="17" t="s">
        <v>63</v>
      </c>
      <c r="BF111" s="17" t="s">
        <v>63</v>
      </c>
      <c r="BG111" s="17" t="s">
        <v>63</v>
      </c>
      <c r="BH111" s="17" t="s">
        <v>63</v>
      </c>
      <c r="BI111" s="17" t="s">
        <v>63</v>
      </c>
      <c r="BJ111" s="17" t="s">
        <v>63</v>
      </c>
      <c r="BK111" s="19"/>
      <c r="BL111" s="19" t="s">
        <v>64</v>
      </c>
    </row>
    <row r="112" spans="1:64" ht="28.5">
      <c r="N112">
        <f t="shared" si="4"/>
        <v>0</v>
      </c>
      <c r="O112">
        <f>N112*Auftragspauschalen!B$2</f>
        <v>0</v>
      </c>
      <c r="P112">
        <f>IF(O112&gt;=Auftragspauschalen!A$33,Auftragspauschalen!D$33,IF(O112&gt;=Auftragspauschalen!A$32,Auftragspauschalen!D$32,IF(O112&gt;=Auftragspauschalen!A$31,Auftragspauschalen!D$31,IF(O112&gt;=Auftragspauschalen!A$30,Auftragspauschalen!D$30,0))))</f>
        <v>0</v>
      </c>
      <c r="Q112">
        <f>IF(O112&gt;=Auftragspauschalen!A$33,Auftragspauschalen!G$33,IF(O112&gt;=Auftragspauschalen!A$32,Auftragspauschalen!G$32,IF(O112&gt;=Auftragspauschalen!A$31,Auftragspauschalen!G$31,IF(O112&gt;=Auftragspauschalen!A$30,Auftragspauschalen!G$30,0))))</f>
        <v>0</v>
      </c>
      <c r="R112">
        <f t="shared" si="5"/>
        <v>0</v>
      </c>
      <c r="S112">
        <v>0</v>
      </c>
      <c r="T112" s="33" t="s">
        <v>614</v>
      </c>
      <c r="U112" s="52" t="s">
        <v>912</v>
      </c>
      <c r="V112" s="19" t="s">
        <v>260</v>
      </c>
      <c r="W112" s="1">
        <v>6106.34</v>
      </c>
      <c r="X112" s="16">
        <v>350</v>
      </c>
      <c r="Y112" s="28" t="s">
        <v>263</v>
      </c>
      <c r="Z112" s="17" t="s">
        <v>264</v>
      </c>
      <c r="AA112" s="20" t="s">
        <v>57</v>
      </c>
      <c r="AB112" s="17" t="s">
        <v>57</v>
      </c>
      <c r="AC112" s="17" t="s">
        <v>265</v>
      </c>
      <c r="AD112" s="17"/>
      <c r="AE112" s="17"/>
      <c r="AF112" s="17"/>
      <c r="AG112" s="19" t="s">
        <v>63</v>
      </c>
      <c r="AH112" s="19" t="s">
        <v>63</v>
      </c>
      <c r="AI112" s="19" t="s">
        <v>63</v>
      </c>
      <c r="AJ112" s="19" t="s">
        <v>62</v>
      </c>
      <c r="AK112" s="19" t="s">
        <v>63</v>
      </c>
      <c r="AL112" s="19" t="s">
        <v>62</v>
      </c>
      <c r="AM112" s="19" t="s">
        <v>63</v>
      </c>
      <c r="AN112" s="26" t="s">
        <v>62</v>
      </c>
      <c r="AO112" s="17" t="s">
        <v>62</v>
      </c>
      <c r="AP112" s="17" t="s">
        <v>62</v>
      </c>
      <c r="AQ112" s="27" t="s">
        <v>62</v>
      </c>
      <c r="AR112" s="17" t="s">
        <v>63</v>
      </c>
      <c r="AS112" s="17" t="s">
        <v>63</v>
      </c>
      <c r="AT112" s="17" t="s">
        <v>63</v>
      </c>
      <c r="AU112" s="17" t="s">
        <v>63</v>
      </c>
      <c r="AV112" s="17" t="s">
        <v>63</v>
      </c>
      <c r="AW112" s="17" t="s">
        <v>63</v>
      </c>
      <c r="AX112" s="17" t="s">
        <v>63</v>
      </c>
      <c r="AY112" s="17" t="s">
        <v>63</v>
      </c>
      <c r="AZ112" s="17" t="s">
        <v>63</v>
      </c>
      <c r="BA112" s="17" t="s">
        <v>63</v>
      </c>
      <c r="BB112" s="17" t="s">
        <v>63</v>
      </c>
      <c r="BC112" s="17" t="s">
        <v>63</v>
      </c>
      <c r="BD112" s="17" t="s">
        <v>63</v>
      </c>
      <c r="BE112" s="17" t="s">
        <v>63</v>
      </c>
      <c r="BF112" s="17" t="s">
        <v>63</v>
      </c>
      <c r="BG112" s="17" t="s">
        <v>63</v>
      </c>
      <c r="BH112" s="17" t="s">
        <v>63</v>
      </c>
      <c r="BI112" s="17" t="s">
        <v>63</v>
      </c>
      <c r="BJ112" s="17" t="s">
        <v>63</v>
      </c>
      <c r="BK112" s="19"/>
      <c r="BL112" s="19" t="s">
        <v>64</v>
      </c>
    </row>
    <row r="113" spans="1:64" ht="191.25">
      <c r="N113">
        <f t="shared" si="4"/>
        <v>0</v>
      </c>
      <c r="O113">
        <f>N113*Auftragspauschalen!B$2</f>
        <v>0</v>
      </c>
      <c r="P113">
        <f>IF(O113&gt;=Auftragspauschalen!A$33,Auftragspauschalen!D$33,IF(O113&gt;=Auftragspauschalen!A$32,Auftragspauschalen!D$32,IF(O113&gt;=Auftragspauschalen!A$31,Auftragspauschalen!D$31,IF(O113&gt;=Auftragspauschalen!A$30,Auftragspauschalen!D$30,0))))</f>
        <v>0</v>
      </c>
      <c r="Q113">
        <f>IF(O113&gt;=Auftragspauschalen!A$33,Auftragspauschalen!G$33,IF(O113&gt;=Auftragspauschalen!A$32,Auftragspauschalen!G$32,IF(O113&gt;=Auftragspauschalen!A$31,Auftragspauschalen!G$31,IF(O113&gt;=Auftragspauschalen!A$30,Auftragspauschalen!G$30,0))))</f>
        <v>0</v>
      </c>
      <c r="R113">
        <f t="shared" si="5"/>
        <v>0</v>
      </c>
      <c r="S113">
        <v>0</v>
      </c>
      <c r="T113" s="33" t="s">
        <v>614</v>
      </c>
      <c r="U113" s="52" t="s">
        <v>913</v>
      </c>
      <c r="V113" s="19" t="s">
        <v>260</v>
      </c>
      <c r="W113" s="1">
        <v>6107.35</v>
      </c>
      <c r="X113" s="16">
        <v>1800</v>
      </c>
      <c r="Y113" s="28" t="s">
        <v>266</v>
      </c>
      <c r="Z113" s="17" t="s">
        <v>267</v>
      </c>
      <c r="AA113" s="20" t="s">
        <v>57</v>
      </c>
      <c r="AB113" s="17" t="s">
        <v>57</v>
      </c>
      <c r="AC113" s="18">
        <v>1</v>
      </c>
      <c r="AD113" s="15" t="s">
        <v>268</v>
      </c>
      <c r="AE113" s="17"/>
      <c r="AF113" s="17"/>
      <c r="AG113" s="19" t="s">
        <v>63</v>
      </c>
      <c r="AH113" s="19" t="s">
        <v>63</v>
      </c>
      <c r="AI113" s="19" t="s">
        <v>63</v>
      </c>
      <c r="AJ113" s="19" t="s">
        <v>62</v>
      </c>
      <c r="AK113" s="19" t="s">
        <v>63</v>
      </c>
      <c r="AL113" s="19" t="s">
        <v>62</v>
      </c>
      <c r="AM113" s="19" t="s">
        <v>63</v>
      </c>
      <c r="AN113" s="26" t="s">
        <v>62</v>
      </c>
      <c r="AO113" s="17" t="s">
        <v>62</v>
      </c>
      <c r="AP113" s="17" t="s">
        <v>62</v>
      </c>
      <c r="AQ113" s="27" t="s">
        <v>62</v>
      </c>
      <c r="AR113" s="17" t="s">
        <v>63</v>
      </c>
      <c r="AS113" s="17" t="s">
        <v>63</v>
      </c>
      <c r="AT113" s="17" t="s">
        <v>63</v>
      </c>
      <c r="AU113" s="17" t="s">
        <v>63</v>
      </c>
      <c r="AV113" s="17" t="s">
        <v>63</v>
      </c>
      <c r="AW113" s="17" t="s">
        <v>63</v>
      </c>
      <c r="AX113" s="17" t="s">
        <v>63</v>
      </c>
      <c r="AY113" s="17" t="s">
        <v>63</v>
      </c>
      <c r="AZ113" s="17" t="s">
        <v>63</v>
      </c>
      <c r="BA113" s="17" t="s">
        <v>63</v>
      </c>
      <c r="BB113" s="17" t="s">
        <v>63</v>
      </c>
      <c r="BC113" s="17" t="s">
        <v>63</v>
      </c>
      <c r="BD113" s="17" t="s">
        <v>63</v>
      </c>
      <c r="BE113" s="17" t="s">
        <v>63</v>
      </c>
      <c r="BF113" s="17" t="s">
        <v>63</v>
      </c>
      <c r="BG113" s="17" t="s">
        <v>63</v>
      </c>
      <c r="BH113" s="17" t="s">
        <v>63</v>
      </c>
      <c r="BI113" s="17" t="s">
        <v>63</v>
      </c>
      <c r="BJ113" s="17" t="s">
        <v>63</v>
      </c>
      <c r="BK113" s="19"/>
      <c r="BL113" s="19" t="s">
        <v>64</v>
      </c>
    </row>
    <row r="114" spans="1:64" ht="51">
      <c r="N114">
        <f t="shared" si="4"/>
        <v>0</v>
      </c>
      <c r="O114">
        <f>N114*Auftragspauschalen!B$2</f>
        <v>0</v>
      </c>
      <c r="P114">
        <f>IF(O114&gt;=Auftragspauschalen!A$33,Auftragspauschalen!D$33,IF(O114&gt;=Auftragspauschalen!A$32,Auftragspauschalen!D$32,IF(O114&gt;=Auftragspauschalen!A$31,Auftragspauschalen!D$31,IF(O114&gt;=Auftragspauschalen!A$30,Auftragspauschalen!D$30,0))))</f>
        <v>0</v>
      </c>
      <c r="Q114">
        <f>IF(O114&gt;=Auftragspauschalen!A$33,Auftragspauschalen!G$33,IF(O114&gt;=Auftragspauschalen!A$32,Auftragspauschalen!G$32,IF(O114&gt;=Auftragspauschalen!A$31,Auftragspauschalen!G$31,IF(O114&gt;=Auftragspauschalen!A$30,Auftragspauschalen!G$30,0))))</f>
        <v>0</v>
      </c>
      <c r="R114">
        <f t="shared" si="5"/>
        <v>0</v>
      </c>
      <c r="S114">
        <v>0</v>
      </c>
      <c r="T114" s="33" t="s">
        <v>614</v>
      </c>
      <c r="U114" s="52" t="s">
        <v>914</v>
      </c>
      <c r="V114" s="19" t="s">
        <v>269</v>
      </c>
      <c r="W114" s="1">
        <v>6241.55</v>
      </c>
      <c r="X114" s="16">
        <v>350</v>
      </c>
      <c r="Y114" s="28" t="s">
        <v>270</v>
      </c>
      <c r="Z114" s="17" t="s">
        <v>271</v>
      </c>
      <c r="AA114" s="20" t="s">
        <v>57</v>
      </c>
      <c r="AB114" s="17" t="s">
        <v>57</v>
      </c>
      <c r="AC114" s="17" t="s">
        <v>272</v>
      </c>
      <c r="AD114" s="15" t="s">
        <v>273</v>
      </c>
      <c r="AE114" s="17"/>
      <c r="AF114" s="17"/>
      <c r="AG114" s="19" t="s">
        <v>63</v>
      </c>
      <c r="AH114" s="19" t="s">
        <v>63</v>
      </c>
      <c r="AI114" s="19" t="s">
        <v>63</v>
      </c>
      <c r="AJ114" s="19" t="s">
        <v>62</v>
      </c>
      <c r="AK114" s="19" t="s">
        <v>63</v>
      </c>
      <c r="AL114" s="19" t="s">
        <v>62</v>
      </c>
      <c r="AM114" s="19" t="s">
        <v>63</v>
      </c>
      <c r="AN114" s="26" t="s">
        <v>62</v>
      </c>
      <c r="AO114" s="17" t="s">
        <v>62</v>
      </c>
      <c r="AP114" s="17" t="s">
        <v>62</v>
      </c>
      <c r="AQ114" s="27" t="s">
        <v>62</v>
      </c>
      <c r="AR114" s="17" t="s">
        <v>63</v>
      </c>
      <c r="AS114" s="17" t="s">
        <v>63</v>
      </c>
      <c r="AT114" s="17" t="s">
        <v>63</v>
      </c>
      <c r="AU114" s="17" t="s">
        <v>63</v>
      </c>
      <c r="AV114" s="17" t="s">
        <v>63</v>
      </c>
      <c r="AW114" s="17" t="s">
        <v>63</v>
      </c>
      <c r="AX114" s="17" t="s">
        <v>63</v>
      </c>
      <c r="AY114" s="17" t="s">
        <v>63</v>
      </c>
      <c r="AZ114" s="17" t="s">
        <v>63</v>
      </c>
      <c r="BA114" s="17" t="s">
        <v>63</v>
      </c>
      <c r="BB114" s="17" t="s">
        <v>63</v>
      </c>
      <c r="BC114" s="17" t="s">
        <v>63</v>
      </c>
      <c r="BD114" s="17" t="s">
        <v>63</v>
      </c>
      <c r="BE114" s="17" t="s">
        <v>63</v>
      </c>
      <c r="BF114" s="17" t="s">
        <v>63</v>
      </c>
      <c r="BG114" s="17" t="s">
        <v>63</v>
      </c>
      <c r="BH114" s="17" t="s">
        <v>63</v>
      </c>
      <c r="BI114" s="17" t="s">
        <v>63</v>
      </c>
      <c r="BJ114" s="17" t="s">
        <v>63</v>
      </c>
      <c r="BK114" s="17"/>
      <c r="BL114" s="19" t="s">
        <v>64</v>
      </c>
    </row>
    <row r="115" spans="1:64" ht="191.25">
      <c r="C115" s="52"/>
      <c r="N115">
        <f t="shared" si="4"/>
        <v>0</v>
      </c>
      <c r="O115">
        <f>N115*Auftragspauschalen!B$2</f>
        <v>0</v>
      </c>
      <c r="P115">
        <f>IF(O115&gt;=Auftragspauschalen!A$33,Auftragspauschalen!D$33,IF(O115&gt;=Auftragspauschalen!A$32,Auftragspauschalen!D$32,IF(O115&gt;=Auftragspauschalen!A$31,Auftragspauschalen!D$31,IF(O115&gt;=Auftragspauschalen!A$30,Auftragspauschalen!D$30,0))))</f>
        <v>0</v>
      </c>
      <c r="Q115">
        <f>IF(O115&gt;=Auftragspauschalen!A$33,Auftragspauschalen!G$33,IF(O115&gt;=Auftragspauschalen!A$32,Auftragspauschalen!G$32,IF(O115&gt;=Auftragspauschalen!A$31,Auftragspauschalen!G$31,IF(O115&gt;=Auftragspauschalen!A$30,Auftragspauschalen!G$30,0))))</f>
        <v>0</v>
      </c>
      <c r="R115">
        <f t="shared" si="5"/>
        <v>0</v>
      </c>
      <c r="S115">
        <v>0</v>
      </c>
      <c r="T115" s="33" t="s">
        <v>614</v>
      </c>
      <c r="U115" s="52" t="s">
        <v>915</v>
      </c>
      <c r="V115" s="19" t="s">
        <v>269</v>
      </c>
      <c r="W115" s="1">
        <v>6241.6</v>
      </c>
      <c r="X115" s="16">
        <v>2900</v>
      </c>
      <c r="Y115" s="28" t="s">
        <v>270</v>
      </c>
      <c r="Z115" s="17" t="s">
        <v>274</v>
      </c>
      <c r="AA115" s="20" t="s">
        <v>57</v>
      </c>
      <c r="AB115" s="17" t="s">
        <v>57</v>
      </c>
      <c r="AC115" s="18">
        <v>1</v>
      </c>
      <c r="AD115" s="15" t="s">
        <v>275</v>
      </c>
      <c r="AE115" s="17" t="s">
        <v>276</v>
      </c>
      <c r="AF115" s="17" t="s">
        <v>277</v>
      </c>
      <c r="AG115" s="19" t="s">
        <v>63</v>
      </c>
      <c r="AH115" s="19" t="s">
        <v>63</v>
      </c>
      <c r="AI115" s="19" t="s">
        <v>63</v>
      </c>
      <c r="AJ115" s="19" t="s">
        <v>62</v>
      </c>
      <c r="AK115" s="19" t="s">
        <v>63</v>
      </c>
      <c r="AL115" s="19" t="s">
        <v>62</v>
      </c>
      <c r="AM115" s="19" t="s">
        <v>63</v>
      </c>
      <c r="AN115" s="26" t="s">
        <v>62</v>
      </c>
      <c r="AO115" s="17" t="s">
        <v>62</v>
      </c>
      <c r="AP115" s="17" t="s">
        <v>62</v>
      </c>
      <c r="AQ115" s="27" t="s">
        <v>62</v>
      </c>
      <c r="AR115" s="17" t="s">
        <v>63</v>
      </c>
      <c r="AS115" s="17" t="s">
        <v>63</v>
      </c>
      <c r="AT115" s="17" t="s">
        <v>63</v>
      </c>
      <c r="AU115" s="17" t="s">
        <v>63</v>
      </c>
      <c r="AV115" s="17" t="s">
        <v>63</v>
      </c>
      <c r="AW115" s="17" t="s">
        <v>63</v>
      </c>
      <c r="AX115" s="17" t="s">
        <v>63</v>
      </c>
      <c r="AY115" s="17" t="s">
        <v>63</v>
      </c>
      <c r="AZ115" s="17" t="s">
        <v>63</v>
      </c>
      <c r="BA115" s="17" t="s">
        <v>63</v>
      </c>
      <c r="BB115" s="17" t="s">
        <v>63</v>
      </c>
      <c r="BC115" s="17" t="s">
        <v>63</v>
      </c>
      <c r="BD115" s="17" t="s">
        <v>63</v>
      </c>
      <c r="BE115" s="17" t="s">
        <v>63</v>
      </c>
      <c r="BF115" s="17" t="s">
        <v>63</v>
      </c>
      <c r="BG115" s="17" t="s">
        <v>63</v>
      </c>
      <c r="BH115" s="17" t="s">
        <v>63</v>
      </c>
      <c r="BI115" s="17" t="s">
        <v>63</v>
      </c>
      <c r="BJ115" s="17" t="s">
        <v>63</v>
      </c>
      <c r="BK115" s="17"/>
      <c r="BL115" s="19" t="s">
        <v>64</v>
      </c>
    </row>
    <row r="116" spans="1:64" ht="280.5">
      <c r="N116">
        <f t="shared" si="4"/>
        <v>0</v>
      </c>
      <c r="O116">
        <f>N116*Auftragspauschalen!B$2</f>
        <v>0</v>
      </c>
      <c r="P116">
        <f>IF(O116&gt;=Auftragspauschalen!A$33,Auftragspauschalen!D$33,IF(O116&gt;=Auftragspauschalen!A$32,Auftragspauschalen!D$32,IF(O116&gt;=Auftragspauschalen!A$31,Auftragspauschalen!D$31,IF(O116&gt;=Auftragspauschalen!A$30,Auftragspauschalen!D$30,0))))</f>
        <v>0</v>
      </c>
      <c r="Q116">
        <f>IF(O116&gt;=Auftragspauschalen!A$33,Auftragspauschalen!G$33,IF(O116&gt;=Auftragspauschalen!A$32,Auftragspauschalen!G$32,IF(O116&gt;=Auftragspauschalen!A$31,Auftragspauschalen!G$31,IF(O116&gt;=Auftragspauschalen!A$30,Auftragspauschalen!G$30,0))))</f>
        <v>0</v>
      </c>
      <c r="R116">
        <f t="shared" si="5"/>
        <v>0</v>
      </c>
      <c r="S116">
        <v>0</v>
      </c>
      <c r="T116" s="33" t="s">
        <v>614</v>
      </c>
      <c r="U116" s="52" t="s">
        <v>916</v>
      </c>
      <c r="V116" s="19" t="s">
        <v>278</v>
      </c>
      <c r="W116" s="1">
        <v>6299.6</v>
      </c>
      <c r="X116" s="16">
        <v>2900</v>
      </c>
      <c r="Y116" s="28" t="s">
        <v>279</v>
      </c>
      <c r="Z116" s="17" t="s">
        <v>274</v>
      </c>
      <c r="AA116" s="20" t="s">
        <v>57</v>
      </c>
      <c r="AB116" s="17" t="s">
        <v>57</v>
      </c>
      <c r="AC116" s="18">
        <v>1</v>
      </c>
      <c r="AD116" s="15" t="s">
        <v>280</v>
      </c>
      <c r="AE116" s="17" t="s">
        <v>281</v>
      </c>
      <c r="AF116" s="17" t="s">
        <v>282</v>
      </c>
      <c r="AG116" s="19" t="s">
        <v>63</v>
      </c>
      <c r="AH116" s="19" t="s">
        <v>63</v>
      </c>
      <c r="AI116" s="19" t="s">
        <v>63</v>
      </c>
      <c r="AJ116" s="19" t="s">
        <v>62</v>
      </c>
      <c r="AK116" s="19" t="s">
        <v>63</v>
      </c>
      <c r="AL116" s="19" t="s">
        <v>62</v>
      </c>
      <c r="AM116" s="19" t="s">
        <v>63</v>
      </c>
      <c r="AN116" s="26" t="s">
        <v>62</v>
      </c>
      <c r="AO116" s="26" t="s">
        <v>62</v>
      </c>
      <c r="AP116" s="17" t="s">
        <v>62</v>
      </c>
      <c r="AQ116" s="27" t="s">
        <v>62</v>
      </c>
      <c r="AR116" s="17" t="s">
        <v>63</v>
      </c>
      <c r="AS116" s="17" t="s">
        <v>63</v>
      </c>
      <c r="AT116" s="17" t="s">
        <v>63</v>
      </c>
      <c r="AU116" s="17" t="s">
        <v>63</v>
      </c>
      <c r="AV116" s="17" t="s">
        <v>63</v>
      </c>
      <c r="AW116" s="17" t="s">
        <v>63</v>
      </c>
      <c r="AX116" s="17" t="s">
        <v>63</v>
      </c>
      <c r="AY116" s="17" t="s">
        <v>63</v>
      </c>
      <c r="AZ116" s="17" t="s">
        <v>63</v>
      </c>
      <c r="BA116" s="17" t="s">
        <v>63</v>
      </c>
      <c r="BB116" s="17" t="s">
        <v>63</v>
      </c>
      <c r="BC116" s="17" t="s">
        <v>63</v>
      </c>
      <c r="BD116" s="17" t="s">
        <v>63</v>
      </c>
      <c r="BE116" s="17" t="s">
        <v>63</v>
      </c>
      <c r="BF116" s="17" t="s">
        <v>63</v>
      </c>
      <c r="BG116" s="17" t="s">
        <v>63</v>
      </c>
      <c r="BH116" s="17" t="s">
        <v>63</v>
      </c>
      <c r="BI116" s="17" t="s">
        <v>63</v>
      </c>
      <c r="BJ116" s="17" t="s">
        <v>63</v>
      </c>
      <c r="BK116" s="17"/>
      <c r="BL116" s="19" t="s">
        <v>64</v>
      </c>
    </row>
    <row r="117" spans="1:64" ht="293.25">
      <c r="N117">
        <f t="shared" si="4"/>
        <v>0</v>
      </c>
      <c r="O117">
        <f>N117*Auftragspauschalen!B$2</f>
        <v>0</v>
      </c>
      <c r="P117">
        <f>IF(O117&gt;=Auftragspauschalen!A$33,Auftragspauschalen!D$33,IF(O117&gt;=Auftragspauschalen!A$32,Auftragspauschalen!D$32,IF(O117&gt;=Auftragspauschalen!A$31,Auftragspauschalen!D$31,IF(O117&gt;=Auftragspauschalen!A$30,Auftragspauschalen!D$30,0))))</f>
        <v>0</v>
      </c>
      <c r="Q117">
        <f>IF(O117&gt;=Auftragspauschalen!A$33,Auftragspauschalen!G$33,IF(O117&gt;=Auftragspauschalen!A$32,Auftragspauschalen!G$32,IF(O117&gt;=Auftragspauschalen!A$31,Auftragspauschalen!G$31,IF(O117&gt;=Auftragspauschalen!A$30,Auftragspauschalen!G$30,0))))</f>
        <v>0</v>
      </c>
      <c r="R117">
        <f t="shared" si="5"/>
        <v>0</v>
      </c>
      <c r="S117">
        <v>0</v>
      </c>
      <c r="T117" s="33" t="s">
        <v>614</v>
      </c>
      <c r="U117" s="52" t="s">
        <v>916</v>
      </c>
      <c r="V117" s="19" t="s">
        <v>278</v>
      </c>
      <c r="W117" s="1">
        <v>6299.61</v>
      </c>
      <c r="X117" s="16">
        <v>3300</v>
      </c>
      <c r="Y117" s="28" t="s">
        <v>279</v>
      </c>
      <c r="Z117" s="17" t="s">
        <v>283</v>
      </c>
      <c r="AA117" s="20" t="s">
        <v>57</v>
      </c>
      <c r="AB117" s="17" t="s">
        <v>57</v>
      </c>
      <c r="AC117" s="18">
        <v>1</v>
      </c>
      <c r="AD117" s="15" t="s">
        <v>284</v>
      </c>
      <c r="AE117" s="17" t="s">
        <v>285</v>
      </c>
      <c r="AF117" s="17" t="s">
        <v>282</v>
      </c>
      <c r="AG117" s="19" t="s">
        <v>63</v>
      </c>
      <c r="AH117" s="19" t="s">
        <v>63</v>
      </c>
      <c r="AI117" s="19" t="s">
        <v>63</v>
      </c>
      <c r="AJ117" s="19" t="s">
        <v>62</v>
      </c>
      <c r="AK117" s="19" t="s">
        <v>63</v>
      </c>
      <c r="AL117" s="19" t="s">
        <v>62</v>
      </c>
      <c r="AM117" s="19" t="s">
        <v>63</v>
      </c>
      <c r="AN117" s="26" t="s">
        <v>62</v>
      </c>
      <c r="AO117" s="26" t="s">
        <v>62</v>
      </c>
      <c r="AP117" s="17" t="s">
        <v>62</v>
      </c>
      <c r="AQ117" s="27" t="s">
        <v>62</v>
      </c>
      <c r="AR117" s="17" t="s">
        <v>63</v>
      </c>
      <c r="AS117" s="17" t="s">
        <v>63</v>
      </c>
      <c r="AT117" s="17" t="s">
        <v>63</v>
      </c>
      <c r="AU117" s="17" t="s">
        <v>63</v>
      </c>
      <c r="AV117" s="17" t="s">
        <v>63</v>
      </c>
      <c r="AW117" s="17" t="s">
        <v>63</v>
      </c>
      <c r="AX117" s="17" t="s">
        <v>63</v>
      </c>
      <c r="AY117" s="17" t="s">
        <v>63</v>
      </c>
      <c r="AZ117" s="17" t="s">
        <v>63</v>
      </c>
      <c r="BA117" s="17" t="s">
        <v>63</v>
      </c>
      <c r="BB117" s="17" t="s">
        <v>63</v>
      </c>
      <c r="BC117" s="17" t="s">
        <v>63</v>
      </c>
      <c r="BD117" s="17" t="s">
        <v>63</v>
      </c>
      <c r="BE117" s="17" t="s">
        <v>63</v>
      </c>
      <c r="BF117" s="17" t="s">
        <v>63</v>
      </c>
      <c r="BG117" s="17" t="s">
        <v>63</v>
      </c>
      <c r="BH117" s="17" t="s">
        <v>63</v>
      </c>
      <c r="BI117" s="17" t="s">
        <v>63</v>
      </c>
      <c r="BJ117" s="17" t="s">
        <v>63</v>
      </c>
      <c r="BK117" s="17"/>
      <c r="BL117" s="19" t="s">
        <v>64</v>
      </c>
    </row>
    <row r="118" spans="1:64" ht="293.25">
      <c r="N118">
        <f t="shared" si="4"/>
        <v>0</v>
      </c>
      <c r="O118">
        <f>N118*Auftragspauschalen!B$2</f>
        <v>0</v>
      </c>
      <c r="P118">
        <f>IF(O118&gt;=Auftragspauschalen!A$33,Auftragspauschalen!D$33,IF(O118&gt;=Auftragspauschalen!A$32,Auftragspauschalen!D$32,IF(O118&gt;=Auftragspauschalen!A$31,Auftragspauschalen!D$31,IF(O118&gt;=Auftragspauschalen!A$30,Auftragspauschalen!D$30,0))))</f>
        <v>0</v>
      </c>
      <c r="Q118">
        <f>IF(O118&gt;=Auftragspauschalen!A$33,Auftragspauschalen!G$33,IF(O118&gt;=Auftragspauschalen!A$32,Auftragspauschalen!G$32,IF(O118&gt;=Auftragspauschalen!A$31,Auftragspauschalen!G$31,IF(O118&gt;=Auftragspauschalen!A$30,Auftragspauschalen!G$30,0))))</f>
        <v>0</v>
      </c>
      <c r="R118">
        <f t="shared" si="5"/>
        <v>0</v>
      </c>
      <c r="S118">
        <v>0</v>
      </c>
      <c r="T118" s="33" t="s">
        <v>614</v>
      </c>
      <c r="U118" s="52" t="s">
        <v>916</v>
      </c>
      <c r="V118" s="19" t="s">
        <v>278</v>
      </c>
      <c r="W118" s="1">
        <v>6299.62</v>
      </c>
      <c r="X118" s="16">
        <v>3800</v>
      </c>
      <c r="Y118" s="28" t="s">
        <v>279</v>
      </c>
      <c r="Z118" s="17" t="s">
        <v>286</v>
      </c>
      <c r="AA118" s="20" t="s">
        <v>57</v>
      </c>
      <c r="AB118" s="17" t="s">
        <v>57</v>
      </c>
      <c r="AC118" s="18">
        <v>1</v>
      </c>
      <c r="AD118" s="15" t="s">
        <v>287</v>
      </c>
      <c r="AE118" s="17" t="s">
        <v>288</v>
      </c>
      <c r="AF118" s="17" t="s">
        <v>282</v>
      </c>
      <c r="AG118" s="19" t="s">
        <v>63</v>
      </c>
      <c r="AH118" s="19" t="s">
        <v>63</v>
      </c>
      <c r="AI118" s="19" t="s">
        <v>63</v>
      </c>
      <c r="AJ118" s="19" t="s">
        <v>62</v>
      </c>
      <c r="AK118" s="19" t="s">
        <v>63</v>
      </c>
      <c r="AL118" s="19" t="s">
        <v>62</v>
      </c>
      <c r="AM118" s="19" t="s">
        <v>63</v>
      </c>
      <c r="AN118" s="26" t="s">
        <v>62</v>
      </c>
      <c r="AO118" s="26" t="s">
        <v>62</v>
      </c>
      <c r="AP118" s="17" t="s">
        <v>62</v>
      </c>
      <c r="AQ118" s="27" t="s">
        <v>62</v>
      </c>
      <c r="AR118" s="17" t="s">
        <v>63</v>
      </c>
      <c r="AS118" s="17" t="s">
        <v>63</v>
      </c>
      <c r="AT118" s="17" t="s">
        <v>63</v>
      </c>
      <c r="AU118" s="17" t="s">
        <v>63</v>
      </c>
      <c r="AV118" s="17" t="s">
        <v>63</v>
      </c>
      <c r="AW118" s="17" t="s">
        <v>63</v>
      </c>
      <c r="AX118" s="17" t="s">
        <v>63</v>
      </c>
      <c r="AY118" s="17" t="s">
        <v>63</v>
      </c>
      <c r="AZ118" s="17" t="s">
        <v>63</v>
      </c>
      <c r="BA118" s="17" t="s">
        <v>63</v>
      </c>
      <c r="BB118" s="17" t="s">
        <v>63</v>
      </c>
      <c r="BC118" s="17" t="s">
        <v>63</v>
      </c>
      <c r="BD118" s="17" t="s">
        <v>63</v>
      </c>
      <c r="BE118" s="17" t="s">
        <v>63</v>
      </c>
      <c r="BF118" s="17" t="s">
        <v>63</v>
      </c>
      <c r="BG118" s="17" t="s">
        <v>63</v>
      </c>
      <c r="BH118" s="17" t="s">
        <v>63</v>
      </c>
      <c r="BI118" s="17" t="s">
        <v>63</v>
      </c>
      <c r="BJ118" s="17" t="s">
        <v>63</v>
      </c>
      <c r="BK118" s="17"/>
      <c r="BL118" s="19" t="s">
        <v>64</v>
      </c>
    </row>
    <row r="119" spans="1:64" ht="28.5">
      <c r="N119">
        <f t="shared" si="4"/>
        <v>0</v>
      </c>
      <c r="O119">
        <f>N119*Auftragspauschalen!B$2</f>
        <v>0</v>
      </c>
      <c r="P119">
        <f>IF(O119&gt;=Auftragspauschalen!A$33,Auftragspauschalen!D$33,IF(O119&gt;=Auftragspauschalen!A$32,Auftragspauschalen!D$32,IF(O119&gt;=Auftragspauschalen!A$31,Auftragspauschalen!D$31,IF(O119&gt;=Auftragspauschalen!A$30,Auftragspauschalen!D$30,0))))</f>
        <v>0</v>
      </c>
      <c r="Q119">
        <f>IF(O119&gt;=Auftragspauschalen!A$33,Auftragspauschalen!G$33,IF(O119&gt;=Auftragspauschalen!A$32,Auftragspauschalen!G$32,IF(O119&gt;=Auftragspauschalen!A$31,Auftragspauschalen!G$31,IF(O119&gt;=Auftragspauschalen!A$30,Auftragspauschalen!G$30,0))))</f>
        <v>0</v>
      </c>
      <c r="R119">
        <f t="shared" si="5"/>
        <v>0</v>
      </c>
      <c r="S119">
        <v>0</v>
      </c>
      <c r="T119" s="33" t="s">
        <v>614</v>
      </c>
      <c r="U119" s="52" t="s">
        <v>917</v>
      </c>
      <c r="V119" s="19" t="s">
        <v>289</v>
      </c>
      <c r="W119" s="1">
        <v>6305.33</v>
      </c>
      <c r="X119" s="16">
        <v>580</v>
      </c>
      <c r="Y119" s="28" t="s">
        <v>290</v>
      </c>
      <c r="Z119" s="17" t="s">
        <v>291</v>
      </c>
      <c r="AA119" s="20" t="s">
        <v>57</v>
      </c>
      <c r="AB119" s="17" t="s">
        <v>57</v>
      </c>
      <c r="AC119" s="18">
        <v>1</v>
      </c>
      <c r="AD119" s="17"/>
      <c r="AE119" s="17"/>
      <c r="AF119" s="17"/>
      <c r="AG119" s="19" t="s">
        <v>63</v>
      </c>
      <c r="AH119" s="19" t="s">
        <v>63</v>
      </c>
      <c r="AI119" s="19" t="s">
        <v>63</v>
      </c>
      <c r="AJ119" s="19" t="s">
        <v>62</v>
      </c>
      <c r="AK119" s="19" t="s">
        <v>63</v>
      </c>
      <c r="AL119" s="19" t="s">
        <v>62</v>
      </c>
      <c r="AM119" s="19" t="s">
        <v>63</v>
      </c>
      <c r="AN119" s="26" t="s">
        <v>62</v>
      </c>
      <c r="AO119" s="26" t="s">
        <v>62</v>
      </c>
      <c r="AP119" s="17" t="s">
        <v>62</v>
      </c>
      <c r="AQ119" s="27" t="s">
        <v>62</v>
      </c>
      <c r="AR119" s="17" t="s">
        <v>63</v>
      </c>
      <c r="AS119" s="17" t="s">
        <v>63</v>
      </c>
      <c r="AT119" s="17" t="s">
        <v>63</v>
      </c>
      <c r="AU119" s="17" t="s">
        <v>63</v>
      </c>
      <c r="AV119" s="17" t="s">
        <v>63</v>
      </c>
      <c r="AW119" s="17" t="s">
        <v>63</v>
      </c>
      <c r="AX119" s="17" t="s">
        <v>63</v>
      </c>
      <c r="AY119" s="17" t="s">
        <v>63</v>
      </c>
      <c r="AZ119" s="17" t="s">
        <v>63</v>
      </c>
      <c r="BA119" s="17" t="s">
        <v>63</v>
      </c>
      <c r="BB119" s="17" t="s">
        <v>63</v>
      </c>
      <c r="BC119" s="17" t="s">
        <v>63</v>
      </c>
      <c r="BD119" s="17" t="s">
        <v>63</v>
      </c>
      <c r="BE119" s="17" t="s">
        <v>63</v>
      </c>
      <c r="BF119" s="17" t="s">
        <v>63</v>
      </c>
      <c r="BG119" s="17" t="s">
        <v>63</v>
      </c>
      <c r="BH119" s="17" t="s">
        <v>63</v>
      </c>
      <c r="BI119" s="17" t="s">
        <v>63</v>
      </c>
      <c r="BJ119" s="17" t="s">
        <v>63</v>
      </c>
      <c r="BK119" s="17"/>
      <c r="BL119" s="19" t="s">
        <v>64</v>
      </c>
    </row>
    <row r="120" spans="1:64" ht="42.75">
      <c r="N120">
        <f t="shared" si="4"/>
        <v>0</v>
      </c>
      <c r="O120">
        <f>N120*Auftragspauschalen!B$2</f>
        <v>0</v>
      </c>
      <c r="P120">
        <f>IF(O120&gt;=Auftragspauschalen!A$33,Auftragspauschalen!D$33,IF(O120&gt;=Auftragspauschalen!A$32,Auftragspauschalen!D$32,IF(O120&gt;=Auftragspauschalen!A$31,Auftragspauschalen!D$31,IF(O120&gt;=Auftragspauschalen!A$30,Auftragspauschalen!D$30,0))))</f>
        <v>0</v>
      </c>
      <c r="Q120">
        <f>IF(O120&gt;=Auftragspauschalen!A$33,Auftragspauschalen!G$33,IF(O120&gt;=Auftragspauschalen!A$32,Auftragspauschalen!G$32,IF(O120&gt;=Auftragspauschalen!A$31,Auftragspauschalen!G$31,IF(O120&gt;=Auftragspauschalen!A$30,Auftragspauschalen!G$30,0))))</f>
        <v>0</v>
      </c>
      <c r="R120">
        <f t="shared" si="5"/>
        <v>0</v>
      </c>
      <c r="S120">
        <v>0</v>
      </c>
      <c r="T120" s="33" t="s">
        <v>614</v>
      </c>
      <c r="U120" s="52" t="s">
        <v>918</v>
      </c>
      <c r="V120" s="19" t="s">
        <v>289</v>
      </c>
      <c r="W120" s="1">
        <v>6306.33</v>
      </c>
      <c r="X120" s="16">
        <v>290</v>
      </c>
      <c r="Y120" s="28" t="s">
        <v>292</v>
      </c>
      <c r="Z120" s="17" t="s">
        <v>291</v>
      </c>
      <c r="AA120" s="20" t="s">
        <v>57</v>
      </c>
      <c r="AB120" s="17" t="s">
        <v>57</v>
      </c>
      <c r="AC120" s="18" t="s">
        <v>293</v>
      </c>
      <c r="AD120" s="17"/>
      <c r="AE120" s="17"/>
      <c r="AF120" s="17"/>
      <c r="AG120" s="19" t="s">
        <v>63</v>
      </c>
      <c r="AH120" s="19" t="s">
        <v>63</v>
      </c>
      <c r="AI120" s="19" t="s">
        <v>63</v>
      </c>
      <c r="AJ120" s="19" t="s">
        <v>62</v>
      </c>
      <c r="AK120" s="19" t="s">
        <v>63</v>
      </c>
      <c r="AL120" s="19" t="s">
        <v>62</v>
      </c>
      <c r="AM120" s="19" t="s">
        <v>63</v>
      </c>
      <c r="AN120" s="26" t="s">
        <v>62</v>
      </c>
      <c r="AO120" s="26" t="s">
        <v>62</v>
      </c>
      <c r="AP120" s="17" t="s">
        <v>62</v>
      </c>
      <c r="AQ120" s="27" t="s">
        <v>62</v>
      </c>
      <c r="AR120" s="17" t="s">
        <v>63</v>
      </c>
      <c r="AS120" s="17" t="s">
        <v>63</v>
      </c>
      <c r="AT120" s="17" t="s">
        <v>63</v>
      </c>
      <c r="AU120" s="17" t="s">
        <v>63</v>
      </c>
      <c r="AV120" s="17" t="s">
        <v>63</v>
      </c>
      <c r="AW120" s="17" t="s">
        <v>63</v>
      </c>
      <c r="AX120" s="17" t="s">
        <v>63</v>
      </c>
      <c r="AY120" s="17" t="s">
        <v>63</v>
      </c>
      <c r="AZ120" s="17" t="s">
        <v>63</v>
      </c>
      <c r="BA120" s="17" t="s">
        <v>63</v>
      </c>
      <c r="BB120" s="17" t="s">
        <v>63</v>
      </c>
      <c r="BC120" s="17" t="s">
        <v>63</v>
      </c>
      <c r="BD120" s="17" t="s">
        <v>63</v>
      </c>
      <c r="BE120" s="17" t="s">
        <v>63</v>
      </c>
      <c r="BF120" s="17" t="s">
        <v>63</v>
      </c>
      <c r="BG120" s="17" t="s">
        <v>63</v>
      </c>
      <c r="BH120" s="17" t="s">
        <v>63</v>
      </c>
      <c r="BI120" s="17" t="s">
        <v>63</v>
      </c>
      <c r="BJ120" s="17" t="s">
        <v>63</v>
      </c>
      <c r="BK120" s="17"/>
      <c r="BL120" s="19" t="s">
        <v>64</v>
      </c>
    </row>
    <row r="121" spans="1:64" ht="28.5">
      <c r="N121">
        <f t="shared" si="4"/>
        <v>0</v>
      </c>
      <c r="O121">
        <f>N121*Auftragspauschalen!B$2</f>
        <v>0</v>
      </c>
      <c r="P121">
        <f>IF(O121&gt;=Auftragspauschalen!A$33,Auftragspauschalen!D$33,IF(O121&gt;=Auftragspauschalen!A$32,Auftragspauschalen!D$32,IF(O121&gt;=Auftragspauschalen!A$31,Auftragspauschalen!D$31,IF(O121&gt;=Auftragspauschalen!A$30,Auftragspauschalen!D$30,0))))</f>
        <v>0</v>
      </c>
      <c r="Q121">
        <f>IF(O121&gt;=Auftragspauschalen!A$33,Auftragspauschalen!G$33,IF(O121&gt;=Auftragspauschalen!A$32,Auftragspauschalen!G$32,IF(O121&gt;=Auftragspauschalen!A$31,Auftragspauschalen!G$31,IF(O121&gt;=Auftragspauschalen!A$30,Auftragspauschalen!G$30,0))))</f>
        <v>0</v>
      </c>
      <c r="R121">
        <f t="shared" si="5"/>
        <v>0</v>
      </c>
      <c r="S121">
        <v>0</v>
      </c>
      <c r="T121" s="33" t="s">
        <v>614</v>
      </c>
      <c r="U121" s="52" t="s">
        <v>919</v>
      </c>
      <c r="V121" s="19" t="s">
        <v>289</v>
      </c>
      <c r="W121" s="1">
        <v>6310.34</v>
      </c>
      <c r="X121" s="16">
        <v>350</v>
      </c>
      <c r="Y121" s="28" t="s">
        <v>294</v>
      </c>
      <c r="Z121" s="17" t="s">
        <v>264</v>
      </c>
      <c r="AA121" s="20" t="s">
        <v>57</v>
      </c>
      <c r="AB121" s="17" t="s">
        <v>57</v>
      </c>
      <c r="AC121" s="17" t="s">
        <v>295</v>
      </c>
      <c r="AD121" s="17"/>
      <c r="AE121" s="17"/>
      <c r="AF121" s="15" t="s">
        <v>296</v>
      </c>
      <c r="AG121" s="19" t="s">
        <v>63</v>
      </c>
      <c r="AH121" s="19" t="s">
        <v>63</v>
      </c>
      <c r="AI121" s="19" t="s">
        <v>63</v>
      </c>
      <c r="AJ121" s="19" t="s">
        <v>62</v>
      </c>
      <c r="AK121" s="19" t="s">
        <v>63</v>
      </c>
      <c r="AL121" s="19" t="s">
        <v>62</v>
      </c>
      <c r="AM121" s="19" t="s">
        <v>63</v>
      </c>
      <c r="AN121" s="26" t="s">
        <v>62</v>
      </c>
      <c r="AO121" s="26" t="s">
        <v>62</v>
      </c>
      <c r="AP121" s="17" t="s">
        <v>62</v>
      </c>
      <c r="AQ121" s="27" t="s">
        <v>62</v>
      </c>
      <c r="AR121" s="17" t="s">
        <v>63</v>
      </c>
      <c r="AS121" s="17" t="s">
        <v>63</v>
      </c>
      <c r="AT121" s="17" t="s">
        <v>63</v>
      </c>
      <c r="AU121" s="17" t="s">
        <v>63</v>
      </c>
      <c r="AV121" s="17" t="s">
        <v>63</v>
      </c>
      <c r="AW121" s="17" t="s">
        <v>63</v>
      </c>
      <c r="AX121" s="17" t="s">
        <v>63</v>
      </c>
      <c r="AY121" s="17" t="s">
        <v>63</v>
      </c>
      <c r="AZ121" s="17" t="s">
        <v>63</v>
      </c>
      <c r="BA121" s="17" t="s">
        <v>63</v>
      </c>
      <c r="BB121" s="17" t="s">
        <v>63</v>
      </c>
      <c r="BC121" s="17" t="s">
        <v>63</v>
      </c>
      <c r="BD121" s="17" t="s">
        <v>63</v>
      </c>
      <c r="BE121" s="17" t="s">
        <v>63</v>
      </c>
      <c r="BF121" s="17" t="s">
        <v>63</v>
      </c>
      <c r="BG121" s="17" t="s">
        <v>63</v>
      </c>
      <c r="BH121" s="17" t="s">
        <v>63</v>
      </c>
      <c r="BI121" s="17" t="s">
        <v>63</v>
      </c>
      <c r="BJ121" s="17" t="s">
        <v>63</v>
      </c>
      <c r="BK121" s="17"/>
      <c r="BL121" s="19" t="s">
        <v>64</v>
      </c>
    </row>
    <row r="122" spans="1:64" ht="28.5">
      <c r="N122">
        <f t="shared" si="4"/>
        <v>0</v>
      </c>
      <c r="O122">
        <f>N122*Auftragspauschalen!B$2</f>
        <v>0</v>
      </c>
      <c r="P122">
        <f>IF(O122&gt;=Auftragspauschalen!A$33,Auftragspauschalen!D$33,IF(O122&gt;=Auftragspauschalen!A$32,Auftragspauschalen!D$32,IF(O122&gt;=Auftragspauschalen!A$31,Auftragspauschalen!D$31,IF(O122&gt;=Auftragspauschalen!A$30,Auftragspauschalen!D$30,0))))</f>
        <v>0</v>
      </c>
      <c r="Q122">
        <f>IF(O122&gt;=Auftragspauschalen!A$33,Auftragspauschalen!G$33,IF(O122&gt;=Auftragspauschalen!A$32,Auftragspauschalen!G$32,IF(O122&gt;=Auftragspauschalen!A$31,Auftragspauschalen!G$31,IF(O122&gt;=Auftragspauschalen!A$30,Auftragspauschalen!G$30,0))))</f>
        <v>0</v>
      </c>
      <c r="R122">
        <f t="shared" si="5"/>
        <v>0</v>
      </c>
      <c r="S122">
        <v>0</v>
      </c>
      <c r="T122" s="33" t="s">
        <v>614</v>
      </c>
      <c r="U122" s="52" t="s">
        <v>920</v>
      </c>
      <c r="V122" s="19" t="s">
        <v>289</v>
      </c>
      <c r="W122" s="1">
        <v>6311.36</v>
      </c>
      <c r="X122" s="16">
        <v>2800</v>
      </c>
      <c r="Y122" s="28" t="s">
        <v>297</v>
      </c>
      <c r="Z122" s="17" t="s">
        <v>298</v>
      </c>
      <c r="AA122" s="20" t="s">
        <v>57</v>
      </c>
      <c r="AB122" s="17" t="s">
        <v>57</v>
      </c>
      <c r="AC122" s="18">
        <v>1</v>
      </c>
      <c r="AD122" s="17"/>
      <c r="AE122" s="17" t="s">
        <v>299</v>
      </c>
      <c r="AF122" s="15" t="s">
        <v>300</v>
      </c>
      <c r="AG122" s="19" t="s">
        <v>63</v>
      </c>
      <c r="AH122" s="19" t="s">
        <v>63</v>
      </c>
      <c r="AI122" s="19" t="s">
        <v>63</v>
      </c>
      <c r="AJ122" s="19" t="s">
        <v>62</v>
      </c>
      <c r="AK122" s="19" t="s">
        <v>63</v>
      </c>
      <c r="AL122" s="19" t="s">
        <v>62</v>
      </c>
      <c r="AM122" s="19" t="s">
        <v>63</v>
      </c>
      <c r="AN122" s="26" t="s">
        <v>62</v>
      </c>
      <c r="AO122" s="26" t="s">
        <v>62</v>
      </c>
      <c r="AP122" s="17" t="s">
        <v>62</v>
      </c>
      <c r="AQ122" s="27" t="s">
        <v>62</v>
      </c>
      <c r="AR122" s="17" t="s">
        <v>63</v>
      </c>
      <c r="AS122" s="17" t="s">
        <v>63</v>
      </c>
      <c r="AT122" s="17" t="s">
        <v>63</v>
      </c>
      <c r="AU122" s="17" t="s">
        <v>63</v>
      </c>
      <c r="AV122" s="17" t="s">
        <v>63</v>
      </c>
      <c r="AW122" s="17" t="s">
        <v>63</v>
      </c>
      <c r="AX122" s="17" t="s">
        <v>63</v>
      </c>
      <c r="AY122" s="17" t="s">
        <v>63</v>
      </c>
      <c r="AZ122" s="17" t="s">
        <v>63</v>
      </c>
      <c r="BA122" s="17" t="s">
        <v>63</v>
      </c>
      <c r="BB122" s="17" t="s">
        <v>63</v>
      </c>
      <c r="BC122" s="17" t="s">
        <v>63</v>
      </c>
      <c r="BD122" s="17" t="s">
        <v>63</v>
      </c>
      <c r="BE122" s="17" t="s">
        <v>63</v>
      </c>
      <c r="BF122" s="17" t="s">
        <v>63</v>
      </c>
      <c r="BG122" s="17" t="s">
        <v>63</v>
      </c>
      <c r="BH122" s="17" t="s">
        <v>63</v>
      </c>
      <c r="BI122" s="17" t="s">
        <v>63</v>
      </c>
      <c r="BJ122" s="17" t="s">
        <v>63</v>
      </c>
      <c r="BK122" s="17"/>
      <c r="BL122" s="19" t="s">
        <v>64</v>
      </c>
    </row>
    <row r="123" spans="1:64" ht="28.5">
      <c r="N123">
        <f t="shared" si="4"/>
        <v>0</v>
      </c>
      <c r="O123">
        <f>N123*Auftragspauschalen!B$2</f>
        <v>0</v>
      </c>
      <c r="P123">
        <f>IF(O123&gt;=Auftragspauschalen!A$33,Auftragspauschalen!D$33,IF(O123&gt;=Auftragspauschalen!A$32,Auftragspauschalen!D$32,IF(O123&gt;=Auftragspauschalen!A$31,Auftragspauschalen!D$31,IF(O123&gt;=Auftragspauschalen!A$30,Auftragspauschalen!D$30,0))))</f>
        <v>0</v>
      </c>
      <c r="Q123">
        <f>IF(O123&gt;=Auftragspauschalen!A$33,Auftragspauschalen!G$33,IF(O123&gt;=Auftragspauschalen!A$32,Auftragspauschalen!G$32,IF(O123&gt;=Auftragspauschalen!A$31,Auftragspauschalen!G$31,IF(O123&gt;=Auftragspauschalen!A$30,Auftragspauschalen!G$30,0))))</f>
        <v>0</v>
      </c>
      <c r="R123">
        <f t="shared" si="5"/>
        <v>0</v>
      </c>
      <c r="S123">
        <v>0</v>
      </c>
      <c r="T123" s="33" t="s">
        <v>614</v>
      </c>
      <c r="U123" s="52" t="s">
        <v>921</v>
      </c>
      <c r="V123" s="19" t="s">
        <v>301</v>
      </c>
      <c r="W123" s="1">
        <v>6400.5</v>
      </c>
      <c r="X123" s="16">
        <v>93</v>
      </c>
      <c r="Y123" s="28" t="s">
        <v>302</v>
      </c>
      <c r="Z123" s="17" t="s">
        <v>303</v>
      </c>
      <c r="AA123" s="20" t="s">
        <v>57</v>
      </c>
      <c r="AB123" s="17" t="s">
        <v>57</v>
      </c>
      <c r="AC123" s="17" t="s">
        <v>304</v>
      </c>
      <c r="AD123" s="17"/>
      <c r="AE123" s="17"/>
      <c r="AF123" s="17"/>
      <c r="AG123" s="19" t="s">
        <v>63</v>
      </c>
      <c r="AH123" s="19" t="s">
        <v>62</v>
      </c>
      <c r="AI123" s="19" t="s">
        <v>63</v>
      </c>
      <c r="AJ123" s="19" t="s">
        <v>62</v>
      </c>
      <c r="AK123" s="19" t="s">
        <v>63</v>
      </c>
      <c r="AL123" s="19" t="s">
        <v>62</v>
      </c>
      <c r="AM123" s="19" t="s">
        <v>63</v>
      </c>
      <c r="AN123" s="26" t="s">
        <v>62</v>
      </c>
      <c r="AO123" s="26" t="s">
        <v>62</v>
      </c>
      <c r="AP123" s="17" t="s">
        <v>62</v>
      </c>
      <c r="AQ123" s="27" t="s">
        <v>62</v>
      </c>
      <c r="AR123" s="17" t="s">
        <v>63</v>
      </c>
      <c r="AS123" s="17" t="s">
        <v>63</v>
      </c>
      <c r="AT123" s="17" t="s">
        <v>63</v>
      </c>
      <c r="AU123" s="17" t="s">
        <v>63</v>
      </c>
      <c r="AV123" s="17" t="s">
        <v>63</v>
      </c>
      <c r="AW123" s="17" t="s">
        <v>63</v>
      </c>
      <c r="AX123" s="17" t="s">
        <v>63</v>
      </c>
      <c r="AY123" s="17" t="s">
        <v>63</v>
      </c>
      <c r="AZ123" s="17" t="s">
        <v>63</v>
      </c>
      <c r="BA123" s="17" t="s">
        <v>63</v>
      </c>
      <c r="BB123" s="17" t="s">
        <v>63</v>
      </c>
      <c r="BC123" s="17" t="s">
        <v>63</v>
      </c>
      <c r="BD123" s="17" t="s">
        <v>63</v>
      </c>
      <c r="BE123" s="17" t="s">
        <v>63</v>
      </c>
      <c r="BF123" s="17" t="s">
        <v>63</v>
      </c>
      <c r="BG123" s="17" t="s">
        <v>63</v>
      </c>
      <c r="BH123" s="17" t="s">
        <v>63</v>
      </c>
      <c r="BI123" s="17" t="s">
        <v>63</v>
      </c>
      <c r="BJ123" s="17" t="s">
        <v>63</v>
      </c>
      <c r="BK123" s="17"/>
      <c r="BL123" s="19" t="s">
        <v>64</v>
      </c>
    </row>
    <row r="124" spans="1:64" ht="51">
      <c r="N124">
        <f t="shared" si="4"/>
        <v>0</v>
      </c>
      <c r="O124">
        <f>N124*Auftragspauschalen!B$2</f>
        <v>0</v>
      </c>
      <c r="P124">
        <f>IF(O124&gt;=Auftragspauschalen!A$33,Auftragspauschalen!D$33,IF(O124&gt;=Auftragspauschalen!A$32,Auftragspauschalen!D$32,IF(O124&gt;=Auftragspauschalen!A$31,Auftragspauschalen!D$31,IF(O124&gt;=Auftragspauschalen!A$30,Auftragspauschalen!D$30,0))))</f>
        <v>0</v>
      </c>
      <c r="Q124">
        <f>IF(O124&gt;=Auftragspauschalen!A$33,Auftragspauschalen!G$33,IF(O124&gt;=Auftragspauschalen!A$32,Auftragspauschalen!G$32,IF(O124&gt;=Auftragspauschalen!A$31,Auftragspauschalen!G$31,IF(O124&gt;=Auftragspauschalen!A$30,Auftragspauschalen!G$30,0))))</f>
        <v>0</v>
      </c>
      <c r="R124">
        <f t="shared" si="5"/>
        <v>0</v>
      </c>
      <c r="S124">
        <v>0</v>
      </c>
      <c r="T124" s="33" t="s">
        <v>614</v>
      </c>
      <c r="U124" s="52" t="s">
        <v>921</v>
      </c>
      <c r="V124" s="19" t="s">
        <v>301</v>
      </c>
      <c r="W124" s="1">
        <v>6400.58</v>
      </c>
      <c r="X124" s="16">
        <v>215</v>
      </c>
      <c r="Y124" s="28" t="s">
        <v>302</v>
      </c>
      <c r="Z124" s="17" t="s">
        <v>305</v>
      </c>
      <c r="AA124" s="20" t="s">
        <v>57</v>
      </c>
      <c r="AB124" s="17" t="s">
        <v>57</v>
      </c>
      <c r="AC124" s="17" t="s">
        <v>306</v>
      </c>
      <c r="AD124" s="17"/>
      <c r="AE124" s="17"/>
      <c r="AF124" s="17"/>
      <c r="AG124" s="19" t="s">
        <v>63</v>
      </c>
      <c r="AH124" s="19" t="s">
        <v>62</v>
      </c>
      <c r="AI124" s="19" t="s">
        <v>63</v>
      </c>
      <c r="AJ124" s="19" t="s">
        <v>62</v>
      </c>
      <c r="AK124" s="19" t="s">
        <v>63</v>
      </c>
      <c r="AL124" s="19" t="s">
        <v>62</v>
      </c>
      <c r="AM124" s="19" t="s">
        <v>63</v>
      </c>
      <c r="AN124" s="26" t="s">
        <v>62</v>
      </c>
      <c r="AO124" s="26" t="s">
        <v>62</v>
      </c>
      <c r="AP124" s="17" t="s">
        <v>62</v>
      </c>
      <c r="AQ124" s="27" t="s">
        <v>62</v>
      </c>
      <c r="AR124" s="17" t="s">
        <v>63</v>
      </c>
      <c r="AS124" s="17" t="s">
        <v>63</v>
      </c>
      <c r="AT124" s="17" t="s">
        <v>63</v>
      </c>
      <c r="AU124" s="17" t="s">
        <v>63</v>
      </c>
      <c r="AV124" s="17" t="s">
        <v>63</v>
      </c>
      <c r="AW124" s="17" t="s">
        <v>63</v>
      </c>
      <c r="AX124" s="17" t="s">
        <v>63</v>
      </c>
      <c r="AY124" s="17" t="s">
        <v>63</v>
      </c>
      <c r="AZ124" s="17" t="s">
        <v>63</v>
      </c>
      <c r="BA124" s="17" t="s">
        <v>63</v>
      </c>
      <c r="BB124" s="17" t="s">
        <v>63</v>
      </c>
      <c r="BC124" s="17" t="s">
        <v>63</v>
      </c>
      <c r="BD124" s="17" t="s">
        <v>63</v>
      </c>
      <c r="BE124" s="17" t="s">
        <v>63</v>
      </c>
      <c r="BF124" s="17" t="s">
        <v>63</v>
      </c>
      <c r="BG124" s="17" t="s">
        <v>63</v>
      </c>
      <c r="BH124" s="17" t="s">
        <v>63</v>
      </c>
      <c r="BI124" s="17" t="s">
        <v>63</v>
      </c>
      <c r="BJ124" s="17" t="s">
        <v>63</v>
      </c>
      <c r="BK124" s="17"/>
      <c r="BL124" s="19" t="s">
        <v>64</v>
      </c>
    </row>
    <row r="125" spans="1:64" ht="99.75">
      <c r="A125" t="s">
        <v>922</v>
      </c>
      <c r="B125">
        <v>588792</v>
      </c>
      <c r="C125" s="52" t="s">
        <v>923</v>
      </c>
      <c r="D125">
        <v>4000</v>
      </c>
      <c r="N125">
        <f t="shared" si="4"/>
        <v>4000</v>
      </c>
      <c r="O125">
        <f>N125*Auftragspauschalen!B$2</f>
        <v>24136</v>
      </c>
      <c r="P125">
        <f>IF(O125&gt;=Auftragspauschalen!A$33,Auftragspauschalen!D$33,IF(O125&gt;=Auftragspauschalen!A$32,Auftragspauschalen!D$32,IF(O125&gt;=Auftragspauschalen!A$31,Auftragspauschalen!D$31,IF(O125&gt;=Auftragspauschalen!A$30,Auftragspauschalen!D$30,0))))</f>
        <v>38.5</v>
      </c>
      <c r="Q125">
        <f>IF(O125&gt;=Auftragspauschalen!A$33,Auftragspauschalen!G$33,IF(O125&gt;=Auftragspauschalen!A$32,Auftragspauschalen!G$32,IF(O125&gt;=Auftragspauschalen!A$31,Auftragspauschalen!G$31,IF(O125&gt;=Auftragspauschalen!A$30,Auftragspauschalen!G$30,0))))</f>
        <v>37.08</v>
      </c>
      <c r="R125">
        <f t="shared" si="5"/>
        <v>189.90799999999999</v>
      </c>
      <c r="S125">
        <v>1</v>
      </c>
      <c r="U125" s="52" t="s">
        <v>924</v>
      </c>
      <c r="V125" s="19" t="s">
        <v>301</v>
      </c>
      <c r="W125" s="1">
        <v>6402.54</v>
      </c>
      <c r="X125" s="16">
        <v>185</v>
      </c>
      <c r="Y125" s="28" t="s">
        <v>307</v>
      </c>
      <c r="Z125" s="17" t="s">
        <v>308</v>
      </c>
      <c r="AA125" s="20" t="s">
        <v>57</v>
      </c>
      <c r="AB125" s="17" t="s">
        <v>57</v>
      </c>
      <c r="AC125" s="17" t="s">
        <v>309</v>
      </c>
      <c r="AD125" s="17"/>
      <c r="AE125" s="17"/>
      <c r="AF125" s="17"/>
      <c r="AG125" s="19" t="s">
        <v>63</v>
      </c>
      <c r="AH125" s="19" t="s">
        <v>62</v>
      </c>
      <c r="AI125" s="19" t="s">
        <v>63</v>
      </c>
      <c r="AJ125" s="19" t="s">
        <v>62</v>
      </c>
      <c r="AK125" s="19" t="s">
        <v>63</v>
      </c>
      <c r="AL125" s="19" t="s">
        <v>62</v>
      </c>
      <c r="AM125" s="19" t="s">
        <v>63</v>
      </c>
      <c r="AN125" s="26" t="s">
        <v>62</v>
      </c>
      <c r="AO125" s="26" t="s">
        <v>62</v>
      </c>
      <c r="AP125" s="17" t="s">
        <v>62</v>
      </c>
      <c r="AQ125" s="27" t="s">
        <v>62</v>
      </c>
      <c r="AR125" s="17" t="s">
        <v>63</v>
      </c>
      <c r="AS125" s="17" t="s">
        <v>63</v>
      </c>
      <c r="AT125" s="17" t="s">
        <v>63</v>
      </c>
      <c r="AU125" s="17" t="s">
        <v>63</v>
      </c>
      <c r="AV125" s="17" t="s">
        <v>63</v>
      </c>
      <c r="AW125" s="17" t="s">
        <v>63</v>
      </c>
      <c r="AX125" s="17" t="s">
        <v>63</v>
      </c>
      <c r="AY125" s="17" t="s">
        <v>63</v>
      </c>
      <c r="AZ125" s="17" t="s">
        <v>63</v>
      </c>
      <c r="BA125" s="17" t="s">
        <v>63</v>
      </c>
      <c r="BB125" s="17" t="s">
        <v>63</v>
      </c>
      <c r="BC125" s="17" t="s">
        <v>63</v>
      </c>
      <c r="BD125" s="17" t="s">
        <v>63</v>
      </c>
      <c r="BE125" s="17" t="s">
        <v>63</v>
      </c>
      <c r="BF125" s="17" t="s">
        <v>63</v>
      </c>
      <c r="BG125" s="17" t="s">
        <v>63</v>
      </c>
      <c r="BH125" s="17" t="s">
        <v>63</v>
      </c>
      <c r="BI125" s="17" t="s">
        <v>63</v>
      </c>
      <c r="BJ125" s="17" t="s">
        <v>63</v>
      </c>
      <c r="BK125" s="17"/>
      <c r="BL125" s="19" t="s">
        <v>64</v>
      </c>
    </row>
    <row r="126" spans="1:64" ht="228">
      <c r="A126">
        <v>18</v>
      </c>
      <c r="B126">
        <v>433296</v>
      </c>
      <c r="C126" s="33" t="s">
        <v>925</v>
      </c>
      <c r="D126">
        <v>2500</v>
      </c>
      <c r="N126">
        <f t="shared" si="4"/>
        <v>2500</v>
      </c>
      <c r="O126">
        <f>N126*Auftragspauschalen!B$2</f>
        <v>15085</v>
      </c>
      <c r="P126">
        <f>IF(O126&gt;=Auftragspauschalen!A$33,Auftragspauschalen!D$33,IF(O126&gt;=Auftragspauschalen!A$32,Auftragspauschalen!D$32,IF(O126&gt;=Auftragspauschalen!A$31,Auftragspauschalen!D$31,IF(O126&gt;=Auftragspauschalen!A$30,Auftragspauschalen!D$30,0))))</f>
        <v>38.5</v>
      </c>
      <c r="Q126">
        <f>IF(O126&gt;=Auftragspauschalen!A$33,Auftragspauschalen!G$33,IF(O126&gt;=Auftragspauschalen!A$32,Auftragspauschalen!G$32,IF(O126&gt;=Auftragspauschalen!A$31,Auftragspauschalen!G$31,IF(O126&gt;=Auftragspauschalen!A$30,Auftragspauschalen!G$30,0))))</f>
        <v>37.08</v>
      </c>
      <c r="R126">
        <f t="shared" si="5"/>
        <v>21.647500000000001</v>
      </c>
      <c r="S126">
        <v>1</v>
      </c>
      <c r="U126" s="52" t="s">
        <v>926</v>
      </c>
      <c r="V126" s="19" t="s">
        <v>310</v>
      </c>
      <c r="W126" s="1">
        <v>6700.9</v>
      </c>
      <c r="X126" s="16">
        <v>160</v>
      </c>
      <c r="Y126" s="28" t="s">
        <v>311</v>
      </c>
      <c r="Z126" s="17" t="s">
        <v>312</v>
      </c>
      <c r="AA126" s="20" t="s">
        <v>313</v>
      </c>
      <c r="AB126" s="17" t="s">
        <v>57</v>
      </c>
      <c r="AC126" s="18">
        <v>1</v>
      </c>
      <c r="AD126" s="15" t="s">
        <v>314</v>
      </c>
      <c r="AE126" s="17" t="s">
        <v>315</v>
      </c>
      <c r="AF126" s="17"/>
      <c r="AG126" s="19" t="s">
        <v>62</v>
      </c>
      <c r="AH126" s="19" t="s">
        <v>63</v>
      </c>
      <c r="AI126" s="19" t="s">
        <v>63</v>
      </c>
      <c r="AJ126" s="19" t="s">
        <v>62</v>
      </c>
      <c r="AK126" s="19" t="s">
        <v>63</v>
      </c>
      <c r="AL126" s="19" t="s">
        <v>62</v>
      </c>
      <c r="AM126" s="19" t="s">
        <v>63</v>
      </c>
      <c r="AN126" s="26" t="s">
        <v>62</v>
      </c>
      <c r="AO126" s="26" t="s">
        <v>62</v>
      </c>
      <c r="AP126" s="17" t="s">
        <v>62</v>
      </c>
      <c r="AQ126" s="27" t="s">
        <v>62</v>
      </c>
      <c r="AR126" s="17" t="s">
        <v>63</v>
      </c>
      <c r="AS126" s="17" t="s">
        <v>63</v>
      </c>
      <c r="AT126" s="17" t="s">
        <v>63</v>
      </c>
      <c r="AU126" s="17" t="s">
        <v>63</v>
      </c>
      <c r="AV126" s="17" t="s">
        <v>63</v>
      </c>
      <c r="AW126" s="17" t="s">
        <v>63</v>
      </c>
      <c r="AX126" s="17" t="s">
        <v>63</v>
      </c>
      <c r="AY126" s="17" t="s">
        <v>63</v>
      </c>
      <c r="AZ126" s="17" t="s">
        <v>63</v>
      </c>
      <c r="BA126" s="17" t="s">
        <v>63</v>
      </c>
      <c r="BB126" s="17" t="s">
        <v>63</v>
      </c>
      <c r="BC126" s="17" t="s">
        <v>63</v>
      </c>
      <c r="BD126" s="17" t="s">
        <v>63</v>
      </c>
      <c r="BE126" s="17" t="s">
        <v>63</v>
      </c>
      <c r="BF126" s="17" t="s">
        <v>63</v>
      </c>
      <c r="BG126" s="17" t="s">
        <v>63</v>
      </c>
      <c r="BH126" s="17" t="s">
        <v>63</v>
      </c>
      <c r="BI126" s="17" t="s">
        <v>63</v>
      </c>
      <c r="BJ126" s="17" t="s">
        <v>63</v>
      </c>
      <c r="BK126" s="17"/>
      <c r="BL126" s="19" t="s">
        <v>64</v>
      </c>
    </row>
    <row r="127" spans="1:64" ht="103.5">
      <c r="B127" s="35"/>
      <c r="N127">
        <f t="shared" si="4"/>
        <v>0</v>
      </c>
      <c r="O127">
        <f>N127*Auftragspauschalen!B$2</f>
        <v>0</v>
      </c>
      <c r="P127">
        <f>IF(O127&gt;=Auftragspauschalen!A$33,Auftragspauschalen!D$33,IF(O127&gt;=Auftragspauschalen!A$32,Auftragspauschalen!D$32,IF(O127&gt;=Auftragspauschalen!A$31,Auftragspauschalen!D$31,IF(O127&gt;=Auftragspauschalen!A$30,Auftragspauschalen!D$30,0))))</f>
        <v>0</v>
      </c>
      <c r="Q127">
        <f>IF(O127&gt;=Auftragspauschalen!A$33,Auftragspauschalen!G$33,IF(O127&gt;=Auftragspauschalen!A$32,Auftragspauschalen!G$32,IF(O127&gt;=Auftragspauschalen!A$31,Auftragspauschalen!G$31,IF(O127&gt;=Auftragspauschalen!A$30,Auftragspauschalen!G$30,0))))</f>
        <v>0</v>
      </c>
      <c r="R127">
        <f t="shared" si="5"/>
        <v>0</v>
      </c>
      <c r="S127">
        <v>0</v>
      </c>
      <c r="T127" s="33" t="s">
        <v>614</v>
      </c>
      <c r="U127" s="52" t="s">
        <v>927</v>
      </c>
      <c r="V127" s="19" t="s">
        <v>310</v>
      </c>
      <c r="W127" s="1">
        <v>6702.63</v>
      </c>
      <c r="X127" s="16">
        <v>510</v>
      </c>
      <c r="Y127" s="28" t="s">
        <v>316</v>
      </c>
      <c r="Z127" s="17" t="s">
        <v>317</v>
      </c>
      <c r="AA127" s="20" t="s">
        <v>318</v>
      </c>
      <c r="AB127" s="17" t="s">
        <v>57</v>
      </c>
      <c r="AC127" s="18">
        <v>1</v>
      </c>
      <c r="AD127" s="15" t="s">
        <v>319</v>
      </c>
      <c r="AE127" s="17" t="s">
        <v>320</v>
      </c>
      <c r="AF127" s="17" t="s">
        <v>321</v>
      </c>
      <c r="AG127" s="19" t="s">
        <v>63</v>
      </c>
      <c r="AH127" s="19" t="s">
        <v>63</v>
      </c>
      <c r="AI127" s="19" t="s">
        <v>63</v>
      </c>
      <c r="AJ127" s="19" t="s">
        <v>62</v>
      </c>
      <c r="AK127" s="19" t="s">
        <v>63</v>
      </c>
      <c r="AL127" s="19" t="s">
        <v>62</v>
      </c>
      <c r="AM127" s="19" t="s">
        <v>63</v>
      </c>
      <c r="AN127" s="26" t="s">
        <v>62</v>
      </c>
      <c r="AO127" s="26" t="s">
        <v>62</v>
      </c>
      <c r="AP127" s="17" t="s">
        <v>62</v>
      </c>
      <c r="AQ127" s="27" t="s">
        <v>62</v>
      </c>
      <c r="AR127" s="17" t="s">
        <v>63</v>
      </c>
      <c r="AS127" s="17" t="s">
        <v>63</v>
      </c>
      <c r="AT127" s="17" t="s">
        <v>63</v>
      </c>
      <c r="AU127" s="17" t="s">
        <v>63</v>
      </c>
      <c r="AV127" s="17" t="s">
        <v>63</v>
      </c>
      <c r="AW127" s="17" t="s">
        <v>63</v>
      </c>
      <c r="AX127" s="17" t="s">
        <v>63</v>
      </c>
      <c r="AY127" s="17" t="s">
        <v>63</v>
      </c>
      <c r="AZ127" s="17" t="s">
        <v>63</v>
      </c>
      <c r="BA127" s="17" t="s">
        <v>63</v>
      </c>
      <c r="BB127" s="17" t="s">
        <v>63</v>
      </c>
      <c r="BC127" s="17" t="s">
        <v>63</v>
      </c>
      <c r="BD127" s="17" t="s">
        <v>63</v>
      </c>
      <c r="BE127" s="17" t="s">
        <v>63</v>
      </c>
      <c r="BF127" s="17" t="s">
        <v>63</v>
      </c>
      <c r="BG127" s="17" t="s">
        <v>63</v>
      </c>
      <c r="BH127" s="17" t="s">
        <v>63</v>
      </c>
      <c r="BI127" s="17" t="s">
        <v>63</v>
      </c>
      <c r="BJ127" s="17" t="s">
        <v>63</v>
      </c>
      <c r="BK127" s="17"/>
      <c r="BL127" s="19" t="s">
        <v>64</v>
      </c>
    </row>
  </sheetData>
  <mergeCells count="6">
    <mergeCell ref="BK1:BL1"/>
    <mergeCell ref="AG1:AK1"/>
    <mergeCell ref="AL1:AM1"/>
    <mergeCell ref="AN1:AW1"/>
    <mergeCell ref="AX1:BH1"/>
    <mergeCell ref="BI1:BJ1"/>
  </mergeCells>
  <conditionalFormatting sqref="S2:S1048576">
    <cfRule type="cellIs" dxfId="19" priority="1" operator="equal">
      <formula>1</formula>
    </cfRule>
    <cfRule type="cellIs" dxfId="18" priority="2" operator="equal">
      <formula>2</formula>
    </cfRule>
    <cfRule type="cellIs" dxfId="17" priority="3" operator="equal">
      <formula>0</formula>
    </cfRule>
  </conditionalFormatting>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33B0A-7DAD-4DB4-A0B9-00CF2DAC9FF1}">
  <sheetPr codeName="Tabelle5">
    <tabColor theme="7" tint="0.39997558519241921"/>
  </sheetPr>
  <dimension ref="A1:AZ127"/>
  <sheetViews>
    <sheetView zoomScale="70" zoomScaleNormal="70" workbookViewId="0">
      <pane ySplit="2" topLeftCell="A3" activePane="bottomLeft" state="frozen"/>
      <selection activeCell="B43" sqref="B43"/>
      <selection pane="bottomLeft" activeCell="B43" sqref="B43"/>
    </sheetView>
  </sheetViews>
  <sheetFormatPr baseColWidth="10" defaultColWidth="11" defaultRowHeight="14.25"/>
  <cols>
    <col min="1" max="1" width="15.625" customWidth="1"/>
    <col min="2" max="2" width="15.625" style="33" customWidth="1"/>
    <col min="3" max="4" width="15.625" customWidth="1"/>
    <col min="5" max="5" width="15.625" style="33" customWidth="1"/>
    <col min="6" max="8" width="15.625" customWidth="1"/>
    <col min="9" max="9" width="15.625" style="33" customWidth="1"/>
    <col min="10" max="10" width="6.625" style="29" customWidth="1"/>
    <col min="11" max="11" width="12.5" style="2" bestFit="1" customWidth="1"/>
    <col min="12" max="12" width="8.375" style="30" bestFit="1" customWidth="1"/>
    <col min="13" max="13" width="91.875" style="22" bestFit="1" customWidth="1"/>
    <col min="14" max="14" width="41" style="22" bestFit="1" customWidth="1"/>
    <col min="15" max="15" width="35.125" style="22" bestFit="1" customWidth="1"/>
    <col min="16" max="16" width="26.125" style="22" bestFit="1" customWidth="1"/>
    <col min="17" max="17" width="42.5" style="22" bestFit="1" customWidth="1"/>
    <col min="18" max="18" width="82" style="22" bestFit="1" customWidth="1"/>
    <col min="19" max="19" width="112.375" style="22" bestFit="1" customWidth="1"/>
    <col min="20" max="20" width="37.125" style="22" bestFit="1" customWidth="1"/>
    <col min="21" max="21" width="9.375" style="31" bestFit="1" customWidth="1"/>
    <col min="22" max="22" width="13.125" style="31" bestFit="1" customWidth="1"/>
    <col min="23" max="23" width="13.375" style="31" bestFit="1" customWidth="1"/>
    <col min="24" max="24" width="9.625" style="31" bestFit="1" customWidth="1"/>
    <col min="25" max="25" width="14.125" style="31" bestFit="1" customWidth="1"/>
    <col min="26" max="26" width="15" style="31" bestFit="1" customWidth="1"/>
    <col min="27" max="27" width="13.625" style="31" bestFit="1" customWidth="1"/>
    <col min="28" max="28" width="38.625" style="31" bestFit="1" customWidth="1"/>
    <col min="29" max="30" width="40.125" style="31" bestFit="1" customWidth="1"/>
    <col min="31" max="32" width="40.875" style="31" bestFit="1" customWidth="1"/>
    <col min="33" max="33" width="29.375" style="31" bestFit="1" customWidth="1"/>
    <col min="34" max="34" width="31.625" style="31" bestFit="1" customWidth="1"/>
    <col min="35" max="35" width="28.875" style="31" bestFit="1" customWidth="1"/>
    <col min="36" max="36" width="16.375" style="31" bestFit="1" customWidth="1"/>
    <col min="37" max="37" width="10.125" style="31" bestFit="1" customWidth="1"/>
    <col min="38" max="38" width="23.625" style="31" bestFit="1" customWidth="1"/>
    <col min="39" max="39" width="17.375" style="31" bestFit="1" customWidth="1"/>
    <col min="40" max="40" width="18.875" style="31" bestFit="1" customWidth="1"/>
    <col min="41" max="41" width="17.625" style="31" bestFit="1" customWidth="1"/>
    <col min="42" max="42" width="16.5" style="31" bestFit="1" customWidth="1"/>
    <col min="43" max="43" width="36.125" style="31" bestFit="1" customWidth="1"/>
    <col min="44" max="44" width="15.375" style="31" bestFit="1" customWidth="1"/>
    <col min="45" max="45" width="24.125" style="31" bestFit="1" customWidth="1"/>
    <col min="46" max="46" width="13.625" style="31" bestFit="1" customWidth="1"/>
    <col min="47" max="47" width="15.125" style="31" bestFit="1" customWidth="1"/>
    <col min="48" max="48" width="14" style="31" bestFit="1" customWidth="1"/>
    <col min="49" max="49" width="12.125" style="31" bestFit="1" customWidth="1"/>
    <col min="50" max="50" width="7.625" style="31" customWidth="1"/>
    <col min="51" max="51" width="9.375" style="31" customWidth="1"/>
    <col min="52" max="52" width="13.625" style="31" customWidth="1"/>
  </cols>
  <sheetData>
    <row r="1" spans="1:52">
      <c r="J1" s="3"/>
      <c r="K1" s="4"/>
      <c r="L1" s="5"/>
      <c r="M1" s="3"/>
      <c r="N1" s="3"/>
      <c r="O1" s="3"/>
      <c r="P1" s="3"/>
      <c r="Q1" s="3"/>
      <c r="R1" s="3"/>
      <c r="S1" s="3"/>
      <c r="T1" s="3"/>
      <c r="U1" s="330" t="s">
        <v>6</v>
      </c>
      <c r="V1" s="330"/>
      <c r="W1" s="330"/>
      <c r="X1" s="330"/>
      <c r="Y1" s="330"/>
      <c r="Z1" s="331" t="s">
        <v>7</v>
      </c>
      <c r="AA1" s="331"/>
      <c r="AB1" s="332" t="s">
        <v>8</v>
      </c>
      <c r="AC1" s="333"/>
      <c r="AD1" s="332"/>
      <c r="AE1" s="332"/>
      <c r="AF1" s="332"/>
      <c r="AG1" s="332"/>
      <c r="AH1" s="332"/>
      <c r="AI1" s="332"/>
      <c r="AJ1" s="332"/>
      <c r="AK1" s="332"/>
      <c r="AL1" s="332" t="s">
        <v>9</v>
      </c>
      <c r="AM1" s="332"/>
      <c r="AN1" s="332"/>
      <c r="AO1" s="332"/>
      <c r="AP1" s="332"/>
      <c r="AQ1" s="332"/>
      <c r="AR1" s="332"/>
      <c r="AS1" s="332"/>
      <c r="AT1" s="332"/>
      <c r="AU1" s="332"/>
      <c r="AV1" s="332"/>
      <c r="AW1" s="334" t="s">
        <v>10</v>
      </c>
      <c r="AX1" s="334"/>
      <c r="AY1" s="329" t="s">
        <v>11</v>
      </c>
      <c r="AZ1" s="329"/>
    </row>
    <row r="2" spans="1:52" ht="51">
      <c r="A2" t="s">
        <v>496</v>
      </c>
      <c r="B2" s="33" t="s">
        <v>497</v>
      </c>
      <c r="C2" t="s">
        <v>498</v>
      </c>
      <c r="D2" t="s">
        <v>499</v>
      </c>
      <c r="E2" s="33" t="s">
        <v>500</v>
      </c>
      <c r="F2" t="s">
        <v>501</v>
      </c>
      <c r="G2" t="s">
        <v>502</v>
      </c>
      <c r="H2" t="s">
        <v>503</v>
      </c>
      <c r="I2" s="33" t="s">
        <v>327</v>
      </c>
      <c r="J2" s="6" t="s">
        <v>12</v>
      </c>
      <c r="K2" s="7" t="s">
        <v>13</v>
      </c>
      <c r="L2" s="8" t="s">
        <v>14</v>
      </c>
      <c r="M2" s="6" t="s">
        <v>15</v>
      </c>
      <c r="N2" s="6" t="s">
        <v>16</v>
      </c>
      <c r="O2" s="6" t="s">
        <v>17</v>
      </c>
      <c r="P2" s="6" t="s">
        <v>18</v>
      </c>
      <c r="Q2" s="6" t="s">
        <v>19</v>
      </c>
      <c r="R2" s="6" t="s">
        <v>20</v>
      </c>
      <c r="S2" s="6" t="s">
        <v>21</v>
      </c>
      <c r="T2" s="6" t="s">
        <v>22</v>
      </c>
      <c r="U2" s="9" t="s">
        <v>23</v>
      </c>
      <c r="V2" s="9" t="s">
        <v>24</v>
      </c>
      <c r="W2" s="9" t="s">
        <v>25</v>
      </c>
      <c r="X2" s="9" t="s">
        <v>26</v>
      </c>
      <c r="Y2" s="9" t="s">
        <v>27</v>
      </c>
      <c r="Z2" s="10" t="s">
        <v>28</v>
      </c>
      <c r="AA2" s="10" t="s">
        <v>29</v>
      </c>
      <c r="AB2" s="11" t="s">
        <v>30</v>
      </c>
      <c r="AC2" s="11" t="s">
        <v>31</v>
      </c>
      <c r="AD2" s="11" t="s">
        <v>32</v>
      </c>
      <c r="AE2" s="11" t="s">
        <v>33</v>
      </c>
      <c r="AF2" s="11" t="s">
        <v>34</v>
      </c>
      <c r="AG2" s="11" t="s">
        <v>35</v>
      </c>
      <c r="AH2" s="11" t="s">
        <v>36</v>
      </c>
      <c r="AI2" s="11" t="s">
        <v>37</v>
      </c>
      <c r="AJ2" s="11" t="s">
        <v>38</v>
      </c>
      <c r="AK2" s="12" t="s">
        <v>39</v>
      </c>
      <c r="AL2" s="11" t="s">
        <v>40</v>
      </c>
      <c r="AM2" s="11" t="s">
        <v>41</v>
      </c>
      <c r="AN2" s="11" t="s">
        <v>42</v>
      </c>
      <c r="AO2" s="11" t="s">
        <v>43</v>
      </c>
      <c r="AP2" s="11" t="s">
        <v>44</v>
      </c>
      <c r="AQ2" s="11" t="s">
        <v>45</v>
      </c>
      <c r="AR2" s="11" t="s">
        <v>46</v>
      </c>
      <c r="AS2" s="11" t="s">
        <v>47</v>
      </c>
      <c r="AT2" s="11" t="s">
        <v>48</v>
      </c>
      <c r="AU2" s="11" t="s">
        <v>49</v>
      </c>
      <c r="AV2" s="11" t="s">
        <v>50</v>
      </c>
      <c r="AW2" s="13" t="s">
        <v>51</v>
      </c>
      <c r="AX2" s="13" t="s">
        <v>52</v>
      </c>
      <c r="AY2" s="14" t="s">
        <v>53</v>
      </c>
      <c r="AZ2" s="14" t="s">
        <v>54</v>
      </c>
    </row>
    <row r="3" spans="1:52" ht="255">
      <c r="A3">
        <v>32413</v>
      </c>
      <c r="B3" s="33" t="s">
        <v>504</v>
      </c>
      <c r="C3">
        <v>18.399999999999999</v>
      </c>
      <c r="G3">
        <f>SUM(C3,F3)</f>
        <v>18.399999999999999</v>
      </c>
      <c r="H3">
        <v>1</v>
      </c>
      <c r="J3" s="15" t="s">
        <v>55</v>
      </c>
      <c r="K3" s="1">
        <v>1006</v>
      </c>
      <c r="L3" s="16">
        <v>53</v>
      </c>
      <c r="M3" s="17" t="s">
        <v>56</v>
      </c>
      <c r="N3" s="17" t="s">
        <v>57</v>
      </c>
      <c r="O3" s="17" t="s">
        <v>58</v>
      </c>
      <c r="P3" s="17" t="s">
        <v>59</v>
      </c>
      <c r="Q3" s="18">
        <v>1</v>
      </c>
      <c r="R3" s="17" t="s">
        <v>60</v>
      </c>
      <c r="S3" s="17" t="s">
        <v>61</v>
      </c>
      <c r="T3" s="17"/>
      <c r="U3" s="19" t="s">
        <v>62</v>
      </c>
      <c r="V3" s="19" t="s">
        <v>63</v>
      </c>
      <c r="W3" s="19" t="s">
        <v>63</v>
      </c>
      <c r="X3" s="19" t="s">
        <v>63</v>
      </c>
      <c r="Y3" s="19" t="s">
        <v>63</v>
      </c>
      <c r="Z3" s="19" t="s">
        <v>62</v>
      </c>
      <c r="AA3" s="19" t="s">
        <v>63</v>
      </c>
      <c r="AB3" s="19" t="s">
        <v>62</v>
      </c>
      <c r="AC3" s="19" t="s">
        <v>62</v>
      </c>
      <c r="AD3" s="19" t="s">
        <v>62</v>
      </c>
      <c r="AE3" s="19" t="s">
        <v>62</v>
      </c>
      <c r="AF3" s="19" t="s">
        <v>63</v>
      </c>
      <c r="AG3" s="19" t="s">
        <v>63</v>
      </c>
      <c r="AH3" s="19" t="s">
        <v>63</v>
      </c>
      <c r="AI3" s="19" t="s">
        <v>63</v>
      </c>
      <c r="AJ3" s="19" t="s">
        <v>63</v>
      </c>
      <c r="AK3" s="19" t="s">
        <v>63</v>
      </c>
      <c r="AL3" s="19" t="s">
        <v>63</v>
      </c>
      <c r="AM3" s="19" t="s">
        <v>63</v>
      </c>
      <c r="AN3" s="19" t="s">
        <v>63</v>
      </c>
      <c r="AO3" s="19" t="s">
        <v>63</v>
      </c>
      <c r="AP3" s="19" t="s">
        <v>63</v>
      </c>
      <c r="AQ3" s="19" t="s">
        <v>63</v>
      </c>
      <c r="AR3" s="19" t="s">
        <v>63</v>
      </c>
      <c r="AS3" s="19" t="s">
        <v>63</v>
      </c>
      <c r="AT3" s="19" t="s">
        <v>63</v>
      </c>
      <c r="AU3" s="19" t="s">
        <v>63</v>
      </c>
      <c r="AV3" s="19" t="s">
        <v>63</v>
      </c>
      <c r="AW3" s="19" t="s">
        <v>63</v>
      </c>
      <c r="AX3" s="19" t="s">
        <v>63</v>
      </c>
      <c r="AY3" s="19"/>
      <c r="AZ3" s="19" t="s">
        <v>64</v>
      </c>
    </row>
    <row r="4" spans="1:52" ht="57">
      <c r="A4">
        <v>32540</v>
      </c>
      <c r="B4" s="33" t="s">
        <v>505</v>
      </c>
      <c r="C4">
        <v>9.6</v>
      </c>
      <c r="G4">
        <f t="shared" ref="G4:G67" si="0">SUM(C4,F4)</f>
        <v>9.6</v>
      </c>
      <c r="H4">
        <v>1</v>
      </c>
      <c r="J4" s="15" t="s">
        <v>55</v>
      </c>
      <c r="K4" s="1">
        <v>1013</v>
      </c>
      <c r="L4" s="16">
        <v>17.100000000000001</v>
      </c>
      <c r="M4" s="17" t="s">
        <v>65</v>
      </c>
      <c r="N4" s="17" t="s">
        <v>57</v>
      </c>
      <c r="O4" s="17" t="s">
        <v>66</v>
      </c>
      <c r="P4" s="17" t="s">
        <v>67</v>
      </c>
      <c r="Q4" s="18">
        <v>1</v>
      </c>
      <c r="R4" s="17"/>
      <c r="S4" s="17" t="s">
        <v>68</v>
      </c>
      <c r="T4" s="17"/>
      <c r="U4" s="19" t="s">
        <v>63</v>
      </c>
      <c r="V4" s="19" t="s">
        <v>62</v>
      </c>
      <c r="W4" s="19" t="s">
        <v>63</v>
      </c>
      <c r="X4" s="19" t="s">
        <v>63</v>
      </c>
      <c r="Y4" s="19" t="s">
        <v>63</v>
      </c>
      <c r="Z4" s="19" t="s">
        <v>63</v>
      </c>
      <c r="AA4" s="19" t="s">
        <v>62</v>
      </c>
      <c r="AB4" s="19" t="s">
        <v>62</v>
      </c>
      <c r="AC4" s="19" t="s">
        <v>62</v>
      </c>
      <c r="AD4" s="19" t="s">
        <v>62</v>
      </c>
      <c r="AE4" s="19" t="s">
        <v>62</v>
      </c>
      <c r="AF4" s="19" t="s">
        <v>63</v>
      </c>
      <c r="AG4" s="19" t="s">
        <v>63</v>
      </c>
      <c r="AH4" s="19" t="s">
        <v>63</v>
      </c>
      <c r="AI4" s="19" t="s">
        <v>63</v>
      </c>
      <c r="AJ4" s="19" t="s">
        <v>63</v>
      </c>
      <c r="AK4" s="19" t="s">
        <v>63</v>
      </c>
      <c r="AL4" s="19" t="s">
        <v>63</v>
      </c>
      <c r="AM4" s="19" t="s">
        <v>63</v>
      </c>
      <c r="AN4" s="19" t="s">
        <v>63</v>
      </c>
      <c r="AO4" s="19" t="s">
        <v>63</v>
      </c>
      <c r="AP4" s="19" t="s">
        <v>63</v>
      </c>
      <c r="AQ4" s="19" t="s">
        <v>62</v>
      </c>
      <c r="AR4" s="19" t="s">
        <v>63</v>
      </c>
      <c r="AS4" s="19" t="s">
        <v>63</v>
      </c>
      <c r="AT4" s="19" t="s">
        <v>63</v>
      </c>
      <c r="AU4" s="19" t="s">
        <v>63</v>
      </c>
      <c r="AV4" s="19" t="s">
        <v>63</v>
      </c>
      <c r="AW4" s="19" t="s">
        <v>62</v>
      </c>
      <c r="AX4" s="19" t="s">
        <v>63</v>
      </c>
      <c r="AY4" s="19"/>
      <c r="AZ4" s="19" t="s">
        <v>64</v>
      </c>
    </row>
    <row r="5" spans="1:52" ht="42.75">
      <c r="A5">
        <v>32112</v>
      </c>
      <c r="B5" s="33" t="s">
        <v>506</v>
      </c>
      <c r="C5">
        <v>0.6</v>
      </c>
      <c r="G5">
        <f t="shared" si="0"/>
        <v>0.6</v>
      </c>
      <c r="H5">
        <v>1</v>
      </c>
      <c r="J5" s="15" t="s">
        <v>55</v>
      </c>
      <c r="K5" s="1">
        <v>1019</v>
      </c>
      <c r="L5" s="16">
        <v>8.6999999999999993</v>
      </c>
      <c r="M5" s="17" t="s">
        <v>69</v>
      </c>
      <c r="N5" s="17" t="s">
        <v>70</v>
      </c>
      <c r="O5" s="17" t="s">
        <v>71</v>
      </c>
      <c r="P5" s="17" t="s">
        <v>59</v>
      </c>
      <c r="Q5" s="18">
        <v>1</v>
      </c>
      <c r="R5" s="17"/>
      <c r="S5" s="17"/>
      <c r="T5" s="17"/>
      <c r="U5" s="19" t="s">
        <v>63</v>
      </c>
      <c r="V5" s="19" t="s">
        <v>62</v>
      </c>
      <c r="W5" s="19" t="s">
        <v>63</v>
      </c>
      <c r="X5" s="19" t="s">
        <v>63</v>
      </c>
      <c r="Y5" s="19" t="s">
        <v>63</v>
      </c>
      <c r="Z5" s="19" t="s">
        <v>62</v>
      </c>
      <c r="AA5" s="19" t="s">
        <v>63</v>
      </c>
      <c r="AB5" s="19" t="s">
        <v>62</v>
      </c>
      <c r="AC5" s="19" t="s">
        <v>62</v>
      </c>
      <c r="AD5" s="19" t="s">
        <v>62</v>
      </c>
      <c r="AE5" s="19" t="s">
        <v>62</v>
      </c>
      <c r="AF5" s="19" t="s">
        <v>63</v>
      </c>
      <c r="AG5" s="19" t="s">
        <v>63</v>
      </c>
      <c r="AH5" s="19" t="s">
        <v>63</v>
      </c>
      <c r="AI5" s="19" t="s">
        <v>63</v>
      </c>
      <c r="AJ5" s="19" t="s">
        <v>63</v>
      </c>
      <c r="AK5" s="19" t="s">
        <v>63</v>
      </c>
      <c r="AL5" s="19" t="s">
        <v>63</v>
      </c>
      <c r="AM5" s="19" t="s">
        <v>63</v>
      </c>
      <c r="AN5" s="19" t="s">
        <v>63</v>
      </c>
      <c r="AO5" s="19" t="s">
        <v>63</v>
      </c>
      <c r="AP5" s="19" t="s">
        <v>63</v>
      </c>
      <c r="AQ5" s="19" t="s">
        <v>62</v>
      </c>
      <c r="AR5" s="19" t="s">
        <v>63</v>
      </c>
      <c r="AS5" s="19" t="s">
        <v>63</v>
      </c>
      <c r="AT5" s="19" t="s">
        <v>63</v>
      </c>
      <c r="AU5" s="19" t="s">
        <v>63</v>
      </c>
      <c r="AV5" s="19" t="s">
        <v>63</v>
      </c>
      <c r="AW5" s="19" t="s">
        <v>63</v>
      </c>
      <c r="AX5" s="19" t="s">
        <v>63</v>
      </c>
      <c r="AY5" s="19"/>
      <c r="AZ5" s="19" t="s">
        <v>64</v>
      </c>
    </row>
    <row r="6" spans="1:52">
      <c r="A6">
        <v>32070</v>
      </c>
      <c r="B6" s="33" t="s">
        <v>507</v>
      </c>
      <c r="C6">
        <v>0.25</v>
      </c>
      <c r="G6">
        <f t="shared" si="0"/>
        <v>0.25</v>
      </c>
      <c r="H6">
        <v>1</v>
      </c>
      <c r="J6" s="15" t="s">
        <v>55</v>
      </c>
      <c r="K6" s="1">
        <v>1020</v>
      </c>
      <c r="L6" s="16">
        <v>2.5</v>
      </c>
      <c r="M6" s="17" t="s">
        <v>72</v>
      </c>
      <c r="N6" s="17" t="s">
        <v>57</v>
      </c>
      <c r="O6" s="17" t="s">
        <v>58</v>
      </c>
      <c r="P6" s="17" t="s">
        <v>59</v>
      </c>
      <c r="Q6" s="18">
        <v>1</v>
      </c>
      <c r="R6" s="17"/>
      <c r="S6" s="17"/>
      <c r="T6" s="17"/>
      <c r="U6" s="19" t="s">
        <v>62</v>
      </c>
      <c r="V6" s="19" t="s">
        <v>63</v>
      </c>
      <c r="W6" s="19" t="s">
        <v>63</v>
      </c>
      <c r="X6" s="19" t="s">
        <v>63</v>
      </c>
      <c r="Y6" s="19" t="s">
        <v>63</v>
      </c>
      <c r="Z6" s="19" t="s">
        <v>63</v>
      </c>
      <c r="AA6" s="19" t="s">
        <v>62</v>
      </c>
      <c r="AB6" s="19" t="s">
        <v>62</v>
      </c>
      <c r="AC6" s="19" t="s">
        <v>62</v>
      </c>
      <c r="AD6" s="19" t="s">
        <v>62</v>
      </c>
      <c r="AE6" s="19" t="s">
        <v>62</v>
      </c>
      <c r="AF6" s="19" t="s">
        <v>62</v>
      </c>
      <c r="AG6" s="19" t="s">
        <v>62</v>
      </c>
      <c r="AH6" s="19" t="s">
        <v>62</v>
      </c>
      <c r="AI6" s="19" t="s">
        <v>63</v>
      </c>
      <c r="AJ6" s="19" t="s">
        <v>63</v>
      </c>
      <c r="AK6" s="19" t="s">
        <v>63</v>
      </c>
      <c r="AL6" s="19" t="s">
        <v>63</v>
      </c>
      <c r="AM6" s="19" t="s">
        <v>63</v>
      </c>
      <c r="AN6" s="19" t="s">
        <v>63</v>
      </c>
      <c r="AO6" s="19" t="s">
        <v>63</v>
      </c>
      <c r="AP6" s="19" t="s">
        <v>63</v>
      </c>
      <c r="AQ6" s="19" t="s">
        <v>63</v>
      </c>
      <c r="AR6" s="19" t="s">
        <v>63</v>
      </c>
      <c r="AS6" s="19" t="s">
        <v>63</v>
      </c>
      <c r="AT6" s="19" t="s">
        <v>63</v>
      </c>
      <c r="AU6" s="19" t="s">
        <v>63</v>
      </c>
      <c r="AV6" s="19" t="s">
        <v>63</v>
      </c>
      <c r="AW6" s="19" t="s">
        <v>63</v>
      </c>
      <c r="AX6" s="19" t="s">
        <v>62</v>
      </c>
      <c r="AY6" s="19"/>
      <c r="AZ6" s="19" t="s">
        <v>64</v>
      </c>
    </row>
    <row r="7" spans="1:52" ht="25.5">
      <c r="A7">
        <v>32435</v>
      </c>
      <c r="B7" s="33" t="s">
        <v>508</v>
      </c>
      <c r="C7">
        <v>3.4</v>
      </c>
      <c r="G7">
        <f t="shared" si="0"/>
        <v>3.4</v>
      </c>
      <c r="H7">
        <v>1</v>
      </c>
      <c r="J7" s="15" t="s">
        <v>55</v>
      </c>
      <c r="K7" s="1">
        <v>1022</v>
      </c>
      <c r="L7" s="16">
        <v>11.2</v>
      </c>
      <c r="M7" s="17" t="s">
        <v>73</v>
      </c>
      <c r="N7" s="17" t="s">
        <v>74</v>
      </c>
      <c r="O7" s="17" t="s">
        <v>57</v>
      </c>
      <c r="P7" s="17" t="s">
        <v>59</v>
      </c>
      <c r="Q7" s="18">
        <v>1</v>
      </c>
      <c r="R7" s="17"/>
      <c r="S7" s="17"/>
      <c r="T7" s="17"/>
      <c r="U7" s="19" t="s">
        <v>62</v>
      </c>
      <c r="V7" s="19" t="s">
        <v>63</v>
      </c>
      <c r="W7" s="19" t="s">
        <v>62</v>
      </c>
      <c r="X7" s="19" t="s">
        <v>63</v>
      </c>
      <c r="Y7" s="19" t="s">
        <v>63</v>
      </c>
      <c r="Z7" s="19" t="s">
        <v>62</v>
      </c>
      <c r="AA7" s="19" t="s">
        <v>63</v>
      </c>
      <c r="AB7" s="19" t="s">
        <v>62</v>
      </c>
      <c r="AC7" s="19" t="s">
        <v>62</v>
      </c>
      <c r="AD7" s="19" t="s">
        <v>62</v>
      </c>
      <c r="AE7" s="19" t="s">
        <v>62</v>
      </c>
      <c r="AF7" s="19" t="s">
        <v>63</v>
      </c>
      <c r="AG7" s="19" t="s">
        <v>63</v>
      </c>
      <c r="AH7" s="19" t="s">
        <v>63</v>
      </c>
      <c r="AI7" s="19" t="s">
        <v>63</v>
      </c>
      <c r="AJ7" s="19" t="s">
        <v>63</v>
      </c>
      <c r="AK7" s="19" t="s">
        <v>63</v>
      </c>
      <c r="AL7" s="19" t="s">
        <v>63</v>
      </c>
      <c r="AM7" s="19" t="s">
        <v>63</v>
      </c>
      <c r="AN7" s="19" t="s">
        <v>63</v>
      </c>
      <c r="AO7" s="19" t="s">
        <v>63</v>
      </c>
      <c r="AP7" s="19" t="s">
        <v>63</v>
      </c>
      <c r="AQ7" s="19" t="s">
        <v>63</v>
      </c>
      <c r="AR7" s="19" t="s">
        <v>63</v>
      </c>
      <c r="AS7" s="19" t="s">
        <v>63</v>
      </c>
      <c r="AT7" s="19" t="s">
        <v>63</v>
      </c>
      <c r="AU7" s="19" t="s">
        <v>63</v>
      </c>
      <c r="AV7" s="19" t="s">
        <v>63</v>
      </c>
      <c r="AW7" s="19" t="s">
        <v>63</v>
      </c>
      <c r="AX7" s="19" t="s">
        <v>63</v>
      </c>
      <c r="AY7" s="19"/>
      <c r="AZ7" s="19" t="s">
        <v>64</v>
      </c>
    </row>
    <row r="8" spans="1:52" ht="28.5">
      <c r="A8">
        <v>32068</v>
      </c>
      <c r="B8" s="33" t="s">
        <v>75</v>
      </c>
      <c r="C8">
        <v>0.25</v>
      </c>
      <c r="G8">
        <f t="shared" si="0"/>
        <v>0.25</v>
      </c>
      <c r="H8">
        <v>1</v>
      </c>
      <c r="J8" s="15" t="s">
        <v>55</v>
      </c>
      <c r="K8" s="1">
        <v>1027</v>
      </c>
      <c r="L8" s="16">
        <v>2.5</v>
      </c>
      <c r="M8" s="17" t="s">
        <v>75</v>
      </c>
      <c r="N8" s="17" t="s">
        <v>57</v>
      </c>
      <c r="O8" s="17" t="s">
        <v>57</v>
      </c>
      <c r="P8" s="17" t="s">
        <v>57</v>
      </c>
      <c r="Q8" s="18">
        <v>1</v>
      </c>
      <c r="R8" s="17"/>
      <c r="S8" s="17"/>
      <c r="T8" s="17"/>
      <c r="U8" s="19" t="s">
        <v>62</v>
      </c>
      <c r="V8" s="19" t="s">
        <v>63</v>
      </c>
      <c r="W8" s="19" t="s">
        <v>63</v>
      </c>
      <c r="X8" s="19" t="s">
        <v>63</v>
      </c>
      <c r="Y8" s="19" t="s">
        <v>63</v>
      </c>
      <c r="Z8" s="19" t="s">
        <v>63</v>
      </c>
      <c r="AA8" s="19" t="s">
        <v>62</v>
      </c>
      <c r="AB8" s="19" t="s">
        <v>62</v>
      </c>
      <c r="AC8" s="19" t="s">
        <v>62</v>
      </c>
      <c r="AD8" s="19" t="s">
        <v>62</v>
      </c>
      <c r="AE8" s="19" t="s">
        <v>62</v>
      </c>
      <c r="AF8" s="19" t="s">
        <v>62</v>
      </c>
      <c r="AG8" s="19" t="s">
        <v>62</v>
      </c>
      <c r="AH8" s="19" t="s">
        <v>62</v>
      </c>
      <c r="AI8" s="19" t="s">
        <v>63</v>
      </c>
      <c r="AJ8" s="19" t="s">
        <v>63</v>
      </c>
      <c r="AK8" s="19" t="s">
        <v>63</v>
      </c>
      <c r="AL8" s="19" t="s">
        <v>63</v>
      </c>
      <c r="AM8" s="19" t="s">
        <v>63</v>
      </c>
      <c r="AN8" s="19" t="s">
        <v>63</v>
      </c>
      <c r="AO8" s="19" t="s">
        <v>63</v>
      </c>
      <c r="AP8" s="19" t="s">
        <v>63</v>
      </c>
      <c r="AQ8" s="19" t="s">
        <v>63</v>
      </c>
      <c r="AR8" s="19" t="s">
        <v>63</v>
      </c>
      <c r="AS8" s="19" t="s">
        <v>63</v>
      </c>
      <c r="AT8" s="19" t="s">
        <v>63</v>
      </c>
      <c r="AU8" s="19" t="s">
        <v>63</v>
      </c>
      <c r="AV8" s="19" t="s">
        <v>63</v>
      </c>
      <c r="AW8" s="19" t="s">
        <v>63</v>
      </c>
      <c r="AX8" s="19" t="s">
        <v>62</v>
      </c>
      <c r="AY8" s="19"/>
      <c r="AZ8" s="19" t="s">
        <v>64</v>
      </c>
    </row>
    <row r="9" spans="1:52" ht="28.5">
      <c r="G9">
        <f t="shared" si="0"/>
        <v>0</v>
      </c>
      <c r="H9">
        <v>0</v>
      </c>
      <c r="I9" s="33" t="s">
        <v>509</v>
      </c>
      <c r="J9" s="15" t="s">
        <v>55</v>
      </c>
      <c r="K9" s="1">
        <v>1065</v>
      </c>
      <c r="L9" s="16">
        <v>140</v>
      </c>
      <c r="M9" s="20" t="s">
        <v>76</v>
      </c>
      <c r="N9" s="17" t="s">
        <v>77</v>
      </c>
      <c r="O9" s="17" t="s">
        <v>58</v>
      </c>
      <c r="P9" s="17" t="s">
        <v>57</v>
      </c>
      <c r="Q9" s="18" t="s">
        <v>78</v>
      </c>
      <c r="R9" s="17"/>
      <c r="S9" s="17"/>
      <c r="T9" s="17"/>
      <c r="U9" s="19" t="s">
        <v>62</v>
      </c>
      <c r="V9" s="19" t="s">
        <v>63</v>
      </c>
      <c r="W9" s="19" t="s">
        <v>63</v>
      </c>
      <c r="X9" s="19" t="s">
        <v>63</v>
      </c>
      <c r="Y9" s="19" t="s">
        <v>63</v>
      </c>
      <c r="Z9" s="19" t="s">
        <v>62</v>
      </c>
      <c r="AA9" s="19" t="s">
        <v>63</v>
      </c>
      <c r="AB9" s="19" t="s">
        <v>62</v>
      </c>
      <c r="AC9" s="19" t="s">
        <v>62</v>
      </c>
      <c r="AD9" s="19" t="s">
        <v>62</v>
      </c>
      <c r="AE9" s="19" t="s">
        <v>62</v>
      </c>
      <c r="AF9" s="19" t="s">
        <v>63</v>
      </c>
      <c r="AG9" s="19" t="s">
        <v>63</v>
      </c>
      <c r="AH9" s="19" t="s">
        <v>63</v>
      </c>
      <c r="AI9" s="19" t="s">
        <v>63</v>
      </c>
      <c r="AJ9" s="19" t="s">
        <v>63</v>
      </c>
      <c r="AK9" s="19" t="s">
        <v>63</v>
      </c>
      <c r="AL9" s="19" t="s">
        <v>63</v>
      </c>
      <c r="AM9" s="19" t="s">
        <v>63</v>
      </c>
      <c r="AN9" s="19" t="s">
        <v>63</v>
      </c>
      <c r="AO9" s="19" t="s">
        <v>63</v>
      </c>
      <c r="AP9" s="19" t="s">
        <v>63</v>
      </c>
      <c r="AQ9" s="19" t="s">
        <v>63</v>
      </c>
      <c r="AR9" s="19" t="s">
        <v>63</v>
      </c>
      <c r="AS9" s="19" t="s">
        <v>63</v>
      </c>
      <c r="AT9" s="19" t="s">
        <v>63</v>
      </c>
      <c r="AU9" s="19" t="s">
        <v>63</v>
      </c>
      <c r="AV9" s="19" t="s">
        <v>63</v>
      </c>
      <c r="AW9" s="19" t="s">
        <v>63</v>
      </c>
      <c r="AX9" s="19" t="s">
        <v>63</v>
      </c>
      <c r="AY9" s="19"/>
      <c r="AZ9" s="19" t="s">
        <v>64</v>
      </c>
    </row>
    <row r="10" spans="1:52" ht="28.5">
      <c r="G10">
        <f t="shared" si="0"/>
        <v>0</v>
      </c>
      <c r="H10">
        <v>0</v>
      </c>
      <c r="I10" s="33" t="s">
        <v>509</v>
      </c>
      <c r="J10" s="15" t="s">
        <v>55</v>
      </c>
      <c r="K10" s="1">
        <v>1069</v>
      </c>
      <c r="L10" s="16">
        <v>140</v>
      </c>
      <c r="M10" s="20" t="s">
        <v>79</v>
      </c>
      <c r="N10" s="17" t="s">
        <v>77</v>
      </c>
      <c r="O10" s="17" t="s">
        <v>58</v>
      </c>
      <c r="P10" s="17" t="s">
        <v>57</v>
      </c>
      <c r="Q10" s="18" t="s">
        <v>80</v>
      </c>
      <c r="R10" s="17"/>
      <c r="S10" s="17" t="s">
        <v>81</v>
      </c>
      <c r="T10" s="17"/>
      <c r="U10" s="19" t="s">
        <v>62</v>
      </c>
      <c r="V10" s="19" t="s">
        <v>63</v>
      </c>
      <c r="W10" s="19" t="s">
        <v>63</v>
      </c>
      <c r="X10" s="19" t="s">
        <v>63</v>
      </c>
      <c r="Y10" s="19" t="s">
        <v>63</v>
      </c>
      <c r="Z10" s="19" t="s">
        <v>62</v>
      </c>
      <c r="AA10" s="19" t="s">
        <v>63</v>
      </c>
      <c r="AB10" s="19" t="s">
        <v>62</v>
      </c>
      <c r="AC10" s="19" t="s">
        <v>62</v>
      </c>
      <c r="AD10" s="19" t="s">
        <v>62</v>
      </c>
      <c r="AE10" s="19" t="s">
        <v>62</v>
      </c>
      <c r="AF10" s="19" t="s">
        <v>63</v>
      </c>
      <c r="AG10" s="19" t="s">
        <v>63</v>
      </c>
      <c r="AH10" s="19" t="s">
        <v>63</v>
      </c>
      <c r="AI10" s="19" t="s">
        <v>63</v>
      </c>
      <c r="AJ10" s="19" t="s">
        <v>63</v>
      </c>
      <c r="AK10" s="19" t="s">
        <v>63</v>
      </c>
      <c r="AL10" s="19" t="s">
        <v>63</v>
      </c>
      <c r="AM10" s="19" t="s">
        <v>63</v>
      </c>
      <c r="AN10" s="19" t="s">
        <v>63</v>
      </c>
      <c r="AO10" s="19" t="s">
        <v>63</v>
      </c>
      <c r="AP10" s="19" t="s">
        <v>63</v>
      </c>
      <c r="AQ10" s="19" t="s">
        <v>63</v>
      </c>
      <c r="AR10" s="19" t="s">
        <v>63</v>
      </c>
      <c r="AS10" s="19" t="s">
        <v>63</v>
      </c>
      <c r="AT10" s="19" t="s">
        <v>63</v>
      </c>
      <c r="AU10" s="19" t="s">
        <v>63</v>
      </c>
      <c r="AV10" s="19" t="s">
        <v>63</v>
      </c>
      <c r="AW10" s="19" t="s">
        <v>63</v>
      </c>
      <c r="AX10" s="19" t="s">
        <v>63</v>
      </c>
      <c r="AY10" s="19"/>
      <c r="AZ10" s="19" t="s">
        <v>64</v>
      </c>
    </row>
    <row r="11" spans="1:52">
      <c r="A11">
        <v>32069</v>
      </c>
      <c r="B11" s="33" t="s">
        <v>510</v>
      </c>
      <c r="C11">
        <v>0.25</v>
      </c>
      <c r="G11">
        <f t="shared" si="0"/>
        <v>0.25</v>
      </c>
      <c r="H11">
        <v>1</v>
      </c>
      <c r="J11" s="15" t="s">
        <v>55</v>
      </c>
      <c r="K11" s="1">
        <v>1093</v>
      </c>
      <c r="L11" s="16">
        <v>2.5</v>
      </c>
      <c r="M11" s="20" t="s">
        <v>82</v>
      </c>
      <c r="N11" s="17" t="s">
        <v>57</v>
      </c>
      <c r="O11" s="17" t="s">
        <v>58</v>
      </c>
      <c r="P11" s="17" t="s">
        <v>57</v>
      </c>
      <c r="Q11" s="18">
        <v>1</v>
      </c>
      <c r="R11" s="17"/>
      <c r="S11" s="17"/>
      <c r="T11" s="17"/>
      <c r="U11" s="19" t="s">
        <v>62</v>
      </c>
      <c r="V11" s="19" t="s">
        <v>63</v>
      </c>
      <c r="W11" s="19" t="s">
        <v>63</v>
      </c>
      <c r="X11" s="19" t="s">
        <v>63</v>
      </c>
      <c r="Y11" s="19" t="s">
        <v>63</v>
      </c>
      <c r="Z11" s="19" t="s">
        <v>63</v>
      </c>
      <c r="AA11" s="19" t="s">
        <v>62</v>
      </c>
      <c r="AB11" s="19" t="s">
        <v>62</v>
      </c>
      <c r="AC11" s="19" t="s">
        <v>62</v>
      </c>
      <c r="AD11" s="19" t="s">
        <v>62</v>
      </c>
      <c r="AE11" s="19" t="s">
        <v>62</v>
      </c>
      <c r="AF11" s="19" t="s">
        <v>62</v>
      </c>
      <c r="AG11" s="19" t="s">
        <v>62</v>
      </c>
      <c r="AH11" s="19" t="s">
        <v>62</v>
      </c>
      <c r="AI11" s="19" t="s">
        <v>63</v>
      </c>
      <c r="AJ11" s="19" t="s">
        <v>63</v>
      </c>
      <c r="AK11" s="19" t="s">
        <v>63</v>
      </c>
      <c r="AL11" s="19" t="s">
        <v>63</v>
      </c>
      <c r="AM11" s="19" t="s">
        <v>63</v>
      </c>
      <c r="AN11" s="19" t="s">
        <v>63</v>
      </c>
      <c r="AO11" s="19" t="s">
        <v>63</v>
      </c>
      <c r="AP11" s="19" t="s">
        <v>63</v>
      </c>
      <c r="AQ11" s="19" t="s">
        <v>63</v>
      </c>
      <c r="AR11" s="19" t="s">
        <v>63</v>
      </c>
      <c r="AS11" s="19" t="s">
        <v>63</v>
      </c>
      <c r="AT11" s="19" t="s">
        <v>63</v>
      </c>
      <c r="AU11" s="19" t="s">
        <v>63</v>
      </c>
      <c r="AV11" s="19" t="s">
        <v>63</v>
      </c>
      <c r="AW11" s="19" t="s">
        <v>63</v>
      </c>
      <c r="AX11" s="19" t="s">
        <v>63</v>
      </c>
      <c r="AY11" s="19"/>
      <c r="AZ11" s="19" t="s">
        <v>64</v>
      </c>
    </row>
    <row r="12" spans="1:52" ht="42.75">
      <c r="A12">
        <v>32490</v>
      </c>
      <c r="B12" s="33" t="s">
        <v>511</v>
      </c>
      <c r="C12">
        <v>7.3</v>
      </c>
      <c r="G12">
        <f t="shared" si="0"/>
        <v>7.3</v>
      </c>
      <c r="H12">
        <v>1</v>
      </c>
      <c r="J12" s="15" t="s">
        <v>55</v>
      </c>
      <c r="K12" s="1">
        <v>1191.0999999999999</v>
      </c>
      <c r="L12" s="16">
        <v>50</v>
      </c>
      <c r="M12" s="20" t="s">
        <v>83</v>
      </c>
      <c r="N12" s="17" t="s">
        <v>84</v>
      </c>
      <c r="O12" s="17" t="s">
        <v>58</v>
      </c>
      <c r="P12" s="17" t="s">
        <v>59</v>
      </c>
      <c r="Q12" s="18">
        <v>1</v>
      </c>
      <c r="R12" s="17"/>
      <c r="S12" s="17"/>
      <c r="T12" s="17"/>
      <c r="U12" s="19" t="s">
        <v>63</v>
      </c>
      <c r="V12" s="19" t="s">
        <v>63</v>
      </c>
      <c r="W12" s="19" t="s">
        <v>62</v>
      </c>
      <c r="X12" s="19" t="s">
        <v>63</v>
      </c>
      <c r="Y12" s="19" t="s">
        <v>63</v>
      </c>
      <c r="Z12" s="19" t="s">
        <v>62</v>
      </c>
      <c r="AA12" s="19" t="s">
        <v>63</v>
      </c>
      <c r="AB12" s="19" t="s">
        <v>62</v>
      </c>
      <c r="AC12" s="19" t="s">
        <v>62</v>
      </c>
      <c r="AD12" s="19" t="s">
        <v>62</v>
      </c>
      <c r="AE12" s="19" t="s">
        <v>62</v>
      </c>
      <c r="AF12" s="19" t="s">
        <v>63</v>
      </c>
      <c r="AG12" s="19" t="s">
        <v>63</v>
      </c>
      <c r="AH12" s="19" t="s">
        <v>63</v>
      </c>
      <c r="AI12" s="19" t="s">
        <v>63</v>
      </c>
      <c r="AJ12" s="19" t="s">
        <v>63</v>
      </c>
      <c r="AK12" s="19" t="s">
        <v>63</v>
      </c>
      <c r="AL12" s="19" t="s">
        <v>63</v>
      </c>
      <c r="AM12" s="19" t="s">
        <v>63</v>
      </c>
      <c r="AN12" s="19" t="s">
        <v>63</v>
      </c>
      <c r="AO12" s="19" t="s">
        <v>63</v>
      </c>
      <c r="AP12" s="19" t="s">
        <v>63</v>
      </c>
      <c r="AQ12" s="19" t="s">
        <v>63</v>
      </c>
      <c r="AR12" s="19" t="s">
        <v>63</v>
      </c>
      <c r="AS12" s="19" t="s">
        <v>63</v>
      </c>
      <c r="AT12" s="19" t="s">
        <v>63</v>
      </c>
      <c r="AU12" s="19" t="s">
        <v>63</v>
      </c>
      <c r="AV12" s="19" t="s">
        <v>63</v>
      </c>
      <c r="AW12" s="19" t="s">
        <v>63</v>
      </c>
      <c r="AX12" s="19" t="s">
        <v>62</v>
      </c>
      <c r="AY12" s="19"/>
      <c r="AZ12" s="19" t="s">
        <v>64</v>
      </c>
    </row>
    <row r="13" spans="1:52" ht="409.5">
      <c r="A13">
        <v>32505</v>
      </c>
      <c r="B13" s="33" t="s">
        <v>512</v>
      </c>
      <c r="C13">
        <v>9.5</v>
      </c>
      <c r="D13">
        <v>32505</v>
      </c>
      <c r="E13" s="33" t="s">
        <v>512</v>
      </c>
      <c r="F13">
        <v>9.5</v>
      </c>
      <c r="G13">
        <f t="shared" si="0"/>
        <v>19</v>
      </c>
      <c r="H13">
        <v>2</v>
      </c>
      <c r="I13" s="33" t="s">
        <v>513</v>
      </c>
      <c r="J13" s="15" t="s">
        <v>55</v>
      </c>
      <c r="K13" s="1">
        <v>1194</v>
      </c>
      <c r="L13" s="16">
        <v>87</v>
      </c>
      <c r="M13" s="20" t="s">
        <v>85</v>
      </c>
      <c r="N13" s="17" t="s">
        <v>57</v>
      </c>
      <c r="O13" s="17" t="s">
        <v>57</v>
      </c>
      <c r="P13" s="17" t="s">
        <v>59</v>
      </c>
      <c r="Q13" s="17" t="s">
        <v>86</v>
      </c>
      <c r="R13" s="18" t="s">
        <v>87</v>
      </c>
      <c r="S13" s="17" t="s">
        <v>88</v>
      </c>
      <c r="T13" s="17"/>
      <c r="U13" s="19" t="s">
        <v>63</v>
      </c>
      <c r="V13" s="19" t="s">
        <v>63</v>
      </c>
      <c r="W13" s="19" t="s">
        <v>62</v>
      </c>
      <c r="X13" s="19" t="s">
        <v>63</v>
      </c>
      <c r="Y13" s="19" t="s">
        <v>63</v>
      </c>
      <c r="Z13" s="19" t="s">
        <v>62</v>
      </c>
      <c r="AA13" s="19" t="s">
        <v>63</v>
      </c>
      <c r="AB13" s="19" t="s">
        <v>62</v>
      </c>
      <c r="AC13" s="19" t="s">
        <v>62</v>
      </c>
      <c r="AD13" s="19" t="s">
        <v>62</v>
      </c>
      <c r="AE13" s="19" t="s">
        <v>62</v>
      </c>
      <c r="AF13" s="19" t="s">
        <v>63</v>
      </c>
      <c r="AG13" s="19" t="s">
        <v>63</v>
      </c>
      <c r="AH13" s="19" t="s">
        <v>63</v>
      </c>
      <c r="AI13" s="19" t="s">
        <v>63</v>
      </c>
      <c r="AJ13" s="19" t="s">
        <v>63</v>
      </c>
      <c r="AK13" s="19" t="s">
        <v>63</v>
      </c>
      <c r="AL13" s="19" t="s">
        <v>63</v>
      </c>
      <c r="AM13" s="19" t="s">
        <v>63</v>
      </c>
      <c r="AN13" s="19" t="s">
        <v>63</v>
      </c>
      <c r="AO13" s="19" t="s">
        <v>63</v>
      </c>
      <c r="AP13" s="19" t="s">
        <v>63</v>
      </c>
      <c r="AQ13" s="19" t="s">
        <v>63</v>
      </c>
      <c r="AR13" s="19" t="s">
        <v>63</v>
      </c>
      <c r="AS13" s="19" t="s">
        <v>63</v>
      </c>
      <c r="AT13" s="19" t="s">
        <v>63</v>
      </c>
      <c r="AU13" s="19" t="s">
        <v>63</v>
      </c>
      <c r="AV13" s="19" t="s">
        <v>63</v>
      </c>
      <c r="AW13" s="19" t="s">
        <v>63</v>
      </c>
      <c r="AX13" s="19" t="s">
        <v>63</v>
      </c>
      <c r="AY13" s="19"/>
      <c r="AZ13" s="19" t="s">
        <v>64</v>
      </c>
    </row>
    <row r="14" spans="1:52">
      <c r="A14">
        <v>32058</v>
      </c>
      <c r="B14" s="33" t="s">
        <v>514</v>
      </c>
      <c r="C14">
        <v>0.25</v>
      </c>
      <c r="G14">
        <f t="shared" si="0"/>
        <v>0.25</v>
      </c>
      <c r="H14">
        <v>1</v>
      </c>
      <c r="J14" s="15" t="s">
        <v>55</v>
      </c>
      <c r="K14" s="1">
        <v>1207</v>
      </c>
      <c r="L14" s="16">
        <v>3.2</v>
      </c>
      <c r="M14" s="20" t="s">
        <v>89</v>
      </c>
      <c r="N14" s="17" t="s">
        <v>57</v>
      </c>
      <c r="O14" s="17" t="s">
        <v>57</v>
      </c>
      <c r="P14" s="17" t="s">
        <v>57</v>
      </c>
      <c r="Q14" s="18">
        <v>1</v>
      </c>
      <c r="R14" s="17"/>
      <c r="S14" s="17"/>
      <c r="T14" s="17"/>
      <c r="U14" s="19" t="s">
        <v>62</v>
      </c>
      <c r="V14" s="19" t="s">
        <v>63</v>
      </c>
      <c r="W14" s="19" t="s">
        <v>63</v>
      </c>
      <c r="X14" s="19" t="s">
        <v>63</v>
      </c>
      <c r="Y14" s="19" t="s">
        <v>63</v>
      </c>
      <c r="Z14" s="19" t="s">
        <v>63</v>
      </c>
      <c r="AA14" s="19" t="s">
        <v>62</v>
      </c>
      <c r="AB14" s="19" t="s">
        <v>62</v>
      </c>
      <c r="AC14" s="19" t="s">
        <v>62</v>
      </c>
      <c r="AD14" s="19" t="s">
        <v>62</v>
      </c>
      <c r="AE14" s="19" t="s">
        <v>62</v>
      </c>
      <c r="AF14" s="19" t="s">
        <v>62</v>
      </c>
      <c r="AG14" s="19" t="s">
        <v>62</v>
      </c>
      <c r="AH14" s="19" t="s">
        <v>62</v>
      </c>
      <c r="AI14" s="19" t="s">
        <v>63</v>
      </c>
      <c r="AJ14" s="19" t="s">
        <v>63</v>
      </c>
      <c r="AK14" s="19" t="s">
        <v>63</v>
      </c>
      <c r="AL14" s="19" t="s">
        <v>63</v>
      </c>
      <c r="AM14" s="19" t="s">
        <v>63</v>
      </c>
      <c r="AN14" s="19" t="s">
        <v>63</v>
      </c>
      <c r="AO14" s="19" t="s">
        <v>63</v>
      </c>
      <c r="AP14" s="19" t="s">
        <v>63</v>
      </c>
      <c r="AQ14" s="19" t="s">
        <v>63</v>
      </c>
      <c r="AR14" s="19" t="s">
        <v>63</v>
      </c>
      <c r="AS14" s="19" t="s">
        <v>63</v>
      </c>
      <c r="AT14" s="19" t="s">
        <v>63</v>
      </c>
      <c r="AU14" s="19" t="s">
        <v>63</v>
      </c>
      <c r="AV14" s="19" t="s">
        <v>63</v>
      </c>
      <c r="AW14" s="19" t="s">
        <v>63</v>
      </c>
      <c r="AX14" s="19" t="s">
        <v>63</v>
      </c>
      <c r="AY14" s="19"/>
      <c r="AZ14" s="19" t="s">
        <v>64</v>
      </c>
    </row>
    <row r="15" spans="1:52" ht="57">
      <c r="A15">
        <v>32247</v>
      </c>
      <c r="B15" s="33" t="s">
        <v>515</v>
      </c>
      <c r="C15">
        <v>13.8</v>
      </c>
      <c r="G15">
        <f t="shared" si="0"/>
        <v>13.8</v>
      </c>
      <c r="H15">
        <v>1</v>
      </c>
      <c r="J15" s="15" t="s">
        <v>55</v>
      </c>
      <c r="K15" s="1">
        <v>1212</v>
      </c>
      <c r="L15" s="16">
        <v>26</v>
      </c>
      <c r="M15" s="20" t="s">
        <v>90</v>
      </c>
      <c r="N15" s="17" t="s">
        <v>57</v>
      </c>
      <c r="O15" s="17" t="s">
        <v>66</v>
      </c>
      <c r="P15" s="17" t="s">
        <v>57</v>
      </c>
      <c r="Q15" s="18">
        <v>1</v>
      </c>
      <c r="R15" s="17"/>
      <c r="S15" s="17"/>
      <c r="T15" s="17"/>
      <c r="U15" s="19" t="s">
        <v>62</v>
      </c>
      <c r="V15" s="19" t="s">
        <v>63</v>
      </c>
      <c r="W15" s="19" t="s">
        <v>63</v>
      </c>
      <c r="X15" s="19" t="s">
        <v>63</v>
      </c>
      <c r="Y15" s="19" t="s">
        <v>63</v>
      </c>
      <c r="Z15" s="19" t="s">
        <v>63</v>
      </c>
      <c r="AA15" s="19" t="s">
        <v>62</v>
      </c>
      <c r="AB15" s="19" t="s">
        <v>62</v>
      </c>
      <c r="AC15" s="19" t="s">
        <v>62</v>
      </c>
      <c r="AD15" s="19" t="s">
        <v>62</v>
      </c>
      <c r="AE15" s="19" t="s">
        <v>62</v>
      </c>
      <c r="AF15" s="19" t="s">
        <v>62</v>
      </c>
      <c r="AG15" s="19" t="s">
        <v>62</v>
      </c>
      <c r="AH15" s="19" t="s">
        <v>63</v>
      </c>
      <c r="AI15" s="19" t="s">
        <v>63</v>
      </c>
      <c r="AJ15" s="19" t="s">
        <v>63</v>
      </c>
      <c r="AK15" s="19" t="s">
        <v>63</v>
      </c>
      <c r="AL15" s="19" t="s">
        <v>63</v>
      </c>
      <c r="AM15" s="19" t="s">
        <v>63</v>
      </c>
      <c r="AN15" s="19" t="s">
        <v>63</v>
      </c>
      <c r="AO15" s="19" t="s">
        <v>63</v>
      </c>
      <c r="AP15" s="19" t="s">
        <v>63</v>
      </c>
      <c r="AQ15" s="19" t="s">
        <v>63</v>
      </c>
      <c r="AR15" s="19" t="s">
        <v>63</v>
      </c>
      <c r="AS15" s="19" t="s">
        <v>63</v>
      </c>
      <c r="AT15" s="19" t="s">
        <v>62</v>
      </c>
      <c r="AU15" s="19" t="s">
        <v>63</v>
      </c>
      <c r="AV15" s="19" t="s">
        <v>63</v>
      </c>
      <c r="AW15" s="19" t="s">
        <v>63</v>
      </c>
      <c r="AX15" s="19" t="s">
        <v>63</v>
      </c>
      <c r="AY15" s="19"/>
      <c r="AZ15" s="19" t="s">
        <v>64</v>
      </c>
    </row>
    <row r="16" spans="1:52" ht="42.75">
      <c r="A16">
        <v>32082</v>
      </c>
      <c r="B16" s="33" t="s">
        <v>646</v>
      </c>
      <c r="C16">
        <v>0.25</v>
      </c>
      <c r="G16">
        <f t="shared" si="0"/>
        <v>0.25</v>
      </c>
      <c r="H16">
        <v>1</v>
      </c>
      <c r="I16" s="33" t="s">
        <v>3065</v>
      </c>
      <c r="J16" s="15" t="s">
        <v>55</v>
      </c>
      <c r="K16" s="1">
        <v>1223</v>
      </c>
      <c r="L16" s="16">
        <v>2.8</v>
      </c>
      <c r="M16" s="20" t="s">
        <v>91</v>
      </c>
      <c r="N16" s="17" t="s">
        <v>57</v>
      </c>
      <c r="O16" s="17" t="s">
        <v>57</v>
      </c>
      <c r="P16" s="17" t="s">
        <v>59</v>
      </c>
      <c r="Q16" s="18">
        <v>1</v>
      </c>
      <c r="R16" s="17"/>
      <c r="S16" s="17"/>
      <c r="T16" s="17"/>
      <c r="U16" s="19" t="s">
        <v>62</v>
      </c>
      <c r="V16" s="19" t="s">
        <v>63</v>
      </c>
      <c r="W16" s="19" t="s">
        <v>63</v>
      </c>
      <c r="X16" s="19" t="s">
        <v>63</v>
      </c>
      <c r="Y16" s="19" t="s">
        <v>63</v>
      </c>
      <c r="Z16" s="19" t="s">
        <v>63</v>
      </c>
      <c r="AA16" s="19" t="s">
        <v>62</v>
      </c>
      <c r="AB16" s="19" t="s">
        <v>62</v>
      </c>
      <c r="AC16" s="19" t="s">
        <v>62</v>
      </c>
      <c r="AD16" s="19" t="s">
        <v>62</v>
      </c>
      <c r="AE16" s="19" t="s">
        <v>62</v>
      </c>
      <c r="AF16" s="19" t="s">
        <v>63</v>
      </c>
      <c r="AG16" s="19" t="s">
        <v>63</v>
      </c>
      <c r="AH16" s="19" t="s">
        <v>63</v>
      </c>
      <c r="AI16" s="19" t="s">
        <v>63</v>
      </c>
      <c r="AJ16" s="19" t="s">
        <v>63</v>
      </c>
      <c r="AK16" s="19" t="s">
        <v>63</v>
      </c>
      <c r="AL16" s="19" t="s">
        <v>63</v>
      </c>
      <c r="AM16" s="19" t="s">
        <v>63</v>
      </c>
      <c r="AN16" s="19" t="s">
        <v>62</v>
      </c>
      <c r="AO16" s="19" t="s">
        <v>63</v>
      </c>
      <c r="AP16" s="19" t="s">
        <v>63</v>
      </c>
      <c r="AQ16" s="19" t="s">
        <v>63</v>
      </c>
      <c r="AR16" s="19" t="s">
        <v>63</v>
      </c>
      <c r="AS16" s="19" t="s">
        <v>63</v>
      </c>
      <c r="AT16" s="19" t="s">
        <v>63</v>
      </c>
      <c r="AU16" s="19" t="s">
        <v>63</v>
      </c>
      <c r="AV16" s="19" t="s">
        <v>63</v>
      </c>
      <c r="AW16" s="19" t="s">
        <v>63</v>
      </c>
      <c r="AX16" s="19" t="s">
        <v>62</v>
      </c>
      <c r="AY16" s="19"/>
      <c r="AZ16" s="19" t="s">
        <v>64</v>
      </c>
    </row>
    <row r="17" spans="1:52" ht="71.25">
      <c r="A17">
        <v>32381</v>
      </c>
      <c r="B17" s="33" t="s">
        <v>3050</v>
      </c>
      <c r="C17">
        <v>15.9</v>
      </c>
      <c r="G17">
        <f t="shared" si="0"/>
        <v>15.9</v>
      </c>
      <c r="H17">
        <v>2</v>
      </c>
      <c r="I17" s="33" t="s">
        <v>3051</v>
      </c>
      <c r="J17" s="15" t="s">
        <v>55</v>
      </c>
      <c r="K17" s="1">
        <v>1224.0999999999999</v>
      </c>
      <c r="L17" s="16">
        <v>61</v>
      </c>
      <c r="M17" s="20" t="s">
        <v>92</v>
      </c>
      <c r="N17" s="17" t="s">
        <v>57</v>
      </c>
      <c r="O17" s="17" t="s">
        <v>93</v>
      </c>
      <c r="P17" s="17" t="s">
        <v>59</v>
      </c>
      <c r="Q17" s="18">
        <v>1</v>
      </c>
      <c r="R17" s="17"/>
      <c r="S17" s="17"/>
      <c r="T17" s="17"/>
      <c r="U17" s="19" t="s">
        <v>62</v>
      </c>
      <c r="V17" s="19" t="s">
        <v>63</v>
      </c>
      <c r="W17" s="19" t="s">
        <v>63</v>
      </c>
      <c r="X17" s="19" t="s">
        <v>63</v>
      </c>
      <c r="Y17" s="19" t="s">
        <v>63</v>
      </c>
      <c r="Z17" s="19" t="s">
        <v>62</v>
      </c>
      <c r="AA17" s="19" t="s">
        <v>63</v>
      </c>
      <c r="AB17" s="19" t="s">
        <v>62</v>
      </c>
      <c r="AC17" s="19" t="s">
        <v>62</v>
      </c>
      <c r="AD17" s="19" t="s">
        <v>62</v>
      </c>
      <c r="AE17" s="19" t="s">
        <v>62</v>
      </c>
      <c r="AF17" s="19" t="s">
        <v>63</v>
      </c>
      <c r="AG17" s="19" t="s">
        <v>63</v>
      </c>
      <c r="AH17" s="19" t="s">
        <v>63</v>
      </c>
      <c r="AI17" s="19" t="s">
        <v>63</v>
      </c>
      <c r="AJ17" s="19" t="s">
        <v>63</v>
      </c>
      <c r="AK17" s="19" t="s">
        <v>63</v>
      </c>
      <c r="AL17" s="19" t="s">
        <v>63</v>
      </c>
      <c r="AM17" s="19" t="s">
        <v>63</v>
      </c>
      <c r="AN17" s="19" t="s">
        <v>63</v>
      </c>
      <c r="AO17" s="19" t="s">
        <v>63</v>
      </c>
      <c r="AP17" s="19" t="s">
        <v>63</v>
      </c>
      <c r="AQ17" s="19" t="s">
        <v>63</v>
      </c>
      <c r="AR17" s="19" t="s">
        <v>63</v>
      </c>
      <c r="AS17" s="19" t="s">
        <v>63</v>
      </c>
      <c r="AT17" s="19" t="s">
        <v>63</v>
      </c>
      <c r="AU17" s="19" t="s">
        <v>63</v>
      </c>
      <c r="AV17" s="19" t="s">
        <v>63</v>
      </c>
      <c r="AW17" s="19" t="s">
        <v>63</v>
      </c>
      <c r="AX17" s="19" t="s">
        <v>63</v>
      </c>
      <c r="AY17" s="19"/>
      <c r="AZ17" s="19" t="s">
        <v>64</v>
      </c>
    </row>
    <row r="18" spans="1:52" ht="28.5">
      <c r="A18">
        <v>32060</v>
      </c>
      <c r="B18" s="33" t="s">
        <v>517</v>
      </c>
      <c r="C18">
        <v>0.25</v>
      </c>
      <c r="G18">
        <f t="shared" si="0"/>
        <v>0.25</v>
      </c>
      <c r="H18">
        <v>1</v>
      </c>
      <c r="J18" s="15" t="s">
        <v>55</v>
      </c>
      <c r="K18" s="1">
        <v>1230</v>
      </c>
      <c r="L18" s="16">
        <v>2.5</v>
      </c>
      <c r="M18" s="20" t="s">
        <v>94</v>
      </c>
      <c r="N18" s="17" t="s">
        <v>57</v>
      </c>
      <c r="O18" s="17" t="s">
        <v>57</v>
      </c>
      <c r="P18" s="17" t="s">
        <v>57</v>
      </c>
      <c r="Q18" s="18">
        <v>1</v>
      </c>
      <c r="R18" s="17"/>
      <c r="S18" s="17"/>
      <c r="T18" s="17"/>
      <c r="U18" s="19" t="s">
        <v>62</v>
      </c>
      <c r="V18" s="19" t="s">
        <v>63</v>
      </c>
      <c r="W18" s="19" t="s">
        <v>63</v>
      </c>
      <c r="X18" s="19" t="s">
        <v>63</v>
      </c>
      <c r="Y18" s="19" t="s">
        <v>63</v>
      </c>
      <c r="Z18" s="19" t="s">
        <v>63</v>
      </c>
      <c r="AA18" s="19" t="s">
        <v>62</v>
      </c>
      <c r="AB18" s="19" t="s">
        <v>62</v>
      </c>
      <c r="AC18" s="19" t="s">
        <v>62</v>
      </c>
      <c r="AD18" s="19" t="s">
        <v>62</v>
      </c>
      <c r="AE18" s="19" t="s">
        <v>62</v>
      </c>
      <c r="AF18" s="19" t="s">
        <v>62</v>
      </c>
      <c r="AG18" s="19" t="s">
        <v>62</v>
      </c>
      <c r="AH18" s="19" t="s">
        <v>62</v>
      </c>
      <c r="AI18" s="19" t="s">
        <v>63</v>
      </c>
      <c r="AJ18" s="19" t="s">
        <v>63</v>
      </c>
      <c r="AK18" s="19" t="s">
        <v>63</v>
      </c>
      <c r="AL18" s="19" t="s">
        <v>63</v>
      </c>
      <c r="AM18" s="19" t="s">
        <v>63</v>
      </c>
      <c r="AN18" s="19" t="s">
        <v>63</v>
      </c>
      <c r="AO18" s="19" t="s">
        <v>63</v>
      </c>
      <c r="AP18" s="19" t="s">
        <v>63</v>
      </c>
      <c r="AQ18" s="19" t="s">
        <v>63</v>
      </c>
      <c r="AR18" s="19" t="s">
        <v>63</v>
      </c>
      <c r="AS18" s="19" t="s">
        <v>63</v>
      </c>
      <c r="AT18" s="19" t="s">
        <v>63</v>
      </c>
      <c r="AU18" s="19" t="s">
        <v>63</v>
      </c>
      <c r="AV18" s="19" t="s">
        <v>63</v>
      </c>
      <c r="AW18" s="19" t="s">
        <v>63</v>
      </c>
      <c r="AX18" s="19" t="s">
        <v>63</v>
      </c>
      <c r="AY18" s="19"/>
      <c r="AZ18" s="19" t="s">
        <v>64</v>
      </c>
    </row>
    <row r="19" spans="1:52" ht="28.5">
      <c r="A19">
        <v>32460</v>
      </c>
      <c r="B19" s="33" t="s">
        <v>518</v>
      </c>
      <c r="C19">
        <v>4.9000000000000004</v>
      </c>
      <c r="G19">
        <f t="shared" si="0"/>
        <v>4.9000000000000004</v>
      </c>
      <c r="H19">
        <v>1</v>
      </c>
      <c r="J19" s="15" t="s">
        <v>55</v>
      </c>
      <c r="K19" s="1">
        <v>1245</v>
      </c>
      <c r="L19" s="16">
        <v>10</v>
      </c>
      <c r="M19" s="20" t="s">
        <v>95</v>
      </c>
      <c r="N19" s="17" t="s">
        <v>57</v>
      </c>
      <c r="O19" s="17" t="s">
        <v>58</v>
      </c>
      <c r="P19" s="17" t="s">
        <v>59</v>
      </c>
      <c r="Q19" s="18">
        <v>1</v>
      </c>
      <c r="R19" s="17"/>
      <c r="S19" s="17"/>
      <c r="T19" s="17"/>
      <c r="U19" s="19" t="s">
        <v>62</v>
      </c>
      <c r="V19" s="19" t="s">
        <v>62</v>
      </c>
      <c r="W19" s="19" t="s">
        <v>62</v>
      </c>
      <c r="X19" s="19" t="s">
        <v>63</v>
      </c>
      <c r="Y19" s="19" t="s">
        <v>62</v>
      </c>
      <c r="Z19" s="19" t="s">
        <v>63</v>
      </c>
      <c r="AA19" s="19" t="s">
        <v>62</v>
      </c>
      <c r="AB19" s="19" t="s">
        <v>62</v>
      </c>
      <c r="AC19" s="19" t="s">
        <v>62</v>
      </c>
      <c r="AD19" s="19" t="s">
        <v>62</v>
      </c>
      <c r="AE19" s="19" t="s">
        <v>62</v>
      </c>
      <c r="AF19" s="19" t="s">
        <v>62</v>
      </c>
      <c r="AG19" s="19" t="s">
        <v>62</v>
      </c>
      <c r="AH19" s="19" t="s">
        <v>62</v>
      </c>
      <c r="AI19" s="19" t="s">
        <v>63</v>
      </c>
      <c r="AJ19" s="19" t="s">
        <v>63</v>
      </c>
      <c r="AK19" s="19" t="s">
        <v>63</v>
      </c>
      <c r="AL19" s="19" t="s">
        <v>63</v>
      </c>
      <c r="AM19" s="19" t="s">
        <v>63</v>
      </c>
      <c r="AN19" s="19" t="s">
        <v>63</v>
      </c>
      <c r="AO19" s="19" t="s">
        <v>63</v>
      </c>
      <c r="AP19" s="19" t="s">
        <v>63</v>
      </c>
      <c r="AQ19" s="19" t="s">
        <v>63</v>
      </c>
      <c r="AR19" s="19" t="s">
        <v>63</v>
      </c>
      <c r="AS19" s="19" t="s">
        <v>63</v>
      </c>
      <c r="AT19" s="19" t="s">
        <v>63</v>
      </c>
      <c r="AU19" s="19" t="s">
        <v>63</v>
      </c>
      <c r="AV19" s="19" t="s">
        <v>63</v>
      </c>
      <c r="AW19" s="19" t="s">
        <v>62</v>
      </c>
      <c r="AX19" s="19" t="s">
        <v>62</v>
      </c>
      <c r="AY19" s="19"/>
      <c r="AZ19" s="19" t="s">
        <v>64</v>
      </c>
    </row>
    <row r="20" spans="1:52" ht="57">
      <c r="A20">
        <v>32027</v>
      </c>
      <c r="B20" s="33" t="s">
        <v>519</v>
      </c>
      <c r="C20">
        <v>15.3</v>
      </c>
      <c r="G20">
        <f t="shared" si="0"/>
        <v>15.3</v>
      </c>
      <c r="H20">
        <v>1</v>
      </c>
      <c r="J20" s="15" t="s">
        <v>55</v>
      </c>
      <c r="K20" s="1">
        <v>1260</v>
      </c>
      <c r="L20" s="16">
        <v>32</v>
      </c>
      <c r="M20" s="20" t="s">
        <v>96</v>
      </c>
      <c r="N20" s="17" t="s">
        <v>57</v>
      </c>
      <c r="O20" s="17" t="s">
        <v>71</v>
      </c>
      <c r="P20" s="17" t="s">
        <v>59</v>
      </c>
      <c r="Q20" s="18">
        <v>1</v>
      </c>
      <c r="R20" s="17"/>
      <c r="S20" s="21"/>
      <c r="T20" s="17"/>
      <c r="U20" s="19" t="s">
        <v>63</v>
      </c>
      <c r="V20" s="19" t="s">
        <v>62</v>
      </c>
      <c r="W20" s="19" t="s">
        <v>63</v>
      </c>
      <c r="X20" s="19" t="s">
        <v>63</v>
      </c>
      <c r="Y20" s="19" t="s">
        <v>63</v>
      </c>
      <c r="Z20" s="19" t="s">
        <v>63</v>
      </c>
      <c r="AA20" s="19" t="s">
        <v>62</v>
      </c>
      <c r="AB20" s="19" t="s">
        <v>62</v>
      </c>
      <c r="AC20" s="19" t="s">
        <v>62</v>
      </c>
      <c r="AD20" s="19" t="s">
        <v>62</v>
      </c>
      <c r="AE20" s="19" t="s">
        <v>62</v>
      </c>
      <c r="AF20" s="19" t="s">
        <v>62</v>
      </c>
      <c r="AG20" s="19" t="s">
        <v>62</v>
      </c>
      <c r="AH20" s="19" t="s">
        <v>62</v>
      </c>
      <c r="AI20" s="19" t="s">
        <v>63</v>
      </c>
      <c r="AJ20" s="19" t="s">
        <v>63</v>
      </c>
      <c r="AK20" s="19" t="s">
        <v>63</v>
      </c>
      <c r="AL20" s="19" t="s">
        <v>63</v>
      </c>
      <c r="AM20" s="19" t="s">
        <v>63</v>
      </c>
      <c r="AN20" s="19" t="s">
        <v>63</v>
      </c>
      <c r="AO20" s="19" t="s">
        <v>63</v>
      </c>
      <c r="AP20" s="19" t="s">
        <v>63</v>
      </c>
      <c r="AQ20" s="19" t="s">
        <v>63</v>
      </c>
      <c r="AR20" s="19" t="s">
        <v>63</v>
      </c>
      <c r="AS20" s="19" t="s">
        <v>63</v>
      </c>
      <c r="AT20" s="19" t="s">
        <v>63</v>
      </c>
      <c r="AU20" s="19" t="s">
        <v>63</v>
      </c>
      <c r="AV20" s="19" t="s">
        <v>63</v>
      </c>
      <c r="AW20" s="19" t="s">
        <v>63</v>
      </c>
      <c r="AX20" s="19" t="s">
        <v>63</v>
      </c>
      <c r="AY20" s="19"/>
      <c r="AZ20" s="19" t="s">
        <v>64</v>
      </c>
    </row>
    <row r="21" spans="1:52" ht="114">
      <c r="A21">
        <v>32051</v>
      </c>
      <c r="B21" s="33" t="s">
        <v>520</v>
      </c>
      <c r="C21">
        <v>0.4</v>
      </c>
      <c r="G21">
        <f t="shared" si="0"/>
        <v>0.4</v>
      </c>
      <c r="H21">
        <v>1</v>
      </c>
      <c r="J21" s="15" t="s">
        <v>55</v>
      </c>
      <c r="K21" s="1">
        <v>1266</v>
      </c>
      <c r="L21" s="16">
        <v>26</v>
      </c>
      <c r="M21" s="20" t="s">
        <v>97</v>
      </c>
      <c r="N21" s="17" t="s">
        <v>98</v>
      </c>
      <c r="O21" s="17" t="s">
        <v>66</v>
      </c>
      <c r="P21" s="17" t="s">
        <v>59</v>
      </c>
      <c r="Q21" s="18">
        <v>1</v>
      </c>
      <c r="R21" s="17" t="s">
        <v>99</v>
      </c>
      <c r="S21" s="17"/>
      <c r="T21" s="17"/>
      <c r="U21" s="19" t="s">
        <v>63</v>
      </c>
      <c r="V21" s="19" t="s">
        <v>62</v>
      </c>
      <c r="W21" s="19" t="s">
        <v>63</v>
      </c>
      <c r="X21" s="19" t="s">
        <v>63</v>
      </c>
      <c r="Y21" s="19" t="s">
        <v>63</v>
      </c>
      <c r="Z21" s="19" t="s">
        <v>63</v>
      </c>
      <c r="AA21" s="19" t="s">
        <v>62</v>
      </c>
      <c r="AB21" s="19" t="s">
        <v>62</v>
      </c>
      <c r="AC21" s="19" t="s">
        <v>62</v>
      </c>
      <c r="AD21" s="19" t="s">
        <v>62</v>
      </c>
      <c r="AE21" s="19" t="s">
        <v>62</v>
      </c>
      <c r="AF21" s="19" t="s">
        <v>62</v>
      </c>
      <c r="AG21" s="19" t="s">
        <v>62</v>
      </c>
      <c r="AH21" s="19" t="s">
        <v>63</v>
      </c>
      <c r="AI21" s="19" t="s">
        <v>62</v>
      </c>
      <c r="AJ21" s="19" t="s">
        <v>63</v>
      </c>
      <c r="AK21" s="19" t="s">
        <v>63</v>
      </c>
      <c r="AL21" s="19" t="s">
        <v>62</v>
      </c>
      <c r="AM21" s="19" t="s">
        <v>62</v>
      </c>
      <c r="AN21" s="19" t="s">
        <v>62</v>
      </c>
      <c r="AO21" s="19" t="s">
        <v>62</v>
      </c>
      <c r="AP21" s="19" t="s">
        <v>62</v>
      </c>
      <c r="AQ21" s="19" t="s">
        <v>62</v>
      </c>
      <c r="AR21" s="19" t="s">
        <v>62</v>
      </c>
      <c r="AS21" s="19" t="s">
        <v>62</v>
      </c>
      <c r="AT21" s="19" t="s">
        <v>62</v>
      </c>
      <c r="AU21" s="19" t="s">
        <v>62</v>
      </c>
      <c r="AV21" s="19" t="s">
        <v>62</v>
      </c>
      <c r="AW21" s="19" t="s">
        <v>63</v>
      </c>
      <c r="AX21" s="19" t="s">
        <v>63</v>
      </c>
      <c r="AY21" s="19"/>
      <c r="AZ21" s="19" t="s">
        <v>64</v>
      </c>
    </row>
    <row r="22" spans="1:52" ht="128.25">
      <c r="A22">
        <v>32545</v>
      </c>
      <c r="B22" s="33" t="s">
        <v>521</v>
      </c>
      <c r="C22">
        <v>7.3</v>
      </c>
      <c r="G22">
        <f t="shared" si="0"/>
        <v>7.3</v>
      </c>
      <c r="H22">
        <v>2</v>
      </c>
      <c r="I22" s="33" t="s">
        <v>522</v>
      </c>
      <c r="J22" s="15" t="s">
        <v>55</v>
      </c>
      <c r="K22" s="1">
        <v>1288</v>
      </c>
      <c r="L22" s="16">
        <v>33</v>
      </c>
      <c r="M22" s="20" t="s">
        <v>100</v>
      </c>
      <c r="N22" s="17" t="s">
        <v>57</v>
      </c>
      <c r="O22" s="17" t="s">
        <v>58</v>
      </c>
      <c r="P22" s="17" t="s">
        <v>57</v>
      </c>
      <c r="Q22" s="18">
        <v>1</v>
      </c>
      <c r="R22" s="17" t="s">
        <v>101</v>
      </c>
      <c r="S22" s="17" t="s">
        <v>102</v>
      </c>
      <c r="T22" s="17"/>
      <c r="U22" s="19" t="s">
        <v>63</v>
      </c>
      <c r="V22" s="19" t="s">
        <v>62</v>
      </c>
      <c r="W22" s="19" t="s">
        <v>63</v>
      </c>
      <c r="X22" s="19" t="s">
        <v>63</v>
      </c>
      <c r="Y22" s="19" t="s">
        <v>63</v>
      </c>
      <c r="Z22" s="19" t="s">
        <v>63</v>
      </c>
      <c r="AA22" s="19" t="s">
        <v>62</v>
      </c>
      <c r="AB22" s="19" t="s">
        <v>62</v>
      </c>
      <c r="AC22" s="19" t="s">
        <v>62</v>
      </c>
      <c r="AD22" s="19" t="s">
        <v>62</v>
      </c>
      <c r="AE22" s="19" t="s">
        <v>62</v>
      </c>
      <c r="AF22" s="19" t="s">
        <v>62</v>
      </c>
      <c r="AG22" s="19" t="s">
        <v>62</v>
      </c>
      <c r="AH22" s="19" t="s">
        <v>63</v>
      </c>
      <c r="AI22" s="19" t="s">
        <v>63</v>
      </c>
      <c r="AJ22" s="19" t="s">
        <v>63</v>
      </c>
      <c r="AK22" s="19" t="s">
        <v>63</v>
      </c>
      <c r="AL22" s="19" t="s">
        <v>63</v>
      </c>
      <c r="AM22" s="19" t="s">
        <v>63</v>
      </c>
      <c r="AN22" s="19" t="s">
        <v>63</v>
      </c>
      <c r="AO22" s="19" t="s">
        <v>63</v>
      </c>
      <c r="AP22" s="19" t="s">
        <v>63</v>
      </c>
      <c r="AQ22" s="19" t="s">
        <v>62</v>
      </c>
      <c r="AR22" s="19" t="s">
        <v>63</v>
      </c>
      <c r="AS22" s="19" t="s">
        <v>63</v>
      </c>
      <c r="AT22" s="19" t="s">
        <v>63</v>
      </c>
      <c r="AU22" s="19" t="s">
        <v>63</v>
      </c>
      <c r="AV22" s="19" t="s">
        <v>63</v>
      </c>
      <c r="AW22" s="19" t="s">
        <v>62</v>
      </c>
      <c r="AX22" s="19" t="s">
        <v>63</v>
      </c>
      <c r="AY22" s="19"/>
      <c r="AZ22" s="19" t="s">
        <v>64</v>
      </c>
    </row>
    <row r="23" spans="1:52">
      <c r="A23">
        <v>32356</v>
      </c>
      <c r="B23" s="33" t="s">
        <v>523</v>
      </c>
      <c r="C23">
        <v>4.5999999999999996</v>
      </c>
      <c r="G23">
        <f t="shared" si="0"/>
        <v>4.5999999999999996</v>
      </c>
      <c r="H23">
        <v>1</v>
      </c>
      <c r="J23" s="15" t="s">
        <v>55</v>
      </c>
      <c r="K23" s="1">
        <v>1307</v>
      </c>
      <c r="L23" s="16">
        <v>19.3</v>
      </c>
      <c r="M23" s="20" t="s">
        <v>103</v>
      </c>
      <c r="N23" s="17" t="s">
        <v>57</v>
      </c>
      <c r="O23" s="17" t="s">
        <v>58</v>
      </c>
      <c r="P23" s="17" t="s">
        <v>57</v>
      </c>
      <c r="Q23" s="18">
        <v>1</v>
      </c>
      <c r="R23" s="17"/>
      <c r="S23" s="17"/>
      <c r="T23" s="17"/>
      <c r="U23" s="19" t="s">
        <v>62</v>
      </c>
      <c r="V23" s="19" t="s">
        <v>63</v>
      </c>
      <c r="W23" s="19" t="s">
        <v>63</v>
      </c>
      <c r="X23" s="19" t="s">
        <v>63</v>
      </c>
      <c r="Y23" s="19" t="s">
        <v>63</v>
      </c>
      <c r="Z23" s="19" t="s">
        <v>62</v>
      </c>
      <c r="AA23" s="19" t="s">
        <v>63</v>
      </c>
      <c r="AB23" s="19" t="s">
        <v>62</v>
      </c>
      <c r="AC23" s="19" t="s">
        <v>62</v>
      </c>
      <c r="AD23" s="19" t="s">
        <v>62</v>
      </c>
      <c r="AE23" s="19" t="s">
        <v>62</v>
      </c>
      <c r="AF23" s="19" t="s">
        <v>63</v>
      </c>
      <c r="AG23" s="19" t="s">
        <v>63</v>
      </c>
      <c r="AH23" s="19" t="s">
        <v>63</v>
      </c>
      <c r="AI23" s="19" t="s">
        <v>63</v>
      </c>
      <c r="AJ23" s="19" t="s">
        <v>63</v>
      </c>
      <c r="AK23" s="19" t="s">
        <v>63</v>
      </c>
      <c r="AL23" s="19" t="s">
        <v>63</v>
      </c>
      <c r="AM23" s="19" t="s">
        <v>63</v>
      </c>
      <c r="AN23" s="19" t="s">
        <v>63</v>
      </c>
      <c r="AO23" s="19" t="s">
        <v>63</v>
      </c>
      <c r="AP23" s="19" t="s">
        <v>63</v>
      </c>
      <c r="AQ23" s="19" t="s">
        <v>63</v>
      </c>
      <c r="AR23" s="19" t="s">
        <v>63</v>
      </c>
      <c r="AS23" s="19" t="s">
        <v>63</v>
      </c>
      <c r="AT23" s="19" t="s">
        <v>63</v>
      </c>
      <c r="AU23" s="19" t="s">
        <v>63</v>
      </c>
      <c r="AV23" s="19" t="s">
        <v>63</v>
      </c>
      <c r="AW23" s="19" t="s">
        <v>63</v>
      </c>
      <c r="AX23" s="19" t="s">
        <v>63</v>
      </c>
      <c r="AY23" s="19"/>
      <c r="AZ23" s="19" t="s">
        <v>64</v>
      </c>
    </row>
    <row r="24" spans="1:52">
      <c r="A24">
        <v>32325</v>
      </c>
      <c r="B24" s="33" t="s">
        <v>524</v>
      </c>
      <c r="C24">
        <v>4.2</v>
      </c>
      <c r="G24">
        <f t="shared" si="0"/>
        <v>4.2</v>
      </c>
      <c r="H24">
        <v>1</v>
      </c>
      <c r="J24" s="15" t="s">
        <v>55</v>
      </c>
      <c r="K24" s="1">
        <v>1314</v>
      </c>
      <c r="L24" s="16">
        <v>7.9</v>
      </c>
      <c r="M24" s="20" t="s">
        <v>104</v>
      </c>
      <c r="N24" s="17" t="s">
        <v>57</v>
      </c>
      <c r="O24" s="17" t="s">
        <v>58</v>
      </c>
      <c r="P24" s="17" t="s">
        <v>59</v>
      </c>
      <c r="Q24" s="18">
        <v>1</v>
      </c>
      <c r="R24" s="17"/>
      <c r="S24" s="21"/>
      <c r="T24" s="17"/>
      <c r="U24" s="19" t="s">
        <v>62</v>
      </c>
      <c r="V24" s="19" t="s">
        <v>62</v>
      </c>
      <c r="W24" s="19" t="s">
        <v>63</v>
      </c>
      <c r="X24" s="19" t="s">
        <v>63</v>
      </c>
      <c r="Y24" s="19" t="s">
        <v>63</v>
      </c>
      <c r="Z24" s="19" t="s">
        <v>63</v>
      </c>
      <c r="AA24" s="19" t="s">
        <v>62</v>
      </c>
      <c r="AB24" s="19" t="s">
        <v>62</v>
      </c>
      <c r="AC24" s="19" t="s">
        <v>62</v>
      </c>
      <c r="AD24" s="19" t="s">
        <v>62</v>
      </c>
      <c r="AE24" s="19" t="s">
        <v>62</v>
      </c>
      <c r="AF24" s="19" t="s">
        <v>63</v>
      </c>
      <c r="AG24" s="19" t="s">
        <v>63</v>
      </c>
      <c r="AH24" s="19" t="s">
        <v>63</v>
      </c>
      <c r="AI24" s="19" t="s">
        <v>63</v>
      </c>
      <c r="AJ24" s="19" t="s">
        <v>63</v>
      </c>
      <c r="AK24" s="19" t="s">
        <v>63</v>
      </c>
      <c r="AL24" s="19" t="s">
        <v>63</v>
      </c>
      <c r="AM24" s="19" t="s">
        <v>63</v>
      </c>
      <c r="AN24" s="19" t="s">
        <v>63</v>
      </c>
      <c r="AO24" s="19" t="s">
        <v>63</v>
      </c>
      <c r="AP24" s="19" t="s">
        <v>63</v>
      </c>
      <c r="AQ24" s="19" t="s">
        <v>63</v>
      </c>
      <c r="AR24" s="19" t="s">
        <v>63</v>
      </c>
      <c r="AS24" s="19" t="s">
        <v>63</v>
      </c>
      <c r="AT24" s="19" t="s">
        <v>63</v>
      </c>
      <c r="AU24" s="19" t="s">
        <v>63</v>
      </c>
      <c r="AV24" s="19" t="s">
        <v>63</v>
      </c>
      <c r="AW24" s="19" t="s">
        <v>63</v>
      </c>
      <c r="AX24" s="19" t="s">
        <v>63</v>
      </c>
      <c r="AY24" s="19"/>
      <c r="AZ24" s="19" t="s">
        <v>64</v>
      </c>
    </row>
    <row r="25" spans="1:52">
      <c r="A25">
        <v>32372</v>
      </c>
      <c r="B25" s="33" t="s">
        <v>525</v>
      </c>
      <c r="C25">
        <v>5.4</v>
      </c>
      <c r="G25">
        <f t="shared" si="0"/>
        <v>5.4</v>
      </c>
      <c r="H25">
        <v>1</v>
      </c>
      <c r="J25" s="15" t="s">
        <v>55</v>
      </c>
      <c r="K25" s="1">
        <v>1329</v>
      </c>
      <c r="L25" s="16">
        <v>13.1</v>
      </c>
      <c r="M25" s="20" t="s">
        <v>105</v>
      </c>
      <c r="N25" s="17" t="s">
        <v>57</v>
      </c>
      <c r="O25" s="17" t="s">
        <v>58</v>
      </c>
      <c r="P25" s="17" t="s">
        <v>59</v>
      </c>
      <c r="Q25" s="18">
        <v>1</v>
      </c>
      <c r="R25" s="17"/>
      <c r="S25" s="17"/>
      <c r="T25" s="17"/>
      <c r="U25" s="19" t="s">
        <v>62</v>
      </c>
      <c r="V25" s="19" t="s">
        <v>62</v>
      </c>
      <c r="W25" s="19" t="s">
        <v>63</v>
      </c>
      <c r="X25" s="19" t="s">
        <v>63</v>
      </c>
      <c r="Y25" s="19" t="s">
        <v>63</v>
      </c>
      <c r="Z25" s="19" t="s">
        <v>62</v>
      </c>
      <c r="AA25" s="19" t="s">
        <v>63</v>
      </c>
      <c r="AB25" s="19" t="s">
        <v>62</v>
      </c>
      <c r="AC25" s="19" t="s">
        <v>62</v>
      </c>
      <c r="AD25" s="19" t="s">
        <v>62</v>
      </c>
      <c r="AE25" s="19" t="s">
        <v>62</v>
      </c>
      <c r="AF25" s="19" t="s">
        <v>63</v>
      </c>
      <c r="AG25" s="19" t="s">
        <v>63</v>
      </c>
      <c r="AH25" s="19" t="s">
        <v>63</v>
      </c>
      <c r="AI25" s="19" t="s">
        <v>63</v>
      </c>
      <c r="AJ25" s="19" t="s">
        <v>63</v>
      </c>
      <c r="AK25" s="19" t="s">
        <v>63</v>
      </c>
      <c r="AL25" s="19" t="s">
        <v>63</v>
      </c>
      <c r="AM25" s="19" t="s">
        <v>63</v>
      </c>
      <c r="AN25" s="19" t="s">
        <v>63</v>
      </c>
      <c r="AO25" s="19" t="s">
        <v>63</v>
      </c>
      <c r="AP25" s="19" t="s">
        <v>63</v>
      </c>
      <c r="AQ25" s="19" t="s">
        <v>63</v>
      </c>
      <c r="AR25" s="19" t="s">
        <v>63</v>
      </c>
      <c r="AS25" s="19" t="s">
        <v>63</v>
      </c>
      <c r="AT25" s="19" t="s">
        <v>63</v>
      </c>
      <c r="AU25" s="19" t="s">
        <v>63</v>
      </c>
      <c r="AV25" s="19" t="s">
        <v>63</v>
      </c>
      <c r="AW25" s="19" t="s">
        <v>63</v>
      </c>
      <c r="AX25" s="19" t="s">
        <v>63</v>
      </c>
      <c r="AY25" s="19"/>
      <c r="AZ25" s="19" t="s">
        <v>64</v>
      </c>
    </row>
    <row r="26" spans="1:52">
      <c r="A26">
        <v>32071</v>
      </c>
      <c r="B26" s="33" t="s">
        <v>526</v>
      </c>
      <c r="C26">
        <v>0.25</v>
      </c>
      <c r="G26">
        <f t="shared" si="0"/>
        <v>0.25</v>
      </c>
      <c r="H26">
        <v>1</v>
      </c>
      <c r="J26" s="15" t="s">
        <v>55</v>
      </c>
      <c r="K26" s="1">
        <v>1341</v>
      </c>
      <c r="L26" s="16">
        <v>2.5</v>
      </c>
      <c r="M26" s="20" t="s">
        <v>106</v>
      </c>
      <c r="N26" s="17" t="s">
        <v>57</v>
      </c>
      <c r="O26" s="17" t="s">
        <v>58</v>
      </c>
      <c r="P26" s="17" t="s">
        <v>57</v>
      </c>
      <c r="Q26" s="18">
        <v>1</v>
      </c>
      <c r="R26" s="17"/>
      <c r="S26" s="17"/>
      <c r="T26" s="17"/>
      <c r="U26" s="19" t="s">
        <v>62</v>
      </c>
      <c r="V26" s="19" t="s">
        <v>63</v>
      </c>
      <c r="W26" s="19" t="s">
        <v>63</v>
      </c>
      <c r="X26" s="19" t="s">
        <v>63</v>
      </c>
      <c r="Y26" s="19" t="s">
        <v>63</v>
      </c>
      <c r="Z26" s="19" t="s">
        <v>63</v>
      </c>
      <c r="AA26" s="19" t="s">
        <v>62</v>
      </c>
      <c r="AB26" s="19" t="s">
        <v>62</v>
      </c>
      <c r="AC26" s="19" t="s">
        <v>62</v>
      </c>
      <c r="AD26" s="19" t="s">
        <v>62</v>
      </c>
      <c r="AE26" s="19" t="s">
        <v>62</v>
      </c>
      <c r="AF26" s="19" t="s">
        <v>62</v>
      </c>
      <c r="AG26" s="19" t="s">
        <v>62</v>
      </c>
      <c r="AH26" s="19" t="s">
        <v>62</v>
      </c>
      <c r="AI26" s="19" t="s">
        <v>63</v>
      </c>
      <c r="AJ26" s="19" t="s">
        <v>63</v>
      </c>
      <c r="AK26" s="19" t="s">
        <v>63</v>
      </c>
      <c r="AL26" s="19" t="s">
        <v>63</v>
      </c>
      <c r="AM26" s="19" t="s">
        <v>63</v>
      </c>
      <c r="AN26" s="19" t="s">
        <v>63</v>
      </c>
      <c r="AO26" s="19" t="s">
        <v>63</v>
      </c>
      <c r="AP26" s="19" t="s">
        <v>63</v>
      </c>
      <c r="AQ26" s="19" t="s">
        <v>63</v>
      </c>
      <c r="AR26" s="19" t="s">
        <v>63</v>
      </c>
      <c r="AS26" s="19" t="s">
        <v>63</v>
      </c>
      <c r="AT26" s="19" t="s">
        <v>63</v>
      </c>
      <c r="AU26" s="19" t="s">
        <v>63</v>
      </c>
      <c r="AV26" s="19" t="s">
        <v>63</v>
      </c>
      <c r="AW26" s="19" t="s">
        <v>63</v>
      </c>
      <c r="AX26" s="19" t="s">
        <v>63</v>
      </c>
      <c r="AY26" s="19"/>
      <c r="AZ26" s="19" t="s">
        <v>64</v>
      </c>
    </row>
    <row r="27" spans="1:52">
      <c r="A27">
        <v>32025</v>
      </c>
      <c r="B27" s="33" t="s">
        <v>527</v>
      </c>
      <c r="C27">
        <v>1.6</v>
      </c>
      <c r="G27">
        <f t="shared" si="0"/>
        <v>1.6</v>
      </c>
      <c r="H27">
        <v>1</v>
      </c>
      <c r="J27" s="15" t="s">
        <v>55</v>
      </c>
      <c r="K27" s="1">
        <v>1356</v>
      </c>
      <c r="L27" s="16">
        <v>2.5</v>
      </c>
      <c r="M27" s="20" t="s">
        <v>107</v>
      </c>
      <c r="N27" s="17" t="s">
        <v>57</v>
      </c>
      <c r="O27" s="17" t="s">
        <v>57</v>
      </c>
      <c r="P27" s="17" t="s">
        <v>59</v>
      </c>
      <c r="Q27" s="18">
        <v>1</v>
      </c>
      <c r="R27" s="17"/>
      <c r="S27" s="17"/>
      <c r="T27" s="17"/>
      <c r="U27" s="19" t="s">
        <v>62</v>
      </c>
      <c r="V27" s="19" t="s">
        <v>63</v>
      </c>
      <c r="W27" s="19" t="s">
        <v>63</v>
      </c>
      <c r="X27" s="19" t="s">
        <v>63</v>
      </c>
      <c r="Y27" s="19" t="s">
        <v>63</v>
      </c>
      <c r="Z27" s="19" t="s">
        <v>63</v>
      </c>
      <c r="AA27" s="19" t="s">
        <v>62</v>
      </c>
      <c r="AB27" s="19" t="s">
        <v>62</v>
      </c>
      <c r="AC27" s="19" t="s">
        <v>62</v>
      </c>
      <c r="AD27" s="19" t="s">
        <v>62</v>
      </c>
      <c r="AE27" s="19" t="s">
        <v>62</v>
      </c>
      <c r="AF27" s="19" t="s">
        <v>62</v>
      </c>
      <c r="AG27" s="19" t="s">
        <v>62</v>
      </c>
      <c r="AH27" s="19" t="s">
        <v>62</v>
      </c>
      <c r="AI27" s="19" t="s">
        <v>63</v>
      </c>
      <c r="AJ27" s="19" t="s">
        <v>63</v>
      </c>
      <c r="AK27" s="19" t="s">
        <v>63</v>
      </c>
      <c r="AL27" s="19" t="s">
        <v>63</v>
      </c>
      <c r="AM27" s="19" t="s">
        <v>63</v>
      </c>
      <c r="AN27" s="19" t="s">
        <v>63</v>
      </c>
      <c r="AO27" s="19" t="s">
        <v>63</v>
      </c>
      <c r="AP27" s="19" t="s">
        <v>63</v>
      </c>
      <c r="AQ27" s="19" t="s">
        <v>63</v>
      </c>
      <c r="AR27" s="19" t="s">
        <v>63</v>
      </c>
      <c r="AS27" s="19" t="s">
        <v>63</v>
      </c>
      <c r="AT27" s="19" t="s">
        <v>63</v>
      </c>
      <c r="AU27" s="19" t="s">
        <v>63</v>
      </c>
      <c r="AV27" s="19" t="s">
        <v>63</v>
      </c>
      <c r="AW27" s="19" t="s">
        <v>62</v>
      </c>
      <c r="AX27" s="19" t="s">
        <v>62</v>
      </c>
      <c r="AY27" s="19"/>
      <c r="AZ27" s="19" t="s">
        <v>64</v>
      </c>
    </row>
    <row r="28" spans="1:52" ht="57">
      <c r="A28">
        <v>32094</v>
      </c>
      <c r="B28" s="33" t="s">
        <v>528</v>
      </c>
      <c r="C28">
        <v>4</v>
      </c>
      <c r="G28">
        <f t="shared" si="0"/>
        <v>4</v>
      </c>
      <c r="H28">
        <v>1</v>
      </c>
      <c r="J28" s="15" t="s">
        <v>55</v>
      </c>
      <c r="K28" s="1">
        <v>1363</v>
      </c>
      <c r="L28" s="16">
        <v>17.8</v>
      </c>
      <c r="M28" s="20" t="s">
        <v>108</v>
      </c>
      <c r="N28" s="17" t="s">
        <v>57</v>
      </c>
      <c r="O28" s="17" t="s">
        <v>66</v>
      </c>
      <c r="P28" s="17" t="s">
        <v>57</v>
      </c>
      <c r="Q28" s="18">
        <v>1</v>
      </c>
      <c r="R28" s="17"/>
      <c r="S28" s="17"/>
      <c r="T28" s="17"/>
      <c r="U28" s="19" t="s">
        <v>62</v>
      </c>
      <c r="V28" s="19" t="s">
        <v>63</v>
      </c>
      <c r="W28" s="19" t="s">
        <v>63</v>
      </c>
      <c r="X28" s="19" t="s">
        <v>63</v>
      </c>
      <c r="Y28" s="19" t="s">
        <v>63</v>
      </c>
      <c r="Z28" s="19" t="s">
        <v>63</v>
      </c>
      <c r="AA28" s="19" t="s">
        <v>62</v>
      </c>
      <c r="AB28" s="19" t="s">
        <v>62</v>
      </c>
      <c r="AC28" s="19" t="s">
        <v>62</v>
      </c>
      <c r="AD28" s="19" t="s">
        <v>62</v>
      </c>
      <c r="AE28" s="19" t="s">
        <v>62</v>
      </c>
      <c r="AF28" s="19" t="s">
        <v>62</v>
      </c>
      <c r="AG28" s="19" t="s">
        <v>62</v>
      </c>
      <c r="AH28" s="19" t="s">
        <v>62</v>
      </c>
      <c r="AI28" s="19" t="s">
        <v>63</v>
      </c>
      <c r="AJ28" s="19" t="s">
        <v>63</v>
      </c>
      <c r="AK28" s="19" t="s">
        <v>63</v>
      </c>
      <c r="AL28" s="19" t="s">
        <v>63</v>
      </c>
      <c r="AM28" s="19" t="s">
        <v>63</v>
      </c>
      <c r="AN28" s="19" t="s">
        <v>63</v>
      </c>
      <c r="AO28" s="19" t="s">
        <v>63</v>
      </c>
      <c r="AP28" s="19" t="s">
        <v>63</v>
      </c>
      <c r="AQ28" s="19" t="s">
        <v>63</v>
      </c>
      <c r="AR28" s="19" t="s">
        <v>63</v>
      </c>
      <c r="AS28" s="19" t="s">
        <v>63</v>
      </c>
      <c r="AT28" s="19" t="s">
        <v>63</v>
      </c>
      <c r="AU28" s="19" t="s">
        <v>63</v>
      </c>
      <c r="AV28" s="19" t="s">
        <v>63</v>
      </c>
      <c r="AW28" s="19" t="s">
        <v>63</v>
      </c>
      <c r="AX28" s="19" t="s">
        <v>63</v>
      </c>
      <c r="AY28" s="19"/>
      <c r="AZ28" s="19" t="s">
        <v>64</v>
      </c>
    </row>
    <row r="29" spans="1:52" ht="213.75">
      <c r="A29">
        <v>32120</v>
      </c>
      <c r="B29" s="33" t="s">
        <v>529</v>
      </c>
      <c r="C29">
        <v>0.5</v>
      </c>
      <c r="G29">
        <f t="shared" si="0"/>
        <v>0.5</v>
      </c>
      <c r="H29">
        <v>1</v>
      </c>
      <c r="J29" s="15" t="s">
        <v>55</v>
      </c>
      <c r="K29" s="1">
        <v>1371</v>
      </c>
      <c r="L29" s="16">
        <v>9</v>
      </c>
      <c r="M29" s="20" t="s">
        <v>109</v>
      </c>
      <c r="N29" s="17" t="s">
        <v>110</v>
      </c>
      <c r="O29" s="17" t="s">
        <v>66</v>
      </c>
      <c r="P29" s="17" t="s">
        <v>59</v>
      </c>
      <c r="Q29" s="18">
        <v>1</v>
      </c>
      <c r="R29" s="17" t="s">
        <v>99</v>
      </c>
      <c r="S29" s="17"/>
      <c r="T29" s="17"/>
      <c r="U29" s="19" t="s">
        <v>63</v>
      </c>
      <c r="V29" s="19" t="s">
        <v>62</v>
      </c>
      <c r="W29" s="19" t="s">
        <v>63</v>
      </c>
      <c r="X29" s="19" t="s">
        <v>63</v>
      </c>
      <c r="Y29" s="19" t="s">
        <v>63</v>
      </c>
      <c r="Z29" s="19" t="s">
        <v>63</v>
      </c>
      <c r="AA29" s="19" t="s">
        <v>62</v>
      </c>
      <c r="AB29" s="19" t="s">
        <v>62</v>
      </c>
      <c r="AC29" s="19" t="s">
        <v>62</v>
      </c>
      <c r="AD29" s="19" t="s">
        <v>62</v>
      </c>
      <c r="AE29" s="19" t="s">
        <v>62</v>
      </c>
      <c r="AF29" s="19" t="s">
        <v>62</v>
      </c>
      <c r="AG29" s="19" t="s">
        <v>62</v>
      </c>
      <c r="AH29" s="19" t="s">
        <v>63</v>
      </c>
      <c r="AI29" s="19" t="s">
        <v>62</v>
      </c>
      <c r="AJ29" s="19" t="s">
        <v>63</v>
      </c>
      <c r="AK29" s="19" t="s">
        <v>63</v>
      </c>
      <c r="AL29" s="19" t="s">
        <v>62</v>
      </c>
      <c r="AM29" s="19" t="s">
        <v>62</v>
      </c>
      <c r="AN29" s="19" t="s">
        <v>62</v>
      </c>
      <c r="AO29" s="19" t="s">
        <v>62</v>
      </c>
      <c r="AP29" s="19" t="s">
        <v>62</v>
      </c>
      <c r="AQ29" s="19" t="s">
        <v>62</v>
      </c>
      <c r="AR29" s="19" t="s">
        <v>62</v>
      </c>
      <c r="AS29" s="19" t="s">
        <v>62</v>
      </c>
      <c r="AT29" s="19" t="s">
        <v>62</v>
      </c>
      <c r="AU29" s="19" t="s">
        <v>62</v>
      </c>
      <c r="AV29" s="19" t="s">
        <v>62</v>
      </c>
      <c r="AW29" s="19" t="s">
        <v>62</v>
      </c>
      <c r="AX29" s="19" t="s">
        <v>62</v>
      </c>
      <c r="AY29" s="19"/>
      <c r="AZ29" s="19" t="s">
        <v>64</v>
      </c>
    </row>
    <row r="30" spans="1:52" ht="42.75">
      <c r="G30">
        <f t="shared" si="0"/>
        <v>0</v>
      </c>
      <c r="H30">
        <v>0</v>
      </c>
      <c r="I30" s="33" t="s">
        <v>516</v>
      </c>
      <c r="J30" s="15" t="s">
        <v>55</v>
      </c>
      <c r="K30" s="1">
        <v>1372</v>
      </c>
      <c r="L30" s="16">
        <v>10</v>
      </c>
      <c r="M30" s="20" t="s">
        <v>111</v>
      </c>
      <c r="N30" s="17" t="s">
        <v>110</v>
      </c>
      <c r="O30" s="17" t="s">
        <v>66</v>
      </c>
      <c r="P30" s="17" t="s">
        <v>59</v>
      </c>
      <c r="Q30" s="18">
        <v>1</v>
      </c>
      <c r="R30" s="17" t="s">
        <v>99</v>
      </c>
      <c r="T30" s="17"/>
      <c r="U30" s="19" t="s">
        <v>63</v>
      </c>
      <c r="V30" s="19" t="s">
        <v>62</v>
      </c>
      <c r="W30" s="19" t="s">
        <v>63</v>
      </c>
      <c r="X30" s="19" t="s">
        <v>63</v>
      </c>
      <c r="Y30" s="19" t="s">
        <v>63</v>
      </c>
      <c r="Z30" s="19" t="s">
        <v>63</v>
      </c>
      <c r="AA30" s="19" t="s">
        <v>62</v>
      </c>
      <c r="AB30" s="19" t="s">
        <v>62</v>
      </c>
      <c r="AC30" s="19" t="s">
        <v>62</v>
      </c>
      <c r="AD30" s="19" t="s">
        <v>62</v>
      </c>
      <c r="AE30" s="19" t="s">
        <v>62</v>
      </c>
      <c r="AF30" s="19" t="s">
        <v>62</v>
      </c>
      <c r="AG30" s="19" t="s">
        <v>62</v>
      </c>
      <c r="AH30" s="19" t="s">
        <v>62</v>
      </c>
      <c r="AI30" s="19" t="s">
        <v>63</v>
      </c>
      <c r="AJ30" s="19" t="s">
        <v>63</v>
      </c>
      <c r="AK30" s="19" t="s">
        <v>63</v>
      </c>
      <c r="AL30" s="19" t="s">
        <v>63</v>
      </c>
      <c r="AM30" s="19" t="s">
        <v>63</v>
      </c>
      <c r="AN30" s="19" t="s">
        <v>63</v>
      </c>
      <c r="AO30" s="19" t="s">
        <v>63</v>
      </c>
      <c r="AP30" s="19" t="s">
        <v>63</v>
      </c>
      <c r="AQ30" s="19" t="s">
        <v>63</v>
      </c>
      <c r="AR30" s="19" t="s">
        <v>63</v>
      </c>
      <c r="AS30" s="19" t="s">
        <v>63</v>
      </c>
      <c r="AT30" s="19" t="s">
        <v>63</v>
      </c>
      <c r="AU30" s="19" t="s">
        <v>63</v>
      </c>
      <c r="AV30" s="19" t="s">
        <v>63</v>
      </c>
      <c r="AW30" s="19" t="s">
        <v>63</v>
      </c>
      <c r="AX30" s="19" t="s">
        <v>62</v>
      </c>
      <c r="AY30" s="19"/>
      <c r="AZ30" s="19" t="s">
        <v>64</v>
      </c>
    </row>
    <row r="31" spans="1:52" ht="57">
      <c r="A31">
        <v>32122</v>
      </c>
      <c r="B31" s="33" t="s">
        <v>530</v>
      </c>
      <c r="C31">
        <v>1.1000000000000001</v>
      </c>
      <c r="G31">
        <f t="shared" si="0"/>
        <v>1.1000000000000001</v>
      </c>
      <c r="H31">
        <v>1</v>
      </c>
      <c r="J31" s="15" t="s">
        <v>55</v>
      </c>
      <c r="K31" s="1">
        <v>1374</v>
      </c>
      <c r="L31" s="16">
        <v>14.6</v>
      </c>
      <c r="M31" s="20" t="s">
        <v>112</v>
      </c>
      <c r="N31" s="17" t="s">
        <v>110</v>
      </c>
      <c r="O31" s="17" t="s">
        <v>66</v>
      </c>
      <c r="P31" s="17" t="s">
        <v>59</v>
      </c>
      <c r="Q31" s="18">
        <v>1</v>
      </c>
      <c r="R31" s="17"/>
      <c r="S31" s="17"/>
      <c r="T31" s="17"/>
      <c r="U31" s="19" t="s">
        <v>63</v>
      </c>
      <c r="V31" s="19" t="s">
        <v>62</v>
      </c>
      <c r="W31" s="19" t="s">
        <v>63</v>
      </c>
      <c r="X31" s="19" t="s">
        <v>63</v>
      </c>
      <c r="Y31" s="19" t="s">
        <v>63</v>
      </c>
      <c r="Z31" s="19" t="s">
        <v>63</v>
      </c>
      <c r="AA31" s="19" t="s">
        <v>62</v>
      </c>
      <c r="AB31" s="19" t="s">
        <v>62</v>
      </c>
      <c r="AC31" s="19" t="s">
        <v>62</v>
      </c>
      <c r="AD31" s="19" t="s">
        <v>62</v>
      </c>
      <c r="AE31" s="19" t="s">
        <v>62</v>
      </c>
      <c r="AF31" s="19" t="s">
        <v>63</v>
      </c>
      <c r="AG31" s="19" t="s">
        <v>63</v>
      </c>
      <c r="AH31" s="19" t="s">
        <v>63</v>
      </c>
      <c r="AI31" s="19" t="s">
        <v>63</v>
      </c>
      <c r="AJ31" s="19" t="s">
        <v>63</v>
      </c>
      <c r="AK31" s="19" t="s">
        <v>63</v>
      </c>
      <c r="AL31" s="19" t="s">
        <v>63</v>
      </c>
      <c r="AM31" s="19" t="s">
        <v>63</v>
      </c>
      <c r="AN31" s="19" t="s">
        <v>63</v>
      </c>
      <c r="AO31" s="19" t="s">
        <v>63</v>
      </c>
      <c r="AP31" s="19" t="s">
        <v>63</v>
      </c>
      <c r="AQ31" s="19" t="s">
        <v>62</v>
      </c>
      <c r="AR31" s="19" t="s">
        <v>63</v>
      </c>
      <c r="AS31" s="19" t="s">
        <v>63</v>
      </c>
      <c r="AT31" s="19" t="s">
        <v>63</v>
      </c>
      <c r="AU31" s="19" t="s">
        <v>63</v>
      </c>
      <c r="AV31" s="19" t="s">
        <v>63</v>
      </c>
      <c r="AW31" s="19" t="s">
        <v>63</v>
      </c>
      <c r="AX31" s="19" t="s">
        <v>62</v>
      </c>
      <c r="AY31" s="19"/>
      <c r="AZ31" s="19" t="s">
        <v>64</v>
      </c>
    </row>
    <row r="32" spans="1:52">
      <c r="A32">
        <v>32065</v>
      </c>
      <c r="B32" s="33" t="s">
        <v>113</v>
      </c>
      <c r="C32">
        <v>0.25</v>
      </c>
      <c r="G32">
        <f t="shared" si="0"/>
        <v>0.25</v>
      </c>
      <c r="H32">
        <v>1</v>
      </c>
      <c r="J32" s="15" t="s">
        <v>55</v>
      </c>
      <c r="K32" s="1">
        <v>1406</v>
      </c>
      <c r="L32" s="16">
        <v>2.5</v>
      </c>
      <c r="M32" s="20" t="s">
        <v>113</v>
      </c>
      <c r="N32" s="17" t="s">
        <v>57</v>
      </c>
      <c r="O32" s="17" t="s">
        <v>57</v>
      </c>
      <c r="P32" s="17" t="s">
        <v>59</v>
      </c>
      <c r="Q32" s="18">
        <v>1</v>
      </c>
      <c r="R32" s="17"/>
      <c r="S32" s="17"/>
      <c r="T32" s="17"/>
      <c r="U32" s="19" t="s">
        <v>62</v>
      </c>
      <c r="V32" s="19" t="s">
        <v>63</v>
      </c>
      <c r="W32" s="19" t="s">
        <v>63</v>
      </c>
      <c r="X32" s="19" t="s">
        <v>63</v>
      </c>
      <c r="Y32" s="19" t="s">
        <v>63</v>
      </c>
      <c r="Z32" s="19" t="s">
        <v>63</v>
      </c>
      <c r="AA32" s="19" t="s">
        <v>62</v>
      </c>
      <c r="AB32" s="19" t="s">
        <v>62</v>
      </c>
      <c r="AC32" s="19" t="s">
        <v>62</v>
      </c>
      <c r="AD32" s="19" t="s">
        <v>62</v>
      </c>
      <c r="AE32" s="19" t="s">
        <v>62</v>
      </c>
      <c r="AF32" s="19" t="s">
        <v>62</v>
      </c>
      <c r="AG32" s="19" t="s">
        <v>62</v>
      </c>
      <c r="AH32" s="19" t="s">
        <v>62</v>
      </c>
      <c r="AI32" s="19" t="s">
        <v>63</v>
      </c>
      <c r="AJ32" s="19" t="s">
        <v>63</v>
      </c>
      <c r="AK32" s="19" t="s">
        <v>63</v>
      </c>
      <c r="AL32" s="19" t="s">
        <v>63</v>
      </c>
      <c r="AM32" s="19" t="s">
        <v>63</v>
      </c>
      <c r="AN32" s="19" t="s">
        <v>63</v>
      </c>
      <c r="AO32" s="19" t="s">
        <v>63</v>
      </c>
      <c r="AP32" s="19" t="s">
        <v>63</v>
      </c>
      <c r="AQ32" s="19" t="s">
        <v>63</v>
      </c>
      <c r="AR32" s="19" t="s">
        <v>63</v>
      </c>
      <c r="AS32" s="19" t="s">
        <v>63</v>
      </c>
      <c r="AT32" s="19" t="s">
        <v>63</v>
      </c>
      <c r="AU32" s="19" t="s">
        <v>63</v>
      </c>
      <c r="AV32" s="19" t="s">
        <v>63</v>
      </c>
      <c r="AW32" s="19" t="s">
        <v>63</v>
      </c>
      <c r="AX32" s="19" t="s">
        <v>63</v>
      </c>
      <c r="AY32" s="19"/>
      <c r="AZ32" s="19" t="s">
        <v>64</v>
      </c>
    </row>
    <row r="33" spans="1:52">
      <c r="A33">
        <v>32061</v>
      </c>
      <c r="B33" s="33" t="s">
        <v>114</v>
      </c>
      <c r="C33">
        <v>0.25</v>
      </c>
      <c r="G33">
        <f t="shared" si="0"/>
        <v>0.25</v>
      </c>
      <c r="H33">
        <v>1</v>
      </c>
      <c r="J33" s="15" t="s">
        <v>55</v>
      </c>
      <c r="K33" s="1">
        <v>1410.1</v>
      </c>
      <c r="L33" s="16">
        <v>3.2</v>
      </c>
      <c r="M33" s="20" t="s">
        <v>114</v>
      </c>
      <c r="N33" s="17" t="s">
        <v>57</v>
      </c>
      <c r="O33" s="17" t="s">
        <v>58</v>
      </c>
      <c r="P33" s="17" t="s">
        <v>59</v>
      </c>
      <c r="Q33" s="18">
        <v>1</v>
      </c>
      <c r="R33" s="17"/>
      <c r="S33" s="17"/>
      <c r="T33" s="17"/>
      <c r="U33" s="19" t="s">
        <v>62</v>
      </c>
      <c r="V33" s="19" t="s">
        <v>63</v>
      </c>
      <c r="W33" s="19" t="s">
        <v>63</v>
      </c>
      <c r="X33" s="19" t="s">
        <v>63</v>
      </c>
      <c r="Y33" s="19" t="s">
        <v>63</v>
      </c>
      <c r="Z33" s="19" t="s">
        <v>63</v>
      </c>
      <c r="AA33" s="19" t="s">
        <v>62</v>
      </c>
      <c r="AB33" s="19" t="s">
        <v>62</v>
      </c>
      <c r="AC33" s="19" t="s">
        <v>62</v>
      </c>
      <c r="AD33" s="19" t="s">
        <v>62</v>
      </c>
      <c r="AE33" s="19" t="s">
        <v>62</v>
      </c>
      <c r="AF33" s="19" t="s">
        <v>62</v>
      </c>
      <c r="AG33" s="19" t="s">
        <v>62</v>
      </c>
      <c r="AH33" s="19" t="s">
        <v>62</v>
      </c>
      <c r="AI33" s="19" t="s">
        <v>63</v>
      </c>
      <c r="AJ33" s="19" t="s">
        <v>63</v>
      </c>
      <c r="AK33" s="19" t="s">
        <v>63</v>
      </c>
      <c r="AL33" s="19" t="s">
        <v>63</v>
      </c>
      <c r="AM33" s="19" t="s">
        <v>63</v>
      </c>
      <c r="AN33" s="19" t="s">
        <v>63</v>
      </c>
      <c r="AO33" s="19" t="s">
        <v>63</v>
      </c>
      <c r="AP33" s="19" t="s">
        <v>63</v>
      </c>
      <c r="AQ33" s="19" t="s">
        <v>63</v>
      </c>
      <c r="AR33" s="19" t="s">
        <v>63</v>
      </c>
      <c r="AS33" s="19" t="s">
        <v>63</v>
      </c>
      <c r="AT33" s="19" t="s">
        <v>63</v>
      </c>
      <c r="AU33" s="19" t="s">
        <v>63</v>
      </c>
      <c r="AV33" s="19" t="s">
        <v>63</v>
      </c>
      <c r="AW33" s="19" t="s">
        <v>63</v>
      </c>
      <c r="AX33" s="19" t="s">
        <v>63</v>
      </c>
      <c r="AY33" s="19"/>
      <c r="AZ33" s="19" t="s">
        <v>64</v>
      </c>
    </row>
    <row r="34" spans="1:52" ht="114">
      <c r="G34">
        <f t="shared" si="0"/>
        <v>0</v>
      </c>
      <c r="H34">
        <v>0</v>
      </c>
      <c r="I34" s="33" t="s">
        <v>531</v>
      </c>
      <c r="J34" s="15" t="s">
        <v>55</v>
      </c>
      <c r="K34" s="1">
        <v>1418</v>
      </c>
      <c r="L34" s="16">
        <v>135</v>
      </c>
      <c r="M34" s="20" t="s">
        <v>115</v>
      </c>
      <c r="N34" s="17" t="s">
        <v>57</v>
      </c>
      <c r="O34" s="17" t="s">
        <v>66</v>
      </c>
      <c r="P34" s="17" t="s">
        <v>116</v>
      </c>
      <c r="Q34" s="18" t="s">
        <v>86</v>
      </c>
      <c r="R34" s="17"/>
      <c r="S34" s="17"/>
      <c r="T34" s="17" t="s">
        <v>117</v>
      </c>
      <c r="U34" s="19" t="s">
        <v>63</v>
      </c>
      <c r="V34" s="19" t="s">
        <v>62</v>
      </c>
      <c r="W34" s="19" t="s">
        <v>62</v>
      </c>
      <c r="X34" s="19" t="s">
        <v>63</v>
      </c>
      <c r="Y34" s="19" t="s">
        <v>63</v>
      </c>
      <c r="Z34" s="19" t="s">
        <v>62</v>
      </c>
      <c r="AA34" s="19" t="s">
        <v>63</v>
      </c>
      <c r="AB34" s="19" t="s">
        <v>62</v>
      </c>
      <c r="AC34" s="19" t="s">
        <v>62</v>
      </c>
      <c r="AD34" s="19" t="s">
        <v>62</v>
      </c>
      <c r="AE34" s="19" t="s">
        <v>62</v>
      </c>
      <c r="AF34" s="19" t="s">
        <v>63</v>
      </c>
      <c r="AG34" s="19" t="s">
        <v>63</v>
      </c>
      <c r="AH34" s="19" t="s">
        <v>63</v>
      </c>
      <c r="AI34" s="19" t="s">
        <v>63</v>
      </c>
      <c r="AJ34" s="19" t="s">
        <v>63</v>
      </c>
      <c r="AK34" s="19" t="s">
        <v>63</v>
      </c>
      <c r="AL34" s="19" t="s">
        <v>63</v>
      </c>
      <c r="AM34" s="19" t="s">
        <v>63</v>
      </c>
      <c r="AN34" s="19" t="s">
        <v>63</v>
      </c>
      <c r="AO34" s="19" t="s">
        <v>63</v>
      </c>
      <c r="AP34" s="19" t="s">
        <v>63</v>
      </c>
      <c r="AQ34" s="19" t="s">
        <v>63</v>
      </c>
      <c r="AR34" s="19" t="s">
        <v>63</v>
      </c>
      <c r="AS34" s="19" t="s">
        <v>63</v>
      </c>
      <c r="AT34" s="19" t="s">
        <v>63</v>
      </c>
      <c r="AU34" s="19" t="s">
        <v>63</v>
      </c>
      <c r="AV34" s="19" t="s">
        <v>63</v>
      </c>
      <c r="AW34" s="19" t="s">
        <v>63</v>
      </c>
      <c r="AX34" s="19" t="s">
        <v>62</v>
      </c>
      <c r="AY34" s="19"/>
      <c r="AZ34" s="19" t="s">
        <v>64</v>
      </c>
    </row>
    <row r="35" spans="1:52" ht="28.5">
      <c r="A35">
        <v>32478</v>
      </c>
      <c r="B35" s="33" t="s">
        <v>532</v>
      </c>
      <c r="C35">
        <v>20</v>
      </c>
      <c r="G35">
        <f t="shared" si="0"/>
        <v>20</v>
      </c>
      <c r="H35">
        <v>1</v>
      </c>
      <c r="J35" s="15" t="s">
        <v>55</v>
      </c>
      <c r="K35" s="1">
        <v>1438.1</v>
      </c>
      <c r="L35" s="16">
        <v>53</v>
      </c>
      <c r="M35" s="20" t="s">
        <v>118</v>
      </c>
      <c r="N35" s="17" t="s">
        <v>57</v>
      </c>
      <c r="O35" s="17" t="s">
        <v>119</v>
      </c>
      <c r="P35" s="17" t="s">
        <v>116</v>
      </c>
      <c r="Q35" s="17" t="s">
        <v>120</v>
      </c>
      <c r="R35" s="17"/>
      <c r="T35" s="17"/>
      <c r="U35" s="19" t="s">
        <v>62</v>
      </c>
      <c r="V35" s="19" t="s">
        <v>63</v>
      </c>
      <c r="W35" s="19" t="s">
        <v>62</v>
      </c>
      <c r="X35" s="19" t="s">
        <v>63</v>
      </c>
      <c r="Y35" s="19" t="s">
        <v>63</v>
      </c>
      <c r="Z35" s="19" t="s">
        <v>63</v>
      </c>
      <c r="AA35" s="19" t="s">
        <v>62</v>
      </c>
      <c r="AB35" s="19" t="s">
        <v>62</v>
      </c>
      <c r="AC35" s="19" t="s">
        <v>62</v>
      </c>
      <c r="AD35" s="19" t="s">
        <v>62</v>
      </c>
      <c r="AE35" s="19" t="s">
        <v>62</v>
      </c>
      <c r="AF35" s="19" t="s">
        <v>63</v>
      </c>
      <c r="AG35" s="19" t="s">
        <v>63</v>
      </c>
      <c r="AH35" s="19" t="s">
        <v>63</v>
      </c>
      <c r="AI35" s="19" t="s">
        <v>63</v>
      </c>
      <c r="AJ35" s="19" t="s">
        <v>63</v>
      </c>
      <c r="AK35" s="19" t="s">
        <v>63</v>
      </c>
      <c r="AL35" s="19" t="s">
        <v>63</v>
      </c>
      <c r="AM35" s="19" t="s">
        <v>63</v>
      </c>
      <c r="AN35" s="19" t="s">
        <v>63</v>
      </c>
      <c r="AO35" s="19" t="s">
        <v>63</v>
      </c>
      <c r="AP35" s="19" t="s">
        <v>63</v>
      </c>
      <c r="AQ35" s="19" t="s">
        <v>63</v>
      </c>
      <c r="AR35" s="19" t="s">
        <v>63</v>
      </c>
      <c r="AS35" s="19" t="s">
        <v>63</v>
      </c>
      <c r="AT35" s="19" t="s">
        <v>63</v>
      </c>
      <c r="AU35" s="19" t="s">
        <v>63</v>
      </c>
      <c r="AV35" s="19" t="s">
        <v>63</v>
      </c>
      <c r="AW35" s="19" t="s">
        <v>63</v>
      </c>
      <c r="AX35" s="19" t="s">
        <v>63</v>
      </c>
      <c r="AY35" s="19"/>
      <c r="AZ35" s="19" t="s">
        <v>64</v>
      </c>
    </row>
    <row r="36" spans="1:52" ht="99.75">
      <c r="A36">
        <v>32427</v>
      </c>
      <c r="B36" s="33" t="s">
        <v>3052</v>
      </c>
      <c r="C36">
        <v>7.1</v>
      </c>
      <c r="G36">
        <f t="shared" si="0"/>
        <v>7.1</v>
      </c>
      <c r="H36">
        <v>2</v>
      </c>
      <c r="I36" s="33" t="s">
        <v>3053</v>
      </c>
      <c r="J36" s="15" t="s">
        <v>55</v>
      </c>
      <c r="K36" s="1">
        <v>1444.1</v>
      </c>
      <c r="L36" s="16">
        <v>21</v>
      </c>
      <c r="M36" s="20" t="s">
        <v>121</v>
      </c>
      <c r="N36" s="17" t="s">
        <v>57</v>
      </c>
      <c r="O36" s="17" t="s">
        <v>58</v>
      </c>
      <c r="P36" s="17" t="s">
        <v>59</v>
      </c>
      <c r="Q36" s="17" t="s">
        <v>122</v>
      </c>
      <c r="R36" s="17" t="s">
        <v>123</v>
      </c>
      <c r="S36" s="17"/>
      <c r="T36" s="17" t="s">
        <v>124</v>
      </c>
      <c r="U36" s="19" t="s">
        <v>63</v>
      </c>
      <c r="V36" s="19" t="s">
        <v>63</v>
      </c>
      <c r="W36" s="19" t="s">
        <v>62</v>
      </c>
      <c r="X36" s="19" t="s">
        <v>63</v>
      </c>
      <c r="Y36" s="19" t="s">
        <v>63</v>
      </c>
      <c r="Z36" s="19" t="s">
        <v>62</v>
      </c>
      <c r="AA36" s="19" t="s">
        <v>63</v>
      </c>
      <c r="AB36" s="19" t="s">
        <v>62</v>
      </c>
      <c r="AC36" s="19" t="s">
        <v>62</v>
      </c>
      <c r="AD36" s="19" t="s">
        <v>62</v>
      </c>
      <c r="AE36" s="19" t="s">
        <v>62</v>
      </c>
      <c r="AF36" s="19" t="s">
        <v>63</v>
      </c>
      <c r="AG36" s="19" t="s">
        <v>63</v>
      </c>
      <c r="AH36" s="19" t="s">
        <v>63</v>
      </c>
      <c r="AI36" s="19" t="s">
        <v>63</v>
      </c>
      <c r="AJ36" s="19" t="s">
        <v>63</v>
      </c>
      <c r="AK36" s="19" t="s">
        <v>63</v>
      </c>
      <c r="AL36" s="19" t="s">
        <v>62</v>
      </c>
      <c r="AM36" s="19" t="s">
        <v>63</v>
      </c>
      <c r="AN36" s="19" t="s">
        <v>63</v>
      </c>
      <c r="AO36" s="19" t="s">
        <v>63</v>
      </c>
      <c r="AP36" s="19" t="s">
        <v>63</v>
      </c>
      <c r="AQ36" s="19" t="s">
        <v>63</v>
      </c>
      <c r="AR36" s="19" t="s">
        <v>63</v>
      </c>
      <c r="AS36" s="19" t="s">
        <v>63</v>
      </c>
      <c r="AT36" s="19" t="s">
        <v>63</v>
      </c>
      <c r="AU36" s="19" t="s">
        <v>63</v>
      </c>
      <c r="AV36" s="19" t="s">
        <v>63</v>
      </c>
      <c r="AW36" s="19" t="s">
        <v>63</v>
      </c>
      <c r="AX36" s="19" t="s">
        <v>63</v>
      </c>
      <c r="AY36" s="19"/>
      <c r="AZ36" s="19" t="s">
        <v>64</v>
      </c>
    </row>
    <row r="37" spans="1:52" ht="99.75">
      <c r="G37">
        <f t="shared" si="0"/>
        <v>0</v>
      </c>
      <c r="H37">
        <v>0</v>
      </c>
      <c r="I37" s="33" t="s">
        <v>533</v>
      </c>
      <c r="J37" s="15" t="s">
        <v>55</v>
      </c>
      <c r="K37" s="1">
        <v>1446.1</v>
      </c>
      <c r="L37" s="16">
        <v>36</v>
      </c>
      <c r="M37" s="20" t="s">
        <v>125</v>
      </c>
      <c r="N37" s="17" t="s">
        <v>57</v>
      </c>
      <c r="O37" s="17" t="s">
        <v>58</v>
      </c>
      <c r="P37" s="17" t="s">
        <v>59</v>
      </c>
      <c r="Q37" s="17" t="s">
        <v>126</v>
      </c>
      <c r="R37" s="17" t="s">
        <v>127</v>
      </c>
      <c r="S37" s="17"/>
      <c r="T37" s="17"/>
      <c r="U37" s="19" t="s">
        <v>63</v>
      </c>
      <c r="V37" s="19" t="s">
        <v>63</v>
      </c>
      <c r="W37" s="19" t="s">
        <v>62</v>
      </c>
      <c r="X37" s="19" t="s">
        <v>63</v>
      </c>
      <c r="Y37" s="19" t="s">
        <v>63</v>
      </c>
      <c r="Z37" s="19" t="s">
        <v>62</v>
      </c>
      <c r="AA37" s="19" t="s">
        <v>63</v>
      </c>
      <c r="AB37" s="19" t="s">
        <v>62</v>
      </c>
      <c r="AC37" s="19" t="s">
        <v>62</v>
      </c>
      <c r="AD37" s="19" t="s">
        <v>62</v>
      </c>
      <c r="AE37" s="19" t="s">
        <v>62</v>
      </c>
      <c r="AF37" s="19" t="s">
        <v>63</v>
      </c>
      <c r="AG37" s="19" t="s">
        <v>63</v>
      </c>
      <c r="AH37" s="19" t="s">
        <v>63</v>
      </c>
      <c r="AI37" s="19" t="s">
        <v>63</v>
      </c>
      <c r="AJ37" s="19" t="s">
        <v>63</v>
      </c>
      <c r="AK37" s="19" t="s">
        <v>63</v>
      </c>
      <c r="AL37" s="19" t="s">
        <v>62</v>
      </c>
      <c r="AM37" s="19" t="s">
        <v>63</v>
      </c>
      <c r="AN37" s="19" t="s">
        <v>63</v>
      </c>
      <c r="AO37" s="19" t="s">
        <v>63</v>
      </c>
      <c r="AP37" s="19" t="s">
        <v>63</v>
      </c>
      <c r="AQ37" s="19" t="s">
        <v>63</v>
      </c>
      <c r="AR37" s="19" t="s">
        <v>63</v>
      </c>
      <c r="AS37" s="19" t="s">
        <v>63</v>
      </c>
      <c r="AT37" s="19" t="s">
        <v>63</v>
      </c>
      <c r="AU37" s="19" t="s">
        <v>63</v>
      </c>
      <c r="AV37" s="19" t="s">
        <v>63</v>
      </c>
      <c r="AW37" s="19" t="s">
        <v>63</v>
      </c>
      <c r="AX37" s="19" t="s">
        <v>63</v>
      </c>
      <c r="AY37" s="19"/>
      <c r="AZ37" s="19" t="s">
        <v>64</v>
      </c>
    </row>
    <row r="38" spans="1:52" ht="28.5">
      <c r="A38">
        <v>32446</v>
      </c>
      <c r="B38" s="33" t="s">
        <v>534</v>
      </c>
      <c r="C38">
        <v>12.6</v>
      </c>
      <c r="G38">
        <f t="shared" si="0"/>
        <v>12.6</v>
      </c>
      <c r="H38">
        <v>1</v>
      </c>
      <c r="J38" s="15" t="s">
        <v>55</v>
      </c>
      <c r="K38" s="1">
        <v>1459</v>
      </c>
      <c r="L38" s="16">
        <v>37</v>
      </c>
      <c r="M38" s="20" t="s">
        <v>128</v>
      </c>
      <c r="N38" s="17" t="s">
        <v>57</v>
      </c>
      <c r="O38" s="17" t="s">
        <v>129</v>
      </c>
      <c r="P38" s="17" t="s">
        <v>59</v>
      </c>
      <c r="Q38" s="18">
        <v>1</v>
      </c>
      <c r="R38" s="17"/>
      <c r="S38" s="17"/>
      <c r="T38" s="17"/>
      <c r="U38" s="19" t="s">
        <v>62</v>
      </c>
      <c r="V38" s="19" t="s">
        <v>63</v>
      </c>
      <c r="W38" s="19" t="s">
        <v>62</v>
      </c>
      <c r="X38" s="19" t="s">
        <v>63</v>
      </c>
      <c r="Y38" s="19" t="s">
        <v>63</v>
      </c>
      <c r="Z38" s="19" t="s">
        <v>63</v>
      </c>
      <c r="AA38" s="19" t="s">
        <v>62</v>
      </c>
      <c r="AB38" s="19" t="s">
        <v>62</v>
      </c>
      <c r="AC38" s="19" t="s">
        <v>62</v>
      </c>
      <c r="AD38" s="19" t="s">
        <v>62</v>
      </c>
      <c r="AE38" s="19" t="s">
        <v>62</v>
      </c>
      <c r="AF38" s="19" t="s">
        <v>63</v>
      </c>
      <c r="AG38" s="19" t="s">
        <v>63</v>
      </c>
      <c r="AH38" s="19" t="s">
        <v>63</v>
      </c>
      <c r="AI38" s="19" t="s">
        <v>63</v>
      </c>
      <c r="AJ38" s="19" t="s">
        <v>63</v>
      </c>
      <c r="AK38" s="19" t="s">
        <v>63</v>
      </c>
      <c r="AL38" s="19" t="s">
        <v>63</v>
      </c>
      <c r="AM38" s="19" t="s">
        <v>63</v>
      </c>
      <c r="AN38" s="19" t="s">
        <v>63</v>
      </c>
      <c r="AO38" s="19" t="s">
        <v>63</v>
      </c>
      <c r="AP38" s="19" t="s">
        <v>63</v>
      </c>
      <c r="AQ38" s="19" t="s">
        <v>63</v>
      </c>
      <c r="AR38" s="19" t="s">
        <v>63</v>
      </c>
      <c r="AS38" s="19" t="s">
        <v>63</v>
      </c>
      <c r="AT38" s="19" t="s">
        <v>63</v>
      </c>
      <c r="AU38" s="19" t="s">
        <v>63</v>
      </c>
      <c r="AV38" s="19" t="s">
        <v>63</v>
      </c>
      <c r="AW38" s="19" t="s">
        <v>63</v>
      </c>
      <c r="AX38" s="19" t="s">
        <v>63</v>
      </c>
      <c r="AY38" s="19"/>
      <c r="AZ38" s="19" t="s">
        <v>64</v>
      </c>
    </row>
    <row r="39" spans="1:52" ht="28.5">
      <c r="A39">
        <v>32447</v>
      </c>
      <c r="B39" s="33" t="s">
        <v>535</v>
      </c>
      <c r="C39">
        <v>12.5</v>
      </c>
      <c r="G39">
        <f t="shared" si="0"/>
        <v>12.5</v>
      </c>
      <c r="H39">
        <v>1</v>
      </c>
      <c r="J39" s="15" t="s">
        <v>55</v>
      </c>
      <c r="K39" s="1">
        <v>1460</v>
      </c>
      <c r="L39" s="16">
        <v>37</v>
      </c>
      <c r="M39" s="20" t="s">
        <v>130</v>
      </c>
      <c r="N39" s="17" t="s">
        <v>57</v>
      </c>
      <c r="O39" s="17" t="s">
        <v>129</v>
      </c>
      <c r="P39" s="17" t="s">
        <v>59</v>
      </c>
      <c r="Q39" s="18">
        <v>1</v>
      </c>
      <c r="R39" s="17"/>
      <c r="S39" s="17"/>
      <c r="T39" s="17"/>
      <c r="U39" s="19" t="s">
        <v>62</v>
      </c>
      <c r="V39" s="19" t="s">
        <v>63</v>
      </c>
      <c r="W39" s="19" t="s">
        <v>62</v>
      </c>
      <c r="X39" s="19" t="s">
        <v>63</v>
      </c>
      <c r="Y39" s="19" t="s">
        <v>63</v>
      </c>
      <c r="Z39" s="19" t="s">
        <v>63</v>
      </c>
      <c r="AA39" s="19" t="s">
        <v>62</v>
      </c>
      <c r="AB39" s="19" t="s">
        <v>62</v>
      </c>
      <c r="AC39" s="19" t="s">
        <v>62</v>
      </c>
      <c r="AD39" s="19" t="s">
        <v>62</v>
      </c>
      <c r="AE39" s="19" t="s">
        <v>62</v>
      </c>
      <c r="AF39" s="19" t="s">
        <v>63</v>
      </c>
      <c r="AG39" s="19" t="s">
        <v>63</v>
      </c>
      <c r="AH39" s="19" t="s">
        <v>63</v>
      </c>
      <c r="AI39" s="19" t="s">
        <v>63</v>
      </c>
      <c r="AJ39" s="19" t="s">
        <v>63</v>
      </c>
      <c r="AK39" s="19" t="s">
        <v>63</v>
      </c>
      <c r="AL39" s="19" t="s">
        <v>63</v>
      </c>
      <c r="AM39" s="19" t="s">
        <v>63</v>
      </c>
      <c r="AN39" s="19" t="s">
        <v>63</v>
      </c>
      <c r="AO39" s="19" t="s">
        <v>63</v>
      </c>
      <c r="AP39" s="19" t="s">
        <v>63</v>
      </c>
      <c r="AQ39" s="19" t="s">
        <v>63</v>
      </c>
      <c r="AR39" s="19" t="s">
        <v>63</v>
      </c>
      <c r="AS39" s="19" t="s">
        <v>63</v>
      </c>
      <c r="AT39" s="19" t="s">
        <v>63</v>
      </c>
      <c r="AU39" s="19" t="s">
        <v>63</v>
      </c>
      <c r="AV39" s="19" t="s">
        <v>63</v>
      </c>
      <c r="AW39" s="19" t="s">
        <v>63</v>
      </c>
      <c r="AX39" s="19" t="s">
        <v>63</v>
      </c>
      <c r="AY39" s="19"/>
      <c r="AZ39" s="19" t="s">
        <v>64</v>
      </c>
    </row>
    <row r="40" spans="1:52" ht="28.5">
      <c r="G40">
        <f t="shared" si="0"/>
        <v>0</v>
      </c>
      <c r="H40">
        <v>0</v>
      </c>
      <c r="I40" s="33" t="s">
        <v>509</v>
      </c>
      <c r="J40" s="15" t="s">
        <v>55</v>
      </c>
      <c r="K40" s="1">
        <v>1469</v>
      </c>
      <c r="L40" s="16">
        <v>150</v>
      </c>
      <c r="M40" s="20" t="s">
        <v>131</v>
      </c>
      <c r="N40" s="17" t="s">
        <v>77</v>
      </c>
      <c r="O40" s="17" t="s">
        <v>58</v>
      </c>
      <c r="P40" s="17" t="s">
        <v>57</v>
      </c>
      <c r="Q40" s="18" t="s">
        <v>132</v>
      </c>
      <c r="R40" s="17"/>
      <c r="S40" s="17"/>
      <c r="T40" s="17"/>
      <c r="U40" s="19" t="s">
        <v>62</v>
      </c>
      <c r="V40" s="19" t="s">
        <v>63</v>
      </c>
      <c r="W40" s="19" t="s">
        <v>63</v>
      </c>
      <c r="X40" s="19" t="s">
        <v>63</v>
      </c>
      <c r="Y40" s="19" t="s">
        <v>63</v>
      </c>
      <c r="Z40" s="19" t="s">
        <v>62</v>
      </c>
      <c r="AA40" s="19" t="s">
        <v>63</v>
      </c>
      <c r="AB40" s="19" t="s">
        <v>62</v>
      </c>
      <c r="AC40" s="19" t="s">
        <v>62</v>
      </c>
      <c r="AD40" s="19" t="s">
        <v>62</v>
      </c>
      <c r="AE40" s="19" t="s">
        <v>62</v>
      </c>
      <c r="AF40" s="19" t="s">
        <v>63</v>
      </c>
      <c r="AG40" s="19" t="s">
        <v>63</v>
      </c>
      <c r="AH40" s="19" t="s">
        <v>63</v>
      </c>
      <c r="AI40" s="19" t="s">
        <v>63</v>
      </c>
      <c r="AJ40" s="19" t="s">
        <v>63</v>
      </c>
      <c r="AK40" s="19" t="s">
        <v>63</v>
      </c>
      <c r="AL40" s="19" t="s">
        <v>63</v>
      </c>
      <c r="AM40" s="19" t="s">
        <v>63</v>
      </c>
      <c r="AN40" s="19" t="s">
        <v>63</v>
      </c>
      <c r="AO40" s="19" t="s">
        <v>63</v>
      </c>
      <c r="AP40" s="19" t="s">
        <v>63</v>
      </c>
      <c r="AQ40" s="19" t="s">
        <v>63</v>
      </c>
      <c r="AR40" s="19" t="s">
        <v>63</v>
      </c>
      <c r="AS40" s="19" t="s">
        <v>63</v>
      </c>
      <c r="AT40" s="19" t="s">
        <v>63</v>
      </c>
      <c r="AU40" s="19" t="s">
        <v>63</v>
      </c>
      <c r="AV40" s="19" t="s">
        <v>63</v>
      </c>
      <c r="AW40" s="19" t="s">
        <v>63</v>
      </c>
      <c r="AX40" s="19" t="s">
        <v>63</v>
      </c>
      <c r="AY40" s="19"/>
      <c r="AZ40" s="19" t="s">
        <v>64</v>
      </c>
    </row>
    <row r="41" spans="1:52" ht="42.75">
      <c r="G41">
        <f t="shared" si="0"/>
        <v>0</v>
      </c>
      <c r="H41">
        <v>0</v>
      </c>
      <c r="I41" s="33" t="s">
        <v>516</v>
      </c>
      <c r="J41" s="15" t="s">
        <v>55</v>
      </c>
      <c r="K41" s="1">
        <v>1474.1</v>
      </c>
      <c r="L41" s="16">
        <v>87</v>
      </c>
      <c r="M41" s="20" t="s">
        <v>133</v>
      </c>
      <c r="N41" s="17" t="s">
        <v>57</v>
      </c>
      <c r="O41" s="17" t="s">
        <v>57</v>
      </c>
      <c r="P41" s="17" t="s">
        <v>59</v>
      </c>
      <c r="Q41" s="17" t="s">
        <v>86</v>
      </c>
      <c r="R41" s="17"/>
      <c r="S41" s="17" t="s">
        <v>88</v>
      </c>
      <c r="T41" s="17" t="s">
        <v>134</v>
      </c>
      <c r="U41" s="19" t="s">
        <v>63</v>
      </c>
      <c r="V41" s="19" t="s">
        <v>63</v>
      </c>
      <c r="W41" s="19" t="s">
        <v>62</v>
      </c>
      <c r="X41" s="19" t="s">
        <v>63</v>
      </c>
      <c r="Y41" s="19" t="s">
        <v>63</v>
      </c>
      <c r="Z41" s="19" t="s">
        <v>62</v>
      </c>
      <c r="AA41" s="19" t="s">
        <v>63</v>
      </c>
      <c r="AB41" s="19" t="s">
        <v>62</v>
      </c>
      <c r="AC41" s="19" t="s">
        <v>62</v>
      </c>
      <c r="AD41" s="19" t="s">
        <v>62</v>
      </c>
      <c r="AE41" s="19" t="s">
        <v>62</v>
      </c>
      <c r="AF41" s="19" t="s">
        <v>63</v>
      </c>
      <c r="AG41" s="19" t="s">
        <v>63</v>
      </c>
      <c r="AH41" s="19" t="s">
        <v>63</v>
      </c>
      <c r="AI41" s="19" t="s">
        <v>63</v>
      </c>
      <c r="AJ41" s="19" t="s">
        <v>63</v>
      </c>
      <c r="AK41" s="19" t="s">
        <v>63</v>
      </c>
      <c r="AL41" s="19" t="s">
        <v>63</v>
      </c>
      <c r="AM41" s="19" t="s">
        <v>63</v>
      </c>
      <c r="AN41" s="19" t="s">
        <v>63</v>
      </c>
      <c r="AO41" s="19" t="s">
        <v>63</v>
      </c>
      <c r="AP41" s="19" t="s">
        <v>63</v>
      </c>
      <c r="AQ41" s="19" t="s">
        <v>63</v>
      </c>
      <c r="AR41" s="19" t="s">
        <v>63</v>
      </c>
      <c r="AS41" s="19" t="s">
        <v>63</v>
      </c>
      <c r="AT41" s="19" t="s">
        <v>63</v>
      </c>
      <c r="AU41" s="19" t="s">
        <v>63</v>
      </c>
      <c r="AV41" s="19" t="s">
        <v>63</v>
      </c>
      <c r="AW41" s="19" t="s">
        <v>63</v>
      </c>
      <c r="AX41" s="19" t="s">
        <v>63</v>
      </c>
      <c r="AY41" s="19"/>
      <c r="AZ41" s="19" t="s">
        <v>64</v>
      </c>
    </row>
    <row r="42" spans="1:52">
      <c r="A42">
        <v>32081</v>
      </c>
      <c r="B42" s="33" t="s">
        <v>135</v>
      </c>
      <c r="C42">
        <v>0.25</v>
      </c>
      <c r="G42">
        <f t="shared" si="0"/>
        <v>0.25</v>
      </c>
      <c r="H42">
        <v>1</v>
      </c>
      <c r="J42" s="15" t="s">
        <v>55</v>
      </c>
      <c r="K42" s="1">
        <v>1479</v>
      </c>
      <c r="L42" s="16">
        <v>2.8</v>
      </c>
      <c r="M42" s="20" t="s">
        <v>135</v>
      </c>
      <c r="N42" s="17" t="s">
        <v>57</v>
      </c>
      <c r="O42" s="22" t="s">
        <v>57</v>
      </c>
      <c r="P42" s="17" t="s">
        <v>59</v>
      </c>
      <c r="Q42" s="18">
        <v>1</v>
      </c>
      <c r="R42" s="17"/>
      <c r="S42" s="17"/>
      <c r="T42" s="17"/>
      <c r="U42" s="19" t="s">
        <v>62</v>
      </c>
      <c r="V42" s="19" t="s">
        <v>63</v>
      </c>
      <c r="W42" s="19" t="s">
        <v>63</v>
      </c>
      <c r="X42" s="19" t="s">
        <v>63</v>
      </c>
      <c r="Y42" s="19" t="s">
        <v>63</v>
      </c>
      <c r="Z42" s="19" t="s">
        <v>63</v>
      </c>
      <c r="AA42" s="19" t="s">
        <v>62</v>
      </c>
      <c r="AB42" s="19" t="s">
        <v>62</v>
      </c>
      <c r="AC42" s="19" t="s">
        <v>62</v>
      </c>
      <c r="AD42" s="19" t="s">
        <v>62</v>
      </c>
      <c r="AE42" s="19" t="s">
        <v>62</v>
      </c>
      <c r="AF42" s="19" t="s">
        <v>62</v>
      </c>
      <c r="AG42" s="19" t="s">
        <v>62</v>
      </c>
      <c r="AH42" s="19" t="s">
        <v>62</v>
      </c>
      <c r="AI42" s="19" t="s">
        <v>63</v>
      </c>
      <c r="AJ42" s="19" t="s">
        <v>63</v>
      </c>
      <c r="AK42" s="19" t="s">
        <v>63</v>
      </c>
      <c r="AL42" s="19" t="s">
        <v>63</v>
      </c>
      <c r="AM42" s="19" t="s">
        <v>63</v>
      </c>
      <c r="AN42" s="19" t="s">
        <v>63</v>
      </c>
      <c r="AO42" s="19" t="s">
        <v>63</v>
      </c>
      <c r="AP42" s="19" t="s">
        <v>63</v>
      </c>
      <c r="AQ42" s="19" t="s">
        <v>63</v>
      </c>
      <c r="AR42" s="19" t="s">
        <v>63</v>
      </c>
      <c r="AS42" s="19" t="s">
        <v>63</v>
      </c>
      <c r="AT42" s="19" t="s">
        <v>63</v>
      </c>
      <c r="AU42" s="19" t="s">
        <v>63</v>
      </c>
      <c r="AV42" s="19" t="s">
        <v>63</v>
      </c>
      <c r="AW42" s="19" t="s">
        <v>63</v>
      </c>
      <c r="AX42" s="19" t="s">
        <v>63</v>
      </c>
      <c r="AY42" s="19"/>
      <c r="AZ42" s="19" t="s">
        <v>64</v>
      </c>
    </row>
    <row r="43" spans="1:52" ht="142.5">
      <c r="A43">
        <v>32067</v>
      </c>
      <c r="B43" s="33" t="s">
        <v>536</v>
      </c>
      <c r="C43">
        <v>0.4</v>
      </c>
      <c r="G43">
        <f t="shared" si="0"/>
        <v>0.4</v>
      </c>
      <c r="H43">
        <v>1</v>
      </c>
      <c r="I43" s="33" t="s">
        <v>3020</v>
      </c>
      <c r="J43" s="15" t="s">
        <v>55</v>
      </c>
      <c r="K43" s="1">
        <v>1509</v>
      </c>
      <c r="L43" s="16">
        <v>2.5</v>
      </c>
      <c r="M43" s="20" t="s">
        <v>136</v>
      </c>
      <c r="N43" s="17" t="s">
        <v>57</v>
      </c>
      <c r="O43" s="17" t="s">
        <v>57</v>
      </c>
      <c r="P43" s="17" t="s">
        <v>57</v>
      </c>
      <c r="Q43" s="18">
        <v>1</v>
      </c>
      <c r="R43" s="17"/>
      <c r="S43" s="17"/>
      <c r="T43" s="17"/>
      <c r="U43" s="19" t="s">
        <v>62</v>
      </c>
      <c r="V43" s="19" t="s">
        <v>63</v>
      </c>
      <c r="W43" s="19" t="s">
        <v>63</v>
      </c>
      <c r="X43" s="19" t="s">
        <v>63</v>
      </c>
      <c r="Y43" s="19" t="s">
        <v>63</v>
      </c>
      <c r="Z43" s="19" t="s">
        <v>63</v>
      </c>
      <c r="AA43" s="19" t="s">
        <v>62</v>
      </c>
      <c r="AB43" s="19" t="s">
        <v>62</v>
      </c>
      <c r="AC43" s="19" t="s">
        <v>62</v>
      </c>
      <c r="AD43" s="19" t="s">
        <v>62</v>
      </c>
      <c r="AE43" s="19" t="s">
        <v>62</v>
      </c>
      <c r="AF43" s="19" t="s">
        <v>62</v>
      </c>
      <c r="AG43" s="19" t="s">
        <v>62</v>
      </c>
      <c r="AH43" s="19" t="s">
        <v>62</v>
      </c>
      <c r="AI43" s="19" t="s">
        <v>63</v>
      </c>
      <c r="AJ43" s="19" t="s">
        <v>63</v>
      </c>
      <c r="AK43" s="19" t="s">
        <v>63</v>
      </c>
      <c r="AL43" s="19" t="s">
        <v>63</v>
      </c>
      <c r="AM43" s="19" t="s">
        <v>63</v>
      </c>
      <c r="AN43" s="19" t="s">
        <v>63</v>
      </c>
      <c r="AO43" s="19" t="s">
        <v>63</v>
      </c>
      <c r="AP43" s="19" t="s">
        <v>63</v>
      </c>
      <c r="AQ43" s="19" t="s">
        <v>63</v>
      </c>
      <c r="AR43" s="19" t="s">
        <v>63</v>
      </c>
      <c r="AS43" s="19" t="s">
        <v>63</v>
      </c>
      <c r="AT43" s="19" t="s">
        <v>63</v>
      </c>
      <c r="AU43" s="19" t="s">
        <v>63</v>
      </c>
      <c r="AV43" s="19" t="s">
        <v>63</v>
      </c>
      <c r="AW43" s="19" t="s">
        <v>63</v>
      </c>
      <c r="AX43" s="19" t="s">
        <v>62</v>
      </c>
      <c r="AY43" s="19"/>
      <c r="AZ43" s="19" t="s">
        <v>64</v>
      </c>
    </row>
    <row r="44" spans="1:52">
      <c r="A44">
        <v>32232</v>
      </c>
      <c r="B44" s="33" t="s">
        <v>537</v>
      </c>
      <c r="C44">
        <v>6.9</v>
      </c>
      <c r="G44">
        <f t="shared" si="0"/>
        <v>6.9</v>
      </c>
      <c r="H44">
        <v>1</v>
      </c>
      <c r="J44" s="15" t="s">
        <v>55</v>
      </c>
      <c r="K44" s="1">
        <v>1517</v>
      </c>
      <c r="L44" s="16">
        <v>23</v>
      </c>
      <c r="M44" s="20" t="s">
        <v>137</v>
      </c>
      <c r="N44" s="17" t="s">
        <v>57</v>
      </c>
      <c r="O44" s="17" t="s">
        <v>57</v>
      </c>
      <c r="P44" s="17" t="s">
        <v>57</v>
      </c>
      <c r="Q44" s="18">
        <v>1</v>
      </c>
      <c r="R44" s="17"/>
      <c r="S44" s="17"/>
      <c r="T44" s="17"/>
      <c r="U44" s="19" t="s">
        <v>62</v>
      </c>
      <c r="V44" s="19" t="s">
        <v>63</v>
      </c>
      <c r="W44" s="19" t="s">
        <v>63</v>
      </c>
      <c r="X44" s="19" t="s">
        <v>63</v>
      </c>
      <c r="Y44" s="19" t="s">
        <v>63</v>
      </c>
      <c r="Z44" s="19" t="s">
        <v>63</v>
      </c>
      <c r="AA44" s="19" t="s">
        <v>62</v>
      </c>
      <c r="AB44" s="19" t="s">
        <v>62</v>
      </c>
      <c r="AC44" s="19" t="s">
        <v>62</v>
      </c>
      <c r="AD44" s="19" t="s">
        <v>62</v>
      </c>
      <c r="AE44" s="19" t="s">
        <v>62</v>
      </c>
      <c r="AF44" s="19" t="s">
        <v>63</v>
      </c>
      <c r="AG44" s="19" t="s">
        <v>63</v>
      </c>
      <c r="AH44" s="19" t="s">
        <v>63</v>
      </c>
      <c r="AI44" s="19" t="s">
        <v>63</v>
      </c>
      <c r="AJ44" s="19" t="s">
        <v>63</v>
      </c>
      <c r="AK44" s="19" t="s">
        <v>63</v>
      </c>
      <c r="AL44" s="19" t="s">
        <v>63</v>
      </c>
      <c r="AM44" s="19" t="s">
        <v>63</v>
      </c>
      <c r="AN44" s="19" t="s">
        <v>63</v>
      </c>
      <c r="AO44" s="19" t="s">
        <v>63</v>
      </c>
      <c r="AP44" s="19" t="s">
        <v>63</v>
      </c>
      <c r="AQ44" s="19" t="s">
        <v>63</v>
      </c>
      <c r="AR44" s="19" t="s">
        <v>63</v>
      </c>
      <c r="AS44" s="19" t="s">
        <v>63</v>
      </c>
      <c r="AT44" s="19" t="s">
        <v>63</v>
      </c>
      <c r="AU44" s="19" t="s">
        <v>63</v>
      </c>
      <c r="AV44" s="19" t="s">
        <v>63</v>
      </c>
      <c r="AW44" s="19" t="s">
        <v>63</v>
      </c>
      <c r="AX44" s="19" t="s">
        <v>63</v>
      </c>
      <c r="AY44" s="19"/>
      <c r="AZ44" s="19" t="s">
        <v>64</v>
      </c>
    </row>
    <row r="45" spans="1:52" ht="142.5">
      <c r="A45">
        <v>32520</v>
      </c>
      <c r="B45" s="33" t="s">
        <v>538</v>
      </c>
      <c r="C45">
        <v>8.9</v>
      </c>
      <c r="G45">
        <f t="shared" si="0"/>
        <v>8.9</v>
      </c>
      <c r="H45">
        <v>2</v>
      </c>
      <c r="I45" s="33" t="s">
        <v>539</v>
      </c>
      <c r="J45" s="15" t="s">
        <v>55</v>
      </c>
      <c r="K45" s="1">
        <v>1524</v>
      </c>
      <c r="L45" s="16">
        <v>18</v>
      </c>
      <c r="M45" s="20" t="s">
        <v>138</v>
      </c>
      <c r="N45" s="17" t="s">
        <v>139</v>
      </c>
      <c r="O45" s="17" t="s">
        <v>57</v>
      </c>
      <c r="P45" s="17" t="s">
        <v>59</v>
      </c>
      <c r="Q45" s="17" t="s">
        <v>140</v>
      </c>
      <c r="R45" s="17"/>
      <c r="S45" s="21"/>
      <c r="T45" s="17"/>
      <c r="U45" s="19" t="s">
        <v>63</v>
      </c>
      <c r="V45" s="19" t="s">
        <v>62</v>
      </c>
      <c r="W45" s="19" t="s">
        <v>62</v>
      </c>
      <c r="X45" s="19" t="s">
        <v>63</v>
      </c>
      <c r="Y45" s="19" t="s">
        <v>63</v>
      </c>
      <c r="Z45" s="19" t="s">
        <v>62</v>
      </c>
      <c r="AA45" s="19" t="s">
        <v>63</v>
      </c>
      <c r="AB45" s="19" t="s">
        <v>62</v>
      </c>
      <c r="AC45" s="19" t="s">
        <v>62</v>
      </c>
      <c r="AD45" s="19" t="s">
        <v>62</v>
      </c>
      <c r="AE45" s="19" t="s">
        <v>62</v>
      </c>
      <c r="AF45" s="19" t="s">
        <v>63</v>
      </c>
      <c r="AG45" s="19" t="s">
        <v>63</v>
      </c>
      <c r="AH45" s="19" t="s">
        <v>63</v>
      </c>
      <c r="AI45" s="19" t="s">
        <v>63</v>
      </c>
      <c r="AJ45" s="19" t="s">
        <v>63</v>
      </c>
      <c r="AK45" s="19" t="s">
        <v>63</v>
      </c>
      <c r="AL45" s="19" t="s">
        <v>63</v>
      </c>
      <c r="AM45" s="19" t="s">
        <v>63</v>
      </c>
      <c r="AN45" s="19" t="s">
        <v>63</v>
      </c>
      <c r="AO45" s="19" t="s">
        <v>63</v>
      </c>
      <c r="AP45" s="19" t="s">
        <v>63</v>
      </c>
      <c r="AQ45" s="19" t="s">
        <v>63</v>
      </c>
      <c r="AR45" s="19" t="s">
        <v>63</v>
      </c>
      <c r="AS45" s="19" t="s">
        <v>63</v>
      </c>
      <c r="AT45" s="19" t="s">
        <v>63</v>
      </c>
      <c r="AU45" s="19" t="s">
        <v>63</v>
      </c>
      <c r="AV45" s="19" t="s">
        <v>63</v>
      </c>
      <c r="AW45" s="19" t="s">
        <v>63</v>
      </c>
      <c r="AX45" s="19" t="s">
        <v>63</v>
      </c>
      <c r="AY45" s="19"/>
      <c r="AZ45" s="19" t="s">
        <v>64</v>
      </c>
    </row>
    <row r="46" spans="1:52">
      <c r="A46">
        <v>32248</v>
      </c>
      <c r="B46" s="33" t="s">
        <v>141</v>
      </c>
      <c r="C46">
        <v>1.4</v>
      </c>
      <c r="G46">
        <f t="shared" si="0"/>
        <v>1.4</v>
      </c>
      <c r="H46">
        <v>1</v>
      </c>
      <c r="J46" s="15" t="s">
        <v>55</v>
      </c>
      <c r="K46" s="1">
        <v>1556</v>
      </c>
      <c r="L46" s="16">
        <v>8.6999999999999993</v>
      </c>
      <c r="M46" s="20" t="s">
        <v>141</v>
      </c>
      <c r="N46" s="17" t="s">
        <v>57</v>
      </c>
      <c r="O46" s="17" t="s">
        <v>57</v>
      </c>
      <c r="P46" s="17" t="s">
        <v>59</v>
      </c>
      <c r="Q46" s="18">
        <v>1</v>
      </c>
      <c r="R46" s="17"/>
      <c r="S46" s="17"/>
      <c r="T46" s="17"/>
      <c r="U46" s="19" t="s">
        <v>62</v>
      </c>
      <c r="V46" s="19" t="s">
        <v>63</v>
      </c>
      <c r="W46" s="19" t="s">
        <v>63</v>
      </c>
      <c r="X46" s="19" t="s">
        <v>63</v>
      </c>
      <c r="Y46" s="19" t="s">
        <v>63</v>
      </c>
      <c r="Z46" s="19" t="s">
        <v>63</v>
      </c>
      <c r="AA46" s="19" t="s">
        <v>62</v>
      </c>
      <c r="AB46" s="19" t="s">
        <v>62</v>
      </c>
      <c r="AC46" s="19" t="s">
        <v>62</v>
      </c>
      <c r="AD46" s="19" t="s">
        <v>62</v>
      </c>
      <c r="AE46" s="19" t="s">
        <v>62</v>
      </c>
      <c r="AF46" s="19" t="s">
        <v>63</v>
      </c>
      <c r="AG46" s="19" t="s">
        <v>63</v>
      </c>
      <c r="AH46" s="19" t="s">
        <v>63</v>
      </c>
      <c r="AI46" s="19" t="s">
        <v>63</v>
      </c>
      <c r="AJ46" s="19" t="s">
        <v>63</v>
      </c>
      <c r="AK46" s="19" t="s">
        <v>63</v>
      </c>
      <c r="AL46" s="19" t="s">
        <v>63</v>
      </c>
      <c r="AM46" s="19" t="s">
        <v>63</v>
      </c>
      <c r="AN46" s="19" t="s">
        <v>63</v>
      </c>
      <c r="AO46" s="19" t="s">
        <v>63</v>
      </c>
      <c r="AP46" s="19" t="s">
        <v>63</v>
      </c>
      <c r="AQ46" s="19" t="s">
        <v>63</v>
      </c>
      <c r="AR46" s="19" t="s">
        <v>63</v>
      </c>
      <c r="AS46" s="19" t="s">
        <v>63</v>
      </c>
      <c r="AT46" s="19" t="s">
        <v>63</v>
      </c>
      <c r="AU46" s="19" t="s">
        <v>63</v>
      </c>
      <c r="AV46" s="19" t="s">
        <v>63</v>
      </c>
      <c r="AW46" s="19" t="s">
        <v>63</v>
      </c>
      <c r="AX46" s="19" t="s">
        <v>63</v>
      </c>
      <c r="AY46" s="19"/>
      <c r="AZ46" s="19" t="s">
        <v>64</v>
      </c>
    </row>
    <row r="47" spans="1:52">
      <c r="A47">
        <v>32083</v>
      </c>
      <c r="B47" s="33" t="s">
        <v>142</v>
      </c>
      <c r="C47">
        <v>0.25</v>
      </c>
      <c r="G47">
        <f t="shared" si="0"/>
        <v>0.25</v>
      </c>
      <c r="H47">
        <v>1</v>
      </c>
      <c r="J47" s="15" t="s">
        <v>55</v>
      </c>
      <c r="K47" s="1">
        <v>1574</v>
      </c>
      <c r="L47" s="16">
        <v>2.5</v>
      </c>
      <c r="M47" s="20" t="s">
        <v>142</v>
      </c>
      <c r="N47" s="17" t="s">
        <v>57</v>
      </c>
      <c r="O47" s="17" t="s">
        <v>57</v>
      </c>
      <c r="P47" s="17" t="s">
        <v>59</v>
      </c>
      <c r="Q47" s="18">
        <v>1</v>
      </c>
      <c r="R47" s="17"/>
      <c r="S47" s="17"/>
      <c r="T47" s="17"/>
      <c r="U47" s="19" t="s">
        <v>62</v>
      </c>
      <c r="V47" s="19" t="s">
        <v>63</v>
      </c>
      <c r="W47" s="19" t="s">
        <v>63</v>
      </c>
      <c r="X47" s="19" t="s">
        <v>63</v>
      </c>
      <c r="Y47" s="19" t="s">
        <v>63</v>
      </c>
      <c r="Z47" s="19" t="s">
        <v>63</v>
      </c>
      <c r="AA47" s="19" t="s">
        <v>62</v>
      </c>
      <c r="AB47" s="19" t="s">
        <v>62</v>
      </c>
      <c r="AC47" s="19" t="s">
        <v>62</v>
      </c>
      <c r="AD47" s="19" t="s">
        <v>62</v>
      </c>
      <c r="AE47" s="19" t="s">
        <v>62</v>
      </c>
      <c r="AF47" s="19" t="s">
        <v>62</v>
      </c>
      <c r="AG47" s="19" t="s">
        <v>62</v>
      </c>
      <c r="AH47" s="19" t="s">
        <v>63</v>
      </c>
      <c r="AI47" s="19" t="s">
        <v>63</v>
      </c>
      <c r="AJ47" s="19" t="s">
        <v>63</v>
      </c>
      <c r="AK47" s="19" t="s">
        <v>63</v>
      </c>
      <c r="AL47" s="19" t="s">
        <v>63</v>
      </c>
      <c r="AM47" s="19" t="s">
        <v>63</v>
      </c>
      <c r="AN47" s="19" t="s">
        <v>62</v>
      </c>
      <c r="AO47" s="19" t="s">
        <v>63</v>
      </c>
      <c r="AP47" s="19" t="s">
        <v>63</v>
      </c>
      <c r="AQ47" s="19" t="s">
        <v>63</v>
      </c>
      <c r="AR47" s="19" t="s">
        <v>63</v>
      </c>
      <c r="AS47" s="19" t="s">
        <v>63</v>
      </c>
      <c r="AT47" s="19" t="s">
        <v>63</v>
      </c>
      <c r="AU47" s="19" t="s">
        <v>63</v>
      </c>
      <c r="AV47" s="19" t="s">
        <v>63</v>
      </c>
      <c r="AW47" s="19" t="s">
        <v>63</v>
      </c>
      <c r="AX47" s="19" t="s">
        <v>63</v>
      </c>
      <c r="AY47" s="19"/>
      <c r="AZ47" s="19" t="s">
        <v>64</v>
      </c>
    </row>
    <row r="48" spans="1:52" ht="114">
      <c r="A48">
        <v>32097</v>
      </c>
      <c r="B48" s="33" t="s">
        <v>540</v>
      </c>
      <c r="C48">
        <v>19.399999999999999</v>
      </c>
      <c r="G48">
        <f t="shared" si="0"/>
        <v>19.399999999999999</v>
      </c>
      <c r="H48">
        <v>1</v>
      </c>
      <c r="J48" s="15" t="s">
        <v>55</v>
      </c>
      <c r="K48" s="1">
        <v>1576</v>
      </c>
      <c r="L48" s="16">
        <v>70</v>
      </c>
      <c r="M48" s="20" t="s">
        <v>143</v>
      </c>
      <c r="N48" s="17" t="s">
        <v>57</v>
      </c>
      <c r="O48" s="17" t="s">
        <v>58</v>
      </c>
      <c r="P48" s="17" t="s">
        <v>57</v>
      </c>
      <c r="Q48" s="18">
        <v>1</v>
      </c>
      <c r="R48" s="17" t="s">
        <v>144</v>
      </c>
      <c r="S48" s="17"/>
      <c r="T48" s="17"/>
      <c r="U48" s="19" t="s">
        <v>62</v>
      </c>
      <c r="V48" s="19" t="s">
        <v>63</v>
      </c>
      <c r="W48" s="19" t="s">
        <v>63</v>
      </c>
      <c r="X48" s="19" t="s">
        <v>63</v>
      </c>
      <c r="Y48" s="19" t="s">
        <v>63</v>
      </c>
      <c r="Z48" s="19" t="s">
        <v>63</v>
      </c>
      <c r="AA48" s="19" t="s">
        <v>62</v>
      </c>
      <c r="AB48" s="19" t="s">
        <v>62</v>
      </c>
      <c r="AC48" s="19" t="s">
        <v>62</v>
      </c>
      <c r="AD48" s="19" t="s">
        <v>62</v>
      </c>
      <c r="AE48" s="19" t="s">
        <v>62</v>
      </c>
      <c r="AF48" s="19" t="s">
        <v>62</v>
      </c>
      <c r="AG48" s="19" t="s">
        <v>62</v>
      </c>
      <c r="AH48" s="19" t="s">
        <v>62</v>
      </c>
      <c r="AI48" s="19" t="s">
        <v>63</v>
      </c>
      <c r="AJ48" s="19" t="s">
        <v>63</v>
      </c>
      <c r="AK48" s="19" t="s">
        <v>63</v>
      </c>
      <c r="AL48" s="19" t="s">
        <v>63</v>
      </c>
      <c r="AM48" s="19" t="s">
        <v>63</v>
      </c>
      <c r="AN48" s="19" t="s">
        <v>63</v>
      </c>
      <c r="AO48" s="19" t="s">
        <v>63</v>
      </c>
      <c r="AP48" s="19" t="s">
        <v>63</v>
      </c>
      <c r="AQ48" s="19" t="s">
        <v>63</v>
      </c>
      <c r="AR48" s="19" t="s">
        <v>63</v>
      </c>
      <c r="AS48" s="19" t="s">
        <v>63</v>
      </c>
      <c r="AT48" s="19" t="s">
        <v>63</v>
      </c>
      <c r="AU48" s="19" t="s">
        <v>63</v>
      </c>
      <c r="AV48" s="19" t="s">
        <v>63</v>
      </c>
      <c r="AW48" s="19" t="s">
        <v>63</v>
      </c>
      <c r="AX48" s="19" t="s">
        <v>63</v>
      </c>
      <c r="AY48" s="19"/>
      <c r="AZ48" s="19" t="s">
        <v>64</v>
      </c>
    </row>
    <row r="49" spans="1:52" ht="57">
      <c r="G49">
        <f t="shared" si="0"/>
        <v>0</v>
      </c>
      <c r="H49">
        <v>0</v>
      </c>
      <c r="I49" s="33" t="s">
        <v>541</v>
      </c>
      <c r="J49" s="15" t="s">
        <v>55</v>
      </c>
      <c r="K49" s="1">
        <v>1579</v>
      </c>
      <c r="L49" s="16">
        <v>140</v>
      </c>
      <c r="M49" s="20" t="s">
        <v>145</v>
      </c>
      <c r="N49" s="17" t="s">
        <v>77</v>
      </c>
      <c r="O49" s="17" t="s">
        <v>58</v>
      </c>
      <c r="P49" s="17" t="s">
        <v>57</v>
      </c>
      <c r="Q49" s="18" t="s">
        <v>146</v>
      </c>
      <c r="R49" s="17"/>
      <c r="S49" s="17"/>
      <c r="T49" s="17"/>
      <c r="U49" s="19" t="s">
        <v>62</v>
      </c>
      <c r="V49" s="19" t="s">
        <v>63</v>
      </c>
      <c r="W49" s="19" t="s">
        <v>63</v>
      </c>
      <c r="X49" s="19" t="s">
        <v>63</v>
      </c>
      <c r="Y49" s="19" t="s">
        <v>63</v>
      </c>
      <c r="Z49" s="19" t="s">
        <v>62</v>
      </c>
      <c r="AA49" s="19" t="s">
        <v>63</v>
      </c>
      <c r="AB49" s="19" t="s">
        <v>62</v>
      </c>
      <c r="AC49" s="19" t="s">
        <v>62</v>
      </c>
      <c r="AD49" s="19" t="s">
        <v>62</v>
      </c>
      <c r="AE49" s="19" t="s">
        <v>62</v>
      </c>
      <c r="AF49" s="19" t="s">
        <v>63</v>
      </c>
      <c r="AG49" s="19" t="s">
        <v>63</v>
      </c>
      <c r="AH49" s="19" t="s">
        <v>63</v>
      </c>
      <c r="AI49" s="19" t="s">
        <v>63</v>
      </c>
      <c r="AJ49" s="19" t="s">
        <v>63</v>
      </c>
      <c r="AK49" s="19" t="s">
        <v>63</v>
      </c>
      <c r="AL49" s="19" t="s">
        <v>63</v>
      </c>
      <c r="AM49" s="19" t="s">
        <v>63</v>
      </c>
      <c r="AN49" s="19" t="s">
        <v>63</v>
      </c>
      <c r="AO49" s="19" t="s">
        <v>63</v>
      </c>
      <c r="AP49" s="19" t="s">
        <v>63</v>
      </c>
      <c r="AQ49" s="19" t="s">
        <v>63</v>
      </c>
      <c r="AR49" s="19" t="s">
        <v>63</v>
      </c>
      <c r="AS49" s="19" t="s">
        <v>63</v>
      </c>
      <c r="AT49" s="19" t="s">
        <v>63</v>
      </c>
      <c r="AU49" s="19" t="s">
        <v>63</v>
      </c>
      <c r="AV49" s="19" t="s">
        <v>63</v>
      </c>
      <c r="AW49" s="19" t="s">
        <v>63</v>
      </c>
      <c r="AX49" s="19" t="s">
        <v>63</v>
      </c>
      <c r="AY49" s="19"/>
      <c r="AZ49" s="19" t="s">
        <v>64</v>
      </c>
    </row>
    <row r="50" spans="1:52" ht="42.75">
      <c r="A50">
        <v>32251</v>
      </c>
      <c r="B50" s="33" t="s">
        <v>542</v>
      </c>
      <c r="C50">
        <v>27.6</v>
      </c>
      <c r="D50">
        <v>32230</v>
      </c>
      <c r="E50" s="33" t="s">
        <v>543</v>
      </c>
      <c r="F50">
        <v>8.9</v>
      </c>
      <c r="G50">
        <f>SUM(C50,F50)</f>
        <v>36.5</v>
      </c>
      <c r="H50">
        <v>2</v>
      </c>
      <c r="I50" s="33" t="s">
        <v>544</v>
      </c>
      <c r="J50" s="15" t="s">
        <v>55</v>
      </c>
      <c r="K50" s="1">
        <v>1591</v>
      </c>
      <c r="L50" s="16">
        <v>42</v>
      </c>
      <c r="M50" s="20" t="s">
        <v>147</v>
      </c>
      <c r="N50" s="17" t="s">
        <v>57</v>
      </c>
      <c r="O50" s="17" t="s">
        <v>58</v>
      </c>
      <c r="P50" s="17" t="s">
        <v>59</v>
      </c>
      <c r="Q50" s="18">
        <v>1</v>
      </c>
      <c r="R50" s="17"/>
      <c r="S50" s="21"/>
      <c r="T50" s="17"/>
      <c r="U50" s="19" t="s">
        <v>62</v>
      </c>
      <c r="V50" s="19" t="s">
        <v>62</v>
      </c>
      <c r="W50" s="19" t="s">
        <v>63</v>
      </c>
      <c r="X50" s="19" t="s">
        <v>63</v>
      </c>
      <c r="Y50" s="19" t="s">
        <v>63</v>
      </c>
      <c r="Z50" s="19" t="s">
        <v>63</v>
      </c>
      <c r="AA50" s="19" t="s">
        <v>62</v>
      </c>
      <c r="AB50" s="19" t="s">
        <v>62</v>
      </c>
      <c r="AC50" s="19" t="s">
        <v>62</v>
      </c>
      <c r="AD50" s="19" t="s">
        <v>62</v>
      </c>
      <c r="AE50" s="19" t="s">
        <v>62</v>
      </c>
      <c r="AF50" s="19" t="s">
        <v>62</v>
      </c>
      <c r="AG50" s="19" t="s">
        <v>62</v>
      </c>
      <c r="AH50" s="19" t="s">
        <v>63</v>
      </c>
      <c r="AI50" s="19" t="s">
        <v>63</v>
      </c>
      <c r="AJ50" s="19" t="s">
        <v>63</v>
      </c>
      <c r="AK50" s="19" t="s">
        <v>63</v>
      </c>
      <c r="AL50" s="19" t="s">
        <v>63</v>
      </c>
      <c r="AM50" s="19" t="s">
        <v>63</v>
      </c>
      <c r="AN50" s="19" t="s">
        <v>63</v>
      </c>
      <c r="AO50" s="19" t="s">
        <v>63</v>
      </c>
      <c r="AP50" s="19" t="s">
        <v>63</v>
      </c>
      <c r="AQ50" s="19" t="s">
        <v>62</v>
      </c>
      <c r="AR50" s="19" t="s">
        <v>63</v>
      </c>
      <c r="AS50" s="19" t="s">
        <v>63</v>
      </c>
      <c r="AT50" s="19" t="s">
        <v>62</v>
      </c>
      <c r="AU50" s="19" t="s">
        <v>63</v>
      </c>
      <c r="AV50" s="19" t="s">
        <v>63</v>
      </c>
      <c r="AW50" s="19" t="s">
        <v>63</v>
      </c>
      <c r="AX50" s="19" t="s">
        <v>63</v>
      </c>
      <c r="AY50" s="19"/>
      <c r="AZ50" s="19" t="s">
        <v>64</v>
      </c>
    </row>
    <row r="51" spans="1:52" ht="28.5">
      <c r="A51">
        <v>32411</v>
      </c>
      <c r="B51" s="33" t="s">
        <v>545</v>
      </c>
      <c r="C51">
        <v>14.8</v>
      </c>
      <c r="G51">
        <f t="shared" si="0"/>
        <v>14.8</v>
      </c>
      <c r="H51">
        <v>1</v>
      </c>
      <c r="J51" s="15" t="s">
        <v>55</v>
      </c>
      <c r="K51" s="1">
        <v>1595</v>
      </c>
      <c r="L51" s="16">
        <v>37</v>
      </c>
      <c r="M51" s="20" t="s">
        <v>148</v>
      </c>
      <c r="N51" s="17" t="s">
        <v>57</v>
      </c>
      <c r="O51" s="17" t="s">
        <v>58</v>
      </c>
      <c r="P51" s="17" t="s">
        <v>57</v>
      </c>
      <c r="Q51" s="18">
        <v>1</v>
      </c>
      <c r="R51" s="17"/>
      <c r="S51" s="17"/>
      <c r="T51" s="17"/>
      <c r="U51" s="19" t="s">
        <v>62</v>
      </c>
      <c r="V51" s="19" t="s">
        <v>63</v>
      </c>
      <c r="W51" s="19" t="s">
        <v>63</v>
      </c>
      <c r="X51" s="19" t="s">
        <v>63</v>
      </c>
      <c r="Y51" s="19" t="s">
        <v>63</v>
      </c>
      <c r="Z51" s="19" t="s">
        <v>62</v>
      </c>
      <c r="AA51" s="19" t="s">
        <v>63</v>
      </c>
      <c r="AB51" s="19" t="s">
        <v>62</v>
      </c>
      <c r="AC51" s="19" t="s">
        <v>62</v>
      </c>
      <c r="AD51" s="19" t="s">
        <v>62</v>
      </c>
      <c r="AE51" s="19" t="s">
        <v>62</v>
      </c>
      <c r="AF51" s="19" t="s">
        <v>63</v>
      </c>
      <c r="AG51" s="19" t="s">
        <v>63</v>
      </c>
      <c r="AH51" s="19" t="s">
        <v>63</v>
      </c>
      <c r="AI51" s="19" t="s">
        <v>63</v>
      </c>
      <c r="AJ51" s="19" t="s">
        <v>63</v>
      </c>
      <c r="AK51" s="19" t="s">
        <v>63</v>
      </c>
      <c r="AL51" s="19" t="s">
        <v>63</v>
      </c>
      <c r="AM51" s="19" t="s">
        <v>63</v>
      </c>
      <c r="AN51" s="19" t="s">
        <v>63</v>
      </c>
      <c r="AO51" s="19" t="s">
        <v>63</v>
      </c>
      <c r="AP51" s="19" t="s">
        <v>63</v>
      </c>
      <c r="AQ51" s="19" t="s">
        <v>63</v>
      </c>
      <c r="AR51" s="19" t="s">
        <v>63</v>
      </c>
      <c r="AS51" s="19" t="s">
        <v>63</v>
      </c>
      <c r="AT51" s="19" t="s">
        <v>63</v>
      </c>
      <c r="AU51" s="19" t="s">
        <v>63</v>
      </c>
      <c r="AV51" s="19" t="s">
        <v>63</v>
      </c>
      <c r="AW51" s="19" t="s">
        <v>63</v>
      </c>
      <c r="AX51" s="19" t="s">
        <v>63</v>
      </c>
      <c r="AY51" s="19"/>
      <c r="AZ51" s="19" t="s">
        <v>64</v>
      </c>
    </row>
    <row r="52" spans="1:52" ht="57">
      <c r="A52">
        <v>32351</v>
      </c>
      <c r="B52" s="33" t="s">
        <v>546</v>
      </c>
      <c r="C52">
        <v>4.8</v>
      </c>
      <c r="G52">
        <f t="shared" si="0"/>
        <v>4.8</v>
      </c>
      <c r="H52">
        <v>1</v>
      </c>
      <c r="J52" s="15" t="s">
        <v>55</v>
      </c>
      <c r="K52" s="1">
        <v>1626</v>
      </c>
      <c r="L52" s="16">
        <v>11.8</v>
      </c>
      <c r="M52" s="20" t="s">
        <v>149</v>
      </c>
      <c r="N52" s="17" t="s">
        <v>57</v>
      </c>
      <c r="O52" s="17" t="s">
        <v>58</v>
      </c>
      <c r="P52" s="17" t="s">
        <v>59</v>
      </c>
      <c r="Q52" s="18">
        <v>1</v>
      </c>
      <c r="R52" s="17"/>
      <c r="S52" s="17"/>
      <c r="T52" s="17"/>
      <c r="U52" s="19" t="s">
        <v>62</v>
      </c>
      <c r="V52" s="19" t="s">
        <v>63</v>
      </c>
      <c r="W52" s="19" t="s">
        <v>62</v>
      </c>
      <c r="X52" s="19" t="s">
        <v>63</v>
      </c>
      <c r="Y52" s="19" t="s">
        <v>63</v>
      </c>
      <c r="Z52" s="19" t="s">
        <v>62</v>
      </c>
      <c r="AA52" s="19" t="s">
        <v>63</v>
      </c>
      <c r="AB52" s="19" t="s">
        <v>62</v>
      </c>
      <c r="AC52" s="19" t="s">
        <v>62</v>
      </c>
      <c r="AD52" s="19" t="s">
        <v>62</v>
      </c>
      <c r="AE52" s="19" t="s">
        <v>62</v>
      </c>
      <c r="AF52" s="19" t="s">
        <v>63</v>
      </c>
      <c r="AG52" s="19" t="s">
        <v>63</v>
      </c>
      <c r="AH52" s="19" t="s">
        <v>63</v>
      </c>
      <c r="AI52" s="19" t="s">
        <v>63</v>
      </c>
      <c r="AJ52" s="19" t="s">
        <v>63</v>
      </c>
      <c r="AK52" s="19" t="s">
        <v>63</v>
      </c>
      <c r="AL52" s="19" t="s">
        <v>63</v>
      </c>
      <c r="AM52" s="19" t="s">
        <v>63</v>
      </c>
      <c r="AN52" s="19" t="s">
        <v>63</v>
      </c>
      <c r="AO52" s="19" t="s">
        <v>63</v>
      </c>
      <c r="AP52" s="19" t="s">
        <v>63</v>
      </c>
      <c r="AQ52" s="19" t="s">
        <v>63</v>
      </c>
      <c r="AR52" s="19" t="s">
        <v>63</v>
      </c>
      <c r="AS52" s="19" t="s">
        <v>63</v>
      </c>
      <c r="AT52" s="19" t="s">
        <v>63</v>
      </c>
      <c r="AU52" s="19" t="s">
        <v>63</v>
      </c>
      <c r="AV52" s="19" t="s">
        <v>63</v>
      </c>
      <c r="AW52" s="19" t="s">
        <v>63</v>
      </c>
      <c r="AX52" s="19" t="s">
        <v>63</v>
      </c>
      <c r="AY52" s="19"/>
      <c r="AZ52" s="19" t="s">
        <v>64</v>
      </c>
    </row>
    <row r="53" spans="1:52" ht="142.5">
      <c r="A53">
        <v>32107</v>
      </c>
      <c r="B53" s="33" t="s">
        <v>3079</v>
      </c>
      <c r="C53">
        <v>0.75</v>
      </c>
      <c r="G53">
        <f t="shared" si="0"/>
        <v>0.75</v>
      </c>
      <c r="H53">
        <v>1</v>
      </c>
      <c r="I53" s="33" t="s">
        <v>3065</v>
      </c>
      <c r="J53" s="15" t="s">
        <v>55</v>
      </c>
      <c r="K53" s="1">
        <v>1636</v>
      </c>
      <c r="L53" s="16">
        <v>31</v>
      </c>
      <c r="M53" s="20" t="s">
        <v>150</v>
      </c>
      <c r="N53" s="17" t="s">
        <v>151</v>
      </c>
      <c r="O53" s="17" t="s">
        <v>57</v>
      </c>
      <c r="P53" s="17" t="s">
        <v>57</v>
      </c>
      <c r="Q53" s="18">
        <v>1</v>
      </c>
      <c r="R53" s="17"/>
      <c r="S53" s="17"/>
      <c r="T53" s="17"/>
      <c r="U53" s="19" t="s">
        <v>62</v>
      </c>
      <c r="V53" s="19" t="s">
        <v>63</v>
      </c>
      <c r="W53" s="19" t="s">
        <v>62</v>
      </c>
      <c r="X53" s="19" t="s">
        <v>63</v>
      </c>
      <c r="Y53" s="19" t="s">
        <v>63</v>
      </c>
      <c r="Z53" s="19" t="s">
        <v>62</v>
      </c>
      <c r="AA53" s="19" t="s">
        <v>63</v>
      </c>
      <c r="AB53" s="19" t="s">
        <v>62</v>
      </c>
      <c r="AC53" s="19" t="s">
        <v>62</v>
      </c>
      <c r="AD53" s="19" t="s">
        <v>62</v>
      </c>
      <c r="AE53" s="19" t="s">
        <v>62</v>
      </c>
      <c r="AF53" s="19" t="s">
        <v>63</v>
      </c>
      <c r="AG53" s="19" t="s">
        <v>63</v>
      </c>
      <c r="AH53" s="19" t="s">
        <v>63</v>
      </c>
      <c r="AI53" s="19" t="s">
        <v>63</v>
      </c>
      <c r="AJ53" s="19" t="s">
        <v>63</v>
      </c>
      <c r="AK53" s="19" t="s">
        <v>63</v>
      </c>
      <c r="AL53" s="19" t="s">
        <v>63</v>
      </c>
      <c r="AM53" s="19" t="s">
        <v>63</v>
      </c>
      <c r="AN53" s="19" t="s">
        <v>63</v>
      </c>
      <c r="AO53" s="19" t="s">
        <v>63</v>
      </c>
      <c r="AP53" s="19" t="s">
        <v>63</v>
      </c>
      <c r="AQ53" s="19" t="s">
        <v>63</v>
      </c>
      <c r="AR53" s="19" t="s">
        <v>63</v>
      </c>
      <c r="AS53" s="19" t="s">
        <v>63</v>
      </c>
      <c r="AT53" s="19" t="s">
        <v>63</v>
      </c>
      <c r="AU53" s="19" t="s">
        <v>63</v>
      </c>
      <c r="AV53" s="19" t="s">
        <v>63</v>
      </c>
      <c r="AW53" s="19" t="s">
        <v>63</v>
      </c>
      <c r="AX53" s="19" t="s">
        <v>62</v>
      </c>
      <c r="AY53" s="19"/>
      <c r="AZ53" s="19" t="s">
        <v>64</v>
      </c>
    </row>
    <row r="54" spans="1:52" ht="114">
      <c r="A54" s="35" t="s">
        <v>3021</v>
      </c>
      <c r="B54" s="33" t="s">
        <v>3022</v>
      </c>
      <c r="C54">
        <v>4.71</v>
      </c>
      <c r="D54">
        <v>32542</v>
      </c>
      <c r="E54" s="33" t="s">
        <v>3023</v>
      </c>
      <c r="F54">
        <v>6.9</v>
      </c>
      <c r="G54">
        <f t="shared" si="0"/>
        <v>11.61</v>
      </c>
      <c r="H54">
        <v>1</v>
      </c>
      <c r="J54" s="15" t="s">
        <v>55</v>
      </c>
      <c r="K54" s="1">
        <v>1653</v>
      </c>
      <c r="L54" s="16">
        <v>27</v>
      </c>
      <c r="M54" s="20" t="s">
        <v>152</v>
      </c>
      <c r="N54" s="17" t="s">
        <v>57</v>
      </c>
      <c r="O54" s="17" t="s">
        <v>66</v>
      </c>
      <c r="P54" s="17" t="s">
        <v>153</v>
      </c>
      <c r="Q54" s="18">
        <v>1</v>
      </c>
      <c r="R54" s="17" t="s">
        <v>154</v>
      </c>
      <c r="S54" s="17" t="s">
        <v>68</v>
      </c>
      <c r="T54" s="17"/>
      <c r="U54" s="19" t="s">
        <v>63</v>
      </c>
      <c r="V54" s="19" t="s">
        <v>62</v>
      </c>
      <c r="W54" s="19" t="s">
        <v>63</v>
      </c>
      <c r="X54" s="19" t="s">
        <v>63</v>
      </c>
      <c r="Y54" s="19" t="s">
        <v>63</v>
      </c>
      <c r="Z54" s="19" t="s">
        <v>63</v>
      </c>
      <c r="AA54" s="19" t="s">
        <v>62</v>
      </c>
      <c r="AB54" s="19" t="s">
        <v>62</v>
      </c>
      <c r="AC54" s="19" t="s">
        <v>62</v>
      </c>
      <c r="AD54" s="19" t="s">
        <v>62</v>
      </c>
      <c r="AE54" s="19" t="s">
        <v>62</v>
      </c>
      <c r="AF54" s="19" t="s">
        <v>63</v>
      </c>
      <c r="AG54" s="19" t="s">
        <v>63</v>
      </c>
      <c r="AH54" s="19" t="s">
        <v>63</v>
      </c>
      <c r="AI54" s="19" t="s">
        <v>63</v>
      </c>
      <c r="AJ54" s="19" t="s">
        <v>63</v>
      </c>
      <c r="AK54" s="19" t="s">
        <v>63</v>
      </c>
      <c r="AL54" s="19" t="s">
        <v>63</v>
      </c>
      <c r="AM54" s="19" t="s">
        <v>63</v>
      </c>
      <c r="AN54" s="19" t="s">
        <v>63</v>
      </c>
      <c r="AO54" s="19" t="s">
        <v>63</v>
      </c>
      <c r="AP54" s="19" t="s">
        <v>63</v>
      </c>
      <c r="AQ54" s="19" t="s">
        <v>62</v>
      </c>
      <c r="AR54" s="19" t="s">
        <v>63</v>
      </c>
      <c r="AS54" s="19" t="s">
        <v>63</v>
      </c>
      <c r="AT54" s="19" t="s">
        <v>63</v>
      </c>
      <c r="AU54" s="19" t="s">
        <v>63</v>
      </c>
      <c r="AV54" s="19" t="s">
        <v>63</v>
      </c>
      <c r="AW54" s="19" t="s">
        <v>63</v>
      </c>
      <c r="AX54" s="19" t="s">
        <v>63</v>
      </c>
      <c r="AY54" s="19"/>
      <c r="AZ54" s="19" t="s">
        <v>64</v>
      </c>
    </row>
    <row r="55" spans="1:52" ht="114">
      <c r="A55">
        <v>32031</v>
      </c>
      <c r="B55" s="33" t="s">
        <v>547</v>
      </c>
      <c r="C55">
        <v>0.25</v>
      </c>
      <c r="G55">
        <f t="shared" si="0"/>
        <v>0.25</v>
      </c>
      <c r="H55">
        <v>1</v>
      </c>
      <c r="I55" s="33" t="s">
        <v>548</v>
      </c>
      <c r="J55" s="15" t="s">
        <v>55</v>
      </c>
      <c r="K55" s="1">
        <v>1664</v>
      </c>
      <c r="L55" s="16">
        <v>14.6</v>
      </c>
      <c r="M55" s="20" t="s">
        <v>155</v>
      </c>
      <c r="N55" s="17" t="s">
        <v>98</v>
      </c>
      <c r="O55" s="17" t="s">
        <v>156</v>
      </c>
      <c r="P55" s="17" t="s">
        <v>57</v>
      </c>
      <c r="Q55" s="18">
        <v>1</v>
      </c>
      <c r="R55" s="17"/>
      <c r="S55" s="17"/>
      <c r="T55" s="17"/>
      <c r="U55" s="19" t="s">
        <v>62</v>
      </c>
      <c r="V55" s="19" t="s">
        <v>63</v>
      </c>
      <c r="W55" s="19" t="s">
        <v>63</v>
      </c>
      <c r="X55" s="19" t="s">
        <v>63</v>
      </c>
      <c r="Y55" s="19" t="s">
        <v>63</v>
      </c>
      <c r="Z55" s="19" t="s">
        <v>62</v>
      </c>
      <c r="AA55" s="19" t="s">
        <v>63</v>
      </c>
      <c r="AB55" s="19" t="s">
        <v>62</v>
      </c>
      <c r="AC55" s="19" t="s">
        <v>62</v>
      </c>
      <c r="AD55" s="19" t="s">
        <v>62</v>
      </c>
      <c r="AE55" s="19" t="s">
        <v>62</v>
      </c>
      <c r="AF55" s="19" t="s">
        <v>62</v>
      </c>
      <c r="AG55" s="19" t="s">
        <v>62</v>
      </c>
      <c r="AH55" s="19" t="s">
        <v>62</v>
      </c>
      <c r="AI55" s="19" t="s">
        <v>63</v>
      </c>
      <c r="AJ55" s="19" t="s">
        <v>63</v>
      </c>
      <c r="AK55" s="19" t="s">
        <v>63</v>
      </c>
      <c r="AL55" s="19" t="s">
        <v>63</v>
      </c>
      <c r="AM55" s="19" t="s">
        <v>63</v>
      </c>
      <c r="AN55" s="19" t="s">
        <v>63</v>
      </c>
      <c r="AO55" s="19" t="s">
        <v>63</v>
      </c>
      <c r="AP55" s="19" t="s">
        <v>63</v>
      </c>
      <c r="AQ55" s="19" t="s">
        <v>63</v>
      </c>
      <c r="AR55" s="19" t="s">
        <v>63</v>
      </c>
      <c r="AS55" s="19" t="s">
        <v>63</v>
      </c>
      <c r="AT55" s="19" t="s">
        <v>63</v>
      </c>
      <c r="AU55" s="19" t="s">
        <v>63</v>
      </c>
      <c r="AV55" s="19" t="s">
        <v>63</v>
      </c>
      <c r="AW55" s="19" t="s">
        <v>63</v>
      </c>
      <c r="AX55" s="19" t="s">
        <v>63</v>
      </c>
      <c r="AY55" s="19"/>
      <c r="AZ55" s="19" t="s">
        <v>64</v>
      </c>
    </row>
    <row r="56" spans="1:52">
      <c r="A56">
        <v>32280</v>
      </c>
      <c r="B56" s="33" t="s">
        <v>157</v>
      </c>
      <c r="C56">
        <v>14.6</v>
      </c>
      <c r="G56">
        <f t="shared" si="0"/>
        <v>14.6</v>
      </c>
      <c r="H56">
        <v>1</v>
      </c>
      <c r="J56" s="15" t="s">
        <v>55</v>
      </c>
      <c r="K56" s="1">
        <v>1665</v>
      </c>
      <c r="L56" s="16">
        <v>105</v>
      </c>
      <c r="M56" s="20" t="s">
        <v>157</v>
      </c>
      <c r="N56" s="17" t="s">
        <v>158</v>
      </c>
      <c r="O56" s="17" t="s">
        <v>57</v>
      </c>
      <c r="P56" s="17" t="s">
        <v>57</v>
      </c>
      <c r="Q56" s="18">
        <v>1</v>
      </c>
      <c r="R56" s="17"/>
      <c r="T56" s="17"/>
      <c r="U56" s="19" t="s">
        <v>62</v>
      </c>
      <c r="V56" s="19" t="s">
        <v>63</v>
      </c>
      <c r="W56" s="19" t="s">
        <v>63</v>
      </c>
      <c r="X56" s="19" t="s">
        <v>63</v>
      </c>
      <c r="Y56" s="19" t="s">
        <v>63</v>
      </c>
      <c r="Z56" s="19" t="s">
        <v>62</v>
      </c>
      <c r="AA56" s="19" t="s">
        <v>63</v>
      </c>
      <c r="AB56" s="19" t="s">
        <v>62</v>
      </c>
      <c r="AC56" s="19" t="s">
        <v>62</v>
      </c>
      <c r="AD56" s="19" t="s">
        <v>62</v>
      </c>
      <c r="AE56" s="19" t="s">
        <v>62</v>
      </c>
      <c r="AF56" s="19" t="s">
        <v>63</v>
      </c>
      <c r="AG56" s="19" t="s">
        <v>63</v>
      </c>
      <c r="AH56" s="19" t="s">
        <v>63</v>
      </c>
      <c r="AI56" s="19" t="s">
        <v>63</v>
      </c>
      <c r="AJ56" s="19" t="s">
        <v>63</v>
      </c>
      <c r="AK56" s="19" t="s">
        <v>63</v>
      </c>
      <c r="AL56" s="19" t="s">
        <v>63</v>
      </c>
      <c r="AM56" s="19" t="s">
        <v>63</v>
      </c>
      <c r="AN56" s="19" t="s">
        <v>63</v>
      </c>
      <c r="AO56" s="19" t="s">
        <v>63</v>
      </c>
      <c r="AP56" s="19" t="s">
        <v>63</v>
      </c>
      <c r="AQ56" s="19" t="s">
        <v>63</v>
      </c>
      <c r="AR56" s="19" t="s">
        <v>63</v>
      </c>
      <c r="AS56" s="19" t="s">
        <v>63</v>
      </c>
      <c r="AT56" s="19" t="s">
        <v>63</v>
      </c>
      <c r="AU56" s="19" t="s">
        <v>63</v>
      </c>
      <c r="AV56" s="19" t="s">
        <v>63</v>
      </c>
      <c r="AW56" s="19" t="s">
        <v>63</v>
      </c>
      <c r="AX56" s="19" t="s">
        <v>63</v>
      </c>
      <c r="AY56" s="19"/>
      <c r="AZ56" s="19" t="s">
        <v>64</v>
      </c>
    </row>
    <row r="57" spans="1:52" ht="57">
      <c r="G57">
        <f t="shared" si="0"/>
        <v>0</v>
      </c>
      <c r="H57">
        <v>0</v>
      </c>
      <c r="I57" s="33" t="s">
        <v>541</v>
      </c>
      <c r="J57" s="15" t="s">
        <v>55</v>
      </c>
      <c r="K57" s="1">
        <v>1675</v>
      </c>
      <c r="L57" s="16">
        <v>11.7</v>
      </c>
      <c r="M57" s="20" t="s">
        <v>159</v>
      </c>
      <c r="N57" s="17" t="s">
        <v>160</v>
      </c>
      <c r="O57" s="17" t="s">
        <v>161</v>
      </c>
      <c r="P57" s="17" t="s">
        <v>59</v>
      </c>
      <c r="Q57" s="18">
        <v>1</v>
      </c>
      <c r="R57" s="17"/>
      <c r="S57" s="21"/>
      <c r="T57" s="17"/>
      <c r="U57" s="19" t="s">
        <v>62</v>
      </c>
      <c r="V57" s="19" t="s">
        <v>62</v>
      </c>
      <c r="W57" s="19" t="s">
        <v>63</v>
      </c>
      <c r="X57" s="19" t="s">
        <v>63</v>
      </c>
      <c r="Y57" s="19" t="s">
        <v>62</v>
      </c>
      <c r="Z57" s="19" t="s">
        <v>62</v>
      </c>
      <c r="AA57" s="19" t="s">
        <v>63</v>
      </c>
      <c r="AB57" s="19" t="s">
        <v>62</v>
      </c>
      <c r="AC57" s="19" t="s">
        <v>62</v>
      </c>
      <c r="AD57" s="19" t="s">
        <v>62</v>
      </c>
      <c r="AE57" s="19" t="s">
        <v>62</v>
      </c>
      <c r="AF57" s="19" t="s">
        <v>62</v>
      </c>
      <c r="AG57" s="19" t="s">
        <v>62</v>
      </c>
      <c r="AH57" s="19" t="s">
        <v>62</v>
      </c>
      <c r="AI57" s="19" t="s">
        <v>63</v>
      </c>
      <c r="AJ57" s="19" t="s">
        <v>63</v>
      </c>
      <c r="AK57" s="19" t="s">
        <v>63</v>
      </c>
      <c r="AL57" s="19" t="s">
        <v>63</v>
      </c>
      <c r="AM57" s="19" t="s">
        <v>63</v>
      </c>
      <c r="AN57" s="19" t="s">
        <v>63</v>
      </c>
      <c r="AO57" s="19" t="s">
        <v>63</v>
      </c>
      <c r="AP57" s="19" t="s">
        <v>63</v>
      </c>
      <c r="AQ57" s="19" t="s">
        <v>63</v>
      </c>
      <c r="AR57" s="19" t="s">
        <v>63</v>
      </c>
      <c r="AS57" s="19" t="s">
        <v>63</v>
      </c>
      <c r="AT57" s="19" t="s">
        <v>63</v>
      </c>
      <c r="AU57" s="19" t="s">
        <v>63</v>
      </c>
      <c r="AV57" s="19" t="s">
        <v>63</v>
      </c>
      <c r="AW57" s="19" t="s">
        <v>63</v>
      </c>
      <c r="AX57" s="19" t="s">
        <v>63</v>
      </c>
      <c r="AY57" s="19"/>
      <c r="AZ57" s="19" t="s">
        <v>64</v>
      </c>
    </row>
    <row r="58" spans="1:52" ht="142.5">
      <c r="A58">
        <v>32114</v>
      </c>
      <c r="B58" s="33" t="s">
        <v>549</v>
      </c>
      <c r="C58">
        <v>0.75</v>
      </c>
      <c r="G58">
        <f t="shared" si="0"/>
        <v>0.75</v>
      </c>
      <c r="H58">
        <v>2</v>
      </c>
      <c r="I58" s="33" t="s">
        <v>550</v>
      </c>
      <c r="J58" s="15" t="s">
        <v>55</v>
      </c>
      <c r="K58" s="1">
        <v>1700</v>
      </c>
      <c r="L58" s="16">
        <v>6</v>
      </c>
      <c r="M58" s="20" t="s">
        <v>162</v>
      </c>
      <c r="N58" s="17" t="s">
        <v>163</v>
      </c>
      <c r="O58" s="17" t="s">
        <v>71</v>
      </c>
      <c r="P58" s="17" t="s">
        <v>59</v>
      </c>
      <c r="Q58" s="18">
        <v>1</v>
      </c>
      <c r="R58" s="17"/>
      <c r="S58" s="17"/>
      <c r="T58" s="17"/>
      <c r="U58" s="19" t="s">
        <v>63</v>
      </c>
      <c r="V58" s="19" t="s">
        <v>62</v>
      </c>
      <c r="W58" s="19" t="s">
        <v>63</v>
      </c>
      <c r="X58" s="19" t="s">
        <v>63</v>
      </c>
      <c r="Y58" s="19" t="s">
        <v>63</v>
      </c>
      <c r="Z58" s="19" t="s">
        <v>62</v>
      </c>
      <c r="AA58" s="19" t="s">
        <v>63</v>
      </c>
      <c r="AB58" s="19" t="s">
        <v>62</v>
      </c>
      <c r="AC58" s="19" t="s">
        <v>62</v>
      </c>
      <c r="AD58" s="19" t="s">
        <v>62</v>
      </c>
      <c r="AE58" s="19" t="s">
        <v>62</v>
      </c>
      <c r="AF58" s="19" t="s">
        <v>62</v>
      </c>
      <c r="AG58" s="19" t="s">
        <v>62</v>
      </c>
      <c r="AH58" s="19" t="s">
        <v>62</v>
      </c>
      <c r="AI58" s="19" t="s">
        <v>63</v>
      </c>
      <c r="AJ58" s="19" t="s">
        <v>63</v>
      </c>
      <c r="AK58" s="19" t="s">
        <v>63</v>
      </c>
      <c r="AL58" s="19" t="s">
        <v>63</v>
      </c>
      <c r="AM58" s="19" t="s">
        <v>63</v>
      </c>
      <c r="AN58" s="19" t="s">
        <v>63</v>
      </c>
      <c r="AO58" s="19" t="s">
        <v>63</v>
      </c>
      <c r="AP58" s="19" t="s">
        <v>63</v>
      </c>
      <c r="AQ58" s="19" t="s">
        <v>63</v>
      </c>
      <c r="AR58" s="19" t="s">
        <v>63</v>
      </c>
      <c r="AS58" s="19" t="s">
        <v>63</v>
      </c>
      <c r="AT58" s="19" t="s">
        <v>63</v>
      </c>
      <c r="AU58" s="19" t="s">
        <v>63</v>
      </c>
      <c r="AV58" s="19" t="s">
        <v>63</v>
      </c>
      <c r="AW58" s="19" t="s">
        <v>63</v>
      </c>
      <c r="AX58" s="19" t="s">
        <v>63</v>
      </c>
      <c r="AY58" s="19"/>
      <c r="AZ58" s="19" t="s">
        <v>64</v>
      </c>
    </row>
    <row r="59" spans="1:52">
      <c r="A59">
        <v>32101</v>
      </c>
      <c r="B59" s="33" t="s">
        <v>551</v>
      </c>
      <c r="C59">
        <v>3</v>
      </c>
      <c r="G59">
        <f t="shared" si="0"/>
        <v>3</v>
      </c>
      <c r="H59">
        <v>1</v>
      </c>
      <c r="J59" s="15" t="s">
        <v>55</v>
      </c>
      <c r="K59" s="1">
        <v>1718.1</v>
      </c>
      <c r="L59" s="16">
        <v>9</v>
      </c>
      <c r="M59" s="20" t="s">
        <v>164</v>
      </c>
      <c r="N59" s="17" t="s">
        <v>57</v>
      </c>
      <c r="O59" s="17" t="s">
        <v>58</v>
      </c>
      <c r="P59" s="17" t="s">
        <v>57</v>
      </c>
      <c r="Q59" s="18">
        <v>1</v>
      </c>
      <c r="R59" s="17"/>
      <c r="S59" s="17" t="s">
        <v>165</v>
      </c>
      <c r="T59" s="17"/>
      <c r="U59" s="19" t="s">
        <v>62</v>
      </c>
      <c r="V59" s="19" t="s">
        <v>63</v>
      </c>
      <c r="W59" s="19" t="s">
        <v>63</v>
      </c>
      <c r="X59" s="19" t="s">
        <v>63</v>
      </c>
      <c r="Y59" s="19" t="s">
        <v>63</v>
      </c>
      <c r="Z59" s="19" t="s">
        <v>63</v>
      </c>
      <c r="AA59" s="19" t="s">
        <v>62</v>
      </c>
      <c r="AB59" s="19" t="s">
        <v>62</v>
      </c>
      <c r="AC59" s="19" t="s">
        <v>62</v>
      </c>
      <c r="AD59" s="19" t="s">
        <v>62</v>
      </c>
      <c r="AE59" s="19" t="s">
        <v>62</v>
      </c>
      <c r="AF59" s="19" t="s">
        <v>63</v>
      </c>
      <c r="AG59" s="19" t="s">
        <v>63</v>
      </c>
      <c r="AH59" s="19" t="s">
        <v>63</v>
      </c>
      <c r="AI59" s="19" t="s">
        <v>63</v>
      </c>
      <c r="AJ59" s="19" t="s">
        <v>63</v>
      </c>
      <c r="AK59" s="19" t="s">
        <v>63</v>
      </c>
      <c r="AL59" s="19" t="s">
        <v>63</v>
      </c>
      <c r="AM59" s="19" t="s">
        <v>63</v>
      </c>
      <c r="AN59" s="19" t="s">
        <v>62</v>
      </c>
      <c r="AO59" s="19" t="s">
        <v>63</v>
      </c>
      <c r="AP59" s="19" t="s">
        <v>63</v>
      </c>
      <c r="AQ59" s="19" t="s">
        <v>63</v>
      </c>
      <c r="AR59" s="19" t="s">
        <v>63</v>
      </c>
      <c r="AS59" s="19" t="s">
        <v>63</v>
      </c>
      <c r="AT59" s="19" t="s">
        <v>63</v>
      </c>
      <c r="AU59" s="19" t="s">
        <v>63</v>
      </c>
      <c r="AV59" s="19" t="s">
        <v>63</v>
      </c>
      <c r="AW59" s="19" t="s">
        <v>63</v>
      </c>
      <c r="AX59" s="19" t="s">
        <v>63</v>
      </c>
      <c r="AY59" s="19"/>
      <c r="AZ59" s="19" t="s">
        <v>64</v>
      </c>
    </row>
    <row r="60" spans="1:52" ht="28.5">
      <c r="A60">
        <v>32320</v>
      </c>
      <c r="B60" s="33" t="s">
        <v>552</v>
      </c>
      <c r="C60">
        <v>3.7</v>
      </c>
      <c r="G60">
        <f t="shared" si="0"/>
        <v>3.7</v>
      </c>
      <c r="H60">
        <v>1</v>
      </c>
      <c r="J60" s="15" t="s">
        <v>55</v>
      </c>
      <c r="K60" s="1">
        <v>1720</v>
      </c>
      <c r="L60" s="16">
        <v>9</v>
      </c>
      <c r="M60" s="20" t="s">
        <v>166</v>
      </c>
      <c r="N60" s="17" t="s">
        <v>57</v>
      </c>
      <c r="O60" s="17" t="s">
        <v>58</v>
      </c>
      <c r="P60" s="17" t="s">
        <v>57</v>
      </c>
      <c r="Q60" s="18">
        <v>1</v>
      </c>
      <c r="R60" s="17"/>
      <c r="S60" s="17"/>
      <c r="T60" s="17"/>
      <c r="U60" s="19" t="s">
        <v>62</v>
      </c>
      <c r="V60" s="19" t="s">
        <v>63</v>
      </c>
      <c r="W60" s="19" t="s">
        <v>63</v>
      </c>
      <c r="X60" s="19" t="s">
        <v>63</v>
      </c>
      <c r="Y60" s="19" t="s">
        <v>63</v>
      </c>
      <c r="Z60" s="19" t="s">
        <v>62</v>
      </c>
      <c r="AA60" s="19" t="s">
        <v>63</v>
      </c>
      <c r="AB60" s="19" t="s">
        <v>62</v>
      </c>
      <c r="AC60" s="19" t="s">
        <v>62</v>
      </c>
      <c r="AD60" s="19" t="s">
        <v>62</v>
      </c>
      <c r="AE60" s="19" t="s">
        <v>62</v>
      </c>
      <c r="AF60" s="19" t="s">
        <v>63</v>
      </c>
      <c r="AG60" s="19" t="s">
        <v>63</v>
      </c>
      <c r="AH60" s="19" t="s">
        <v>63</v>
      </c>
      <c r="AI60" s="19" t="s">
        <v>63</v>
      </c>
      <c r="AJ60" s="19" t="s">
        <v>63</v>
      </c>
      <c r="AK60" s="19" t="s">
        <v>63</v>
      </c>
      <c r="AL60" s="19" t="s">
        <v>63</v>
      </c>
      <c r="AM60" s="19" t="s">
        <v>63</v>
      </c>
      <c r="AN60" s="19" t="s">
        <v>62</v>
      </c>
      <c r="AO60" s="19" t="s">
        <v>63</v>
      </c>
      <c r="AP60" s="19" t="s">
        <v>63</v>
      </c>
      <c r="AQ60" s="19" t="s">
        <v>63</v>
      </c>
      <c r="AR60" s="19" t="s">
        <v>63</v>
      </c>
      <c r="AS60" s="19" t="s">
        <v>63</v>
      </c>
      <c r="AT60" s="19" t="s">
        <v>63</v>
      </c>
      <c r="AU60" s="19" t="s">
        <v>63</v>
      </c>
      <c r="AV60" s="19" t="s">
        <v>63</v>
      </c>
      <c r="AW60" s="19" t="s">
        <v>63</v>
      </c>
      <c r="AX60" s="19" t="s">
        <v>63</v>
      </c>
      <c r="AY60" s="19"/>
      <c r="AZ60" s="19" t="s">
        <v>64</v>
      </c>
    </row>
    <row r="61" spans="1:52" ht="57">
      <c r="G61">
        <f t="shared" si="0"/>
        <v>0</v>
      </c>
      <c r="H61">
        <v>0</v>
      </c>
      <c r="I61" s="33" t="s">
        <v>541</v>
      </c>
      <c r="J61" s="15" t="s">
        <v>55</v>
      </c>
      <c r="K61" s="1">
        <v>1727.1</v>
      </c>
      <c r="L61" s="16">
        <v>61</v>
      </c>
      <c r="M61" s="20" t="s">
        <v>167</v>
      </c>
      <c r="N61" s="17" t="s">
        <v>74</v>
      </c>
      <c r="O61" s="17" t="s">
        <v>58</v>
      </c>
      <c r="P61" s="17" t="s">
        <v>59</v>
      </c>
      <c r="Q61" s="18">
        <v>1</v>
      </c>
      <c r="R61" s="17"/>
      <c r="S61" s="21"/>
      <c r="T61" s="17"/>
      <c r="U61" s="19" t="s">
        <v>62</v>
      </c>
      <c r="V61" s="19" t="s">
        <v>62</v>
      </c>
      <c r="W61" s="19" t="s">
        <v>63</v>
      </c>
      <c r="X61" s="19" t="s">
        <v>63</v>
      </c>
      <c r="Y61" s="19" t="s">
        <v>63</v>
      </c>
      <c r="Z61" s="19" t="s">
        <v>62</v>
      </c>
      <c r="AA61" s="19" t="s">
        <v>63</v>
      </c>
      <c r="AB61" s="19" t="s">
        <v>62</v>
      </c>
      <c r="AC61" s="19" t="s">
        <v>62</v>
      </c>
      <c r="AD61" s="19" t="s">
        <v>62</v>
      </c>
      <c r="AE61" s="19" t="s">
        <v>62</v>
      </c>
      <c r="AF61" s="19" t="s">
        <v>63</v>
      </c>
      <c r="AG61" s="19" t="s">
        <v>63</v>
      </c>
      <c r="AH61" s="19" t="s">
        <v>63</v>
      </c>
      <c r="AI61" s="19" t="s">
        <v>63</v>
      </c>
      <c r="AJ61" s="19" t="s">
        <v>63</v>
      </c>
      <c r="AK61" s="19" t="s">
        <v>63</v>
      </c>
      <c r="AL61" s="19" t="s">
        <v>63</v>
      </c>
      <c r="AM61" s="19" t="s">
        <v>63</v>
      </c>
      <c r="AN61" s="19" t="s">
        <v>63</v>
      </c>
      <c r="AO61" s="19" t="s">
        <v>63</v>
      </c>
      <c r="AP61" s="19" t="s">
        <v>63</v>
      </c>
      <c r="AQ61" s="19" t="s">
        <v>63</v>
      </c>
      <c r="AR61" s="19" t="s">
        <v>63</v>
      </c>
      <c r="AS61" s="19" t="s">
        <v>63</v>
      </c>
      <c r="AT61" s="19" t="s">
        <v>63</v>
      </c>
      <c r="AU61" s="19" t="s">
        <v>63</v>
      </c>
      <c r="AV61" s="19" t="s">
        <v>63</v>
      </c>
      <c r="AW61" s="19" t="s">
        <v>63</v>
      </c>
      <c r="AX61" s="19" t="s">
        <v>63</v>
      </c>
      <c r="AY61" s="19"/>
      <c r="AZ61" s="19" t="s">
        <v>64</v>
      </c>
    </row>
    <row r="62" spans="1:52">
      <c r="A62">
        <v>32063</v>
      </c>
      <c r="B62" s="33" t="s">
        <v>168</v>
      </c>
      <c r="C62">
        <v>0.25</v>
      </c>
      <c r="G62">
        <f t="shared" si="0"/>
        <v>0.25</v>
      </c>
      <c r="H62">
        <v>1</v>
      </c>
      <c r="J62" s="15" t="s">
        <v>55</v>
      </c>
      <c r="K62" s="1">
        <v>1731</v>
      </c>
      <c r="L62" s="16">
        <v>2.8</v>
      </c>
      <c r="M62" s="20" t="s">
        <v>168</v>
      </c>
      <c r="N62" s="17" t="s">
        <v>57</v>
      </c>
      <c r="O62" s="17" t="s">
        <v>57</v>
      </c>
      <c r="P62" s="17" t="s">
        <v>57</v>
      </c>
      <c r="Q62" s="18">
        <v>1</v>
      </c>
      <c r="R62" s="17"/>
      <c r="S62" s="17"/>
      <c r="T62" s="17"/>
      <c r="U62" s="19" t="s">
        <v>62</v>
      </c>
      <c r="V62" s="19" t="s">
        <v>63</v>
      </c>
      <c r="W62" s="19" t="s">
        <v>63</v>
      </c>
      <c r="X62" s="19" t="s">
        <v>63</v>
      </c>
      <c r="Y62" s="19" t="s">
        <v>63</v>
      </c>
      <c r="Z62" s="19" t="s">
        <v>63</v>
      </c>
      <c r="AA62" s="19" t="s">
        <v>62</v>
      </c>
      <c r="AB62" s="19" t="s">
        <v>62</v>
      </c>
      <c r="AC62" s="19" t="s">
        <v>62</v>
      </c>
      <c r="AD62" s="19" t="s">
        <v>62</v>
      </c>
      <c r="AE62" s="19" t="s">
        <v>62</v>
      </c>
      <c r="AF62" s="19" t="s">
        <v>62</v>
      </c>
      <c r="AG62" s="19" t="s">
        <v>62</v>
      </c>
      <c r="AH62" s="19" t="s">
        <v>62</v>
      </c>
      <c r="AI62" s="19" t="s">
        <v>63</v>
      </c>
      <c r="AJ62" s="19" t="s">
        <v>63</v>
      </c>
      <c r="AK62" s="19" t="s">
        <v>63</v>
      </c>
      <c r="AL62" s="19" t="s">
        <v>63</v>
      </c>
      <c r="AM62" s="19" t="s">
        <v>63</v>
      </c>
      <c r="AN62" s="19" t="s">
        <v>63</v>
      </c>
      <c r="AO62" s="19" t="s">
        <v>63</v>
      </c>
      <c r="AP62" s="19" t="s">
        <v>63</v>
      </c>
      <c r="AQ62" s="19" t="s">
        <v>63</v>
      </c>
      <c r="AR62" s="19" t="s">
        <v>63</v>
      </c>
      <c r="AS62" s="19" t="s">
        <v>63</v>
      </c>
      <c r="AT62" s="19" t="s">
        <v>63</v>
      </c>
      <c r="AU62" s="19" t="s">
        <v>63</v>
      </c>
      <c r="AV62" s="19" t="s">
        <v>63</v>
      </c>
      <c r="AW62" s="19" t="s">
        <v>63</v>
      </c>
      <c r="AX62" s="19" t="s">
        <v>63</v>
      </c>
      <c r="AY62" s="19"/>
      <c r="AZ62" s="19" t="s">
        <v>64</v>
      </c>
    </row>
    <row r="63" spans="1:52" ht="42.75">
      <c r="A63">
        <v>32321</v>
      </c>
      <c r="B63" s="33" t="s">
        <v>553</v>
      </c>
      <c r="C63">
        <v>3.7</v>
      </c>
      <c r="G63">
        <f t="shared" si="0"/>
        <v>3.7</v>
      </c>
      <c r="H63">
        <v>1</v>
      </c>
      <c r="J63" s="15" t="s">
        <v>55</v>
      </c>
      <c r="K63" s="1">
        <v>1732</v>
      </c>
      <c r="L63" s="16">
        <v>10.4</v>
      </c>
      <c r="M63" s="20" t="s">
        <v>169</v>
      </c>
      <c r="N63" s="17" t="s">
        <v>57</v>
      </c>
      <c r="O63" s="17" t="s">
        <v>58</v>
      </c>
      <c r="P63" s="17" t="s">
        <v>57</v>
      </c>
      <c r="Q63" s="18">
        <v>1</v>
      </c>
      <c r="R63" s="17"/>
      <c r="S63" s="17"/>
      <c r="T63" s="17"/>
      <c r="U63" s="19" t="s">
        <v>62</v>
      </c>
      <c r="V63" s="19" t="s">
        <v>63</v>
      </c>
      <c r="W63" s="19" t="s">
        <v>63</v>
      </c>
      <c r="X63" s="19" t="s">
        <v>63</v>
      </c>
      <c r="Y63" s="19" t="s">
        <v>63</v>
      </c>
      <c r="Z63" s="19" t="s">
        <v>62</v>
      </c>
      <c r="AA63" s="19" t="s">
        <v>63</v>
      </c>
      <c r="AB63" s="19" t="s">
        <v>62</v>
      </c>
      <c r="AC63" s="19" t="s">
        <v>62</v>
      </c>
      <c r="AD63" s="19" t="s">
        <v>62</v>
      </c>
      <c r="AE63" s="19" t="s">
        <v>62</v>
      </c>
      <c r="AF63" s="19" t="s">
        <v>63</v>
      </c>
      <c r="AG63" s="19" t="s">
        <v>63</v>
      </c>
      <c r="AH63" s="19" t="s">
        <v>63</v>
      </c>
      <c r="AI63" s="19" t="s">
        <v>63</v>
      </c>
      <c r="AJ63" s="19" t="s">
        <v>63</v>
      </c>
      <c r="AK63" s="19" t="s">
        <v>63</v>
      </c>
      <c r="AL63" s="19" t="s">
        <v>63</v>
      </c>
      <c r="AM63" s="19" t="s">
        <v>63</v>
      </c>
      <c r="AN63" s="19" t="s">
        <v>62</v>
      </c>
      <c r="AO63" s="19" t="s">
        <v>63</v>
      </c>
      <c r="AP63" s="19" t="s">
        <v>63</v>
      </c>
      <c r="AQ63" s="19" t="s">
        <v>63</v>
      </c>
      <c r="AR63" s="19" t="s">
        <v>63</v>
      </c>
      <c r="AS63" s="19" t="s">
        <v>63</v>
      </c>
      <c r="AT63" s="19" t="s">
        <v>63</v>
      </c>
      <c r="AU63" s="19" t="s">
        <v>63</v>
      </c>
      <c r="AV63" s="19" t="s">
        <v>63</v>
      </c>
      <c r="AW63" s="19" t="s">
        <v>63</v>
      </c>
      <c r="AX63" s="19" t="s">
        <v>63</v>
      </c>
      <c r="AY63" s="19"/>
      <c r="AZ63" s="19" t="s">
        <v>64</v>
      </c>
    </row>
    <row r="64" spans="1:52" ht="199.5">
      <c r="A64">
        <v>32150</v>
      </c>
      <c r="B64" s="33" t="s">
        <v>554</v>
      </c>
      <c r="C64">
        <v>11.25</v>
      </c>
      <c r="G64">
        <f t="shared" si="0"/>
        <v>11.25</v>
      </c>
      <c r="H64">
        <v>1</v>
      </c>
      <c r="J64" s="15" t="s">
        <v>55</v>
      </c>
      <c r="K64" s="1">
        <v>1734</v>
      </c>
      <c r="L64" s="16">
        <v>23</v>
      </c>
      <c r="M64" s="20" t="s">
        <v>170</v>
      </c>
      <c r="N64" s="17" t="s">
        <v>171</v>
      </c>
      <c r="O64" s="17" t="s">
        <v>58</v>
      </c>
      <c r="P64" s="17" t="s">
        <v>59</v>
      </c>
      <c r="Q64" s="18">
        <v>1</v>
      </c>
      <c r="R64" s="18" t="s">
        <v>172</v>
      </c>
      <c r="S64" s="17"/>
      <c r="T64" s="17" t="s">
        <v>173</v>
      </c>
      <c r="U64" s="19" t="s">
        <v>62</v>
      </c>
      <c r="V64" s="19" t="s">
        <v>63</v>
      </c>
      <c r="W64" s="19" t="s">
        <v>63</v>
      </c>
      <c r="X64" s="19" t="s">
        <v>63</v>
      </c>
      <c r="Y64" s="19" t="s">
        <v>63</v>
      </c>
      <c r="Z64" s="19" t="s">
        <v>63</v>
      </c>
      <c r="AA64" s="19" t="s">
        <v>62</v>
      </c>
      <c r="AB64" s="19" t="s">
        <v>62</v>
      </c>
      <c r="AC64" s="19" t="s">
        <v>62</v>
      </c>
      <c r="AD64" s="19" t="s">
        <v>62</v>
      </c>
      <c r="AE64" s="19" t="s">
        <v>62</v>
      </c>
      <c r="AF64" s="19" t="s">
        <v>62</v>
      </c>
      <c r="AG64" s="19" t="s">
        <v>62</v>
      </c>
      <c r="AH64" s="19" t="s">
        <v>62</v>
      </c>
      <c r="AI64" s="19" t="s">
        <v>63</v>
      </c>
      <c r="AJ64" s="19" t="s">
        <v>63</v>
      </c>
      <c r="AK64" s="19" t="s">
        <v>63</v>
      </c>
      <c r="AL64" s="19" t="s">
        <v>63</v>
      </c>
      <c r="AM64" s="19" t="s">
        <v>63</v>
      </c>
      <c r="AN64" s="19" t="s">
        <v>63</v>
      </c>
      <c r="AO64" s="19" t="s">
        <v>63</v>
      </c>
      <c r="AP64" s="19" t="s">
        <v>63</v>
      </c>
      <c r="AQ64" s="19" t="s">
        <v>63</v>
      </c>
      <c r="AR64" s="19" t="s">
        <v>63</v>
      </c>
      <c r="AS64" s="19" t="s">
        <v>63</v>
      </c>
      <c r="AT64" s="19" t="s">
        <v>63</v>
      </c>
      <c r="AU64" s="19" t="s">
        <v>63</v>
      </c>
      <c r="AV64" s="19" t="s">
        <v>63</v>
      </c>
      <c r="AW64" s="19" t="s">
        <v>63</v>
      </c>
      <c r="AX64" s="19" t="s">
        <v>63</v>
      </c>
      <c r="AY64" s="19"/>
      <c r="AZ64" s="19" t="s">
        <v>64</v>
      </c>
    </row>
    <row r="65" spans="1:52">
      <c r="A65">
        <v>32064</v>
      </c>
      <c r="B65" s="33" t="s">
        <v>174</v>
      </c>
      <c r="C65">
        <v>0.25</v>
      </c>
      <c r="G65">
        <f t="shared" si="0"/>
        <v>0.25</v>
      </c>
      <c r="H65">
        <v>1</v>
      </c>
      <c r="J65" s="15" t="s">
        <v>55</v>
      </c>
      <c r="K65" s="1">
        <v>1738</v>
      </c>
      <c r="L65" s="16">
        <v>2.8</v>
      </c>
      <c r="M65" s="22" t="s">
        <v>174</v>
      </c>
      <c r="N65" s="17" t="s">
        <v>57</v>
      </c>
      <c r="O65" s="17" t="s">
        <v>57</v>
      </c>
      <c r="P65" s="17" t="s">
        <v>57</v>
      </c>
      <c r="Q65" s="18">
        <v>1</v>
      </c>
      <c r="R65" s="17"/>
      <c r="S65" s="17"/>
      <c r="T65" s="17"/>
      <c r="U65" s="19" t="s">
        <v>62</v>
      </c>
      <c r="V65" s="19" t="s">
        <v>63</v>
      </c>
      <c r="W65" s="19" t="s">
        <v>63</v>
      </c>
      <c r="X65" s="19" t="s">
        <v>63</v>
      </c>
      <c r="Y65" s="19" t="s">
        <v>63</v>
      </c>
      <c r="Z65" s="19" t="s">
        <v>63</v>
      </c>
      <c r="AA65" s="19" t="s">
        <v>62</v>
      </c>
      <c r="AB65" s="19" t="s">
        <v>62</v>
      </c>
      <c r="AC65" s="19" t="s">
        <v>62</v>
      </c>
      <c r="AD65" s="19" t="s">
        <v>62</v>
      </c>
      <c r="AE65" s="19" t="s">
        <v>62</v>
      </c>
      <c r="AF65" s="19" t="s">
        <v>62</v>
      </c>
      <c r="AG65" s="19" t="s">
        <v>62</v>
      </c>
      <c r="AH65" s="19" t="s">
        <v>62</v>
      </c>
      <c r="AI65" s="19" t="s">
        <v>63</v>
      </c>
      <c r="AJ65" s="19" t="s">
        <v>63</v>
      </c>
      <c r="AK65" s="19" t="s">
        <v>63</v>
      </c>
      <c r="AL65" s="19" t="s">
        <v>63</v>
      </c>
      <c r="AM65" s="19" t="s">
        <v>63</v>
      </c>
      <c r="AN65" s="19" t="s">
        <v>63</v>
      </c>
      <c r="AO65" s="19" t="s">
        <v>63</v>
      </c>
      <c r="AP65" s="19" t="s">
        <v>63</v>
      </c>
      <c r="AQ65" s="19" t="s">
        <v>63</v>
      </c>
      <c r="AR65" s="19" t="s">
        <v>63</v>
      </c>
      <c r="AS65" s="19" t="s">
        <v>63</v>
      </c>
      <c r="AT65" s="19" t="s">
        <v>63</v>
      </c>
      <c r="AU65" s="19" t="s">
        <v>63</v>
      </c>
      <c r="AV65" s="19" t="s">
        <v>63</v>
      </c>
      <c r="AW65" s="19" t="s">
        <v>63</v>
      </c>
      <c r="AX65" s="19" t="s">
        <v>62</v>
      </c>
      <c r="AY65" s="19"/>
      <c r="AZ65" s="19" t="s">
        <v>64</v>
      </c>
    </row>
    <row r="66" spans="1:52" ht="57">
      <c r="G66">
        <f t="shared" si="0"/>
        <v>0</v>
      </c>
      <c r="H66">
        <v>0</v>
      </c>
      <c r="I66" s="33" t="s">
        <v>541</v>
      </c>
      <c r="J66" s="15" t="s">
        <v>55</v>
      </c>
      <c r="K66" s="1">
        <v>1739</v>
      </c>
      <c r="L66" s="16">
        <v>20</v>
      </c>
      <c r="M66" s="20" t="s">
        <v>175</v>
      </c>
      <c r="N66" s="17" t="s">
        <v>176</v>
      </c>
      <c r="O66" s="17" t="s">
        <v>156</v>
      </c>
      <c r="P66" s="17" t="s">
        <v>57</v>
      </c>
      <c r="Q66" s="18">
        <v>1</v>
      </c>
      <c r="R66" s="17"/>
      <c r="S66" s="17"/>
      <c r="T66" s="17"/>
      <c r="U66" s="19" t="s">
        <v>62</v>
      </c>
      <c r="V66" s="19" t="s">
        <v>63</v>
      </c>
      <c r="W66" s="19" t="s">
        <v>63</v>
      </c>
      <c r="X66" s="19" t="s">
        <v>63</v>
      </c>
      <c r="Y66" s="19" t="s">
        <v>63</v>
      </c>
      <c r="Z66" s="19" t="s">
        <v>63</v>
      </c>
      <c r="AA66" s="19" t="s">
        <v>62</v>
      </c>
      <c r="AB66" s="19" t="s">
        <v>62</v>
      </c>
      <c r="AC66" s="19" t="s">
        <v>62</v>
      </c>
      <c r="AD66" s="19" t="s">
        <v>62</v>
      </c>
      <c r="AE66" s="19" t="s">
        <v>62</v>
      </c>
      <c r="AF66" s="19" t="s">
        <v>62</v>
      </c>
      <c r="AG66" s="19" t="s">
        <v>62</v>
      </c>
      <c r="AH66" s="19" t="s">
        <v>63</v>
      </c>
      <c r="AI66" s="19" t="s">
        <v>62</v>
      </c>
      <c r="AJ66" s="19" t="s">
        <v>63</v>
      </c>
      <c r="AK66" s="19" t="s">
        <v>63</v>
      </c>
      <c r="AL66" s="19" t="s">
        <v>62</v>
      </c>
      <c r="AM66" s="19" t="s">
        <v>62</v>
      </c>
      <c r="AN66" s="19" t="s">
        <v>62</v>
      </c>
      <c r="AO66" s="19" t="s">
        <v>62</v>
      </c>
      <c r="AP66" s="19" t="s">
        <v>62</v>
      </c>
      <c r="AQ66" s="19" t="s">
        <v>62</v>
      </c>
      <c r="AR66" s="19" t="s">
        <v>62</v>
      </c>
      <c r="AS66" s="19" t="s">
        <v>62</v>
      </c>
      <c r="AT66" s="19" t="s">
        <v>62</v>
      </c>
      <c r="AU66" s="19" t="s">
        <v>62</v>
      </c>
      <c r="AV66" s="19" t="s">
        <v>62</v>
      </c>
      <c r="AW66" s="19" t="s">
        <v>63</v>
      </c>
      <c r="AX66" s="19" t="s">
        <v>62</v>
      </c>
      <c r="AY66" s="19"/>
      <c r="AZ66" s="19" t="s">
        <v>64</v>
      </c>
    </row>
    <row r="67" spans="1:52" ht="142.5">
      <c r="A67">
        <v>32880</v>
      </c>
      <c r="B67" s="33" t="s">
        <v>555</v>
      </c>
      <c r="C67">
        <v>0.5</v>
      </c>
      <c r="G67">
        <f t="shared" si="0"/>
        <v>0.5</v>
      </c>
      <c r="H67">
        <v>1</v>
      </c>
      <c r="J67" s="15" t="s">
        <v>55</v>
      </c>
      <c r="K67" s="1">
        <v>1740</v>
      </c>
      <c r="L67" s="16">
        <v>1</v>
      </c>
      <c r="M67" s="20" t="s">
        <v>177</v>
      </c>
      <c r="N67" s="17" t="s">
        <v>57</v>
      </c>
      <c r="O67" s="17" t="s">
        <v>156</v>
      </c>
      <c r="P67" s="17" t="s">
        <v>57</v>
      </c>
      <c r="Q67" s="18">
        <v>1</v>
      </c>
      <c r="R67" s="17"/>
      <c r="S67" s="17"/>
      <c r="T67" s="17"/>
      <c r="U67" s="19" t="s">
        <v>62</v>
      </c>
      <c r="V67" s="19" t="s">
        <v>63</v>
      </c>
      <c r="W67" s="19" t="s">
        <v>63</v>
      </c>
      <c r="X67" s="19" t="s">
        <v>63</v>
      </c>
      <c r="Y67" s="19" t="s">
        <v>63</v>
      </c>
      <c r="Z67" s="19" t="s">
        <v>63</v>
      </c>
      <c r="AA67" s="19" t="s">
        <v>62</v>
      </c>
      <c r="AB67" s="19" t="s">
        <v>62</v>
      </c>
      <c r="AC67" s="19" t="s">
        <v>62</v>
      </c>
      <c r="AD67" s="19" t="s">
        <v>62</v>
      </c>
      <c r="AE67" s="19" t="s">
        <v>62</v>
      </c>
      <c r="AF67" s="19" t="s">
        <v>62</v>
      </c>
      <c r="AG67" s="19" t="s">
        <v>62</v>
      </c>
      <c r="AH67" s="19" t="s">
        <v>62</v>
      </c>
      <c r="AI67" s="19" t="s">
        <v>63</v>
      </c>
      <c r="AJ67" s="19" t="s">
        <v>63</v>
      </c>
      <c r="AK67" s="19" t="s">
        <v>63</v>
      </c>
      <c r="AL67" s="19" t="s">
        <v>63</v>
      </c>
      <c r="AM67" s="19" t="s">
        <v>63</v>
      </c>
      <c r="AN67" s="19" t="s">
        <v>63</v>
      </c>
      <c r="AO67" s="19" t="s">
        <v>63</v>
      </c>
      <c r="AP67" s="19" t="s">
        <v>63</v>
      </c>
      <c r="AQ67" s="19" t="s">
        <v>63</v>
      </c>
      <c r="AR67" s="19" t="s">
        <v>63</v>
      </c>
      <c r="AS67" s="19" t="s">
        <v>63</v>
      </c>
      <c r="AT67" s="19" t="s">
        <v>63</v>
      </c>
      <c r="AU67" s="19" t="s">
        <v>63</v>
      </c>
      <c r="AV67" s="19" t="s">
        <v>63</v>
      </c>
      <c r="AW67" s="19" t="s">
        <v>62</v>
      </c>
      <c r="AX67" s="19" t="s">
        <v>63</v>
      </c>
      <c r="AY67" s="19"/>
      <c r="AZ67" s="19" t="s">
        <v>64</v>
      </c>
    </row>
    <row r="68" spans="1:52">
      <c r="A68">
        <v>32306</v>
      </c>
      <c r="B68" s="33" t="s">
        <v>556</v>
      </c>
      <c r="C68">
        <v>22.3</v>
      </c>
      <c r="G68">
        <f t="shared" ref="G68:G127" si="1">SUM(C68,F68)</f>
        <v>22.3</v>
      </c>
      <c r="H68">
        <v>1</v>
      </c>
      <c r="J68" s="15" t="s">
        <v>55</v>
      </c>
      <c r="K68" s="1">
        <v>1748</v>
      </c>
      <c r="L68" s="16">
        <v>76</v>
      </c>
      <c r="M68" s="20" t="s">
        <v>178</v>
      </c>
      <c r="N68" s="17" t="s">
        <v>57</v>
      </c>
      <c r="O68" s="17" t="s">
        <v>58</v>
      </c>
      <c r="P68" s="17" t="s">
        <v>57</v>
      </c>
      <c r="Q68" s="18">
        <v>1</v>
      </c>
      <c r="R68" s="17"/>
      <c r="S68" s="17"/>
      <c r="T68" s="17"/>
      <c r="U68" s="19" t="s">
        <v>62</v>
      </c>
      <c r="V68" s="19" t="s">
        <v>63</v>
      </c>
      <c r="W68" s="19" t="s">
        <v>63</v>
      </c>
      <c r="X68" s="19" t="s">
        <v>63</v>
      </c>
      <c r="Y68" s="19" t="s">
        <v>63</v>
      </c>
      <c r="Z68" s="19" t="s">
        <v>62</v>
      </c>
      <c r="AA68" s="19" t="s">
        <v>63</v>
      </c>
      <c r="AB68" s="19" t="s">
        <v>62</v>
      </c>
      <c r="AC68" s="19" t="s">
        <v>62</v>
      </c>
      <c r="AD68" s="19" t="s">
        <v>62</v>
      </c>
      <c r="AE68" s="19" t="s">
        <v>62</v>
      </c>
      <c r="AF68" s="19" t="s">
        <v>63</v>
      </c>
      <c r="AG68" s="19" t="s">
        <v>63</v>
      </c>
      <c r="AH68" s="19" t="s">
        <v>63</v>
      </c>
      <c r="AI68" s="19" t="s">
        <v>63</v>
      </c>
      <c r="AJ68" s="19" t="s">
        <v>63</v>
      </c>
      <c r="AK68" s="19" t="s">
        <v>63</v>
      </c>
      <c r="AL68" s="19" t="s">
        <v>63</v>
      </c>
      <c r="AM68" s="19" t="s">
        <v>63</v>
      </c>
      <c r="AN68" s="19" t="s">
        <v>63</v>
      </c>
      <c r="AO68" s="19" t="s">
        <v>63</v>
      </c>
      <c r="AP68" s="19" t="s">
        <v>63</v>
      </c>
      <c r="AQ68" s="19" t="s">
        <v>63</v>
      </c>
      <c r="AR68" s="19" t="s">
        <v>63</v>
      </c>
      <c r="AS68" s="19" t="s">
        <v>63</v>
      </c>
      <c r="AT68" s="19" t="s">
        <v>63</v>
      </c>
      <c r="AU68" s="19" t="s">
        <v>63</v>
      </c>
      <c r="AV68" s="19" t="s">
        <v>63</v>
      </c>
      <c r="AW68" s="19" t="s">
        <v>63</v>
      </c>
      <c r="AX68" s="19" t="s">
        <v>63</v>
      </c>
      <c r="AY68" s="19"/>
      <c r="AZ68" s="19" t="s">
        <v>64</v>
      </c>
    </row>
    <row r="69" spans="1:52">
      <c r="A69">
        <v>32373</v>
      </c>
      <c r="B69" s="33" t="s">
        <v>557</v>
      </c>
      <c r="C69">
        <v>4.2</v>
      </c>
      <c r="G69">
        <f t="shared" si="1"/>
        <v>4.2</v>
      </c>
      <c r="H69">
        <v>1</v>
      </c>
      <c r="J69" s="15" t="s">
        <v>55</v>
      </c>
      <c r="K69" s="1">
        <v>1749</v>
      </c>
      <c r="L69" s="16">
        <v>25</v>
      </c>
      <c r="M69" s="20" t="s">
        <v>179</v>
      </c>
      <c r="N69" s="17" t="s">
        <v>74</v>
      </c>
      <c r="O69" s="17" t="s">
        <v>58</v>
      </c>
      <c r="P69" s="17" t="s">
        <v>59</v>
      </c>
      <c r="Q69" s="18">
        <v>1</v>
      </c>
      <c r="R69" s="17"/>
      <c r="S69" s="21"/>
      <c r="T69" s="17"/>
      <c r="U69" s="19" t="s">
        <v>62</v>
      </c>
      <c r="V69" s="19" t="s">
        <v>62</v>
      </c>
      <c r="W69" s="19" t="s">
        <v>63</v>
      </c>
      <c r="X69" s="19" t="s">
        <v>63</v>
      </c>
      <c r="Y69" s="19" t="s">
        <v>63</v>
      </c>
      <c r="Z69" s="19" t="s">
        <v>62</v>
      </c>
      <c r="AA69" s="19" t="s">
        <v>63</v>
      </c>
      <c r="AB69" s="19" t="s">
        <v>62</v>
      </c>
      <c r="AC69" s="19" t="s">
        <v>62</v>
      </c>
      <c r="AD69" s="19" t="s">
        <v>62</v>
      </c>
      <c r="AE69" s="19" t="s">
        <v>62</v>
      </c>
      <c r="AF69" s="19" t="s">
        <v>63</v>
      </c>
      <c r="AG69" s="19" t="s">
        <v>63</v>
      </c>
      <c r="AH69" s="19" t="s">
        <v>63</v>
      </c>
      <c r="AI69" s="19" t="s">
        <v>63</v>
      </c>
      <c r="AJ69" s="19" t="s">
        <v>63</v>
      </c>
      <c r="AK69" s="19" t="s">
        <v>63</v>
      </c>
      <c r="AL69" s="19" t="s">
        <v>63</v>
      </c>
      <c r="AM69" s="19" t="s">
        <v>63</v>
      </c>
      <c r="AN69" s="19" t="s">
        <v>63</v>
      </c>
      <c r="AO69" s="19" t="s">
        <v>63</v>
      </c>
      <c r="AP69" s="19" t="s">
        <v>63</v>
      </c>
      <c r="AQ69" s="19" t="s">
        <v>63</v>
      </c>
      <c r="AR69" s="19" t="s">
        <v>63</v>
      </c>
      <c r="AS69" s="19" t="s">
        <v>63</v>
      </c>
      <c r="AT69" s="19" t="s">
        <v>63</v>
      </c>
      <c r="AU69" s="19" t="s">
        <v>63</v>
      </c>
      <c r="AV69" s="19" t="s">
        <v>63</v>
      </c>
      <c r="AW69" s="19" t="s">
        <v>63</v>
      </c>
      <c r="AX69" s="19" t="s">
        <v>63</v>
      </c>
      <c r="AY69" s="19"/>
      <c r="AZ69" s="19" t="s">
        <v>64</v>
      </c>
    </row>
    <row r="70" spans="1:52">
      <c r="A70">
        <v>32306</v>
      </c>
      <c r="B70" s="33" t="s">
        <v>556</v>
      </c>
      <c r="C70">
        <v>22.3</v>
      </c>
      <c r="G70">
        <f t="shared" si="1"/>
        <v>22.3</v>
      </c>
      <c r="H70">
        <v>1</v>
      </c>
      <c r="J70" s="15" t="s">
        <v>55</v>
      </c>
      <c r="K70" s="1">
        <v>1751</v>
      </c>
      <c r="L70" s="16">
        <v>68</v>
      </c>
      <c r="M70" s="20" t="s">
        <v>180</v>
      </c>
      <c r="N70" s="17" t="s">
        <v>181</v>
      </c>
      <c r="O70" s="17" t="s">
        <v>58</v>
      </c>
      <c r="P70" s="17" t="s">
        <v>57</v>
      </c>
      <c r="Q70" s="18">
        <v>1</v>
      </c>
      <c r="R70" s="17"/>
      <c r="S70" s="17"/>
      <c r="T70" s="17"/>
      <c r="U70" s="19" t="s">
        <v>62</v>
      </c>
      <c r="V70" s="19" t="s">
        <v>63</v>
      </c>
      <c r="W70" s="19" t="s">
        <v>63</v>
      </c>
      <c r="X70" s="19" t="s">
        <v>63</v>
      </c>
      <c r="Y70" s="19" t="s">
        <v>63</v>
      </c>
      <c r="Z70" s="19" t="s">
        <v>62</v>
      </c>
      <c r="AA70" s="19" t="s">
        <v>63</v>
      </c>
      <c r="AB70" s="19" t="s">
        <v>62</v>
      </c>
      <c r="AC70" s="19" t="s">
        <v>62</v>
      </c>
      <c r="AD70" s="19" t="s">
        <v>62</v>
      </c>
      <c r="AE70" s="19" t="s">
        <v>62</v>
      </c>
      <c r="AF70" s="19" t="s">
        <v>63</v>
      </c>
      <c r="AG70" s="19" t="s">
        <v>63</v>
      </c>
      <c r="AH70" s="19" t="s">
        <v>63</v>
      </c>
      <c r="AI70" s="19" t="s">
        <v>63</v>
      </c>
      <c r="AJ70" s="19" t="s">
        <v>63</v>
      </c>
      <c r="AK70" s="19" t="s">
        <v>63</v>
      </c>
      <c r="AL70" s="19" t="s">
        <v>63</v>
      </c>
      <c r="AM70" s="19" t="s">
        <v>63</v>
      </c>
      <c r="AN70" s="19" t="s">
        <v>63</v>
      </c>
      <c r="AO70" s="19" t="s">
        <v>63</v>
      </c>
      <c r="AP70" s="19" t="s">
        <v>63</v>
      </c>
      <c r="AQ70" s="19" t="s">
        <v>63</v>
      </c>
      <c r="AR70" s="19" t="s">
        <v>63</v>
      </c>
      <c r="AS70" s="19" t="s">
        <v>63</v>
      </c>
      <c r="AT70" s="19" t="s">
        <v>63</v>
      </c>
      <c r="AU70" s="19" t="s">
        <v>63</v>
      </c>
      <c r="AV70" s="19" t="s">
        <v>63</v>
      </c>
      <c r="AW70" s="19" t="s">
        <v>63</v>
      </c>
      <c r="AX70" s="19" t="s">
        <v>63</v>
      </c>
      <c r="AY70" s="19"/>
      <c r="AZ70" s="19" t="s">
        <v>64</v>
      </c>
    </row>
    <row r="71" spans="1:52">
      <c r="A71">
        <v>32267</v>
      </c>
      <c r="B71" s="33" t="s">
        <v>182</v>
      </c>
      <c r="C71">
        <v>12.3</v>
      </c>
      <c r="G71">
        <f t="shared" si="1"/>
        <v>12.3</v>
      </c>
      <c r="H71">
        <v>1</v>
      </c>
      <c r="J71" s="15" t="s">
        <v>55</v>
      </c>
      <c r="K71" s="1">
        <v>1767</v>
      </c>
      <c r="L71" s="16">
        <v>44</v>
      </c>
      <c r="M71" s="20" t="s">
        <v>182</v>
      </c>
      <c r="N71" s="17" t="s">
        <v>158</v>
      </c>
      <c r="O71" s="17" t="s">
        <v>57</v>
      </c>
      <c r="P71" s="17" t="s">
        <v>57</v>
      </c>
      <c r="Q71" s="18">
        <v>1</v>
      </c>
      <c r="R71" s="17"/>
      <c r="S71" s="17"/>
      <c r="T71" s="17"/>
      <c r="U71" s="19" t="s">
        <v>62</v>
      </c>
      <c r="V71" s="19" t="s">
        <v>63</v>
      </c>
      <c r="W71" s="19" t="s">
        <v>63</v>
      </c>
      <c r="X71" s="19" t="s">
        <v>63</v>
      </c>
      <c r="Y71" s="19" t="s">
        <v>63</v>
      </c>
      <c r="Z71" s="19" t="s">
        <v>62</v>
      </c>
      <c r="AA71" s="19" t="s">
        <v>63</v>
      </c>
      <c r="AB71" s="19" t="s">
        <v>62</v>
      </c>
      <c r="AC71" s="19" t="s">
        <v>62</v>
      </c>
      <c r="AD71" s="19" t="s">
        <v>62</v>
      </c>
      <c r="AE71" s="19" t="s">
        <v>62</v>
      </c>
      <c r="AF71" s="19" t="s">
        <v>63</v>
      </c>
      <c r="AG71" s="19" t="s">
        <v>63</v>
      </c>
      <c r="AH71" s="19" t="s">
        <v>63</v>
      </c>
      <c r="AI71" s="19" t="s">
        <v>63</v>
      </c>
      <c r="AJ71" s="19" t="s">
        <v>63</v>
      </c>
      <c r="AK71" s="19" t="s">
        <v>63</v>
      </c>
      <c r="AL71" s="19" t="s">
        <v>63</v>
      </c>
      <c r="AM71" s="19" t="s">
        <v>63</v>
      </c>
      <c r="AN71" s="19" t="s">
        <v>63</v>
      </c>
      <c r="AO71" s="19" t="s">
        <v>63</v>
      </c>
      <c r="AP71" s="19" t="s">
        <v>63</v>
      </c>
      <c r="AQ71" s="19" t="s">
        <v>63</v>
      </c>
      <c r="AR71" s="19" t="s">
        <v>63</v>
      </c>
      <c r="AS71" s="19" t="s">
        <v>63</v>
      </c>
      <c r="AT71" s="19" t="s">
        <v>63</v>
      </c>
      <c r="AU71" s="19" t="s">
        <v>63</v>
      </c>
      <c r="AV71" s="19" t="s">
        <v>63</v>
      </c>
      <c r="AW71" s="19" t="s">
        <v>63</v>
      </c>
      <c r="AX71" s="19" t="s">
        <v>63</v>
      </c>
      <c r="AY71" s="19"/>
      <c r="AZ71" s="19" t="s">
        <v>64</v>
      </c>
    </row>
    <row r="72" spans="1:52" ht="76.5">
      <c r="A72">
        <v>32784</v>
      </c>
      <c r="B72" s="33" t="s">
        <v>558</v>
      </c>
      <c r="C72">
        <v>18.5</v>
      </c>
      <c r="G72">
        <f t="shared" si="1"/>
        <v>18.5</v>
      </c>
      <c r="H72">
        <v>1</v>
      </c>
      <c r="I72" s="33" t="s">
        <v>559</v>
      </c>
      <c r="J72" s="15" t="s">
        <v>183</v>
      </c>
      <c r="K72" s="1">
        <v>3018</v>
      </c>
      <c r="L72" s="16">
        <v>133</v>
      </c>
      <c r="M72" s="23" t="s">
        <v>184</v>
      </c>
      <c r="N72" s="19" t="s">
        <v>185</v>
      </c>
      <c r="O72" s="17" t="s">
        <v>57</v>
      </c>
      <c r="P72" s="19" t="s">
        <v>59</v>
      </c>
      <c r="Q72" s="18">
        <v>1</v>
      </c>
      <c r="R72" s="19" t="s">
        <v>186</v>
      </c>
      <c r="S72" s="19"/>
      <c r="T72" s="19" t="s">
        <v>187</v>
      </c>
      <c r="U72" s="19" t="s">
        <v>63</v>
      </c>
      <c r="V72" s="19" t="s">
        <v>63</v>
      </c>
      <c r="W72" s="19" t="s">
        <v>63</v>
      </c>
      <c r="X72" s="19" t="s">
        <v>63</v>
      </c>
      <c r="Y72" s="19" t="s">
        <v>62</v>
      </c>
      <c r="Z72" s="19" t="s">
        <v>62</v>
      </c>
      <c r="AA72" s="19" t="s">
        <v>63</v>
      </c>
      <c r="AB72" s="19" t="s">
        <v>62</v>
      </c>
      <c r="AC72" s="19" t="s">
        <v>62</v>
      </c>
      <c r="AD72" s="19" t="s">
        <v>62</v>
      </c>
      <c r="AE72" s="19" t="s">
        <v>62</v>
      </c>
      <c r="AF72" s="19" t="s">
        <v>63</v>
      </c>
      <c r="AG72" s="19" t="s">
        <v>63</v>
      </c>
      <c r="AH72" s="19" t="s">
        <v>63</v>
      </c>
      <c r="AI72" s="19" t="s">
        <v>63</v>
      </c>
      <c r="AJ72" s="19" t="s">
        <v>63</v>
      </c>
      <c r="AK72" s="19" t="s">
        <v>63</v>
      </c>
      <c r="AL72" s="19" t="s">
        <v>63</v>
      </c>
      <c r="AM72" s="19" t="s">
        <v>63</v>
      </c>
      <c r="AN72" s="19" t="s">
        <v>63</v>
      </c>
      <c r="AO72" s="19" t="s">
        <v>63</v>
      </c>
      <c r="AP72" s="19" t="s">
        <v>63</v>
      </c>
      <c r="AQ72" s="19" t="s">
        <v>63</v>
      </c>
      <c r="AR72" s="19" t="s">
        <v>63</v>
      </c>
      <c r="AS72" s="19" t="s">
        <v>63</v>
      </c>
      <c r="AT72" s="19" t="s">
        <v>63</v>
      </c>
      <c r="AU72" s="19" t="s">
        <v>63</v>
      </c>
      <c r="AV72" s="19" t="s">
        <v>63</v>
      </c>
      <c r="AW72" s="19" t="s">
        <v>63</v>
      </c>
      <c r="AX72" s="19" t="s">
        <v>63</v>
      </c>
      <c r="AY72" s="19"/>
      <c r="AZ72" s="19" t="s">
        <v>64</v>
      </c>
    </row>
    <row r="73" spans="1:52" ht="71.25">
      <c r="A73">
        <v>32784</v>
      </c>
      <c r="B73" s="33" t="s">
        <v>558</v>
      </c>
      <c r="C73">
        <v>18.5</v>
      </c>
      <c r="G73">
        <f t="shared" si="1"/>
        <v>18.5</v>
      </c>
      <c r="H73">
        <v>2</v>
      </c>
      <c r="I73" s="33" t="s">
        <v>559</v>
      </c>
      <c r="J73" s="15" t="s">
        <v>183</v>
      </c>
      <c r="K73" s="1">
        <v>3018.1</v>
      </c>
      <c r="L73" s="16">
        <v>53</v>
      </c>
      <c r="M73" s="23" t="s">
        <v>188</v>
      </c>
      <c r="N73" s="19" t="s">
        <v>185</v>
      </c>
      <c r="O73" s="17" t="s">
        <v>57</v>
      </c>
      <c r="P73" s="19" t="s">
        <v>59</v>
      </c>
      <c r="Q73" s="18">
        <v>1</v>
      </c>
      <c r="R73" s="19" t="s">
        <v>189</v>
      </c>
      <c r="S73" s="19"/>
      <c r="T73" s="19" t="s">
        <v>190</v>
      </c>
      <c r="U73" s="19" t="s">
        <v>63</v>
      </c>
      <c r="V73" s="19" t="s">
        <v>63</v>
      </c>
      <c r="W73" s="19" t="s">
        <v>63</v>
      </c>
      <c r="X73" s="19" t="s">
        <v>63</v>
      </c>
      <c r="Y73" s="19" t="s">
        <v>62</v>
      </c>
      <c r="Z73" s="19" t="s">
        <v>62</v>
      </c>
      <c r="AA73" s="19" t="s">
        <v>63</v>
      </c>
      <c r="AB73" s="19" t="s">
        <v>62</v>
      </c>
      <c r="AC73" s="19" t="s">
        <v>62</v>
      </c>
      <c r="AD73" s="19" t="s">
        <v>62</v>
      </c>
      <c r="AE73" s="19" t="s">
        <v>62</v>
      </c>
      <c r="AF73" s="19" t="s">
        <v>63</v>
      </c>
      <c r="AG73" s="19" t="s">
        <v>63</v>
      </c>
      <c r="AH73" s="19" t="s">
        <v>63</v>
      </c>
      <c r="AI73" s="19" t="s">
        <v>63</v>
      </c>
      <c r="AJ73" s="19" t="s">
        <v>63</v>
      </c>
      <c r="AK73" s="19" t="s">
        <v>63</v>
      </c>
      <c r="AL73" s="19" t="s">
        <v>63</v>
      </c>
      <c r="AM73" s="19" t="s">
        <v>63</v>
      </c>
      <c r="AN73" s="19" t="s">
        <v>63</v>
      </c>
      <c r="AO73" s="19" t="s">
        <v>63</v>
      </c>
      <c r="AP73" s="19" t="s">
        <v>63</v>
      </c>
      <c r="AQ73" s="19" t="s">
        <v>63</v>
      </c>
      <c r="AR73" s="19" t="s">
        <v>63</v>
      </c>
      <c r="AS73" s="19" t="s">
        <v>63</v>
      </c>
      <c r="AT73" s="19" t="s">
        <v>63</v>
      </c>
      <c r="AU73" s="19" t="s">
        <v>63</v>
      </c>
      <c r="AV73" s="19" t="s">
        <v>63</v>
      </c>
      <c r="AW73" s="19" t="s">
        <v>63</v>
      </c>
      <c r="AX73" s="19" t="s">
        <v>63</v>
      </c>
      <c r="AY73" s="19" t="s">
        <v>191</v>
      </c>
      <c r="AZ73" s="19" t="s">
        <v>64</v>
      </c>
    </row>
    <row r="74" spans="1:52">
      <c r="A74">
        <v>32617</v>
      </c>
      <c r="B74" s="33" t="s">
        <v>560</v>
      </c>
      <c r="C74">
        <v>5.5</v>
      </c>
      <c r="G74">
        <f t="shared" si="1"/>
        <v>5.5</v>
      </c>
      <c r="H74">
        <v>1</v>
      </c>
      <c r="J74" s="15" t="s">
        <v>183</v>
      </c>
      <c r="K74" s="1">
        <v>3057</v>
      </c>
      <c r="L74" s="16">
        <v>20</v>
      </c>
      <c r="M74" s="23" t="s">
        <v>192</v>
      </c>
      <c r="N74" s="17" t="s">
        <v>57</v>
      </c>
      <c r="O74" s="17" t="s">
        <v>57</v>
      </c>
      <c r="P74" s="19" t="s">
        <v>59</v>
      </c>
      <c r="Q74" s="18">
        <v>1</v>
      </c>
      <c r="R74" s="19"/>
      <c r="S74" s="19"/>
      <c r="T74" s="19"/>
      <c r="U74" s="19" t="s">
        <v>63</v>
      </c>
      <c r="V74" s="19" t="s">
        <v>63</v>
      </c>
      <c r="W74" s="19" t="s">
        <v>62</v>
      </c>
      <c r="X74" s="19" t="s">
        <v>63</v>
      </c>
      <c r="Y74" s="19" t="s">
        <v>62</v>
      </c>
      <c r="Z74" s="19" t="s">
        <v>63</v>
      </c>
      <c r="AA74" s="19" t="s">
        <v>62</v>
      </c>
      <c r="AB74" s="19" t="s">
        <v>62</v>
      </c>
      <c r="AC74" s="19" t="s">
        <v>62</v>
      </c>
      <c r="AD74" s="19" t="s">
        <v>62</v>
      </c>
      <c r="AE74" s="19" t="s">
        <v>62</v>
      </c>
      <c r="AF74" s="19" t="s">
        <v>63</v>
      </c>
      <c r="AG74" s="19" t="s">
        <v>63</v>
      </c>
      <c r="AH74" s="19" t="s">
        <v>63</v>
      </c>
      <c r="AI74" s="19" t="s">
        <v>63</v>
      </c>
      <c r="AJ74" s="19" t="s">
        <v>63</v>
      </c>
      <c r="AK74" s="19" t="s">
        <v>63</v>
      </c>
      <c r="AL74" s="19" t="s">
        <v>63</v>
      </c>
      <c r="AM74" s="19" t="s">
        <v>63</v>
      </c>
      <c r="AN74" s="19" t="s">
        <v>63</v>
      </c>
      <c r="AO74" s="19" t="s">
        <v>63</v>
      </c>
      <c r="AP74" s="19" t="s">
        <v>63</v>
      </c>
      <c r="AQ74" s="19" t="s">
        <v>63</v>
      </c>
      <c r="AR74" s="19" t="s">
        <v>63</v>
      </c>
      <c r="AS74" s="19" t="s">
        <v>63</v>
      </c>
      <c r="AT74" s="19" t="s">
        <v>63</v>
      </c>
      <c r="AU74" s="19" t="s">
        <v>63</v>
      </c>
      <c r="AV74" s="19" t="s">
        <v>63</v>
      </c>
      <c r="AW74" s="19" t="s">
        <v>63</v>
      </c>
      <c r="AX74" s="19" t="s">
        <v>63</v>
      </c>
      <c r="AY74" s="19"/>
      <c r="AZ74" s="19" t="s">
        <v>64</v>
      </c>
    </row>
    <row r="75" spans="1:52" ht="199.5">
      <c r="A75">
        <v>32817</v>
      </c>
      <c r="B75" s="33" t="s">
        <v>561</v>
      </c>
      <c r="C75">
        <v>89.5</v>
      </c>
      <c r="G75">
        <f t="shared" si="1"/>
        <v>89.5</v>
      </c>
      <c r="H75">
        <v>1</v>
      </c>
      <c r="J75" s="15" t="s">
        <v>183</v>
      </c>
      <c r="K75" s="1">
        <v>3062</v>
      </c>
      <c r="L75" s="16">
        <v>133</v>
      </c>
      <c r="M75" s="23" t="s">
        <v>193</v>
      </c>
      <c r="N75" s="19" t="s">
        <v>185</v>
      </c>
      <c r="O75" s="17" t="s">
        <v>57</v>
      </c>
      <c r="P75" s="19" t="s">
        <v>59</v>
      </c>
      <c r="Q75" s="18">
        <v>1</v>
      </c>
      <c r="R75" s="19" t="s">
        <v>194</v>
      </c>
      <c r="S75" s="19"/>
      <c r="T75" s="19" t="s">
        <v>195</v>
      </c>
      <c r="U75" s="19" t="s">
        <v>63</v>
      </c>
      <c r="V75" s="19" t="s">
        <v>63</v>
      </c>
      <c r="W75" s="19" t="s">
        <v>62</v>
      </c>
      <c r="X75" s="19" t="s">
        <v>63</v>
      </c>
      <c r="Y75" s="19" t="s">
        <v>62</v>
      </c>
      <c r="Z75" s="19" t="s">
        <v>62</v>
      </c>
      <c r="AA75" s="19" t="s">
        <v>63</v>
      </c>
      <c r="AB75" s="19" t="s">
        <v>62</v>
      </c>
      <c r="AC75" s="19" t="s">
        <v>62</v>
      </c>
      <c r="AD75" s="19" t="s">
        <v>62</v>
      </c>
      <c r="AE75" s="19" t="s">
        <v>62</v>
      </c>
      <c r="AF75" s="19" t="s">
        <v>63</v>
      </c>
      <c r="AG75" s="19" t="s">
        <v>63</v>
      </c>
      <c r="AH75" s="19" t="s">
        <v>63</v>
      </c>
      <c r="AI75" s="19" t="s">
        <v>63</v>
      </c>
      <c r="AJ75" s="19" t="s">
        <v>63</v>
      </c>
      <c r="AK75" s="19" t="s">
        <v>63</v>
      </c>
      <c r="AL75" s="19" t="s">
        <v>63</v>
      </c>
      <c r="AM75" s="19" t="s">
        <v>63</v>
      </c>
      <c r="AN75" s="19" t="s">
        <v>63</v>
      </c>
      <c r="AO75" s="19" t="s">
        <v>63</v>
      </c>
      <c r="AP75" s="19" t="s">
        <v>63</v>
      </c>
      <c r="AQ75" s="19" t="s">
        <v>63</v>
      </c>
      <c r="AR75" s="19" t="s">
        <v>63</v>
      </c>
      <c r="AS75" s="19" t="s">
        <v>63</v>
      </c>
      <c r="AT75" s="19" t="s">
        <v>63</v>
      </c>
      <c r="AU75" s="19" t="s">
        <v>63</v>
      </c>
      <c r="AV75" s="19" t="s">
        <v>63</v>
      </c>
      <c r="AW75" s="19" t="s">
        <v>63</v>
      </c>
      <c r="AX75" s="19" t="s">
        <v>63</v>
      </c>
      <c r="AY75" s="19"/>
      <c r="AZ75" s="19" t="s">
        <v>64</v>
      </c>
    </row>
    <row r="76" spans="1:52" ht="199.5">
      <c r="A76">
        <v>32817</v>
      </c>
      <c r="B76" s="33" t="s">
        <v>561</v>
      </c>
      <c r="C76">
        <v>89.5</v>
      </c>
      <c r="G76">
        <f t="shared" si="1"/>
        <v>89.5</v>
      </c>
      <c r="H76">
        <v>2</v>
      </c>
      <c r="I76" s="33" t="s">
        <v>559</v>
      </c>
      <c r="J76" s="15" t="s">
        <v>183</v>
      </c>
      <c r="K76" s="1">
        <v>3062.1</v>
      </c>
      <c r="L76" s="16">
        <v>53</v>
      </c>
      <c r="M76" s="23" t="s">
        <v>196</v>
      </c>
      <c r="N76" s="19" t="s">
        <v>185</v>
      </c>
      <c r="O76" s="17" t="s">
        <v>57</v>
      </c>
      <c r="P76" s="19" t="s">
        <v>59</v>
      </c>
      <c r="Q76" s="18">
        <v>1</v>
      </c>
      <c r="R76" s="19" t="s">
        <v>189</v>
      </c>
      <c r="S76" s="19"/>
      <c r="T76" s="19" t="s">
        <v>197</v>
      </c>
      <c r="U76" s="19" t="s">
        <v>63</v>
      </c>
      <c r="V76" s="19" t="s">
        <v>63</v>
      </c>
      <c r="W76" s="19" t="s">
        <v>62</v>
      </c>
      <c r="X76" s="19" t="s">
        <v>63</v>
      </c>
      <c r="Y76" s="19" t="s">
        <v>62</v>
      </c>
      <c r="Z76" s="19" t="s">
        <v>62</v>
      </c>
      <c r="AA76" s="19" t="s">
        <v>63</v>
      </c>
      <c r="AB76" s="19" t="s">
        <v>62</v>
      </c>
      <c r="AC76" s="19" t="s">
        <v>62</v>
      </c>
      <c r="AD76" s="19" t="s">
        <v>62</v>
      </c>
      <c r="AE76" s="19" t="s">
        <v>62</v>
      </c>
      <c r="AF76" s="19" t="s">
        <v>63</v>
      </c>
      <c r="AG76" s="19" t="s">
        <v>63</v>
      </c>
      <c r="AH76" s="19" t="s">
        <v>63</v>
      </c>
      <c r="AI76" s="19" t="s">
        <v>63</v>
      </c>
      <c r="AJ76" s="19" t="s">
        <v>63</v>
      </c>
      <c r="AK76" s="19" t="s">
        <v>63</v>
      </c>
      <c r="AL76" s="19" t="s">
        <v>63</v>
      </c>
      <c r="AM76" s="19" t="s">
        <v>63</v>
      </c>
      <c r="AN76" s="19" t="s">
        <v>63</v>
      </c>
      <c r="AO76" s="19" t="s">
        <v>63</v>
      </c>
      <c r="AP76" s="19" t="s">
        <v>63</v>
      </c>
      <c r="AQ76" s="19" t="s">
        <v>63</v>
      </c>
      <c r="AR76" s="19" t="s">
        <v>63</v>
      </c>
      <c r="AS76" s="19" t="s">
        <v>63</v>
      </c>
      <c r="AT76" s="19" t="s">
        <v>63</v>
      </c>
      <c r="AU76" s="19" t="s">
        <v>63</v>
      </c>
      <c r="AV76" s="19" t="s">
        <v>63</v>
      </c>
      <c r="AW76" s="19" t="s">
        <v>63</v>
      </c>
      <c r="AX76" s="19" t="s">
        <v>63</v>
      </c>
      <c r="AY76" s="19" t="s">
        <v>191</v>
      </c>
      <c r="AZ76" s="19" t="s">
        <v>64</v>
      </c>
    </row>
    <row r="77" spans="1:52">
      <c r="A77">
        <v>32618</v>
      </c>
      <c r="B77" s="33" t="s">
        <v>562</v>
      </c>
      <c r="C77">
        <v>9.8000000000000007</v>
      </c>
      <c r="G77">
        <f t="shared" si="1"/>
        <v>9.8000000000000007</v>
      </c>
      <c r="H77">
        <v>1</v>
      </c>
      <c r="J77" s="15" t="s">
        <v>183</v>
      </c>
      <c r="K77" s="1">
        <v>3069</v>
      </c>
      <c r="L77" s="16">
        <v>25</v>
      </c>
      <c r="M77" s="23" t="s">
        <v>198</v>
      </c>
      <c r="N77" s="17" t="s">
        <v>57</v>
      </c>
      <c r="O77" s="17" t="s">
        <v>57</v>
      </c>
      <c r="P77" s="19" t="s">
        <v>59</v>
      </c>
      <c r="Q77" s="18">
        <v>1</v>
      </c>
      <c r="R77" s="19"/>
      <c r="S77" s="19"/>
      <c r="T77" s="19"/>
      <c r="U77" s="19" t="s">
        <v>63</v>
      </c>
      <c r="V77" s="19" t="s">
        <v>63</v>
      </c>
      <c r="W77" s="19" t="s">
        <v>62</v>
      </c>
      <c r="X77" s="19" t="s">
        <v>63</v>
      </c>
      <c r="Y77" s="19" t="s">
        <v>62</v>
      </c>
      <c r="Z77" s="19" t="s">
        <v>63</v>
      </c>
      <c r="AA77" s="19" t="s">
        <v>62</v>
      </c>
      <c r="AB77" s="19" t="s">
        <v>62</v>
      </c>
      <c r="AC77" s="19" t="s">
        <v>62</v>
      </c>
      <c r="AD77" s="19" t="s">
        <v>62</v>
      </c>
      <c r="AE77" s="19" t="s">
        <v>62</v>
      </c>
      <c r="AF77" s="19" t="s">
        <v>63</v>
      </c>
      <c r="AG77" s="19" t="s">
        <v>63</v>
      </c>
      <c r="AH77" s="19" t="s">
        <v>63</v>
      </c>
      <c r="AI77" s="19" t="s">
        <v>63</v>
      </c>
      <c r="AJ77" s="19" t="s">
        <v>63</v>
      </c>
      <c r="AK77" s="19" t="s">
        <v>63</v>
      </c>
      <c r="AL77" s="19" t="s">
        <v>63</v>
      </c>
      <c r="AM77" s="19" t="s">
        <v>63</v>
      </c>
      <c r="AN77" s="19" t="s">
        <v>63</v>
      </c>
      <c r="AO77" s="19" t="s">
        <v>63</v>
      </c>
      <c r="AP77" s="19" t="s">
        <v>63</v>
      </c>
      <c r="AQ77" s="19" t="s">
        <v>63</v>
      </c>
      <c r="AR77" s="19" t="s">
        <v>63</v>
      </c>
      <c r="AS77" s="19" t="s">
        <v>63</v>
      </c>
      <c r="AT77" s="19" t="s">
        <v>63</v>
      </c>
      <c r="AU77" s="19" t="s">
        <v>63</v>
      </c>
      <c r="AV77" s="19" t="s">
        <v>63</v>
      </c>
      <c r="AW77" s="19" t="s">
        <v>63</v>
      </c>
      <c r="AX77" s="19" t="s">
        <v>63</v>
      </c>
      <c r="AY77" s="19"/>
      <c r="AZ77" s="19" t="s">
        <v>64</v>
      </c>
    </row>
    <row r="78" spans="1:52" ht="142.5">
      <c r="A78">
        <v>32823</v>
      </c>
      <c r="B78" s="33" t="s">
        <v>563</v>
      </c>
      <c r="C78">
        <v>89.5</v>
      </c>
      <c r="G78">
        <f t="shared" si="1"/>
        <v>89.5</v>
      </c>
      <c r="H78">
        <v>1</v>
      </c>
      <c r="J78" s="15" t="s">
        <v>183</v>
      </c>
      <c r="K78" s="1">
        <v>3073</v>
      </c>
      <c r="L78" s="16">
        <v>133</v>
      </c>
      <c r="M78" s="23" t="s">
        <v>199</v>
      </c>
      <c r="N78" s="19" t="s">
        <v>200</v>
      </c>
      <c r="O78" s="17" t="s">
        <v>57</v>
      </c>
      <c r="P78" s="19" t="s">
        <v>59</v>
      </c>
      <c r="Q78" s="18">
        <v>1</v>
      </c>
      <c r="R78" s="19" t="s">
        <v>194</v>
      </c>
      <c r="S78" s="19"/>
      <c r="T78" s="19" t="s">
        <v>201</v>
      </c>
      <c r="U78" s="19" t="s">
        <v>63</v>
      </c>
      <c r="V78" s="19" t="s">
        <v>63</v>
      </c>
      <c r="W78" s="19" t="s">
        <v>62</v>
      </c>
      <c r="X78" s="19" t="s">
        <v>63</v>
      </c>
      <c r="Y78" s="19" t="s">
        <v>62</v>
      </c>
      <c r="Z78" s="19" t="s">
        <v>62</v>
      </c>
      <c r="AA78" s="19" t="s">
        <v>63</v>
      </c>
      <c r="AB78" s="19" t="s">
        <v>62</v>
      </c>
      <c r="AC78" s="19" t="s">
        <v>62</v>
      </c>
      <c r="AD78" s="19" t="s">
        <v>62</v>
      </c>
      <c r="AE78" s="19" t="s">
        <v>62</v>
      </c>
      <c r="AF78" s="19" t="s">
        <v>63</v>
      </c>
      <c r="AG78" s="19" t="s">
        <v>63</v>
      </c>
      <c r="AH78" s="19" t="s">
        <v>63</v>
      </c>
      <c r="AI78" s="19" t="s">
        <v>63</v>
      </c>
      <c r="AJ78" s="19" t="s">
        <v>63</v>
      </c>
      <c r="AK78" s="19" t="s">
        <v>63</v>
      </c>
      <c r="AL78" s="19" t="s">
        <v>63</v>
      </c>
      <c r="AM78" s="19" t="s">
        <v>63</v>
      </c>
      <c r="AN78" s="19" t="s">
        <v>63</v>
      </c>
      <c r="AO78" s="19" t="s">
        <v>63</v>
      </c>
      <c r="AP78" s="19" t="s">
        <v>63</v>
      </c>
      <c r="AQ78" s="19" t="s">
        <v>63</v>
      </c>
      <c r="AR78" s="19" t="s">
        <v>63</v>
      </c>
      <c r="AS78" s="19" t="s">
        <v>63</v>
      </c>
      <c r="AT78" s="19" t="s">
        <v>63</v>
      </c>
      <c r="AU78" s="19" t="s">
        <v>63</v>
      </c>
      <c r="AV78" s="19" t="s">
        <v>63</v>
      </c>
      <c r="AW78" s="19" t="s">
        <v>63</v>
      </c>
      <c r="AX78" s="19" t="s">
        <v>63</v>
      </c>
      <c r="AY78" s="19"/>
      <c r="AZ78" s="19" t="s">
        <v>64</v>
      </c>
    </row>
    <row r="79" spans="1:52" ht="142.5">
      <c r="A79">
        <v>32823</v>
      </c>
      <c r="B79" s="33" t="s">
        <v>563</v>
      </c>
      <c r="C79">
        <v>89.5</v>
      </c>
      <c r="G79">
        <f t="shared" si="1"/>
        <v>89.5</v>
      </c>
      <c r="H79">
        <v>2</v>
      </c>
      <c r="I79" s="33" t="s">
        <v>559</v>
      </c>
      <c r="J79" s="15" t="s">
        <v>183</v>
      </c>
      <c r="K79" s="1">
        <v>3073.1</v>
      </c>
      <c r="L79" s="16">
        <v>53</v>
      </c>
      <c r="M79" s="23" t="s">
        <v>202</v>
      </c>
      <c r="N79" s="19" t="s">
        <v>200</v>
      </c>
      <c r="O79" s="17" t="s">
        <v>57</v>
      </c>
      <c r="P79" s="19" t="s">
        <v>59</v>
      </c>
      <c r="Q79" s="18">
        <v>1</v>
      </c>
      <c r="R79" s="19" t="s">
        <v>189</v>
      </c>
      <c r="S79" s="19"/>
      <c r="T79" s="19" t="s">
        <v>203</v>
      </c>
      <c r="U79" s="19" t="s">
        <v>63</v>
      </c>
      <c r="V79" s="19" t="s">
        <v>63</v>
      </c>
      <c r="W79" s="19" t="s">
        <v>62</v>
      </c>
      <c r="X79" s="19" t="s">
        <v>63</v>
      </c>
      <c r="Y79" s="19" t="s">
        <v>62</v>
      </c>
      <c r="Z79" s="19" t="s">
        <v>62</v>
      </c>
      <c r="AA79" s="19" t="s">
        <v>63</v>
      </c>
      <c r="AB79" s="19" t="s">
        <v>62</v>
      </c>
      <c r="AC79" s="19" t="s">
        <v>62</v>
      </c>
      <c r="AD79" s="19" t="s">
        <v>62</v>
      </c>
      <c r="AE79" s="19" t="s">
        <v>62</v>
      </c>
      <c r="AF79" s="19" t="s">
        <v>63</v>
      </c>
      <c r="AG79" s="19" t="s">
        <v>63</v>
      </c>
      <c r="AH79" s="19" t="s">
        <v>63</v>
      </c>
      <c r="AI79" s="19" t="s">
        <v>63</v>
      </c>
      <c r="AJ79" s="19" t="s">
        <v>63</v>
      </c>
      <c r="AK79" s="19" t="s">
        <v>63</v>
      </c>
      <c r="AL79" s="19" t="s">
        <v>63</v>
      </c>
      <c r="AM79" s="19" t="s">
        <v>63</v>
      </c>
      <c r="AN79" s="19" t="s">
        <v>63</v>
      </c>
      <c r="AO79" s="19" t="s">
        <v>63</v>
      </c>
      <c r="AP79" s="19" t="s">
        <v>63</v>
      </c>
      <c r="AQ79" s="19" t="s">
        <v>63</v>
      </c>
      <c r="AR79" s="19" t="s">
        <v>63</v>
      </c>
      <c r="AS79" s="19" t="s">
        <v>63</v>
      </c>
      <c r="AT79" s="19" t="s">
        <v>63</v>
      </c>
      <c r="AU79" s="19" t="s">
        <v>63</v>
      </c>
      <c r="AV79" s="19" t="s">
        <v>63</v>
      </c>
      <c r="AW79" s="19" t="s">
        <v>63</v>
      </c>
      <c r="AX79" s="19" t="s">
        <v>63</v>
      </c>
      <c r="AY79" s="19" t="s">
        <v>191</v>
      </c>
      <c r="AZ79" s="19" t="s">
        <v>64</v>
      </c>
    </row>
    <row r="80" spans="1:52" ht="85.5">
      <c r="A80">
        <v>32800</v>
      </c>
      <c r="B80" s="33" t="s">
        <v>564</v>
      </c>
      <c r="C80">
        <v>19.899999999999999</v>
      </c>
      <c r="G80">
        <f t="shared" si="1"/>
        <v>19.899999999999999</v>
      </c>
      <c r="H80">
        <v>1</v>
      </c>
      <c r="J80" s="15" t="s">
        <v>183</v>
      </c>
      <c r="K80" s="1">
        <v>3087</v>
      </c>
      <c r="L80" s="16">
        <v>133</v>
      </c>
      <c r="M80" s="23" t="s">
        <v>204</v>
      </c>
      <c r="N80" s="19" t="s">
        <v>185</v>
      </c>
      <c r="O80" s="17" t="s">
        <v>57</v>
      </c>
      <c r="P80" s="19" t="s">
        <v>116</v>
      </c>
      <c r="Q80" s="18">
        <v>1</v>
      </c>
      <c r="R80" s="19" t="s">
        <v>194</v>
      </c>
      <c r="S80" s="19"/>
      <c r="T80" s="19"/>
      <c r="U80" s="19" t="s">
        <v>63</v>
      </c>
      <c r="V80" s="19" t="s">
        <v>63</v>
      </c>
      <c r="W80" s="19" t="s">
        <v>63</v>
      </c>
      <c r="X80" s="19" t="s">
        <v>63</v>
      </c>
      <c r="Y80" s="19" t="s">
        <v>62</v>
      </c>
      <c r="Z80" s="19" t="s">
        <v>62</v>
      </c>
      <c r="AA80" s="19" t="s">
        <v>63</v>
      </c>
      <c r="AB80" s="19" t="s">
        <v>62</v>
      </c>
      <c r="AC80" s="19" t="s">
        <v>62</v>
      </c>
      <c r="AD80" s="19" t="s">
        <v>62</v>
      </c>
      <c r="AE80" s="19" t="s">
        <v>62</v>
      </c>
      <c r="AF80" s="19" t="s">
        <v>63</v>
      </c>
      <c r="AG80" s="19" t="s">
        <v>63</v>
      </c>
      <c r="AH80" s="19" t="s">
        <v>63</v>
      </c>
      <c r="AI80" s="19" t="s">
        <v>63</v>
      </c>
      <c r="AJ80" s="19" t="s">
        <v>63</v>
      </c>
      <c r="AK80" s="19" t="s">
        <v>63</v>
      </c>
      <c r="AL80" s="19" t="s">
        <v>63</v>
      </c>
      <c r="AM80" s="19" t="s">
        <v>63</v>
      </c>
      <c r="AN80" s="19" t="s">
        <v>63</v>
      </c>
      <c r="AO80" s="19" t="s">
        <v>63</v>
      </c>
      <c r="AP80" s="19" t="s">
        <v>63</v>
      </c>
      <c r="AQ80" s="19" t="s">
        <v>63</v>
      </c>
      <c r="AR80" s="19" t="s">
        <v>63</v>
      </c>
      <c r="AS80" s="19" t="s">
        <v>63</v>
      </c>
      <c r="AT80" s="19" t="s">
        <v>63</v>
      </c>
      <c r="AU80" s="19" t="s">
        <v>63</v>
      </c>
      <c r="AV80" s="19" t="s">
        <v>63</v>
      </c>
      <c r="AW80" s="19" t="s">
        <v>63</v>
      </c>
      <c r="AX80" s="19" t="s">
        <v>63</v>
      </c>
      <c r="AY80" s="19"/>
      <c r="AZ80" s="19" t="s">
        <v>64</v>
      </c>
    </row>
    <row r="81" spans="1:52" ht="85.5">
      <c r="A81">
        <v>32800</v>
      </c>
      <c r="B81" s="33" t="s">
        <v>564</v>
      </c>
      <c r="C81">
        <v>19.899999999999999</v>
      </c>
      <c r="G81">
        <f t="shared" si="1"/>
        <v>19.899999999999999</v>
      </c>
      <c r="H81">
        <v>2</v>
      </c>
      <c r="I81" s="33" t="s">
        <v>559</v>
      </c>
      <c r="J81" s="15" t="s">
        <v>183</v>
      </c>
      <c r="K81" s="1">
        <v>3087.1</v>
      </c>
      <c r="L81" s="16">
        <v>53</v>
      </c>
      <c r="M81" s="23" t="s">
        <v>205</v>
      </c>
      <c r="N81" s="19" t="s">
        <v>185</v>
      </c>
      <c r="O81" s="17" t="s">
        <v>57</v>
      </c>
      <c r="P81" s="19" t="s">
        <v>116</v>
      </c>
      <c r="Q81" s="18" t="s">
        <v>206</v>
      </c>
      <c r="R81" s="19" t="s">
        <v>207</v>
      </c>
      <c r="S81" s="19"/>
      <c r="T81" s="19"/>
      <c r="U81" s="19" t="s">
        <v>63</v>
      </c>
      <c r="V81" s="19" t="s">
        <v>63</v>
      </c>
      <c r="W81" s="19" t="s">
        <v>63</v>
      </c>
      <c r="X81" s="19" t="s">
        <v>63</v>
      </c>
      <c r="Y81" s="19" t="s">
        <v>62</v>
      </c>
      <c r="Z81" s="19" t="s">
        <v>62</v>
      </c>
      <c r="AA81" s="19" t="s">
        <v>63</v>
      </c>
      <c r="AB81" s="19" t="s">
        <v>62</v>
      </c>
      <c r="AC81" s="19" t="s">
        <v>62</v>
      </c>
      <c r="AD81" s="19" t="s">
        <v>62</v>
      </c>
      <c r="AE81" s="19" t="s">
        <v>62</v>
      </c>
      <c r="AF81" s="19" t="s">
        <v>63</v>
      </c>
      <c r="AG81" s="19" t="s">
        <v>63</v>
      </c>
      <c r="AH81" s="19" t="s">
        <v>63</v>
      </c>
      <c r="AI81" s="19" t="s">
        <v>63</v>
      </c>
      <c r="AJ81" s="19" t="s">
        <v>63</v>
      </c>
      <c r="AK81" s="19" t="s">
        <v>63</v>
      </c>
      <c r="AL81" s="19" t="s">
        <v>63</v>
      </c>
      <c r="AM81" s="19" t="s">
        <v>63</v>
      </c>
      <c r="AN81" s="19" t="s">
        <v>63</v>
      </c>
      <c r="AO81" s="19" t="s">
        <v>63</v>
      </c>
      <c r="AP81" s="19" t="s">
        <v>63</v>
      </c>
      <c r="AQ81" s="19" t="s">
        <v>63</v>
      </c>
      <c r="AR81" s="19" t="s">
        <v>63</v>
      </c>
      <c r="AS81" s="19" t="s">
        <v>63</v>
      </c>
      <c r="AT81" s="19" t="s">
        <v>63</v>
      </c>
      <c r="AU81" s="19" t="s">
        <v>63</v>
      </c>
      <c r="AV81" s="19" t="s">
        <v>63</v>
      </c>
      <c r="AW81" s="19" t="s">
        <v>63</v>
      </c>
      <c r="AX81" s="19" t="s">
        <v>63</v>
      </c>
      <c r="AY81" s="19" t="s">
        <v>191</v>
      </c>
      <c r="AZ81" s="19" t="s">
        <v>64</v>
      </c>
    </row>
    <row r="82" spans="1:52" ht="71.25">
      <c r="A82">
        <v>32575</v>
      </c>
      <c r="B82" s="33" t="s">
        <v>565</v>
      </c>
      <c r="C82">
        <v>4.45</v>
      </c>
      <c r="G82">
        <f t="shared" si="1"/>
        <v>4.45</v>
      </c>
      <c r="H82">
        <v>1</v>
      </c>
      <c r="J82" s="15" t="s">
        <v>183</v>
      </c>
      <c r="K82" s="1">
        <v>3094</v>
      </c>
      <c r="L82" s="16">
        <v>20</v>
      </c>
      <c r="M82" s="23" t="s">
        <v>208</v>
      </c>
      <c r="N82" s="19" t="s">
        <v>209</v>
      </c>
      <c r="O82" s="17" t="s">
        <v>57</v>
      </c>
      <c r="P82" s="19" t="s">
        <v>116</v>
      </c>
      <c r="Q82" s="18">
        <v>1</v>
      </c>
      <c r="R82" s="19"/>
      <c r="S82" s="19"/>
      <c r="T82" s="19"/>
      <c r="U82" s="19" t="s">
        <v>63</v>
      </c>
      <c r="V82" s="19" t="s">
        <v>63</v>
      </c>
      <c r="W82" s="19" t="s">
        <v>62</v>
      </c>
      <c r="X82" s="19" t="s">
        <v>63</v>
      </c>
      <c r="Y82" s="19" t="s">
        <v>62</v>
      </c>
      <c r="Z82" s="19" t="s">
        <v>63</v>
      </c>
      <c r="AA82" s="19" t="s">
        <v>62</v>
      </c>
      <c r="AB82" s="19" t="s">
        <v>62</v>
      </c>
      <c r="AC82" s="19" t="s">
        <v>62</v>
      </c>
      <c r="AD82" s="19" t="s">
        <v>62</v>
      </c>
      <c r="AE82" s="19" t="s">
        <v>62</v>
      </c>
      <c r="AF82" s="19" t="s">
        <v>63</v>
      </c>
      <c r="AG82" s="19" t="s">
        <v>63</v>
      </c>
      <c r="AH82" s="19" t="s">
        <v>63</v>
      </c>
      <c r="AI82" s="19" t="s">
        <v>63</v>
      </c>
      <c r="AJ82" s="19" t="s">
        <v>63</v>
      </c>
      <c r="AK82" s="19" t="s">
        <v>63</v>
      </c>
      <c r="AL82" s="19" t="s">
        <v>63</v>
      </c>
      <c r="AM82" s="19" t="s">
        <v>63</v>
      </c>
      <c r="AN82" s="19" t="s">
        <v>63</v>
      </c>
      <c r="AO82" s="19" t="s">
        <v>63</v>
      </c>
      <c r="AP82" s="19" t="s">
        <v>63</v>
      </c>
      <c r="AQ82" s="19" t="s">
        <v>63</v>
      </c>
      <c r="AR82" s="19" t="s">
        <v>63</v>
      </c>
      <c r="AS82" s="19" t="s">
        <v>63</v>
      </c>
      <c r="AT82" s="19" t="s">
        <v>63</v>
      </c>
      <c r="AU82" s="19" t="s">
        <v>63</v>
      </c>
      <c r="AV82" s="19" t="s">
        <v>63</v>
      </c>
      <c r="AW82" s="19" t="s">
        <v>63</v>
      </c>
      <c r="AX82" s="19" t="s">
        <v>63</v>
      </c>
      <c r="AY82" s="19"/>
      <c r="AZ82" s="19" t="s">
        <v>64</v>
      </c>
    </row>
    <row r="83" spans="1:52" ht="128.25">
      <c r="A83">
        <v>32824</v>
      </c>
      <c r="B83" s="33" t="s">
        <v>566</v>
      </c>
      <c r="C83">
        <v>89.5</v>
      </c>
      <c r="G83">
        <f t="shared" si="1"/>
        <v>89.5</v>
      </c>
      <c r="H83">
        <v>1</v>
      </c>
      <c r="J83" s="15" t="s">
        <v>183</v>
      </c>
      <c r="K83" s="1">
        <v>3101</v>
      </c>
      <c r="L83" s="16">
        <v>133</v>
      </c>
      <c r="M83" s="23" t="s">
        <v>210</v>
      </c>
      <c r="N83" s="19" t="s">
        <v>200</v>
      </c>
      <c r="O83" s="17" t="s">
        <v>57</v>
      </c>
      <c r="P83" s="19" t="s">
        <v>59</v>
      </c>
      <c r="Q83" s="18">
        <v>1</v>
      </c>
      <c r="R83" s="19" t="s">
        <v>194</v>
      </c>
      <c r="S83" s="19"/>
      <c r="T83" s="19" t="s">
        <v>211</v>
      </c>
      <c r="U83" s="19" t="s">
        <v>63</v>
      </c>
      <c r="V83" s="19" t="s">
        <v>63</v>
      </c>
      <c r="W83" s="19" t="s">
        <v>62</v>
      </c>
      <c r="X83" s="19" t="s">
        <v>63</v>
      </c>
      <c r="Y83" s="19" t="s">
        <v>62</v>
      </c>
      <c r="Z83" s="19" t="s">
        <v>62</v>
      </c>
      <c r="AA83" s="19" t="s">
        <v>63</v>
      </c>
      <c r="AB83" s="19" t="s">
        <v>62</v>
      </c>
      <c r="AC83" s="19" t="s">
        <v>62</v>
      </c>
      <c r="AD83" s="19" t="s">
        <v>62</v>
      </c>
      <c r="AE83" s="19" t="s">
        <v>62</v>
      </c>
      <c r="AF83" s="19" t="s">
        <v>63</v>
      </c>
      <c r="AG83" s="19" t="s">
        <v>63</v>
      </c>
      <c r="AH83" s="19" t="s">
        <v>63</v>
      </c>
      <c r="AI83" s="19" t="s">
        <v>63</v>
      </c>
      <c r="AJ83" s="19" t="s">
        <v>63</v>
      </c>
      <c r="AK83" s="19" t="s">
        <v>63</v>
      </c>
      <c r="AL83" s="19" t="s">
        <v>63</v>
      </c>
      <c r="AM83" s="19" t="s">
        <v>63</v>
      </c>
      <c r="AN83" s="19" t="s">
        <v>63</v>
      </c>
      <c r="AO83" s="19" t="s">
        <v>63</v>
      </c>
      <c r="AP83" s="19" t="s">
        <v>63</v>
      </c>
      <c r="AQ83" s="19" t="s">
        <v>63</v>
      </c>
      <c r="AR83" s="19" t="s">
        <v>63</v>
      </c>
      <c r="AS83" s="19" t="s">
        <v>63</v>
      </c>
      <c r="AT83" s="19" t="s">
        <v>63</v>
      </c>
      <c r="AU83" s="19" t="s">
        <v>63</v>
      </c>
      <c r="AV83" s="19" t="s">
        <v>63</v>
      </c>
      <c r="AW83" s="19" t="s">
        <v>63</v>
      </c>
      <c r="AX83" s="19" t="s">
        <v>63</v>
      </c>
      <c r="AY83" s="19"/>
      <c r="AZ83" s="19" t="s">
        <v>64</v>
      </c>
    </row>
    <row r="84" spans="1:52" ht="128.25">
      <c r="A84">
        <v>32824</v>
      </c>
      <c r="B84" s="33" t="s">
        <v>566</v>
      </c>
      <c r="C84">
        <v>89.5</v>
      </c>
      <c r="G84">
        <f t="shared" si="1"/>
        <v>89.5</v>
      </c>
      <c r="H84">
        <v>2</v>
      </c>
      <c r="I84" s="33" t="s">
        <v>559</v>
      </c>
      <c r="J84" s="15" t="s">
        <v>183</v>
      </c>
      <c r="K84" s="1">
        <v>3101.1</v>
      </c>
      <c r="L84" s="16">
        <v>53</v>
      </c>
      <c r="M84" s="23" t="s">
        <v>212</v>
      </c>
      <c r="N84" s="19" t="s">
        <v>200</v>
      </c>
      <c r="O84" s="17" t="s">
        <v>57</v>
      </c>
      <c r="P84" s="19" t="s">
        <v>59</v>
      </c>
      <c r="Q84" s="18">
        <v>1</v>
      </c>
      <c r="R84" s="19" t="s">
        <v>189</v>
      </c>
      <c r="S84" s="19"/>
      <c r="T84" s="19" t="s">
        <v>213</v>
      </c>
      <c r="U84" s="19" t="s">
        <v>63</v>
      </c>
      <c r="V84" s="19" t="s">
        <v>63</v>
      </c>
      <c r="W84" s="19" t="s">
        <v>62</v>
      </c>
      <c r="X84" s="19" t="s">
        <v>63</v>
      </c>
      <c r="Y84" s="19" t="s">
        <v>62</v>
      </c>
      <c r="Z84" s="19" t="s">
        <v>62</v>
      </c>
      <c r="AA84" s="19" t="s">
        <v>63</v>
      </c>
      <c r="AB84" s="19" t="s">
        <v>62</v>
      </c>
      <c r="AC84" s="19" t="s">
        <v>62</v>
      </c>
      <c r="AD84" s="19" t="s">
        <v>62</v>
      </c>
      <c r="AE84" s="19" t="s">
        <v>62</v>
      </c>
      <c r="AF84" s="19" t="s">
        <v>63</v>
      </c>
      <c r="AG84" s="19" t="s">
        <v>63</v>
      </c>
      <c r="AH84" s="19" t="s">
        <v>63</v>
      </c>
      <c r="AI84" s="19" t="s">
        <v>63</v>
      </c>
      <c r="AJ84" s="19" t="s">
        <v>63</v>
      </c>
      <c r="AK84" s="19" t="s">
        <v>63</v>
      </c>
      <c r="AL84" s="19" t="s">
        <v>63</v>
      </c>
      <c r="AM84" s="19" t="s">
        <v>63</v>
      </c>
      <c r="AN84" s="19" t="s">
        <v>63</v>
      </c>
      <c r="AO84" s="19" t="s">
        <v>63</v>
      </c>
      <c r="AP84" s="19" t="s">
        <v>63</v>
      </c>
      <c r="AQ84" s="19" t="s">
        <v>63</v>
      </c>
      <c r="AR84" s="19" t="s">
        <v>63</v>
      </c>
      <c r="AS84" s="19" t="s">
        <v>63</v>
      </c>
      <c r="AT84" s="19" t="s">
        <v>63</v>
      </c>
      <c r="AU84" s="19" t="s">
        <v>63</v>
      </c>
      <c r="AV84" s="19" t="s">
        <v>63</v>
      </c>
      <c r="AW84" s="19" t="s">
        <v>63</v>
      </c>
      <c r="AX84" s="19" t="s">
        <v>63</v>
      </c>
      <c r="AY84" s="19" t="s">
        <v>191</v>
      </c>
      <c r="AZ84" s="19" t="s">
        <v>64</v>
      </c>
    </row>
    <row r="85" spans="1:52" ht="185.25">
      <c r="A85">
        <v>32851</v>
      </c>
      <c r="B85" s="33" t="s">
        <v>567</v>
      </c>
      <c r="C85">
        <v>19.899999999999999</v>
      </c>
      <c r="G85">
        <f t="shared" si="1"/>
        <v>19.899999999999999</v>
      </c>
      <c r="H85">
        <v>1</v>
      </c>
      <c r="J85" s="15" t="s">
        <v>183</v>
      </c>
      <c r="K85" s="1">
        <v>3120</v>
      </c>
      <c r="L85" s="16">
        <v>133</v>
      </c>
      <c r="M85" s="23" t="s">
        <v>214</v>
      </c>
      <c r="N85" s="19" t="s">
        <v>200</v>
      </c>
      <c r="O85" s="17" t="s">
        <v>57</v>
      </c>
      <c r="P85" s="19" t="s">
        <v>116</v>
      </c>
      <c r="Q85" s="18">
        <v>1</v>
      </c>
      <c r="R85" s="19" t="s">
        <v>194</v>
      </c>
      <c r="S85" s="19"/>
      <c r="T85" s="19"/>
      <c r="U85" s="19" t="s">
        <v>63</v>
      </c>
      <c r="V85" s="19" t="s">
        <v>63</v>
      </c>
      <c r="W85" s="19" t="s">
        <v>63</v>
      </c>
      <c r="X85" s="19" t="s">
        <v>63</v>
      </c>
      <c r="Y85" s="19" t="s">
        <v>62</v>
      </c>
      <c r="Z85" s="19" t="s">
        <v>63</v>
      </c>
      <c r="AA85" s="19" t="s">
        <v>62</v>
      </c>
      <c r="AB85" s="19" t="s">
        <v>62</v>
      </c>
      <c r="AC85" s="19" t="s">
        <v>62</v>
      </c>
      <c r="AD85" s="19" t="s">
        <v>62</v>
      </c>
      <c r="AE85" s="19" t="s">
        <v>62</v>
      </c>
      <c r="AF85" s="19" t="s">
        <v>63</v>
      </c>
      <c r="AG85" s="19" t="s">
        <v>63</v>
      </c>
      <c r="AH85" s="19" t="s">
        <v>63</v>
      </c>
      <c r="AI85" s="19" t="s">
        <v>63</v>
      </c>
      <c r="AJ85" s="19" t="s">
        <v>63</v>
      </c>
      <c r="AK85" s="19" t="s">
        <v>63</v>
      </c>
      <c r="AL85" s="19" t="s">
        <v>63</v>
      </c>
      <c r="AM85" s="19" t="s">
        <v>63</v>
      </c>
      <c r="AN85" s="19" t="s">
        <v>63</v>
      </c>
      <c r="AO85" s="19" t="s">
        <v>63</v>
      </c>
      <c r="AP85" s="19" t="s">
        <v>63</v>
      </c>
      <c r="AQ85" s="19" t="s">
        <v>63</v>
      </c>
      <c r="AR85" s="19" t="s">
        <v>63</v>
      </c>
      <c r="AS85" s="19" t="s">
        <v>63</v>
      </c>
      <c r="AT85" s="19" t="s">
        <v>63</v>
      </c>
      <c r="AU85" s="19" t="s">
        <v>63</v>
      </c>
      <c r="AV85" s="19" t="s">
        <v>63</v>
      </c>
      <c r="AW85" s="19" t="s">
        <v>63</v>
      </c>
      <c r="AX85" s="19" t="s">
        <v>63</v>
      </c>
      <c r="AY85" s="19"/>
      <c r="AZ85" s="19" t="s">
        <v>64</v>
      </c>
    </row>
    <row r="86" spans="1:52" ht="185.25">
      <c r="A86">
        <v>32851</v>
      </c>
      <c r="B86" s="33" t="s">
        <v>567</v>
      </c>
      <c r="C86">
        <v>7.23</v>
      </c>
      <c r="G86">
        <f t="shared" si="1"/>
        <v>7.23</v>
      </c>
      <c r="H86">
        <v>1</v>
      </c>
      <c r="J86" s="15" t="s">
        <v>183</v>
      </c>
      <c r="K86" s="1">
        <v>3120.1</v>
      </c>
      <c r="L86" s="16">
        <v>53</v>
      </c>
      <c r="M86" s="23" t="s">
        <v>215</v>
      </c>
      <c r="N86" s="19" t="s">
        <v>200</v>
      </c>
      <c r="O86" s="17" t="s">
        <v>57</v>
      </c>
      <c r="P86" s="19" t="s">
        <v>116</v>
      </c>
      <c r="Q86" s="18" t="s">
        <v>206</v>
      </c>
      <c r="R86" s="19" t="s">
        <v>189</v>
      </c>
      <c r="S86" s="19"/>
      <c r="T86" s="19"/>
      <c r="U86" s="19" t="s">
        <v>63</v>
      </c>
      <c r="V86" s="19" t="s">
        <v>63</v>
      </c>
      <c r="W86" s="19" t="s">
        <v>63</v>
      </c>
      <c r="X86" s="19" t="s">
        <v>63</v>
      </c>
      <c r="Y86" s="19" t="s">
        <v>62</v>
      </c>
      <c r="Z86" s="19" t="s">
        <v>63</v>
      </c>
      <c r="AA86" s="19" t="s">
        <v>62</v>
      </c>
      <c r="AB86" s="19" t="s">
        <v>62</v>
      </c>
      <c r="AC86" s="19" t="s">
        <v>62</v>
      </c>
      <c r="AD86" s="19" t="s">
        <v>62</v>
      </c>
      <c r="AE86" s="19" t="s">
        <v>62</v>
      </c>
      <c r="AF86" s="19" t="s">
        <v>63</v>
      </c>
      <c r="AG86" s="19" t="s">
        <v>63</v>
      </c>
      <c r="AH86" s="19" t="s">
        <v>63</v>
      </c>
      <c r="AI86" s="19" t="s">
        <v>63</v>
      </c>
      <c r="AJ86" s="19" t="s">
        <v>63</v>
      </c>
      <c r="AK86" s="19" t="s">
        <v>63</v>
      </c>
      <c r="AL86" s="19" t="s">
        <v>63</v>
      </c>
      <c r="AM86" s="19" t="s">
        <v>63</v>
      </c>
      <c r="AN86" s="19" t="s">
        <v>63</v>
      </c>
      <c r="AO86" s="19" t="s">
        <v>63</v>
      </c>
      <c r="AP86" s="19" t="s">
        <v>63</v>
      </c>
      <c r="AQ86" s="19" t="s">
        <v>63</v>
      </c>
      <c r="AR86" s="19" t="s">
        <v>63</v>
      </c>
      <c r="AS86" s="19" t="s">
        <v>63</v>
      </c>
      <c r="AT86" s="19" t="s">
        <v>63</v>
      </c>
      <c r="AU86" s="19" t="s">
        <v>63</v>
      </c>
      <c r="AV86" s="19" t="s">
        <v>63</v>
      </c>
      <c r="AW86" s="19" t="s">
        <v>63</v>
      </c>
      <c r="AX86" s="19" t="s">
        <v>63</v>
      </c>
      <c r="AY86" s="19" t="s">
        <v>191</v>
      </c>
      <c r="AZ86" s="19" t="s">
        <v>64</v>
      </c>
    </row>
    <row r="87" spans="1:52" ht="28.5">
      <c r="A87">
        <v>32629</v>
      </c>
      <c r="B87" s="33" t="s">
        <v>568</v>
      </c>
      <c r="C87">
        <v>11.3</v>
      </c>
      <c r="G87">
        <f t="shared" si="1"/>
        <v>11.3</v>
      </c>
      <c r="H87">
        <v>1</v>
      </c>
      <c r="J87" s="15" t="s">
        <v>183</v>
      </c>
      <c r="K87" s="1">
        <v>3178</v>
      </c>
      <c r="L87" s="16">
        <v>42</v>
      </c>
      <c r="M87" s="23" t="s">
        <v>216</v>
      </c>
      <c r="N87" s="17" t="s">
        <v>57</v>
      </c>
      <c r="O87" s="19" t="s">
        <v>57</v>
      </c>
      <c r="P87" s="19" t="s">
        <v>59</v>
      </c>
      <c r="Q87" s="18">
        <v>1</v>
      </c>
      <c r="R87" s="19"/>
      <c r="S87" s="19"/>
      <c r="T87" s="19"/>
      <c r="U87" s="19" t="s">
        <v>63</v>
      </c>
      <c r="V87" s="19" t="s">
        <v>63</v>
      </c>
      <c r="W87" s="19" t="s">
        <v>63</v>
      </c>
      <c r="X87" s="19" t="s">
        <v>63</v>
      </c>
      <c r="Y87" s="19" t="s">
        <v>62</v>
      </c>
      <c r="Z87" s="19" t="s">
        <v>63</v>
      </c>
      <c r="AA87" s="19" t="s">
        <v>62</v>
      </c>
      <c r="AB87" s="19" t="s">
        <v>62</v>
      </c>
      <c r="AC87" s="19" t="s">
        <v>62</v>
      </c>
      <c r="AD87" s="19" t="s">
        <v>62</v>
      </c>
      <c r="AE87" s="19" t="s">
        <v>62</v>
      </c>
      <c r="AF87" s="19" t="s">
        <v>63</v>
      </c>
      <c r="AG87" s="19" t="s">
        <v>63</v>
      </c>
      <c r="AH87" s="19" t="s">
        <v>63</v>
      </c>
      <c r="AI87" s="19" t="s">
        <v>63</v>
      </c>
      <c r="AJ87" s="19" t="s">
        <v>63</v>
      </c>
      <c r="AK87" s="19" t="s">
        <v>63</v>
      </c>
      <c r="AL87" s="19" t="s">
        <v>63</v>
      </c>
      <c r="AM87" s="19" t="s">
        <v>63</v>
      </c>
      <c r="AN87" s="19" t="s">
        <v>63</v>
      </c>
      <c r="AO87" s="19" t="s">
        <v>63</v>
      </c>
      <c r="AP87" s="19" t="s">
        <v>63</v>
      </c>
      <c r="AQ87" s="19" t="s">
        <v>63</v>
      </c>
      <c r="AR87" s="19" t="s">
        <v>63</v>
      </c>
      <c r="AS87" s="19" t="s">
        <v>63</v>
      </c>
      <c r="AT87" s="19" t="s">
        <v>63</v>
      </c>
      <c r="AU87" s="19" t="s">
        <v>63</v>
      </c>
      <c r="AV87" s="19" t="s">
        <v>63</v>
      </c>
      <c r="AW87" s="19" t="s">
        <v>63</v>
      </c>
      <c r="AX87" s="19" t="s">
        <v>63</v>
      </c>
      <c r="AY87" s="19"/>
      <c r="AZ87" s="19" t="s">
        <v>64</v>
      </c>
    </row>
    <row r="88" spans="1:52" ht="213.75">
      <c r="A88">
        <v>32723</v>
      </c>
      <c r="B88" s="33" t="s">
        <v>569</v>
      </c>
      <c r="C88">
        <v>10.7</v>
      </c>
      <c r="G88">
        <f t="shared" si="1"/>
        <v>10.7</v>
      </c>
      <c r="H88">
        <v>2</v>
      </c>
      <c r="I88" s="33" t="s">
        <v>570</v>
      </c>
      <c r="J88" s="19" t="s">
        <v>217</v>
      </c>
      <c r="K88" s="1">
        <v>3326</v>
      </c>
      <c r="L88" s="16">
        <v>78</v>
      </c>
      <c r="M88" s="23" t="s">
        <v>218</v>
      </c>
      <c r="N88" s="17" t="s">
        <v>57</v>
      </c>
      <c r="O88" s="19" t="s">
        <v>57</v>
      </c>
      <c r="P88" s="19" t="s">
        <v>219</v>
      </c>
      <c r="Q88" s="18">
        <v>1</v>
      </c>
      <c r="R88" s="19"/>
      <c r="S88" s="19"/>
      <c r="T88" s="19"/>
      <c r="U88" s="19" t="s">
        <v>63</v>
      </c>
      <c r="V88" s="19" t="s">
        <v>63</v>
      </c>
      <c r="W88" s="19" t="s">
        <v>63</v>
      </c>
      <c r="X88" s="19" t="s">
        <v>63</v>
      </c>
      <c r="Y88" s="19" t="s">
        <v>62</v>
      </c>
      <c r="Z88" s="19" t="s">
        <v>62</v>
      </c>
      <c r="AA88" s="19" t="s">
        <v>63</v>
      </c>
      <c r="AB88" s="19" t="s">
        <v>62</v>
      </c>
      <c r="AC88" s="19" t="s">
        <v>62</v>
      </c>
      <c r="AD88" s="19" t="s">
        <v>62</v>
      </c>
      <c r="AE88" s="19" t="s">
        <v>62</v>
      </c>
      <c r="AF88" s="19" t="s">
        <v>63</v>
      </c>
      <c r="AG88" s="19" t="s">
        <v>63</v>
      </c>
      <c r="AH88" s="19" t="s">
        <v>63</v>
      </c>
      <c r="AI88" s="19" t="s">
        <v>63</v>
      </c>
      <c r="AJ88" s="19" t="s">
        <v>63</v>
      </c>
      <c r="AK88" s="19" t="s">
        <v>63</v>
      </c>
      <c r="AL88" s="19" t="s">
        <v>63</v>
      </c>
      <c r="AM88" s="19" t="s">
        <v>63</v>
      </c>
      <c r="AN88" s="19" t="s">
        <v>63</v>
      </c>
      <c r="AO88" s="19" t="s">
        <v>63</v>
      </c>
      <c r="AP88" s="19" t="s">
        <v>63</v>
      </c>
      <c r="AQ88" s="19" t="s">
        <v>63</v>
      </c>
      <c r="AR88" s="19" t="s">
        <v>63</v>
      </c>
      <c r="AS88" s="19" t="s">
        <v>63</v>
      </c>
      <c r="AT88" s="19" t="s">
        <v>63</v>
      </c>
      <c r="AU88" s="19" t="s">
        <v>63</v>
      </c>
      <c r="AV88" s="19" t="s">
        <v>63</v>
      </c>
      <c r="AW88" s="19" t="s">
        <v>63</v>
      </c>
      <c r="AX88" s="19" t="s">
        <v>63</v>
      </c>
      <c r="AY88" s="19"/>
      <c r="AZ88" s="19" t="s">
        <v>64</v>
      </c>
    </row>
    <row r="89" spans="1:52">
      <c r="G89">
        <f t="shared" si="1"/>
        <v>0</v>
      </c>
      <c r="H89">
        <v>0</v>
      </c>
      <c r="J89" s="19" t="s">
        <v>217</v>
      </c>
      <c r="K89" s="1">
        <v>3331</v>
      </c>
      <c r="L89" s="16">
        <v>86</v>
      </c>
      <c r="M89" s="23" t="s">
        <v>220</v>
      </c>
      <c r="N89" s="19" t="s">
        <v>221</v>
      </c>
      <c r="O89" s="19" t="s">
        <v>156</v>
      </c>
      <c r="P89" s="17" t="s">
        <v>57</v>
      </c>
      <c r="Q89" s="18">
        <v>1</v>
      </c>
      <c r="R89" s="19"/>
      <c r="S89" s="19"/>
      <c r="T89" s="19"/>
      <c r="U89" s="19" t="s">
        <v>63</v>
      </c>
      <c r="V89" s="19" t="s">
        <v>63</v>
      </c>
      <c r="W89" s="19" t="s">
        <v>63</v>
      </c>
      <c r="X89" s="19" t="s">
        <v>63</v>
      </c>
      <c r="Y89" s="19" t="s">
        <v>62</v>
      </c>
      <c r="Z89" s="19" t="s">
        <v>62</v>
      </c>
      <c r="AA89" s="19" t="s">
        <v>63</v>
      </c>
      <c r="AB89" s="19" t="s">
        <v>62</v>
      </c>
      <c r="AC89" s="19" t="s">
        <v>62</v>
      </c>
      <c r="AD89" s="19" t="s">
        <v>62</v>
      </c>
      <c r="AE89" s="19" t="s">
        <v>62</v>
      </c>
      <c r="AF89" s="19" t="s">
        <v>63</v>
      </c>
      <c r="AG89" s="19" t="s">
        <v>63</v>
      </c>
      <c r="AH89" s="19" t="s">
        <v>63</v>
      </c>
      <c r="AI89" s="19" t="s">
        <v>63</v>
      </c>
      <c r="AJ89" s="19" t="s">
        <v>63</v>
      </c>
      <c r="AK89" s="19" t="s">
        <v>63</v>
      </c>
      <c r="AL89" s="19" t="s">
        <v>63</v>
      </c>
      <c r="AM89" s="19" t="s">
        <v>63</v>
      </c>
      <c r="AN89" s="19" t="s">
        <v>63</v>
      </c>
      <c r="AO89" s="19" t="s">
        <v>63</v>
      </c>
      <c r="AP89" s="19" t="s">
        <v>63</v>
      </c>
      <c r="AQ89" s="19" t="s">
        <v>63</v>
      </c>
      <c r="AR89" s="19" t="s">
        <v>63</v>
      </c>
      <c r="AS89" s="19" t="s">
        <v>63</v>
      </c>
      <c r="AT89" s="19" t="s">
        <v>63</v>
      </c>
      <c r="AU89" s="19" t="s">
        <v>63</v>
      </c>
      <c r="AV89" s="19" t="s">
        <v>63</v>
      </c>
      <c r="AW89" s="19" t="s">
        <v>63</v>
      </c>
      <c r="AX89" s="19" t="s">
        <v>63</v>
      </c>
      <c r="AY89" s="19"/>
      <c r="AZ89" s="19" t="s">
        <v>64</v>
      </c>
    </row>
    <row r="90" spans="1:52">
      <c r="G90">
        <f t="shared" si="1"/>
        <v>0</v>
      </c>
      <c r="H90">
        <v>0</v>
      </c>
      <c r="J90" s="19" t="s">
        <v>217</v>
      </c>
      <c r="K90" s="1">
        <v>3332</v>
      </c>
      <c r="L90" s="16">
        <v>34</v>
      </c>
      <c r="M90" s="23" t="s">
        <v>222</v>
      </c>
      <c r="N90" s="17" t="s">
        <v>57</v>
      </c>
      <c r="O90" s="19" t="s">
        <v>156</v>
      </c>
      <c r="P90" s="19" t="s">
        <v>219</v>
      </c>
      <c r="Q90" s="18">
        <v>1</v>
      </c>
      <c r="R90" s="19"/>
      <c r="S90" s="19"/>
      <c r="T90" s="19"/>
      <c r="U90" s="19" t="s">
        <v>63</v>
      </c>
      <c r="V90" s="19" t="s">
        <v>63</v>
      </c>
      <c r="W90" s="19" t="s">
        <v>63</v>
      </c>
      <c r="X90" s="19" t="s">
        <v>63</v>
      </c>
      <c r="Y90" s="19" t="s">
        <v>62</v>
      </c>
      <c r="Z90" s="19" t="s">
        <v>62</v>
      </c>
      <c r="AA90" s="19" t="s">
        <v>63</v>
      </c>
      <c r="AB90" s="19" t="s">
        <v>62</v>
      </c>
      <c r="AC90" s="19" t="s">
        <v>62</v>
      </c>
      <c r="AD90" s="19" t="s">
        <v>62</v>
      </c>
      <c r="AE90" s="19" t="s">
        <v>62</v>
      </c>
      <c r="AF90" s="19" t="s">
        <v>63</v>
      </c>
      <c r="AG90" s="19" t="s">
        <v>63</v>
      </c>
      <c r="AH90" s="19" t="s">
        <v>63</v>
      </c>
      <c r="AI90" s="19" t="s">
        <v>63</v>
      </c>
      <c r="AJ90" s="19" t="s">
        <v>63</v>
      </c>
      <c r="AK90" s="19" t="s">
        <v>63</v>
      </c>
      <c r="AL90" s="19" t="s">
        <v>63</v>
      </c>
      <c r="AM90" s="19" t="s">
        <v>63</v>
      </c>
      <c r="AN90" s="19" t="s">
        <v>63</v>
      </c>
      <c r="AO90" s="19" t="s">
        <v>63</v>
      </c>
      <c r="AP90" s="19" t="s">
        <v>63</v>
      </c>
      <c r="AQ90" s="19" t="s">
        <v>63</v>
      </c>
      <c r="AR90" s="19" t="s">
        <v>63</v>
      </c>
      <c r="AS90" s="19" t="s">
        <v>63</v>
      </c>
      <c r="AT90" s="19" t="s">
        <v>63</v>
      </c>
      <c r="AU90" s="19" t="s">
        <v>63</v>
      </c>
      <c r="AV90" s="19" t="s">
        <v>63</v>
      </c>
      <c r="AW90" s="19" t="s">
        <v>63</v>
      </c>
      <c r="AX90" s="19" t="s">
        <v>63</v>
      </c>
      <c r="AY90" s="19"/>
      <c r="AZ90" s="19" t="s">
        <v>64</v>
      </c>
    </row>
    <row r="91" spans="1:52">
      <c r="G91">
        <f t="shared" si="1"/>
        <v>0</v>
      </c>
      <c r="H91">
        <v>0</v>
      </c>
      <c r="J91" s="19" t="s">
        <v>217</v>
      </c>
      <c r="K91" s="1">
        <v>3333</v>
      </c>
      <c r="L91" s="16">
        <v>110</v>
      </c>
      <c r="M91" s="23" t="s">
        <v>222</v>
      </c>
      <c r="N91" s="17" t="s">
        <v>57</v>
      </c>
      <c r="O91" s="19" t="s">
        <v>156</v>
      </c>
      <c r="P91" s="19" t="s">
        <v>223</v>
      </c>
      <c r="Q91" s="18">
        <v>1</v>
      </c>
      <c r="R91" s="19"/>
      <c r="S91" s="19"/>
      <c r="T91" s="19"/>
      <c r="U91" s="19" t="s">
        <v>63</v>
      </c>
      <c r="V91" s="19" t="s">
        <v>63</v>
      </c>
      <c r="W91" s="19" t="s">
        <v>63</v>
      </c>
      <c r="X91" s="19" t="s">
        <v>63</v>
      </c>
      <c r="Y91" s="19" t="s">
        <v>62</v>
      </c>
      <c r="Z91" s="19" t="s">
        <v>62</v>
      </c>
      <c r="AA91" s="19" t="s">
        <v>63</v>
      </c>
      <c r="AB91" s="19" t="s">
        <v>62</v>
      </c>
      <c r="AC91" s="19" t="s">
        <v>62</v>
      </c>
      <c r="AD91" s="19" t="s">
        <v>62</v>
      </c>
      <c r="AE91" s="19" t="s">
        <v>62</v>
      </c>
      <c r="AF91" s="19" t="s">
        <v>63</v>
      </c>
      <c r="AG91" s="19" t="s">
        <v>63</v>
      </c>
      <c r="AH91" s="19" t="s">
        <v>63</v>
      </c>
      <c r="AI91" s="19" t="s">
        <v>63</v>
      </c>
      <c r="AJ91" s="19" t="s">
        <v>63</v>
      </c>
      <c r="AK91" s="19" t="s">
        <v>63</v>
      </c>
      <c r="AL91" s="19" t="s">
        <v>63</v>
      </c>
      <c r="AM91" s="19" t="s">
        <v>63</v>
      </c>
      <c r="AN91" s="19" t="s">
        <v>63</v>
      </c>
      <c r="AO91" s="19" t="s">
        <v>63</v>
      </c>
      <c r="AP91" s="19" t="s">
        <v>63</v>
      </c>
      <c r="AQ91" s="19" t="s">
        <v>63</v>
      </c>
      <c r="AR91" s="19" t="s">
        <v>63</v>
      </c>
      <c r="AS91" s="19" t="s">
        <v>63</v>
      </c>
      <c r="AT91" s="19" t="s">
        <v>63</v>
      </c>
      <c r="AU91" s="19" t="s">
        <v>63</v>
      </c>
      <c r="AV91" s="19" t="s">
        <v>63</v>
      </c>
      <c r="AW91" s="19" t="s">
        <v>63</v>
      </c>
      <c r="AX91" s="19" t="s">
        <v>63</v>
      </c>
      <c r="AY91" s="19"/>
      <c r="AZ91" s="19" t="s">
        <v>64</v>
      </c>
    </row>
    <row r="92" spans="1:52" ht="71.25">
      <c r="A92">
        <v>32151</v>
      </c>
      <c r="B92" s="33" t="s">
        <v>571</v>
      </c>
      <c r="C92">
        <v>1.1499999999999999</v>
      </c>
      <c r="G92">
        <f t="shared" si="1"/>
        <v>1.1499999999999999</v>
      </c>
      <c r="H92">
        <v>2</v>
      </c>
      <c r="I92" s="33" t="s">
        <v>522</v>
      </c>
      <c r="J92" s="19" t="s">
        <v>217</v>
      </c>
      <c r="K92" s="1">
        <v>3334</v>
      </c>
      <c r="L92" s="16">
        <v>63</v>
      </c>
      <c r="M92" s="23" t="s">
        <v>224</v>
      </c>
      <c r="N92" s="17" t="s">
        <v>57</v>
      </c>
      <c r="O92" s="19" t="s">
        <v>57</v>
      </c>
      <c r="P92" s="19" t="s">
        <v>219</v>
      </c>
      <c r="Q92" s="18">
        <v>1</v>
      </c>
      <c r="R92" s="19"/>
      <c r="S92" s="19"/>
      <c r="T92" s="19"/>
      <c r="U92" s="19" t="s">
        <v>63</v>
      </c>
      <c r="V92" s="19" t="s">
        <v>63</v>
      </c>
      <c r="W92" s="19" t="s">
        <v>63</v>
      </c>
      <c r="X92" s="19" t="s">
        <v>63</v>
      </c>
      <c r="Y92" s="19" t="s">
        <v>62</v>
      </c>
      <c r="Z92" s="19" t="s">
        <v>62</v>
      </c>
      <c r="AA92" s="19" t="s">
        <v>63</v>
      </c>
      <c r="AB92" s="19" t="s">
        <v>62</v>
      </c>
      <c r="AC92" s="19" t="s">
        <v>62</v>
      </c>
      <c r="AD92" s="19" t="s">
        <v>62</v>
      </c>
      <c r="AE92" s="19" t="s">
        <v>62</v>
      </c>
      <c r="AF92" s="19" t="s">
        <v>63</v>
      </c>
      <c r="AG92" s="19" t="s">
        <v>63</v>
      </c>
      <c r="AH92" s="19" t="s">
        <v>63</v>
      </c>
      <c r="AI92" s="19" t="s">
        <v>63</v>
      </c>
      <c r="AJ92" s="19" t="s">
        <v>63</v>
      </c>
      <c r="AK92" s="19" t="s">
        <v>63</v>
      </c>
      <c r="AL92" s="19" t="s">
        <v>63</v>
      </c>
      <c r="AM92" s="19" t="s">
        <v>63</v>
      </c>
      <c r="AN92" s="19" t="s">
        <v>63</v>
      </c>
      <c r="AO92" s="19" t="s">
        <v>63</v>
      </c>
      <c r="AP92" s="19" t="s">
        <v>63</v>
      </c>
      <c r="AQ92" s="19" t="s">
        <v>63</v>
      </c>
      <c r="AR92" s="19" t="s">
        <v>63</v>
      </c>
      <c r="AS92" s="19" t="s">
        <v>63</v>
      </c>
      <c r="AT92" s="19" t="s">
        <v>63</v>
      </c>
      <c r="AU92" s="19" t="s">
        <v>63</v>
      </c>
      <c r="AV92" s="19" t="s">
        <v>63</v>
      </c>
      <c r="AW92" s="19" t="s">
        <v>63</v>
      </c>
      <c r="AX92" s="19" t="s">
        <v>63</v>
      </c>
      <c r="AY92" s="19"/>
      <c r="AZ92" s="19" t="s">
        <v>64</v>
      </c>
    </row>
    <row r="93" spans="1:52" ht="71.25">
      <c r="A93">
        <v>32151</v>
      </c>
      <c r="B93" s="33" t="s">
        <v>571</v>
      </c>
      <c r="C93">
        <v>1.1499999999999999</v>
      </c>
      <c r="G93">
        <f t="shared" si="1"/>
        <v>1.1499999999999999</v>
      </c>
      <c r="H93">
        <v>2</v>
      </c>
      <c r="I93" s="33" t="s">
        <v>522</v>
      </c>
      <c r="J93" s="19" t="s">
        <v>217</v>
      </c>
      <c r="K93" s="1">
        <v>3335</v>
      </c>
      <c r="L93" s="16">
        <v>70</v>
      </c>
      <c r="M93" s="23" t="s">
        <v>224</v>
      </c>
      <c r="N93" s="17" t="s">
        <v>57</v>
      </c>
      <c r="O93" s="19" t="s">
        <v>57</v>
      </c>
      <c r="P93" s="19" t="s">
        <v>223</v>
      </c>
      <c r="Q93" s="18">
        <v>1</v>
      </c>
      <c r="R93" s="19"/>
      <c r="S93" s="19"/>
      <c r="T93" s="19"/>
      <c r="U93" s="19" t="s">
        <v>63</v>
      </c>
      <c r="V93" s="19" t="s">
        <v>63</v>
      </c>
      <c r="W93" s="19" t="s">
        <v>63</v>
      </c>
      <c r="X93" s="19" t="s">
        <v>63</v>
      </c>
      <c r="Y93" s="19" t="s">
        <v>62</v>
      </c>
      <c r="Z93" s="19" t="s">
        <v>62</v>
      </c>
      <c r="AA93" s="19" t="s">
        <v>63</v>
      </c>
      <c r="AB93" s="19" t="s">
        <v>62</v>
      </c>
      <c r="AC93" s="19" t="s">
        <v>62</v>
      </c>
      <c r="AD93" s="19" t="s">
        <v>62</v>
      </c>
      <c r="AE93" s="19" t="s">
        <v>62</v>
      </c>
      <c r="AF93" s="19" t="s">
        <v>63</v>
      </c>
      <c r="AG93" s="19" t="s">
        <v>63</v>
      </c>
      <c r="AH93" s="19" t="s">
        <v>63</v>
      </c>
      <c r="AI93" s="19" t="s">
        <v>63</v>
      </c>
      <c r="AJ93" s="19" t="s">
        <v>63</v>
      </c>
      <c r="AK93" s="19" t="s">
        <v>63</v>
      </c>
      <c r="AL93" s="19" t="s">
        <v>63</v>
      </c>
      <c r="AM93" s="19" t="s">
        <v>63</v>
      </c>
      <c r="AN93" s="19" t="s">
        <v>63</v>
      </c>
      <c r="AO93" s="19" t="s">
        <v>63</v>
      </c>
      <c r="AP93" s="19" t="s">
        <v>63</v>
      </c>
      <c r="AQ93" s="19" t="s">
        <v>63</v>
      </c>
      <c r="AR93" s="19" t="s">
        <v>63</v>
      </c>
      <c r="AS93" s="19" t="s">
        <v>63</v>
      </c>
      <c r="AT93" s="19" t="s">
        <v>63</v>
      </c>
      <c r="AU93" s="19" t="s">
        <v>63</v>
      </c>
      <c r="AV93" s="19" t="s">
        <v>63</v>
      </c>
      <c r="AW93" s="19" t="s">
        <v>63</v>
      </c>
      <c r="AX93" s="19" t="s">
        <v>63</v>
      </c>
      <c r="AY93" s="19"/>
      <c r="AZ93" s="19" t="s">
        <v>64</v>
      </c>
    </row>
    <row r="94" spans="1:52" ht="42.75">
      <c r="A94">
        <v>32763</v>
      </c>
      <c r="B94" s="33" t="s">
        <v>572</v>
      </c>
      <c r="C94">
        <v>13.3</v>
      </c>
      <c r="G94">
        <f t="shared" si="1"/>
        <v>13.3</v>
      </c>
      <c r="H94">
        <v>2</v>
      </c>
      <c r="I94" s="33" t="s">
        <v>522</v>
      </c>
      <c r="J94" s="19" t="s">
        <v>217</v>
      </c>
      <c r="K94" s="1">
        <v>3339</v>
      </c>
      <c r="L94" s="16">
        <v>200</v>
      </c>
      <c r="M94" s="23" t="s">
        <v>225</v>
      </c>
      <c r="N94" s="17" t="s">
        <v>57</v>
      </c>
      <c r="O94" s="19" t="s">
        <v>57</v>
      </c>
      <c r="P94" s="19" t="s">
        <v>223</v>
      </c>
      <c r="Q94" s="18">
        <v>1</v>
      </c>
      <c r="R94" s="19"/>
      <c r="S94" s="19"/>
      <c r="T94" s="19"/>
      <c r="U94" s="19" t="s">
        <v>63</v>
      </c>
      <c r="V94" s="19" t="s">
        <v>63</v>
      </c>
      <c r="W94" s="19" t="s">
        <v>63</v>
      </c>
      <c r="X94" s="19" t="s">
        <v>63</v>
      </c>
      <c r="Y94" s="19" t="s">
        <v>62</v>
      </c>
      <c r="Z94" s="19" t="s">
        <v>62</v>
      </c>
      <c r="AA94" s="19" t="s">
        <v>63</v>
      </c>
      <c r="AB94" s="19" t="s">
        <v>62</v>
      </c>
      <c r="AC94" s="19" t="s">
        <v>62</v>
      </c>
      <c r="AD94" s="19" t="s">
        <v>62</v>
      </c>
      <c r="AE94" s="19" t="s">
        <v>62</v>
      </c>
      <c r="AF94" s="19" t="s">
        <v>63</v>
      </c>
      <c r="AG94" s="19" t="s">
        <v>63</v>
      </c>
      <c r="AH94" s="19" t="s">
        <v>63</v>
      </c>
      <c r="AI94" s="19" t="s">
        <v>63</v>
      </c>
      <c r="AJ94" s="19" t="s">
        <v>63</v>
      </c>
      <c r="AK94" s="19" t="s">
        <v>63</v>
      </c>
      <c r="AL94" s="19" t="s">
        <v>63</v>
      </c>
      <c r="AM94" s="19" t="s">
        <v>63</v>
      </c>
      <c r="AN94" s="19" t="s">
        <v>63</v>
      </c>
      <c r="AO94" s="19" t="s">
        <v>63</v>
      </c>
      <c r="AP94" s="19" t="s">
        <v>63</v>
      </c>
      <c r="AQ94" s="19" t="s">
        <v>63</v>
      </c>
      <c r="AR94" s="19" t="s">
        <v>63</v>
      </c>
      <c r="AS94" s="19" t="s">
        <v>63</v>
      </c>
      <c r="AT94" s="19" t="s">
        <v>63</v>
      </c>
      <c r="AU94" s="19" t="s">
        <v>63</v>
      </c>
      <c r="AV94" s="19" t="s">
        <v>63</v>
      </c>
      <c r="AW94" s="19" t="s">
        <v>63</v>
      </c>
      <c r="AX94" s="19" t="s">
        <v>63</v>
      </c>
      <c r="AY94" s="19"/>
      <c r="AZ94" s="19" t="s">
        <v>64</v>
      </c>
    </row>
    <row r="95" spans="1:52" ht="102">
      <c r="A95">
        <v>32837</v>
      </c>
      <c r="B95" s="33" t="s">
        <v>573</v>
      </c>
      <c r="C95">
        <v>19.899999999999999</v>
      </c>
      <c r="G95">
        <f t="shared" si="1"/>
        <v>19.899999999999999</v>
      </c>
      <c r="H95">
        <v>1</v>
      </c>
      <c r="J95" s="19" t="s">
        <v>217</v>
      </c>
      <c r="K95" s="1">
        <v>3349</v>
      </c>
      <c r="L95" s="16">
        <v>133</v>
      </c>
      <c r="M95" s="23" t="s">
        <v>226</v>
      </c>
      <c r="N95" s="19" t="s">
        <v>227</v>
      </c>
      <c r="O95" s="19" t="s">
        <v>57</v>
      </c>
      <c r="P95" s="17" t="s">
        <v>57</v>
      </c>
      <c r="Q95" s="18">
        <v>1</v>
      </c>
      <c r="R95" s="19" t="s">
        <v>228</v>
      </c>
      <c r="S95" s="19"/>
      <c r="T95" s="19"/>
      <c r="U95" s="19" t="s">
        <v>63</v>
      </c>
      <c r="V95" s="19" t="s">
        <v>63</v>
      </c>
      <c r="W95" s="19" t="s">
        <v>63</v>
      </c>
      <c r="X95" s="19" t="s">
        <v>63</v>
      </c>
      <c r="Y95" s="19" t="s">
        <v>62</v>
      </c>
      <c r="Z95" s="19" t="s">
        <v>63</v>
      </c>
      <c r="AA95" s="19" t="s">
        <v>62</v>
      </c>
      <c r="AB95" s="19" t="s">
        <v>62</v>
      </c>
      <c r="AC95" s="19" t="s">
        <v>62</v>
      </c>
      <c r="AD95" s="19" t="s">
        <v>62</v>
      </c>
      <c r="AE95" s="19" t="s">
        <v>62</v>
      </c>
      <c r="AF95" s="19" t="s">
        <v>63</v>
      </c>
      <c r="AG95" s="19" t="s">
        <v>63</v>
      </c>
      <c r="AH95" s="19" t="s">
        <v>63</v>
      </c>
      <c r="AI95" s="19" t="s">
        <v>63</v>
      </c>
      <c r="AJ95" s="19" t="s">
        <v>63</v>
      </c>
      <c r="AK95" s="19" t="s">
        <v>63</v>
      </c>
      <c r="AL95" s="19" t="s">
        <v>63</v>
      </c>
      <c r="AM95" s="19" t="s">
        <v>63</v>
      </c>
      <c r="AN95" s="19" t="s">
        <v>63</v>
      </c>
      <c r="AO95" s="19" t="s">
        <v>63</v>
      </c>
      <c r="AP95" s="19" t="s">
        <v>63</v>
      </c>
      <c r="AQ95" s="19" t="s">
        <v>63</v>
      </c>
      <c r="AR95" s="19" t="s">
        <v>63</v>
      </c>
      <c r="AS95" s="19" t="s">
        <v>63</v>
      </c>
      <c r="AT95" s="19" t="s">
        <v>63</v>
      </c>
      <c r="AU95" s="19" t="s">
        <v>63</v>
      </c>
      <c r="AV95" s="19" t="s">
        <v>63</v>
      </c>
      <c r="AW95" s="19" t="s">
        <v>63</v>
      </c>
      <c r="AX95" s="19" t="s">
        <v>63</v>
      </c>
      <c r="AY95" s="24"/>
      <c r="AZ95" s="19" t="s">
        <v>64</v>
      </c>
    </row>
    <row r="96" spans="1:52" ht="76.5">
      <c r="A96">
        <v>32837</v>
      </c>
      <c r="B96" s="33" t="s">
        <v>573</v>
      </c>
      <c r="C96">
        <v>19.899999999999999</v>
      </c>
      <c r="G96">
        <f t="shared" si="1"/>
        <v>19.899999999999999</v>
      </c>
      <c r="H96">
        <v>2</v>
      </c>
      <c r="I96" s="33" t="s">
        <v>559</v>
      </c>
      <c r="J96" s="19" t="s">
        <v>217</v>
      </c>
      <c r="K96" s="1">
        <v>3349.1</v>
      </c>
      <c r="L96" s="16">
        <v>53</v>
      </c>
      <c r="M96" s="23" t="s">
        <v>229</v>
      </c>
      <c r="N96" s="19" t="s">
        <v>227</v>
      </c>
      <c r="O96" s="19" t="s">
        <v>57</v>
      </c>
      <c r="P96" s="17" t="s">
        <v>57</v>
      </c>
      <c r="Q96" s="18" t="s">
        <v>230</v>
      </c>
      <c r="R96" s="19" t="s">
        <v>231</v>
      </c>
      <c r="S96" s="19"/>
      <c r="T96" s="19"/>
      <c r="U96" s="19" t="s">
        <v>63</v>
      </c>
      <c r="V96" s="19" t="s">
        <v>63</v>
      </c>
      <c r="W96" s="19" t="s">
        <v>63</v>
      </c>
      <c r="X96" s="19" t="s">
        <v>63</v>
      </c>
      <c r="Y96" s="19" t="s">
        <v>62</v>
      </c>
      <c r="Z96" s="19" t="s">
        <v>63</v>
      </c>
      <c r="AA96" s="19" t="s">
        <v>62</v>
      </c>
      <c r="AB96" s="19" t="s">
        <v>62</v>
      </c>
      <c r="AC96" s="19" t="s">
        <v>62</v>
      </c>
      <c r="AD96" s="19" t="s">
        <v>62</v>
      </c>
      <c r="AE96" s="19" t="s">
        <v>62</v>
      </c>
      <c r="AF96" s="19" t="s">
        <v>63</v>
      </c>
      <c r="AG96" s="19" t="s">
        <v>63</v>
      </c>
      <c r="AH96" s="19" t="s">
        <v>63</v>
      </c>
      <c r="AI96" s="19" t="s">
        <v>63</v>
      </c>
      <c r="AJ96" s="19" t="s">
        <v>63</v>
      </c>
      <c r="AK96" s="19" t="s">
        <v>63</v>
      </c>
      <c r="AL96" s="19" t="s">
        <v>63</v>
      </c>
      <c r="AM96" s="19" t="s">
        <v>63</v>
      </c>
      <c r="AN96" s="19" t="s">
        <v>63</v>
      </c>
      <c r="AO96" s="19" t="s">
        <v>63</v>
      </c>
      <c r="AP96" s="19" t="s">
        <v>63</v>
      </c>
      <c r="AQ96" s="19" t="s">
        <v>63</v>
      </c>
      <c r="AR96" s="19" t="s">
        <v>63</v>
      </c>
      <c r="AS96" s="19" t="s">
        <v>63</v>
      </c>
      <c r="AT96" s="19" t="s">
        <v>63</v>
      </c>
      <c r="AU96" s="19" t="s">
        <v>63</v>
      </c>
      <c r="AV96" s="19" t="s">
        <v>63</v>
      </c>
      <c r="AW96" s="19" t="s">
        <v>63</v>
      </c>
      <c r="AX96" s="19" t="s">
        <v>63</v>
      </c>
      <c r="AY96" s="19" t="s">
        <v>191</v>
      </c>
      <c r="AZ96" s="19" t="s">
        <v>64</v>
      </c>
    </row>
    <row r="97" spans="1:52" ht="42.75">
      <c r="A97">
        <v>32586</v>
      </c>
      <c r="B97" s="33" t="s">
        <v>574</v>
      </c>
      <c r="C97">
        <v>7.1</v>
      </c>
      <c r="G97">
        <f t="shared" si="1"/>
        <v>7.1</v>
      </c>
      <c r="H97">
        <v>1</v>
      </c>
      <c r="J97" s="19" t="s">
        <v>217</v>
      </c>
      <c r="K97" s="1">
        <v>3375</v>
      </c>
      <c r="L97" s="16">
        <v>47</v>
      </c>
      <c r="M97" s="23" t="s">
        <v>232</v>
      </c>
      <c r="N97" s="17" t="s">
        <v>57</v>
      </c>
      <c r="O97" s="19" t="s">
        <v>57</v>
      </c>
      <c r="P97" s="19" t="s">
        <v>116</v>
      </c>
      <c r="Q97" s="18">
        <v>1</v>
      </c>
      <c r="R97" s="19"/>
      <c r="S97" s="19"/>
      <c r="T97" s="19"/>
      <c r="U97" s="19" t="s">
        <v>63</v>
      </c>
      <c r="V97" s="19" t="s">
        <v>63</v>
      </c>
      <c r="W97" s="19" t="s">
        <v>63</v>
      </c>
      <c r="X97" s="19" t="s">
        <v>63</v>
      </c>
      <c r="Y97" s="19" t="s">
        <v>62</v>
      </c>
      <c r="Z97" s="19" t="s">
        <v>63</v>
      </c>
      <c r="AA97" s="19" t="s">
        <v>62</v>
      </c>
      <c r="AB97" s="19" t="s">
        <v>62</v>
      </c>
      <c r="AC97" s="19" t="s">
        <v>62</v>
      </c>
      <c r="AD97" s="19" t="s">
        <v>62</v>
      </c>
      <c r="AE97" s="19" t="s">
        <v>62</v>
      </c>
      <c r="AF97" s="19" t="s">
        <v>63</v>
      </c>
      <c r="AG97" s="19" t="s">
        <v>63</v>
      </c>
      <c r="AH97" s="19" t="s">
        <v>63</v>
      </c>
      <c r="AI97" s="19" t="s">
        <v>63</v>
      </c>
      <c r="AJ97" s="19" t="s">
        <v>63</v>
      </c>
      <c r="AK97" s="19" t="s">
        <v>63</v>
      </c>
      <c r="AL97" s="19" t="s">
        <v>63</v>
      </c>
      <c r="AM97" s="19" t="s">
        <v>63</v>
      </c>
      <c r="AN97" s="19" t="s">
        <v>63</v>
      </c>
      <c r="AO97" s="19" t="s">
        <v>63</v>
      </c>
      <c r="AP97" s="19" t="s">
        <v>63</v>
      </c>
      <c r="AQ97" s="19" t="s">
        <v>63</v>
      </c>
      <c r="AR97" s="19" t="s">
        <v>63</v>
      </c>
      <c r="AS97" s="19" t="s">
        <v>63</v>
      </c>
      <c r="AT97" s="19" t="s">
        <v>63</v>
      </c>
      <c r="AU97" s="19" t="s">
        <v>63</v>
      </c>
      <c r="AV97" s="19" t="s">
        <v>63</v>
      </c>
      <c r="AW97" s="19" t="s">
        <v>63</v>
      </c>
      <c r="AX97" s="19" t="s">
        <v>63</v>
      </c>
      <c r="AY97" s="19"/>
      <c r="AZ97" s="19" t="s">
        <v>64</v>
      </c>
    </row>
    <row r="98" spans="1:52" ht="185.25">
      <c r="A98">
        <v>32852</v>
      </c>
      <c r="B98" s="33" t="s">
        <v>575</v>
      </c>
      <c r="C98">
        <v>19.899999999999999</v>
      </c>
      <c r="G98">
        <f t="shared" si="1"/>
        <v>19.899999999999999</v>
      </c>
      <c r="H98">
        <v>1</v>
      </c>
      <c r="J98" s="19" t="s">
        <v>217</v>
      </c>
      <c r="K98" s="1">
        <v>3396</v>
      </c>
      <c r="L98" s="16">
        <v>53</v>
      </c>
      <c r="M98" s="23" t="s">
        <v>233</v>
      </c>
      <c r="N98" s="19" t="s">
        <v>227</v>
      </c>
      <c r="O98" s="19" t="s">
        <v>57</v>
      </c>
      <c r="P98" s="17" t="s">
        <v>57</v>
      </c>
      <c r="Q98" s="18">
        <v>1</v>
      </c>
      <c r="R98" s="19" t="s">
        <v>194</v>
      </c>
      <c r="S98" s="19"/>
      <c r="T98" s="19" t="s">
        <v>234</v>
      </c>
      <c r="U98" s="19" t="s">
        <v>63</v>
      </c>
      <c r="V98" s="19" t="s">
        <v>63</v>
      </c>
      <c r="W98" s="19" t="s">
        <v>63</v>
      </c>
      <c r="X98" s="19" t="s">
        <v>63</v>
      </c>
      <c r="Y98" s="19" t="s">
        <v>62</v>
      </c>
      <c r="Z98" s="19" t="s">
        <v>63</v>
      </c>
      <c r="AA98" s="19" t="s">
        <v>62</v>
      </c>
      <c r="AB98" s="19" t="s">
        <v>62</v>
      </c>
      <c r="AC98" s="19" t="s">
        <v>62</v>
      </c>
      <c r="AD98" s="19" t="s">
        <v>62</v>
      </c>
      <c r="AE98" s="19" t="s">
        <v>62</v>
      </c>
      <c r="AF98" s="19" t="s">
        <v>63</v>
      </c>
      <c r="AG98" s="19" t="s">
        <v>63</v>
      </c>
      <c r="AH98" s="19" t="s">
        <v>63</v>
      </c>
      <c r="AI98" s="19" t="s">
        <v>63</v>
      </c>
      <c r="AJ98" s="19" t="s">
        <v>63</v>
      </c>
      <c r="AK98" s="19" t="s">
        <v>63</v>
      </c>
      <c r="AL98" s="19" t="s">
        <v>63</v>
      </c>
      <c r="AM98" s="19" t="s">
        <v>63</v>
      </c>
      <c r="AN98" s="19" t="s">
        <v>63</v>
      </c>
      <c r="AO98" s="19" t="s">
        <v>63</v>
      </c>
      <c r="AP98" s="19" t="s">
        <v>63</v>
      </c>
      <c r="AQ98" s="19" t="s">
        <v>63</v>
      </c>
      <c r="AR98" s="19" t="s">
        <v>63</v>
      </c>
      <c r="AS98" s="19" t="s">
        <v>63</v>
      </c>
      <c r="AT98" s="19" t="s">
        <v>63</v>
      </c>
      <c r="AU98" s="19" t="s">
        <v>63</v>
      </c>
      <c r="AV98" s="19" t="s">
        <v>63</v>
      </c>
      <c r="AW98" s="19" t="s">
        <v>63</v>
      </c>
      <c r="AX98" s="19" t="s">
        <v>63</v>
      </c>
      <c r="AY98" s="19"/>
      <c r="AZ98" s="19" t="s">
        <v>64</v>
      </c>
    </row>
    <row r="99" spans="1:52" ht="185.25">
      <c r="A99">
        <v>32852</v>
      </c>
      <c r="B99" s="33" t="s">
        <v>575</v>
      </c>
      <c r="C99">
        <v>7.23</v>
      </c>
      <c r="G99">
        <f t="shared" si="1"/>
        <v>7.23</v>
      </c>
      <c r="H99">
        <v>1</v>
      </c>
      <c r="J99" s="19" t="s">
        <v>217</v>
      </c>
      <c r="K99" s="1">
        <v>3396.1</v>
      </c>
      <c r="L99" s="16">
        <v>26</v>
      </c>
      <c r="M99" s="23" t="s">
        <v>235</v>
      </c>
      <c r="N99" s="19" t="s">
        <v>227</v>
      </c>
      <c r="O99" s="19" t="s">
        <v>57</v>
      </c>
      <c r="P99" s="17" t="s">
        <v>57</v>
      </c>
      <c r="Q99" s="18">
        <v>1</v>
      </c>
      <c r="R99" s="19" t="s">
        <v>207</v>
      </c>
      <c r="S99" s="19"/>
      <c r="T99" s="19" t="s">
        <v>236</v>
      </c>
      <c r="U99" s="19" t="s">
        <v>63</v>
      </c>
      <c r="V99" s="19" t="s">
        <v>63</v>
      </c>
      <c r="W99" s="19" t="s">
        <v>63</v>
      </c>
      <c r="X99" s="19" t="s">
        <v>63</v>
      </c>
      <c r="Y99" s="19" t="s">
        <v>62</v>
      </c>
      <c r="Z99" s="19" t="s">
        <v>63</v>
      </c>
      <c r="AA99" s="19" t="s">
        <v>62</v>
      </c>
      <c r="AB99" s="19" t="s">
        <v>62</v>
      </c>
      <c r="AC99" s="19" t="s">
        <v>62</v>
      </c>
      <c r="AD99" s="19" t="s">
        <v>62</v>
      </c>
      <c r="AE99" s="19" t="s">
        <v>62</v>
      </c>
      <c r="AF99" s="19" t="s">
        <v>63</v>
      </c>
      <c r="AG99" s="19" t="s">
        <v>63</v>
      </c>
      <c r="AH99" s="19" t="s">
        <v>63</v>
      </c>
      <c r="AI99" s="19" t="s">
        <v>63</v>
      </c>
      <c r="AJ99" s="19" t="s">
        <v>63</v>
      </c>
      <c r="AK99" s="19" t="s">
        <v>63</v>
      </c>
      <c r="AL99" s="19" t="s">
        <v>63</v>
      </c>
      <c r="AM99" s="19" t="s">
        <v>63</v>
      </c>
      <c r="AN99" s="19" t="s">
        <v>63</v>
      </c>
      <c r="AO99" s="19" t="s">
        <v>63</v>
      </c>
      <c r="AP99" s="19" t="s">
        <v>63</v>
      </c>
      <c r="AQ99" s="19" t="s">
        <v>63</v>
      </c>
      <c r="AR99" s="19" t="s">
        <v>63</v>
      </c>
      <c r="AS99" s="19" t="s">
        <v>63</v>
      </c>
      <c r="AT99" s="19" t="s">
        <v>63</v>
      </c>
      <c r="AU99" s="19" t="s">
        <v>63</v>
      </c>
      <c r="AV99" s="19" t="s">
        <v>63</v>
      </c>
      <c r="AW99" s="19" t="s">
        <v>63</v>
      </c>
      <c r="AX99" s="19" t="s">
        <v>63</v>
      </c>
      <c r="AY99" s="19" t="s">
        <v>191</v>
      </c>
      <c r="AZ99" s="19" t="s">
        <v>64</v>
      </c>
    </row>
    <row r="100" spans="1:52" ht="28.5">
      <c r="A100">
        <v>32747</v>
      </c>
      <c r="B100" s="33" t="s">
        <v>576</v>
      </c>
      <c r="C100">
        <v>34.9</v>
      </c>
      <c r="G100">
        <f t="shared" si="1"/>
        <v>34.9</v>
      </c>
      <c r="H100">
        <v>1</v>
      </c>
      <c r="J100" s="19" t="s">
        <v>217</v>
      </c>
      <c r="K100" s="1">
        <v>3446</v>
      </c>
      <c r="L100" s="16">
        <v>180</v>
      </c>
      <c r="M100" s="23" t="s">
        <v>237</v>
      </c>
      <c r="N100" s="19" t="s">
        <v>238</v>
      </c>
      <c r="O100" s="19" t="s">
        <v>57</v>
      </c>
      <c r="P100" s="17" t="s">
        <v>57</v>
      </c>
      <c r="Q100" s="18">
        <v>1</v>
      </c>
      <c r="R100" s="19"/>
      <c r="S100" s="19"/>
      <c r="T100" s="19"/>
      <c r="U100" s="19" t="s">
        <v>63</v>
      </c>
      <c r="V100" s="19" t="s">
        <v>63</v>
      </c>
      <c r="W100" s="19" t="s">
        <v>63</v>
      </c>
      <c r="X100" s="19" t="s">
        <v>63</v>
      </c>
      <c r="Y100" s="19" t="s">
        <v>62</v>
      </c>
      <c r="Z100" s="19" t="s">
        <v>62</v>
      </c>
      <c r="AA100" s="19" t="s">
        <v>63</v>
      </c>
      <c r="AB100" s="19" t="s">
        <v>62</v>
      </c>
      <c r="AC100" s="19" t="s">
        <v>62</v>
      </c>
      <c r="AD100" s="19" t="s">
        <v>62</v>
      </c>
      <c r="AE100" s="19" t="s">
        <v>62</v>
      </c>
      <c r="AF100" s="19" t="s">
        <v>63</v>
      </c>
      <c r="AG100" s="19" t="s">
        <v>63</v>
      </c>
      <c r="AH100" s="19" t="s">
        <v>63</v>
      </c>
      <c r="AI100" s="19" t="s">
        <v>63</v>
      </c>
      <c r="AJ100" s="19" t="s">
        <v>63</v>
      </c>
      <c r="AK100" s="19" t="s">
        <v>63</v>
      </c>
      <c r="AL100" s="19" t="s">
        <v>63</v>
      </c>
      <c r="AM100" s="19" t="s">
        <v>63</v>
      </c>
      <c r="AN100" s="19" t="s">
        <v>63</v>
      </c>
      <c r="AO100" s="19" t="s">
        <v>63</v>
      </c>
      <c r="AP100" s="19" t="s">
        <v>63</v>
      </c>
      <c r="AQ100" s="19" t="s">
        <v>63</v>
      </c>
      <c r="AR100" s="19" t="s">
        <v>63</v>
      </c>
      <c r="AS100" s="19" t="s">
        <v>63</v>
      </c>
      <c r="AT100" s="19" t="s">
        <v>63</v>
      </c>
      <c r="AU100" s="19" t="s">
        <v>63</v>
      </c>
      <c r="AV100" s="19" t="s">
        <v>63</v>
      </c>
      <c r="AW100" s="19" t="s">
        <v>63</v>
      </c>
      <c r="AX100" s="19" t="s">
        <v>63</v>
      </c>
      <c r="AY100" s="19"/>
      <c r="AZ100" s="19" t="s">
        <v>64</v>
      </c>
    </row>
    <row r="101" spans="1:52" ht="28.5">
      <c r="A101">
        <v>32744</v>
      </c>
      <c r="B101" s="33" t="s">
        <v>577</v>
      </c>
      <c r="C101">
        <v>9.5</v>
      </c>
      <c r="G101">
        <f t="shared" si="1"/>
        <v>9.5</v>
      </c>
      <c r="H101">
        <v>1</v>
      </c>
      <c r="J101" s="19" t="s">
        <v>217</v>
      </c>
      <c r="K101" s="1">
        <v>3454</v>
      </c>
      <c r="L101" s="16">
        <v>42</v>
      </c>
      <c r="M101" s="23" t="s">
        <v>239</v>
      </c>
      <c r="N101" s="19" t="s">
        <v>240</v>
      </c>
      <c r="O101" s="19" t="s">
        <v>57</v>
      </c>
      <c r="P101" s="17" t="s">
        <v>57</v>
      </c>
      <c r="Q101" s="18">
        <v>1</v>
      </c>
      <c r="R101" s="19"/>
      <c r="S101" s="19"/>
      <c r="T101" s="19"/>
      <c r="U101" s="19" t="s">
        <v>63</v>
      </c>
      <c r="V101" s="19" t="s">
        <v>63</v>
      </c>
      <c r="W101" s="19" t="s">
        <v>63</v>
      </c>
      <c r="X101" s="19" t="s">
        <v>63</v>
      </c>
      <c r="Y101" s="19" t="s">
        <v>62</v>
      </c>
      <c r="Z101" s="19" t="s">
        <v>62</v>
      </c>
      <c r="AA101" s="19" t="s">
        <v>63</v>
      </c>
      <c r="AB101" s="19" t="s">
        <v>62</v>
      </c>
      <c r="AC101" s="19" t="s">
        <v>62</v>
      </c>
      <c r="AD101" s="19" t="s">
        <v>62</v>
      </c>
      <c r="AE101" s="19" t="s">
        <v>62</v>
      </c>
      <c r="AF101" s="19" t="s">
        <v>63</v>
      </c>
      <c r="AG101" s="19" t="s">
        <v>63</v>
      </c>
      <c r="AH101" s="19" t="s">
        <v>63</v>
      </c>
      <c r="AI101" s="19" t="s">
        <v>63</v>
      </c>
      <c r="AJ101" s="19" t="s">
        <v>63</v>
      </c>
      <c r="AK101" s="19" t="s">
        <v>63</v>
      </c>
      <c r="AL101" s="19" t="s">
        <v>63</v>
      </c>
      <c r="AM101" s="19" t="s">
        <v>63</v>
      </c>
      <c r="AN101" s="19" t="s">
        <v>63</v>
      </c>
      <c r="AO101" s="19" t="s">
        <v>63</v>
      </c>
      <c r="AP101" s="19" t="s">
        <v>63</v>
      </c>
      <c r="AQ101" s="19" t="s">
        <v>63</v>
      </c>
      <c r="AR101" s="19" t="s">
        <v>63</v>
      </c>
      <c r="AS101" s="19" t="s">
        <v>63</v>
      </c>
      <c r="AT101" s="19" t="s">
        <v>63</v>
      </c>
      <c r="AU101" s="19" t="s">
        <v>63</v>
      </c>
      <c r="AV101" s="19" t="s">
        <v>63</v>
      </c>
      <c r="AW101" s="19" t="s">
        <v>63</v>
      </c>
      <c r="AX101" s="19" t="s">
        <v>63</v>
      </c>
      <c r="AY101" s="19"/>
      <c r="AZ101" s="19" t="s">
        <v>64</v>
      </c>
    </row>
    <row r="102" spans="1:52" ht="57">
      <c r="G102">
        <f t="shared" si="1"/>
        <v>0</v>
      </c>
      <c r="H102">
        <v>0</v>
      </c>
      <c r="I102" s="33" t="s">
        <v>541</v>
      </c>
      <c r="J102" s="19" t="s">
        <v>217</v>
      </c>
      <c r="K102" s="1">
        <v>3455</v>
      </c>
      <c r="L102" s="16">
        <v>230</v>
      </c>
      <c r="M102" s="23" t="s">
        <v>239</v>
      </c>
      <c r="N102" s="19" t="s">
        <v>227</v>
      </c>
      <c r="O102" s="19" t="s">
        <v>57</v>
      </c>
      <c r="P102" s="17" t="s">
        <v>57</v>
      </c>
      <c r="Q102" s="18">
        <v>1</v>
      </c>
      <c r="R102" s="19"/>
      <c r="S102" s="19"/>
      <c r="T102" s="19"/>
      <c r="U102" s="19" t="s">
        <v>63</v>
      </c>
      <c r="V102" s="19" t="s">
        <v>63</v>
      </c>
      <c r="W102" s="19" t="s">
        <v>63</v>
      </c>
      <c r="X102" s="19" t="s">
        <v>63</v>
      </c>
      <c r="Y102" s="19" t="s">
        <v>62</v>
      </c>
      <c r="Z102" s="19" t="s">
        <v>62</v>
      </c>
      <c r="AA102" s="19" t="s">
        <v>63</v>
      </c>
      <c r="AB102" s="19" t="s">
        <v>62</v>
      </c>
      <c r="AC102" s="19" t="s">
        <v>62</v>
      </c>
      <c r="AD102" s="19" t="s">
        <v>62</v>
      </c>
      <c r="AE102" s="19" t="s">
        <v>62</v>
      </c>
      <c r="AF102" s="19" t="s">
        <v>63</v>
      </c>
      <c r="AG102" s="19" t="s">
        <v>63</v>
      </c>
      <c r="AH102" s="19" t="s">
        <v>63</v>
      </c>
      <c r="AI102" s="19" t="s">
        <v>63</v>
      </c>
      <c r="AJ102" s="19" t="s">
        <v>63</v>
      </c>
      <c r="AK102" s="19" t="s">
        <v>63</v>
      </c>
      <c r="AL102" s="19" t="s">
        <v>63</v>
      </c>
      <c r="AM102" s="19" t="s">
        <v>63</v>
      </c>
      <c r="AN102" s="19" t="s">
        <v>63</v>
      </c>
      <c r="AO102" s="19" t="s">
        <v>63</v>
      </c>
      <c r="AP102" s="19" t="s">
        <v>63</v>
      </c>
      <c r="AQ102" s="19" t="s">
        <v>63</v>
      </c>
      <c r="AR102" s="19" t="s">
        <v>63</v>
      </c>
      <c r="AS102" s="19" t="s">
        <v>63</v>
      </c>
      <c r="AT102" s="19" t="s">
        <v>63</v>
      </c>
      <c r="AU102" s="19" t="s">
        <v>63</v>
      </c>
      <c r="AV102" s="19" t="s">
        <v>63</v>
      </c>
      <c r="AW102" s="19" t="s">
        <v>63</v>
      </c>
      <c r="AX102" s="19" t="s">
        <v>63</v>
      </c>
      <c r="AY102" s="19"/>
      <c r="AZ102" s="19" t="s">
        <v>64</v>
      </c>
    </row>
    <row r="103" spans="1:52" ht="185.25">
      <c r="A103">
        <v>32852</v>
      </c>
      <c r="B103" s="33" t="s">
        <v>575</v>
      </c>
      <c r="C103">
        <v>19.899999999999999</v>
      </c>
      <c r="G103">
        <f t="shared" si="1"/>
        <v>19.899999999999999</v>
      </c>
      <c r="H103">
        <v>1</v>
      </c>
      <c r="J103" s="19" t="s">
        <v>217</v>
      </c>
      <c r="K103" s="1">
        <v>3460</v>
      </c>
      <c r="L103" s="16">
        <v>53</v>
      </c>
      <c r="M103" s="23" t="s">
        <v>241</v>
      </c>
      <c r="N103" s="19" t="s">
        <v>227</v>
      </c>
      <c r="O103" s="19" t="s">
        <v>57</v>
      </c>
      <c r="P103" s="17" t="s">
        <v>57</v>
      </c>
      <c r="Q103" s="18">
        <v>1</v>
      </c>
      <c r="R103" s="19" t="s">
        <v>194</v>
      </c>
      <c r="S103" s="19"/>
      <c r="T103" s="19" t="s">
        <v>242</v>
      </c>
      <c r="U103" s="19" t="s">
        <v>63</v>
      </c>
      <c r="V103" s="19" t="s">
        <v>63</v>
      </c>
      <c r="W103" s="19" t="s">
        <v>63</v>
      </c>
      <c r="X103" s="19" t="s">
        <v>63</v>
      </c>
      <c r="Y103" s="19" t="s">
        <v>62</v>
      </c>
      <c r="Z103" s="19" t="s">
        <v>63</v>
      </c>
      <c r="AA103" s="19" t="s">
        <v>62</v>
      </c>
      <c r="AB103" s="19" t="s">
        <v>62</v>
      </c>
      <c r="AC103" s="19" t="s">
        <v>62</v>
      </c>
      <c r="AD103" s="19" t="s">
        <v>62</v>
      </c>
      <c r="AE103" s="19" t="s">
        <v>62</v>
      </c>
      <c r="AF103" s="19" t="s">
        <v>63</v>
      </c>
      <c r="AG103" s="19" t="s">
        <v>63</v>
      </c>
      <c r="AH103" s="19" t="s">
        <v>63</v>
      </c>
      <c r="AI103" s="19" t="s">
        <v>63</v>
      </c>
      <c r="AJ103" s="19" t="s">
        <v>63</v>
      </c>
      <c r="AK103" s="19" t="s">
        <v>63</v>
      </c>
      <c r="AL103" s="19" t="s">
        <v>63</v>
      </c>
      <c r="AM103" s="19" t="s">
        <v>63</v>
      </c>
      <c r="AN103" s="19" t="s">
        <v>63</v>
      </c>
      <c r="AO103" s="19" t="s">
        <v>63</v>
      </c>
      <c r="AP103" s="19" t="s">
        <v>63</v>
      </c>
      <c r="AQ103" s="19" t="s">
        <v>63</v>
      </c>
      <c r="AR103" s="19" t="s">
        <v>63</v>
      </c>
      <c r="AS103" s="19" t="s">
        <v>63</v>
      </c>
      <c r="AT103" s="19" t="s">
        <v>63</v>
      </c>
      <c r="AU103" s="19" t="s">
        <v>63</v>
      </c>
      <c r="AV103" s="19" t="s">
        <v>63</v>
      </c>
      <c r="AW103" s="19" t="s">
        <v>63</v>
      </c>
      <c r="AX103" s="19" t="s">
        <v>63</v>
      </c>
      <c r="AY103" s="19"/>
      <c r="AZ103" s="19" t="s">
        <v>64</v>
      </c>
    </row>
    <row r="104" spans="1:52" ht="185.25">
      <c r="A104">
        <v>32852</v>
      </c>
      <c r="B104" s="33" t="s">
        <v>575</v>
      </c>
      <c r="C104">
        <v>7.23</v>
      </c>
      <c r="G104">
        <f t="shared" si="1"/>
        <v>7.23</v>
      </c>
      <c r="H104">
        <v>1</v>
      </c>
      <c r="J104" s="19" t="s">
        <v>217</v>
      </c>
      <c r="K104" s="1">
        <v>3460.1</v>
      </c>
      <c r="L104" s="16">
        <v>26</v>
      </c>
      <c r="M104" s="23" t="s">
        <v>243</v>
      </c>
      <c r="N104" s="19" t="s">
        <v>227</v>
      </c>
      <c r="O104" s="19" t="s">
        <v>57</v>
      </c>
      <c r="P104" s="17" t="s">
        <v>57</v>
      </c>
      <c r="Q104" s="18">
        <v>1</v>
      </c>
      <c r="R104" s="19" t="s">
        <v>189</v>
      </c>
      <c r="S104" s="19"/>
      <c r="T104" s="19" t="s">
        <v>244</v>
      </c>
      <c r="U104" s="19" t="s">
        <v>63</v>
      </c>
      <c r="V104" s="19" t="s">
        <v>63</v>
      </c>
      <c r="W104" s="19" t="s">
        <v>63</v>
      </c>
      <c r="X104" s="19" t="s">
        <v>63</v>
      </c>
      <c r="Y104" s="19" t="s">
        <v>62</v>
      </c>
      <c r="Z104" s="19" t="s">
        <v>63</v>
      </c>
      <c r="AA104" s="19" t="s">
        <v>62</v>
      </c>
      <c r="AB104" s="19" t="s">
        <v>62</v>
      </c>
      <c r="AC104" s="19" t="s">
        <v>62</v>
      </c>
      <c r="AD104" s="19" t="s">
        <v>62</v>
      </c>
      <c r="AE104" s="19" t="s">
        <v>62</v>
      </c>
      <c r="AF104" s="19" t="s">
        <v>63</v>
      </c>
      <c r="AG104" s="19" t="s">
        <v>63</v>
      </c>
      <c r="AH104" s="19" t="s">
        <v>63</v>
      </c>
      <c r="AI104" s="19" t="s">
        <v>63</v>
      </c>
      <c r="AJ104" s="19" t="s">
        <v>63</v>
      </c>
      <c r="AK104" s="19" t="s">
        <v>63</v>
      </c>
      <c r="AL104" s="19" t="s">
        <v>63</v>
      </c>
      <c r="AM104" s="19" t="s">
        <v>63</v>
      </c>
      <c r="AN104" s="19" t="s">
        <v>63</v>
      </c>
      <c r="AO104" s="19" t="s">
        <v>63</v>
      </c>
      <c r="AP104" s="19" t="s">
        <v>63</v>
      </c>
      <c r="AQ104" s="19" t="s">
        <v>63</v>
      </c>
      <c r="AR104" s="19" t="s">
        <v>63</v>
      </c>
      <c r="AS104" s="19" t="s">
        <v>63</v>
      </c>
      <c r="AT104" s="19" t="s">
        <v>63</v>
      </c>
      <c r="AU104" s="19" t="s">
        <v>63</v>
      </c>
      <c r="AV104" s="19" t="s">
        <v>63</v>
      </c>
      <c r="AW104" s="19" t="s">
        <v>63</v>
      </c>
      <c r="AX104" s="19" t="s">
        <v>63</v>
      </c>
      <c r="AY104" s="19" t="s">
        <v>191</v>
      </c>
      <c r="AZ104" s="19" t="s">
        <v>64</v>
      </c>
    </row>
    <row r="105" spans="1:52" ht="42.75">
      <c r="A105">
        <v>32740</v>
      </c>
      <c r="B105" s="33" t="s">
        <v>578</v>
      </c>
      <c r="C105">
        <v>5.4</v>
      </c>
      <c r="G105">
        <f t="shared" si="1"/>
        <v>5.4</v>
      </c>
      <c r="H105">
        <v>1</v>
      </c>
      <c r="J105" s="19" t="s">
        <v>217</v>
      </c>
      <c r="K105" s="1">
        <v>3469</v>
      </c>
      <c r="L105" s="16">
        <v>14.8</v>
      </c>
      <c r="M105" s="23" t="s">
        <v>245</v>
      </c>
      <c r="N105" s="19" t="s">
        <v>246</v>
      </c>
      <c r="O105" s="19" t="s">
        <v>57</v>
      </c>
      <c r="P105" s="17" t="s">
        <v>57</v>
      </c>
      <c r="Q105" s="18">
        <v>1</v>
      </c>
      <c r="R105" s="19"/>
      <c r="S105" s="19"/>
      <c r="T105" s="19"/>
      <c r="U105" s="19" t="s">
        <v>63</v>
      </c>
      <c r="V105" s="19" t="s">
        <v>63</v>
      </c>
      <c r="W105" s="19" t="s">
        <v>63</v>
      </c>
      <c r="X105" s="19" t="s">
        <v>63</v>
      </c>
      <c r="Y105" s="19" t="s">
        <v>62</v>
      </c>
      <c r="Z105" s="19" t="s">
        <v>63</v>
      </c>
      <c r="AA105" s="19" t="s">
        <v>62</v>
      </c>
      <c r="AB105" s="19" t="s">
        <v>62</v>
      </c>
      <c r="AC105" s="19" t="s">
        <v>62</v>
      </c>
      <c r="AD105" s="19" t="s">
        <v>62</v>
      </c>
      <c r="AE105" s="19" t="s">
        <v>62</v>
      </c>
      <c r="AF105" s="19" t="s">
        <v>62</v>
      </c>
      <c r="AG105" s="19" t="s">
        <v>62</v>
      </c>
      <c r="AH105" s="19" t="s">
        <v>62</v>
      </c>
      <c r="AI105" s="19" t="s">
        <v>63</v>
      </c>
      <c r="AJ105" s="19" t="s">
        <v>63</v>
      </c>
      <c r="AK105" s="19" t="s">
        <v>63</v>
      </c>
      <c r="AL105" s="19" t="s">
        <v>63</v>
      </c>
      <c r="AM105" s="19" t="s">
        <v>63</v>
      </c>
      <c r="AN105" s="19" t="s">
        <v>63</v>
      </c>
      <c r="AO105" s="19" t="s">
        <v>63</v>
      </c>
      <c r="AP105" s="19" t="s">
        <v>63</v>
      </c>
      <c r="AQ105" s="19" t="s">
        <v>63</v>
      </c>
      <c r="AR105" s="19" t="s">
        <v>63</v>
      </c>
      <c r="AS105" s="19" t="s">
        <v>63</v>
      </c>
      <c r="AT105" s="19" t="s">
        <v>63</v>
      </c>
      <c r="AU105" s="19" t="s">
        <v>63</v>
      </c>
      <c r="AV105" s="19" t="s">
        <v>63</v>
      </c>
      <c r="AW105" s="19" t="s">
        <v>63</v>
      </c>
      <c r="AX105" s="19" t="s">
        <v>63</v>
      </c>
      <c r="AY105" s="19"/>
      <c r="AZ105" s="19" t="s">
        <v>64</v>
      </c>
    </row>
    <row r="106" spans="1:52" ht="270.75">
      <c r="A106">
        <v>32566</v>
      </c>
      <c r="B106" s="33" t="s">
        <v>579</v>
      </c>
      <c r="C106">
        <v>4.5999999999999996</v>
      </c>
      <c r="D106">
        <v>32567</v>
      </c>
      <c r="E106" s="33" t="s">
        <v>580</v>
      </c>
      <c r="F106">
        <v>14.1</v>
      </c>
      <c r="G106">
        <f>SUM(C106,F106)</f>
        <v>18.7</v>
      </c>
      <c r="H106">
        <v>1</v>
      </c>
      <c r="I106" s="33" t="s">
        <v>581</v>
      </c>
      <c r="J106" s="19" t="s">
        <v>217</v>
      </c>
      <c r="K106" s="1">
        <v>3478</v>
      </c>
      <c r="L106" s="16">
        <v>42</v>
      </c>
      <c r="M106" s="23" t="s">
        <v>247</v>
      </c>
      <c r="N106" s="19" t="s">
        <v>248</v>
      </c>
      <c r="O106" s="19" t="s">
        <v>57</v>
      </c>
      <c r="P106" s="19" t="s">
        <v>59</v>
      </c>
      <c r="Q106" s="18">
        <v>1</v>
      </c>
      <c r="R106" s="19"/>
      <c r="S106" s="19"/>
      <c r="T106" s="19"/>
      <c r="U106" s="19" t="s">
        <v>63</v>
      </c>
      <c r="V106" s="19" t="s">
        <v>63</v>
      </c>
      <c r="W106" s="19" t="s">
        <v>63</v>
      </c>
      <c r="X106" s="19" t="s">
        <v>63</v>
      </c>
      <c r="Y106" s="19" t="s">
        <v>62</v>
      </c>
      <c r="Z106" s="19" t="s">
        <v>63</v>
      </c>
      <c r="AA106" s="19" t="s">
        <v>62</v>
      </c>
      <c r="AB106" s="19" t="s">
        <v>62</v>
      </c>
      <c r="AC106" s="19" t="s">
        <v>62</v>
      </c>
      <c r="AD106" s="19" t="s">
        <v>62</v>
      </c>
      <c r="AE106" s="19" t="s">
        <v>62</v>
      </c>
      <c r="AF106" s="19" t="s">
        <v>63</v>
      </c>
      <c r="AG106" s="19" t="s">
        <v>63</v>
      </c>
      <c r="AH106" s="19" t="s">
        <v>63</v>
      </c>
      <c r="AI106" s="19" t="s">
        <v>63</v>
      </c>
      <c r="AJ106" s="19" t="s">
        <v>63</v>
      </c>
      <c r="AK106" s="19" t="s">
        <v>63</v>
      </c>
      <c r="AL106" s="19" t="s">
        <v>63</v>
      </c>
      <c r="AM106" s="19" t="s">
        <v>63</v>
      </c>
      <c r="AN106" s="19" t="s">
        <v>63</v>
      </c>
      <c r="AO106" s="19" t="s">
        <v>63</v>
      </c>
      <c r="AP106" s="19" t="s">
        <v>63</v>
      </c>
      <c r="AQ106" s="19" t="s">
        <v>63</v>
      </c>
      <c r="AR106" s="19" t="s">
        <v>63</v>
      </c>
      <c r="AS106" s="19" t="s">
        <v>63</v>
      </c>
      <c r="AT106" s="19" t="s">
        <v>63</v>
      </c>
      <c r="AU106" s="19" t="s">
        <v>63</v>
      </c>
      <c r="AV106" s="19" t="s">
        <v>63</v>
      </c>
      <c r="AW106" s="19" t="s">
        <v>63</v>
      </c>
      <c r="AX106" s="19" t="s">
        <v>63</v>
      </c>
      <c r="AY106" s="19"/>
      <c r="AZ106" s="19" t="s">
        <v>64</v>
      </c>
    </row>
    <row r="107" spans="1:52" ht="242.25">
      <c r="A107">
        <v>32682</v>
      </c>
      <c r="B107" s="33" t="s">
        <v>3054</v>
      </c>
      <c r="C107">
        <v>6.9</v>
      </c>
      <c r="D107">
        <v>32681</v>
      </c>
      <c r="E107" s="33" t="s">
        <v>3055</v>
      </c>
      <c r="F107">
        <v>5.7</v>
      </c>
      <c r="G107">
        <f t="shared" si="1"/>
        <v>12.600000000000001</v>
      </c>
      <c r="H107">
        <v>2</v>
      </c>
      <c r="I107" s="33" t="s">
        <v>3056</v>
      </c>
      <c r="J107" s="19" t="s">
        <v>249</v>
      </c>
      <c r="K107" s="1">
        <v>3501</v>
      </c>
      <c r="L107" s="16">
        <v>91</v>
      </c>
      <c r="M107" s="23" t="s">
        <v>250</v>
      </c>
      <c r="N107" s="19" t="s">
        <v>251</v>
      </c>
      <c r="O107" s="19" t="s">
        <v>57</v>
      </c>
      <c r="P107" s="17" t="s">
        <v>57</v>
      </c>
      <c r="Q107" s="18">
        <v>1</v>
      </c>
      <c r="R107" s="19"/>
      <c r="S107" s="19"/>
      <c r="T107" s="19"/>
      <c r="U107" s="19" t="s">
        <v>63</v>
      </c>
      <c r="V107" s="19" t="s">
        <v>63</v>
      </c>
      <c r="W107" s="19" t="s">
        <v>63</v>
      </c>
      <c r="X107" s="19" t="s">
        <v>63</v>
      </c>
      <c r="Y107" s="19" t="s">
        <v>62</v>
      </c>
      <c r="Z107" s="19" t="s">
        <v>62</v>
      </c>
      <c r="AA107" s="19" t="s">
        <v>63</v>
      </c>
      <c r="AB107" s="19" t="s">
        <v>62</v>
      </c>
      <c r="AC107" s="19" t="s">
        <v>62</v>
      </c>
      <c r="AD107" s="19" t="s">
        <v>62</v>
      </c>
      <c r="AE107" s="19" t="s">
        <v>62</v>
      </c>
      <c r="AF107" s="19" t="s">
        <v>63</v>
      </c>
      <c r="AG107" s="19" t="s">
        <v>63</v>
      </c>
      <c r="AH107" s="19" t="s">
        <v>63</v>
      </c>
      <c r="AI107" s="19" t="s">
        <v>63</v>
      </c>
      <c r="AJ107" s="19" t="s">
        <v>63</v>
      </c>
      <c r="AK107" s="19" t="s">
        <v>63</v>
      </c>
      <c r="AL107" s="19" t="s">
        <v>63</v>
      </c>
      <c r="AM107" s="19" t="s">
        <v>63</v>
      </c>
      <c r="AN107" s="19" t="s">
        <v>63</v>
      </c>
      <c r="AO107" s="19" t="s">
        <v>63</v>
      </c>
      <c r="AP107" s="19" t="s">
        <v>63</v>
      </c>
      <c r="AQ107" s="19" t="s">
        <v>63</v>
      </c>
      <c r="AR107" s="19" t="s">
        <v>63</v>
      </c>
      <c r="AS107" s="19" t="s">
        <v>63</v>
      </c>
      <c r="AT107" s="19" t="s">
        <v>63</v>
      </c>
      <c r="AU107" s="19" t="s">
        <v>63</v>
      </c>
      <c r="AV107" s="19" t="s">
        <v>62</v>
      </c>
      <c r="AW107" s="19" t="s">
        <v>63</v>
      </c>
      <c r="AX107" s="19" t="s">
        <v>63</v>
      </c>
      <c r="AY107" s="19"/>
      <c r="AZ107" s="19" t="s">
        <v>64</v>
      </c>
    </row>
    <row r="108" spans="1:52" ht="42.75">
      <c r="A108">
        <v>19404</v>
      </c>
      <c r="B108" s="33" t="s">
        <v>582</v>
      </c>
      <c r="C108">
        <v>27.12</v>
      </c>
      <c r="G108">
        <f t="shared" si="1"/>
        <v>27.12</v>
      </c>
      <c r="H108">
        <v>1</v>
      </c>
      <c r="I108" s="33" t="s">
        <v>583</v>
      </c>
      <c r="J108" s="19" t="s">
        <v>252</v>
      </c>
      <c r="K108" s="1">
        <v>6001.03</v>
      </c>
      <c r="L108" s="16">
        <v>61</v>
      </c>
      <c r="M108" s="23" t="s">
        <v>253</v>
      </c>
      <c r="N108" s="17" t="s">
        <v>254</v>
      </c>
      <c r="O108" s="17" t="s">
        <v>57</v>
      </c>
      <c r="P108" s="17" t="s">
        <v>57</v>
      </c>
      <c r="Q108" s="18">
        <v>1</v>
      </c>
      <c r="R108" s="17"/>
      <c r="S108" s="17"/>
      <c r="T108" s="17"/>
      <c r="U108" s="19" t="s">
        <v>62</v>
      </c>
      <c r="V108" s="19" t="s">
        <v>62</v>
      </c>
      <c r="W108" s="19" t="s">
        <v>62</v>
      </c>
      <c r="X108" s="19" t="s">
        <v>62</v>
      </c>
      <c r="Y108" s="19" t="s">
        <v>63</v>
      </c>
      <c r="Z108" s="19" t="s">
        <v>62</v>
      </c>
      <c r="AA108" s="19" t="s">
        <v>63</v>
      </c>
      <c r="AB108" s="17" t="s">
        <v>62</v>
      </c>
      <c r="AC108" s="17" t="s">
        <v>62</v>
      </c>
      <c r="AD108" s="17" t="s">
        <v>62</v>
      </c>
      <c r="AE108" s="17" t="s">
        <v>62</v>
      </c>
      <c r="AF108" s="17" t="s">
        <v>63</v>
      </c>
      <c r="AG108" s="17" t="s">
        <v>63</v>
      </c>
      <c r="AH108" s="17" t="s">
        <v>63</v>
      </c>
      <c r="AI108" s="17" t="s">
        <v>63</v>
      </c>
      <c r="AJ108" s="17" t="s">
        <v>63</v>
      </c>
      <c r="AK108" s="17" t="s">
        <v>63</v>
      </c>
      <c r="AL108" s="17" t="s">
        <v>63</v>
      </c>
      <c r="AM108" s="17" t="s">
        <v>63</v>
      </c>
      <c r="AN108" s="17" t="s">
        <v>63</v>
      </c>
      <c r="AO108" s="17" t="s">
        <v>63</v>
      </c>
      <c r="AP108" s="17" t="s">
        <v>63</v>
      </c>
      <c r="AQ108" s="17" t="s">
        <v>63</v>
      </c>
      <c r="AR108" s="17" t="s">
        <v>63</v>
      </c>
      <c r="AS108" s="17" t="s">
        <v>63</v>
      </c>
      <c r="AT108" s="17" t="s">
        <v>63</v>
      </c>
      <c r="AU108" s="17" t="s">
        <v>63</v>
      </c>
      <c r="AV108" s="17" t="s">
        <v>63</v>
      </c>
      <c r="AW108" s="17" t="s">
        <v>63</v>
      </c>
      <c r="AX108" s="17" t="s">
        <v>63</v>
      </c>
      <c r="AY108" s="19"/>
      <c r="AZ108" s="19" t="s">
        <v>64</v>
      </c>
    </row>
    <row r="109" spans="1:52" ht="199.5">
      <c r="A109">
        <v>11501</v>
      </c>
      <c r="B109" s="33" t="s">
        <v>584</v>
      </c>
      <c r="C109">
        <v>88.71</v>
      </c>
      <c r="G109">
        <f t="shared" si="1"/>
        <v>88.71</v>
      </c>
      <c r="H109">
        <v>1</v>
      </c>
      <c r="I109" s="33" t="s">
        <v>585</v>
      </c>
      <c r="J109" s="19" t="s">
        <v>252</v>
      </c>
      <c r="K109" s="1">
        <v>6002.04</v>
      </c>
      <c r="L109" s="16">
        <v>305</v>
      </c>
      <c r="M109" s="23" t="s">
        <v>255</v>
      </c>
      <c r="N109" s="17" t="s">
        <v>240</v>
      </c>
      <c r="O109" s="20" t="s">
        <v>57</v>
      </c>
      <c r="P109" s="17" t="s">
        <v>57</v>
      </c>
      <c r="Q109" s="25">
        <v>1</v>
      </c>
      <c r="R109" s="15" t="s">
        <v>256</v>
      </c>
      <c r="S109" s="17"/>
      <c r="T109" s="17"/>
      <c r="U109" s="19" t="s">
        <v>63</v>
      </c>
      <c r="V109" s="19" t="s">
        <v>63</v>
      </c>
      <c r="W109" s="19" t="s">
        <v>63</v>
      </c>
      <c r="X109" s="19" t="s">
        <v>62</v>
      </c>
      <c r="Y109" s="19" t="s">
        <v>63</v>
      </c>
      <c r="Z109" s="19" t="s">
        <v>62</v>
      </c>
      <c r="AA109" s="19" t="s">
        <v>63</v>
      </c>
      <c r="AB109" s="26" t="s">
        <v>62</v>
      </c>
      <c r="AC109" s="17" t="s">
        <v>62</v>
      </c>
      <c r="AD109" s="17" t="s">
        <v>62</v>
      </c>
      <c r="AE109" s="27" t="s">
        <v>62</v>
      </c>
      <c r="AF109" s="17" t="s">
        <v>63</v>
      </c>
      <c r="AG109" s="17" t="s">
        <v>63</v>
      </c>
      <c r="AH109" s="17" t="s">
        <v>63</v>
      </c>
      <c r="AI109" s="17" t="s">
        <v>63</v>
      </c>
      <c r="AJ109" s="17" t="s">
        <v>63</v>
      </c>
      <c r="AK109" s="17" t="s">
        <v>63</v>
      </c>
      <c r="AL109" s="17" t="s">
        <v>63</v>
      </c>
      <c r="AM109" s="17" t="s">
        <v>63</v>
      </c>
      <c r="AN109" s="17" t="s">
        <v>63</v>
      </c>
      <c r="AO109" s="17" t="s">
        <v>63</v>
      </c>
      <c r="AP109" s="17" t="s">
        <v>63</v>
      </c>
      <c r="AQ109" s="17" t="s">
        <v>63</v>
      </c>
      <c r="AR109" s="17" t="s">
        <v>63</v>
      </c>
      <c r="AS109" s="17" t="s">
        <v>63</v>
      </c>
      <c r="AT109" s="17" t="s">
        <v>63</v>
      </c>
      <c r="AU109" s="17" t="s">
        <v>63</v>
      </c>
      <c r="AV109" s="17" t="s">
        <v>63</v>
      </c>
      <c r="AW109" s="17" t="s">
        <v>63</v>
      </c>
      <c r="AX109" s="17" t="s">
        <v>63</v>
      </c>
      <c r="AY109" s="19"/>
      <c r="AZ109" s="19" t="s">
        <v>64</v>
      </c>
    </row>
    <row r="110" spans="1:52" ht="57">
      <c r="G110">
        <f t="shared" si="1"/>
        <v>0</v>
      </c>
      <c r="H110">
        <v>0</v>
      </c>
      <c r="I110" s="33" t="s">
        <v>541</v>
      </c>
      <c r="J110" s="19" t="s">
        <v>252</v>
      </c>
      <c r="K110" s="1">
        <v>6008.09</v>
      </c>
      <c r="L110" s="16">
        <v>100</v>
      </c>
      <c r="M110" s="28" t="s">
        <v>257</v>
      </c>
      <c r="N110" s="17" t="s">
        <v>57</v>
      </c>
      <c r="O110" s="20" t="s">
        <v>57</v>
      </c>
      <c r="P110" s="17" t="s">
        <v>57</v>
      </c>
      <c r="Q110" s="18">
        <v>1</v>
      </c>
      <c r="R110" s="15" t="s">
        <v>258</v>
      </c>
      <c r="S110" s="17"/>
      <c r="T110" s="17" t="s">
        <v>259</v>
      </c>
      <c r="U110" s="19" t="s">
        <v>62</v>
      </c>
      <c r="V110" s="19" t="s">
        <v>62</v>
      </c>
      <c r="W110" s="19" t="s">
        <v>62</v>
      </c>
      <c r="X110" s="19" t="s">
        <v>62</v>
      </c>
      <c r="Y110" s="19" t="s">
        <v>63</v>
      </c>
      <c r="Z110" s="19" t="s">
        <v>62</v>
      </c>
      <c r="AA110" s="19" t="s">
        <v>63</v>
      </c>
      <c r="AB110" s="26" t="s">
        <v>62</v>
      </c>
      <c r="AC110" s="17" t="s">
        <v>62</v>
      </c>
      <c r="AD110" s="17" t="s">
        <v>62</v>
      </c>
      <c r="AE110" s="27" t="s">
        <v>62</v>
      </c>
      <c r="AF110" s="17" t="s">
        <v>63</v>
      </c>
      <c r="AG110" s="17" t="s">
        <v>63</v>
      </c>
      <c r="AH110" s="17" t="s">
        <v>63</v>
      </c>
      <c r="AI110" s="17" t="s">
        <v>63</v>
      </c>
      <c r="AJ110" s="17" t="s">
        <v>63</v>
      </c>
      <c r="AK110" s="17" t="s">
        <v>63</v>
      </c>
      <c r="AL110" s="17" t="s">
        <v>63</v>
      </c>
      <c r="AM110" s="17" t="s">
        <v>63</v>
      </c>
      <c r="AN110" s="17" t="s">
        <v>63</v>
      </c>
      <c r="AO110" s="17" t="s">
        <v>63</v>
      </c>
      <c r="AP110" s="17" t="s">
        <v>63</v>
      </c>
      <c r="AQ110" s="17" t="s">
        <v>63</v>
      </c>
      <c r="AR110" s="17" t="s">
        <v>63</v>
      </c>
      <c r="AS110" s="17" t="s">
        <v>63</v>
      </c>
      <c r="AT110" s="17" t="s">
        <v>63</v>
      </c>
      <c r="AU110" s="17" t="s">
        <v>63</v>
      </c>
      <c r="AV110" s="17" t="s">
        <v>63</v>
      </c>
      <c r="AW110" s="17" t="s">
        <v>63</v>
      </c>
      <c r="AX110" s="17" t="s">
        <v>63</v>
      </c>
      <c r="AY110" s="19"/>
      <c r="AZ110" s="19" t="s">
        <v>64</v>
      </c>
    </row>
    <row r="111" spans="1:52" ht="114">
      <c r="A111">
        <v>11502</v>
      </c>
      <c r="B111" s="33" t="s">
        <v>586</v>
      </c>
      <c r="C111">
        <v>80.56</v>
      </c>
      <c r="G111">
        <f t="shared" si="1"/>
        <v>80.56</v>
      </c>
      <c r="H111">
        <v>1</v>
      </c>
      <c r="I111" s="33" t="s">
        <v>587</v>
      </c>
      <c r="J111" s="19" t="s">
        <v>260</v>
      </c>
      <c r="K111" s="1">
        <v>6101.3</v>
      </c>
      <c r="L111" s="16">
        <v>355</v>
      </c>
      <c r="M111" s="28" t="s">
        <v>261</v>
      </c>
      <c r="N111" s="17" t="s">
        <v>262</v>
      </c>
      <c r="O111" s="20" t="s">
        <v>57</v>
      </c>
      <c r="P111" s="17" t="s">
        <v>57</v>
      </c>
      <c r="Q111" s="18">
        <v>1</v>
      </c>
      <c r="R111" s="17"/>
      <c r="S111" s="17"/>
      <c r="T111" s="17"/>
      <c r="U111" s="19" t="s">
        <v>63</v>
      </c>
      <c r="V111" s="19" t="s">
        <v>63</v>
      </c>
      <c r="W111" s="19" t="s">
        <v>63</v>
      </c>
      <c r="X111" s="19" t="s">
        <v>62</v>
      </c>
      <c r="Y111" s="19" t="s">
        <v>63</v>
      </c>
      <c r="Z111" s="19" t="s">
        <v>62</v>
      </c>
      <c r="AA111" s="19" t="s">
        <v>63</v>
      </c>
      <c r="AB111" s="26" t="s">
        <v>62</v>
      </c>
      <c r="AC111" s="17" t="s">
        <v>62</v>
      </c>
      <c r="AD111" s="17" t="s">
        <v>62</v>
      </c>
      <c r="AE111" s="27" t="s">
        <v>62</v>
      </c>
      <c r="AF111" s="17" t="s">
        <v>63</v>
      </c>
      <c r="AG111" s="17" t="s">
        <v>63</v>
      </c>
      <c r="AH111" s="17" t="s">
        <v>63</v>
      </c>
      <c r="AI111" s="17" t="s">
        <v>63</v>
      </c>
      <c r="AJ111" s="17" t="s">
        <v>63</v>
      </c>
      <c r="AK111" s="17" t="s">
        <v>63</v>
      </c>
      <c r="AL111" s="17" t="s">
        <v>63</v>
      </c>
      <c r="AM111" s="17" t="s">
        <v>63</v>
      </c>
      <c r="AN111" s="17" t="s">
        <v>63</v>
      </c>
      <c r="AO111" s="17" t="s">
        <v>63</v>
      </c>
      <c r="AP111" s="17" t="s">
        <v>63</v>
      </c>
      <c r="AQ111" s="17" t="s">
        <v>63</v>
      </c>
      <c r="AR111" s="17" t="s">
        <v>63</v>
      </c>
      <c r="AS111" s="17" t="s">
        <v>63</v>
      </c>
      <c r="AT111" s="17" t="s">
        <v>63</v>
      </c>
      <c r="AU111" s="17" t="s">
        <v>63</v>
      </c>
      <c r="AV111" s="17" t="s">
        <v>63</v>
      </c>
      <c r="AW111" s="17" t="s">
        <v>63</v>
      </c>
      <c r="AX111" s="17" t="s">
        <v>63</v>
      </c>
      <c r="AY111" s="19"/>
      <c r="AZ111" s="19" t="s">
        <v>64</v>
      </c>
    </row>
    <row r="112" spans="1:52" ht="156.75">
      <c r="A112">
        <v>11503</v>
      </c>
      <c r="B112" s="33" t="s">
        <v>588</v>
      </c>
      <c r="C112">
        <v>47.57</v>
      </c>
      <c r="G112">
        <f t="shared" si="1"/>
        <v>47.57</v>
      </c>
      <c r="H112">
        <v>1</v>
      </c>
      <c r="I112" s="33" t="s">
        <v>587</v>
      </c>
      <c r="J112" s="19" t="s">
        <v>260</v>
      </c>
      <c r="K112" s="1">
        <v>6106.34</v>
      </c>
      <c r="L112" s="16">
        <v>350</v>
      </c>
      <c r="M112" s="28" t="s">
        <v>263</v>
      </c>
      <c r="N112" s="17" t="s">
        <v>264</v>
      </c>
      <c r="O112" s="20" t="s">
        <v>57</v>
      </c>
      <c r="P112" s="17" t="s">
        <v>57</v>
      </c>
      <c r="Q112" s="17" t="s">
        <v>265</v>
      </c>
      <c r="R112" s="17"/>
      <c r="S112" s="17"/>
      <c r="T112" s="17"/>
      <c r="U112" s="19" t="s">
        <v>63</v>
      </c>
      <c r="V112" s="19" t="s">
        <v>63</v>
      </c>
      <c r="W112" s="19" t="s">
        <v>63</v>
      </c>
      <c r="X112" s="19" t="s">
        <v>62</v>
      </c>
      <c r="Y112" s="19" t="s">
        <v>63</v>
      </c>
      <c r="Z112" s="19" t="s">
        <v>62</v>
      </c>
      <c r="AA112" s="19" t="s">
        <v>63</v>
      </c>
      <c r="AB112" s="26" t="s">
        <v>62</v>
      </c>
      <c r="AC112" s="17" t="s">
        <v>62</v>
      </c>
      <c r="AD112" s="17" t="s">
        <v>62</v>
      </c>
      <c r="AE112" s="27" t="s">
        <v>62</v>
      </c>
      <c r="AF112" s="17" t="s">
        <v>63</v>
      </c>
      <c r="AG112" s="17" t="s">
        <v>63</v>
      </c>
      <c r="AH112" s="17" t="s">
        <v>63</v>
      </c>
      <c r="AI112" s="17" t="s">
        <v>63</v>
      </c>
      <c r="AJ112" s="17" t="s">
        <v>63</v>
      </c>
      <c r="AK112" s="17" t="s">
        <v>63</v>
      </c>
      <c r="AL112" s="17" t="s">
        <v>63</v>
      </c>
      <c r="AM112" s="17" t="s">
        <v>63</v>
      </c>
      <c r="AN112" s="17" t="s">
        <v>63</v>
      </c>
      <c r="AO112" s="17" t="s">
        <v>63</v>
      </c>
      <c r="AP112" s="17" t="s">
        <v>63</v>
      </c>
      <c r="AQ112" s="17" t="s">
        <v>63</v>
      </c>
      <c r="AR112" s="17" t="s">
        <v>63</v>
      </c>
      <c r="AS112" s="17" t="s">
        <v>63</v>
      </c>
      <c r="AT112" s="17" t="s">
        <v>63</v>
      </c>
      <c r="AU112" s="17" t="s">
        <v>63</v>
      </c>
      <c r="AV112" s="17" t="s">
        <v>63</v>
      </c>
      <c r="AW112" s="17" t="s">
        <v>63</v>
      </c>
      <c r="AX112" s="17" t="s">
        <v>63</v>
      </c>
      <c r="AY112" s="19"/>
      <c r="AZ112" s="19" t="s">
        <v>64</v>
      </c>
    </row>
    <row r="113" spans="1:52" ht="191.25">
      <c r="A113">
        <v>11508</v>
      </c>
      <c r="B113" s="33" t="s">
        <v>589</v>
      </c>
      <c r="C113">
        <v>1013.32</v>
      </c>
      <c r="G113">
        <f t="shared" si="1"/>
        <v>1013.32</v>
      </c>
      <c r="H113">
        <v>2</v>
      </c>
      <c r="I113" s="33" t="s">
        <v>570</v>
      </c>
      <c r="J113" s="19" t="s">
        <v>260</v>
      </c>
      <c r="K113" s="1">
        <v>6107.35</v>
      </c>
      <c r="L113" s="16">
        <v>1800</v>
      </c>
      <c r="M113" s="28" t="s">
        <v>266</v>
      </c>
      <c r="N113" s="17" t="s">
        <v>267</v>
      </c>
      <c r="O113" s="20" t="s">
        <v>57</v>
      </c>
      <c r="P113" s="17" t="s">
        <v>57</v>
      </c>
      <c r="Q113" s="18">
        <v>1</v>
      </c>
      <c r="R113" s="15" t="s">
        <v>268</v>
      </c>
      <c r="S113" s="17"/>
      <c r="T113" s="17"/>
      <c r="U113" s="19" t="s">
        <v>63</v>
      </c>
      <c r="V113" s="19" t="s">
        <v>63</v>
      </c>
      <c r="W113" s="19" t="s">
        <v>63</v>
      </c>
      <c r="X113" s="19" t="s">
        <v>62</v>
      </c>
      <c r="Y113" s="19" t="s">
        <v>63</v>
      </c>
      <c r="Z113" s="19" t="s">
        <v>62</v>
      </c>
      <c r="AA113" s="19" t="s">
        <v>63</v>
      </c>
      <c r="AB113" s="26" t="s">
        <v>62</v>
      </c>
      <c r="AC113" s="17" t="s">
        <v>62</v>
      </c>
      <c r="AD113" s="17" t="s">
        <v>62</v>
      </c>
      <c r="AE113" s="27" t="s">
        <v>62</v>
      </c>
      <c r="AF113" s="17" t="s">
        <v>63</v>
      </c>
      <c r="AG113" s="17" t="s">
        <v>63</v>
      </c>
      <c r="AH113" s="17" t="s">
        <v>63</v>
      </c>
      <c r="AI113" s="17" t="s">
        <v>63</v>
      </c>
      <c r="AJ113" s="17" t="s">
        <v>63</v>
      </c>
      <c r="AK113" s="17" t="s">
        <v>63</v>
      </c>
      <c r="AL113" s="17" t="s">
        <v>63</v>
      </c>
      <c r="AM113" s="17" t="s">
        <v>63</v>
      </c>
      <c r="AN113" s="17" t="s">
        <v>63</v>
      </c>
      <c r="AO113" s="17" t="s">
        <v>63</v>
      </c>
      <c r="AP113" s="17" t="s">
        <v>63</v>
      </c>
      <c r="AQ113" s="17" t="s">
        <v>63</v>
      </c>
      <c r="AR113" s="17" t="s">
        <v>63</v>
      </c>
      <c r="AS113" s="17" t="s">
        <v>63</v>
      </c>
      <c r="AT113" s="17" t="s">
        <v>63</v>
      </c>
      <c r="AU113" s="17" t="s">
        <v>63</v>
      </c>
      <c r="AV113" s="17" t="s">
        <v>63</v>
      </c>
      <c r="AW113" s="17" t="s">
        <v>63</v>
      </c>
      <c r="AX113" s="17" t="s">
        <v>63</v>
      </c>
      <c r="AY113" s="19"/>
      <c r="AZ113" s="19" t="s">
        <v>64</v>
      </c>
    </row>
    <row r="114" spans="1:52" ht="51">
      <c r="G114">
        <f t="shared" si="1"/>
        <v>0</v>
      </c>
      <c r="H114">
        <v>0</v>
      </c>
      <c r="J114" s="19" t="s">
        <v>269</v>
      </c>
      <c r="K114" s="1">
        <v>6241.55</v>
      </c>
      <c r="L114" s="16">
        <v>350</v>
      </c>
      <c r="M114" s="28" t="s">
        <v>270</v>
      </c>
      <c r="N114" s="17" t="s">
        <v>271</v>
      </c>
      <c r="O114" s="20" t="s">
        <v>57</v>
      </c>
      <c r="P114" s="17" t="s">
        <v>57</v>
      </c>
      <c r="Q114" s="17" t="s">
        <v>272</v>
      </c>
      <c r="R114" s="15" t="s">
        <v>273</v>
      </c>
      <c r="S114" s="17"/>
      <c r="T114" s="17"/>
      <c r="U114" s="19" t="s">
        <v>63</v>
      </c>
      <c r="V114" s="19" t="s">
        <v>63</v>
      </c>
      <c r="W114" s="19" t="s">
        <v>63</v>
      </c>
      <c r="X114" s="19" t="s">
        <v>62</v>
      </c>
      <c r="Y114" s="19" t="s">
        <v>63</v>
      </c>
      <c r="Z114" s="19" t="s">
        <v>62</v>
      </c>
      <c r="AA114" s="19" t="s">
        <v>63</v>
      </c>
      <c r="AB114" s="26" t="s">
        <v>62</v>
      </c>
      <c r="AC114" s="17" t="s">
        <v>62</v>
      </c>
      <c r="AD114" s="17" t="s">
        <v>62</v>
      </c>
      <c r="AE114" s="27" t="s">
        <v>62</v>
      </c>
      <c r="AF114" s="17" t="s">
        <v>63</v>
      </c>
      <c r="AG114" s="17" t="s">
        <v>63</v>
      </c>
      <c r="AH114" s="17" t="s">
        <v>63</v>
      </c>
      <c r="AI114" s="17" t="s">
        <v>63</v>
      </c>
      <c r="AJ114" s="17" t="s">
        <v>63</v>
      </c>
      <c r="AK114" s="17" t="s">
        <v>63</v>
      </c>
      <c r="AL114" s="17" t="s">
        <v>63</v>
      </c>
      <c r="AM114" s="17" t="s">
        <v>63</v>
      </c>
      <c r="AN114" s="17" t="s">
        <v>63</v>
      </c>
      <c r="AO114" s="17" t="s">
        <v>63</v>
      </c>
      <c r="AP114" s="17" t="s">
        <v>63</v>
      </c>
      <c r="AQ114" s="17" t="s">
        <v>63</v>
      </c>
      <c r="AR114" s="17" t="s">
        <v>63</v>
      </c>
      <c r="AS114" s="17" t="s">
        <v>63</v>
      </c>
      <c r="AT114" s="17" t="s">
        <v>63</v>
      </c>
      <c r="AU114" s="17" t="s">
        <v>63</v>
      </c>
      <c r="AV114" s="17" t="s">
        <v>63</v>
      </c>
      <c r="AW114" s="17" t="s">
        <v>63</v>
      </c>
      <c r="AX114" s="17" t="s">
        <v>63</v>
      </c>
      <c r="AY114" s="17"/>
      <c r="AZ114" s="19" t="s">
        <v>64</v>
      </c>
    </row>
    <row r="115" spans="1:52" ht="191.25">
      <c r="A115">
        <v>11601</v>
      </c>
      <c r="B115" s="33" t="s">
        <v>590</v>
      </c>
      <c r="C115">
        <v>2237.4</v>
      </c>
      <c r="G115">
        <f t="shared" si="1"/>
        <v>2237.4</v>
      </c>
      <c r="H115">
        <v>1</v>
      </c>
      <c r="J115" s="19" t="s">
        <v>269</v>
      </c>
      <c r="K115" s="1">
        <v>6241.6</v>
      </c>
      <c r="L115" s="16">
        <v>2900</v>
      </c>
      <c r="M115" s="28" t="s">
        <v>270</v>
      </c>
      <c r="N115" s="17" t="s">
        <v>274</v>
      </c>
      <c r="O115" s="20" t="s">
        <v>57</v>
      </c>
      <c r="P115" s="17" t="s">
        <v>57</v>
      </c>
      <c r="Q115" s="18">
        <v>1</v>
      </c>
      <c r="R115" s="15" t="s">
        <v>275</v>
      </c>
      <c r="S115" s="17" t="s">
        <v>276</v>
      </c>
      <c r="T115" s="17" t="s">
        <v>277</v>
      </c>
      <c r="U115" s="19" t="s">
        <v>63</v>
      </c>
      <c r="V115" s="19" t="s">
        <v>63</v>
      </c>
      <c r="W115" s="19" t="s">
        <v>63</v>
      </c>
      <c r="X115" s="19" t="s">
        <v>62</v>
      </c>
      <c r="Y115" s="19" t="s">
        <v>63</v>
      </c>
      <c r="Z115" s="19" t="s">
        <v>62</v>
      </c>
      <c r="AA115" s="19" t="s">
        <v>63</v>
      </c>
      <c r="AB115" s="26" t="s">
        <v>62</v>
      </c>
      <c r="AC115" s="17" t="s">
        <v>62</v>
      </c>
      <c r="AD115" s="17" t="s">
        <v>62</v>
      </c>
      <c r="AE115" s="27" t="s">
        <v>62</v>
      </c>
      <c r="AF115" s="17" t="s">
        <v>63</v>
      </c>
      <c r="AG115" s="17" t="s">
        <v>63</v>
      </c>
      <c r="AH115" s="17" t="s">
        <v>63</v>
      </c>
      <c r="AI115" s="17" t="s">
        <v>63</v>
      </c>
      <c r="AJ115" s="17" t="s">
        <v>63</v>
      </c>
      <c r="AK115" s="17" t="s">
        <v>63</v>
      </c>
      <c r="AL115" s="17" t="s">
        <v>63</v>
      </c>
      <c r="AM115" s="17" t="s">
        <v>63</v>
      </c>
      <c r="AN115" s="17" t="s">
        <v>63</v>
      </c>
      <c r="AO115" s="17" t="s">
        <v>63</v>
      </c>
      <c r="AP115" s="17" t="s">
        <v>63</v>
      </c>
      <c r="AQ115" s="17" t="s">
        <v>63</v>
      </c>
      <c r="AR115" s="17" t="s">
        <v>63</v>
      </c>
      <c r="AS115" s="17" t="s">
        <v>63</v>
      </c>
      <c r="AT115" s="17" t="s">
        <v>63</v>
      </c>
      <c r="AU115" s="17" t="s">
        <v>63</v>
      </c>
      <c r="AV115" s="17" t="s">
        <v>63</v>
      </c>
      <c r="AW115" s="17" t="s">
        <v>63</v>
      </c>
      <c r="AX115" s="17" t="s">
        <v>63</v>
      </c>
      <c r="AY115" s="17"/>
      <c r="AZ115" s="19" t="s">
        <v>64</v>
      </c>
    </row>
    <row r="116" spans="1:52" ht="280.5">
      <c r="G116">
        <f t="shared" si="1"/>
        <v>0</v>
      </c>
      <c r="H116">
        <v>0</v>
      </c>
      <c r="I116" s="33" t="s">
        <v>591</v>
      </c>
      <c r="J116" s="19" t="s">
        <v>278</v>
      </c>
      <c r="K116" s="1">
        <v>6299.6</v>
      </c>
      <c r="L116" s="16">
        <v>2900</v>
      </c>
      <c r="M116" s="28" t="s">
        <v>279</v>
      </c>
      <c r="N116" s="17" t="s">
        <v>274</v>
      </c>
      <c r="O116" s="20" t="s">
        <v>57</v>
      </c>
      <c r="P116" s="17" t="s">
        <v>57</v>
      </c>
      <c r="Q116" s="18">
        <v>1</v>
      </c>
      <c r="R116" s="15" t="s">
        <v>280</v>
      </c>
      <c r="S116" s="17" t="s">
        <v>281</v>
      </c>
      <c r="T116" s="17" t="s">
        <v>282</v>
      </c>
      <c r="U116" s="19" t="s">
        <v>63</v>
      </c>
      <c r="V116" s="19" t="s">
        <v>63</v>
      </c>
      <c r="W116" s="19" t="s">
        <v>63</v>
      </c>
      <c r="X116" s="19" t="s">
        <v>62</v>
      </c>
      <c r="Y116" s="19" t="s">
        <v>63</v>
      </c>
      <c r="Z116" s="19" t="s">
        <v>62</v>
      </c>
      <c r="AA116" s="19" t="s">
        <v>63</v>
      </c>
      <c r="AB116" s="26" t="s">
        <v>62</v>
      </c>
      <c r="AC116" s="26" t="s">
        <v>62</v>
      </c>
      <c r="AD116" s="17" t="s">
        <v>62</v>
      </c>
      <c r="AE116" s="27" t="s">
        <v>62</v>
      </c>
      <c r="AF116" s="17" t="s">
        <v>63</v>
      </c>
      <c r="AG116" s="17" t="s">
        <v>63</v>
      </c>
      <c r="AH116" s="17" t="s">
        <v>63</v>
      </c>
      <c r="AI116" s="17" t="s">
        <v>63</v>
      </c>
      <c r="AJ116" s="17" t="s">
        <v>63</v>
      </c>
      <c r="AK116" s="17" t="s">
        <v>63</v>
      </c>
      <c r="AL116" s="17" t="s">
        <v>63</v>
      </c>
      <c r="AM116" s="17" t="s">
        <v>63</v>
      </c>
      <c r="AN116" s="17" t="s">
        <v>63</v>
      </c>
      <c r="AO116" s="17" t="s">
        <v>63</v>
      </c>
      <c r="AP116" s="17" t="s">
        <v>63</v>
      </c>
      <c r="AQ116" s="17" t="s">
        <v>63</v>
      </c>
      <c r="AR116" s="17" t="s">
        <v>63</v>
      </c>
      <c r="AS116" s="17" t="s">
        <v>63</v>
      </c>
      <c r="AT116" s="17" t="s">
        <v>63</v>
      </c>
      <c r="AU116" s="17" t="s">
        <v>63</v>
      </c>
      <c r="AV116" s="17" t="s">
        <v>63</v>
      </c>
      <c r="AW116" s="17" t="s">
        <v>63</v>
      </c>
      <c r="AX116" s="17" t="s">
        <v>63</v>
      </c>
      <c r="AY116" s="17"/>
      <c r="AZ116" s="19" t="s">
        <v>64</v>
      </c>
    </row>
    <row r="117" spans="1:52" ht="293.25">
      <c r="G117">
        <f t="shared" si="1"/>
        <v>0</v>
      </c>
      <c r="H117">
        <v>0</v>
      </c>
      <c r="I117" s="33" t="s">
        <v>591</v>
      </c>
      <c r="J117" s="19" t="s">
        <v>278</v>
      </c>
      <c r="K117" s="1">
        <v>6299.61</v>
      </c>
      <c r="L117" s="16">
        <v>3300</v>
      </c>
      <c r="M117" s="28" t="s">
        <v>279</v>
      </c>
      <c r="N117" s="17" t="s">
        <v>283</v>
      </c>
      <c r="O117" s="20" t="s">
        <v>57</v>
      </c>
      <c r="P117" s="17" t="s">
        <v>57</v>
      </c>
      <c r="Q117" s="18">
        <v>1</v>
      </c>
      <c r="R117" s="15" t="s">
        <v>284</v>
      </c>
      <c r="S117" s="17" t="s">
        <v>285</v>
      </c>
      <c r="T117" s="17" t="s">
        <v>282</v>
      </c>
      <c r="U117" s="19" t="s">
        <v>63</v>
      </c>
      <c r="V117" s="19" t="s">
        <v>63</v>
      </c>
      <c r="W117" s="19" t="s">
        <v>63</v>
      </c>
      <c r="X117" s="19" t="s">
        <v>62</v>
      </c>
      <c r="Y117" s="19" t="s">
        <v>63</v>
      </c>
      <c r="Z117" s="19" t="s">
        <v>62</v>
      </c>
      <c r="AA117" s="19" t="s">
        <v>63</v>
      </c>
      <c r="AB117" s="26" t="s">
        <v>62</v>
      </c>
      <c r="AC117" s="26" t="s">
        <v>62</v>
      </c>
      <c r="AD117" s="17" t="s">
        <v>62</v>
      </c>
      <c r="AE117" s="27" t="s">
        <v>62</v>
      </c>
      <c r="AF117" s="17" t="s">
        <v>63</v>
      </c>
      <c r="AG117" s="17" t="s">
        <v>63</v>
      </c>
      <c r="AH117" s="17" t="s">
        <v>63</v>
      </c>
      <c r="AI117" s="17" t="s">
        <v>63</v>
      </c>
      <c r="AJ117" s="17" t="s">
        <v>63</v>
      </c>
      <c r="AK117" s="17" t="s">
        <v>63</v>
      </c>
      <c r="AL117" s="17" t="s">
        <v>63</v>
      </c>
      <c r="AM117" s="17" t="s">
        <v>63</v>
      </c>
      <c r="AN117" s="17" t="s">
        <v>63</v>
      </c>
      <c r="AO117" s="17" t="s">
        <v>63</v>
      </c>
      <c r="AP117" s="17" t="s">
        <v>63</v>
      </c>
      <c r="AQ117" s="17" t="s">
        <v>63</v>
      </c>
      <c r="AR117" s="17" t="s">
        <v>63</v>
      </c>
      <c r="AS117" s="17" t="s">
        <v>63</v>
      </c>
      <c r="AT117" s="17" t="s">
        <v>63</v>
      </c>
      <c r="AU117" s="17" t="s">
        <v>63</v>
      </c>
      <c r="AV117" s="17" t="s">
        <v>63</v>
      </c>
      <c r="AW117" s="17" t="s">
        <v>63</v>
      </c>
      <c r="AX117" s="17" t="s">
        <v>63</v>
      </c>
      <c r="AY117" s="17"/>
      <c r="AZ117" s="19" t="s">
        <v>64</v>
      </c>
    </row>
    <row r="118" spans="1:52" ht="293.25">
      <c r="G118">
        <f t="shared" si="1"/>
        <v>0</v>
      </c>
      <c r="H118">
        <v>0</v>
      </c>
      <c r="I118" s="33" t="s">
        <v>591</v>
      </c>
      <c r="J118" s="19" t="s">
        <v>278</v>
      </c>
      <c r="K118" s="1">
        <v>6299.62</v>
      </c>
      <c r="L118" s="16">
        <v>3800</v>
      </c>
      <c r="M118" s="28" t="s">
        <v>279</v>
      </c>
      <c r="N118" s="17" t="s">
        <v>286</v>
      </c>
      <c r="O118" s="20" t="s">
        <v>57</v>
      </c>
      <c r="P118" s="17" t="s">
        <v>57</v>
      </c>
      <c r="Q118" s="18">
        <v>1</v>
      </c>
      <c r="R118" s="15" t="s">
        <v>287</v>
      </c>
      <c r="S118" s="17" t="s">
        <v>288</v>
      </c>
      <c r="T118" s="17" t="s">
        <v>282</v>
      </c>
      <c r="U118" s="19" t="s">
        <v>63</v>
      </c>
      <c r="V118" s="19" t="s">
        <v>63</v>
      </c>
      <c r="W118" s="19" t="s">
        <v>63</v>
      </c>
      <c r="X118" s="19" t="s">
        <v>62</v>
      </c>
      <c r="Y118" s="19" t="s">
        <v>63</v>
      </c>
      <c r="Z118" s="19" t="s">
        <v>62</v>
      </c>
      <c r="AA118" s="19" t="s">
        <v>63</v>
      </c>
      <c r="AB118" s="26" t="s">
        <v>62</v>
      </c>
      <c r="AC118" s="26" t="s">
        <v>62</v>
      </c>
      <c r="AD118" s="17" t="s">
        <v>62</v>
      </c>
      <c r="AE118" s="27" t="s">
        <v>62</v>
      </c>
      <c r="AF118" s="17" t="s">
        <v>63</v>
      </c>
      <c r="AG118" s="17" t="s">
        <v>63</v>
      </c>
      <c r="AH118" s="17" t="s">
        <v>63</v>
      </c>
      <c r="AI118" s="17" t="s">
        <v>63</v>
      </c>
      <c r="AJ118" s="17" t="s">
        <v>63</v>
      </c>
      <c r="AK118" s="17" t="s">
        <v>63</v>
      </c>
      <c r="AL118" s="17" t="s">
        <v>63</v>
      </c>
      <c r="AM118" s="17" t="s">
        <v>63</v>
      </c>
      <c r="AN118" s="17" t="s">
        <v>63</v>
      </c>
      <c r="AO118" s="17" t="s">
        <v>63</v>
      </c>
      <c r="AP118" s="17" t="s">
        <v>63</v>
      </c>
      <c r="AQ118" s="17" t="s">
        <v>63</v>
      </c>
      <c r="AR118" s="17" t="s">
        <v>63</v>
      </c>
      <c r="AS118" s="17" t="s">
        <v>63</v>
      </c>
      <c r="AT118" s="17" t="s">
        <v>63</v>
      </c>
      <c r="AU118" s="17" t="s">
        <v>63</v>
      </c>
      <c r="AV118" s="17" t="s">
        <v>63</v>
      </c>
      <c r="AW118" s="17" t="s">
        <v>63</v>
      </c>
      <c r="AX118" s="17" t="s">
        <v>63</v>
      </c>
      <c r="AY118" s="17"/>
      <c r="AZ118" s="19" t="s">
        <v>64</v>
      </c>
    </row>
    <row r="119" spans="1:52" ht="42.75">
      <c r="G119">
        <f t="shared" si="1"/>
        <v>0</v>
      </c>
      <c r="H119">
        <v>0</v>
      </c>
      <c r="I119" s="33" t="s">
        <v>591</v>
      </c>
      <c r="J119" s="19" t="s">
        <v>289</v>
      </c>
      <c r="K119" s="1">
        <v>6305.33</v>
      </c>
      <c r="L119" s="16">
        <v>580</v>
      </c>
      <c r="M119" s="28" t="s">
        <v>290</v>
      </c>
      <c r="N119" s="17" t="s">
        <v>291</v>
      </c>
      <c r="O119" s="20" t="s">
        <v>57</v>
      </c>
      <c r="P119" s="17" t="s">
        <v>57</v>
      </c>
      <c r="Q119" s="18">
        <v>1</v>
      </c>
      <c r="R119" s="17"/>
      <c r="S119" s="17"/>
      <c r="T119" s="17"/>
      <c r="U119" s="19" t="s">
        <v>63</v>
      </c>
      <c r="V119" s="19" t="s">
        <v>63</v>
      </c>
      <c r="W119" s="19" t="s">
        <v>63</v>
      </c>
      <c r="X119" s="19" t="s">
        <v>62</v>
      </c>
      <c r="Y119" s="19" t="s">
        <v>63</v>
      </c>
      <c r="Z119" s="19" t="s">
        <v>62</v>
      </c>
      <c r="AA119" s="19" t="s">
        <v>63</v>
      </c>
      <c r="AB119" s="26" t="s">
        <v>62</v>
      </c>
      <c r="AC119" s="26" t="s">
        <v>62</v>
      </c>
      <c r="AD119" s="17" t="s">
        <v>62</v>
      </c>
      <c r="AE119" s="27" t="s">
        <v>62</v>
      </c>
      <c r="AF119" s="17" t="s">
        <v>63</v>
      </c>
      <c r="AG119" s="17" t="s">
        <v>63</v>
      </c>
      <c r="AH119" s="17" t="s">
        <v>63</v>
      </c>
      <c r="AI119" s="17" t="s">
        <v>63</v>
      </c>
      <c r="AJ119" s="17" t="s">
        <v>63</v>
      </c>
      <c r="AK119" s="17" t="s">
        <v>63</v>
      </c>
      <c r="AL119" s="17" t="s">
        <v>63</v>
      </c>
      <c r="AM119" s="17" t="s">
        <v>63</v>
      </c>
      <c r="AN119" s="17" t="s">
        <v>63</v>
      </c>
      <c r="AO119" s="17" t="s">
        <v>63</v>
      </c>
      <c r="AP119" s="17" t="s">
        <v>63</v>
      </c>
      <c r="AQ119" s="17" t="s">
        <v>63</v>
      </c>
      <c r="AR119" s="17" t="s">
        <v>63</v>
      </c>
      <c r="AS119" s="17" t="s">
        <v>63</v>
      </c>
      <c r="AT119" s="17" t="s">
        <v>63</v>
      </c>
      <c r="AU119" s="17" t="s">
        <v>63</v>
      </c>
      <c r="AV119" s="17" t="s">
        <v>63</v>
      </c>
      <c r="AW119" s="17" t="s">
        <v>63</v>
      </c>
      <c r="AX119" s="17" t="s">
        <v>63</v>
      </c>
      <c r="AY119" s="17"/>
      <c r="AZ119" s="19" t="s">
        <v>64</v>
      </c>
    </row>
    <row r="120" spans="1:52" ht="42.75">
      <c r="G120">
        <f t="shared" si="1"/>
        <v>0</v>
      </c>
      <c r="H120">
        <v>0</v>
      </c>
      <c r="I120" s="33" t="s">
        <v>591</v>
      </c>
      <c r="J120" s="19" t="s">
        <v>289</v>
      </c>
      <c r="K120" s="1">
        <v>6306.33</v>
      </c>
      <c r="L120" s="16">
        <v>290</v>
      </c>
      <c r="M120" s="28" t="s">
        <v>292</v>
      </c>
      <c r="N120" s="17" t="s">
        <v>291</v>
      </c>
      <c r="O120" s="20" t="s">
        <v>57</v>
      </c>
      <c r="P120" s="17" t="s">
        <v>57</v>
      </c>
      <c r="Q120" s="18" t="s">
        <v>293</v>
      </c>
      <c r="R120" s="17"/>
      <c r="S120" s="17"/>
      <c r="T120" s="17"/>
      <c r="U120" s="19" t="s">
        <v>63</v>
      </c>
      <c r="V120" s="19" t="s">
        <v>63</v>
      </c>
      <c r="W120" s="19" t="s">
        <v>63</v>
      </c>
      <c r="X120" s="19" t="s">
        <v>62</v>
      </c>
      <c r="Y120" s="19" t="s">
        <v>63</v>
      </c>
      <c r="Z120" s="19" t="s">
        <v>62</v>
      </c>
      <c r="AA120" s="19" t="s">
        <v>63</v>
      </c>
      <c r="AB120" s="26" t="s">
        <v>62</v>
      </c>
      <c r="AC120" s="26" t="s">
        <v>62</v>
      </c>
      <c r="AD120" s="17" t="s">
        <v>62</v>
      </c>
      <c r="AE120" s="27" t="s">
        <v>62</v>
      </c>
      <c r="AF120" s="17" t="s">
        <v>63</v>
      </c>
      <c r="AG120" s="17" t="s">
        <v>63</v>
      </c>
      <c r="AH120" s="17" t="s">
        <v>63</v>
      </c>
      <c r="AI120" s="17" t="s">
        <v>63</v>
      </c>
      <c r="AJ120" s="17" t="s">
        <v>63</v>
      </c>
      <c r="AK120" s="17" t="s">
        <v>63</v>
      </c>
      <c r="AL120" s="17" t="s">
        <v>63</v>
      </c>
      <c r="AM120" s="17" t="s">
        <v>63</v>
      </c>
      <c r="AN120" s="17" t="s">
        <v>63</v>
      </c>
      <c r="AO120" s="17" t="s">
        <v>63</v>
      </c>
      <c r="AP120" s="17" t="s">
        <v>63</v>
      </c>
      <c r="AQ120" s="17" t="s">
        <v>63</v>
      </c>
      <c r="AR120" s="17" t="s">
        <v>63</v>
      </c>
      <c r="AS120" s="17" t="s">
        <v>63</v>
      </c>
      <c r="AT120" s="17" t="s">
        <v>63</v>
      </c>
      <c r="AU120" s="17" t="s">
        <v>63</v>
      </c>
      <c r="AV120" s="17" t="s">
        <v>63</v>
      </c>
      <c r="AW120" s="17" t="s">
        <v>63</v>
      </c>
      <c r="AX120" s="17" t="s">
        <v>63</v>
      </c>
      <c r="AY120" s="17"/>
      <c r="AZ120" s="19" t="s">
        <v>64</v>
      </c>
    </row>
    <row r="121" spans="1:52" ht="42.75">
      <c r="G121">
        <f t="shared" si="1"/>
        <v>0</v>
      </c>
      <c r="H121">
        <v>0</v>
      </c>
      <c r="I121" s="33" t="s">
        <v>591</v>
      </c>
      <c r="J121" s="19" t="s">
        <v>289</v>
      </c>
      <c r="K121" s="1">
        <v>6310.34</v>
      </c>
      <c r="L121" s="16">
        <v>350</v>
      </c>
      <c r="M121" s="28" t="s">
        <v>294</v>
      </c>
      <c r="N121" s="17" t="s">
        <v>264</v>
      </c>
      <c r="O121" s="20" t="s">
        <v>57</v>
      </c>
      <c r="P121" s="17" t="s">
        <v>57</v>
      </c>
      <c r="Q121" s="17" t="s">
        <v>295</v>
      </c>
      <c r="R121" s="17"/>
      <c r="S121" s="17"/>
      <c r="T121" s="15" t="s">
        <v>296</v>
      </c>
      <c r="U121" s="19" t="s">
        <v>63</v>
      </c>
      <c r="V121" s="19" t="s">
        <v>63</v>
      </c>
      <c r="W121" s="19" t="s">
        <v>63</v>
      </c>
      <c r="X121" s="19" t="s">
        <v>62</v>
      </c>
      <c r="Y121" s="19" t="s">
        <v>63</v>
      </c>
      <c r="Z121" s="19" t="s">
        <v>62</v>
      </c>
      <c r="AA121" s="19" t="s">
        <v>63</v>
      </c>
      <c r="AB121" s="26" t="s">
        <v>62</v>
      </c>
      <c r="AC121" s="26" t="s">
        <v>62</v>
      </c>
      <c r="AD121" s="17" t="s">
        <v>62</v>
      </c>
      <c r="AE121" s="27" t="s">
        <v>62</v>
      </c>
      <c r="AF121" s="17" t="s">
        <v>63</v>
      </c>
      <c r="AG121" s="17" t="s">
        <v>63</v>
      </c>
      <c r="AH121" s="17" t="s">
        <v>63</v>
      </c>
      <c r="AI121" s="17" t="s">
        <v>63</v>
      </c>
      <c r="AJ121" s="17" t="s">
        <v>63</v>
      </c>
      <c r="AK121" s="17" t="s">
        <v>63</v>
      </c>
      <c r="AL121" s="17" t="s">
        <v>63</v>
      </c>
      <c r="AM121" s="17" t="s">
        <v>63</v>
      </c>
      <c r="AN121" s="17" t="s">
        <v>63</v>
      </c>
      <c r="AO121" s="17" t="s">
        <v>63</v>
      </c>
      <c r="AP121" s="17" t="s">
        <v>63</v>
      </c>
      <c r="AQ121" s="17" t="s">
        <v>63</v>
      </c>
      <c r="AR121" s="17" t="s">
        <v>63</v>
      </c>
      <c r="AS121" s="17" t="s">
        <v>63</v>
      </c>
      <c r="AT121" s="17" t="s">
        <v>63</v>
      </c>
      <c r="AU121" s="17" t="s">
        <v>63</v>
      </c>
      <c r="AV121" s="17" t="s">
        <v>63</v>
      </c>
      <c r="AW121" s="17" t="s">
        <v>63</v>
      </c>
      <c r="AX121" s="17" t="s">
        <v>63</v>
      </c>
      <c r="AY121" s="17"/>
      <c r="AZ121" s="19" t="s">
        <v>64</v>
      </c>
    </row>
    <row r="122" spans="1:52" ht="42.75">
      <c r="G122">
        <f t="shared" si="1"/>
        <v>0</v>
      </c>
      <c r="H122">
        <v>0</v>
      </c>
      <c r="I122" s="33" t="s">
        <v>591</v>
      </c>
      <c r="J122" s="19" t="s">
        <v>289</v>
      </c>
      <c r="K122" s="1">
        <v>6311.36</v>
      </c>
      <c r="L122" s="16">
        <v>2800</v>
      </c>
      <c r="M122" s="28" t="s">
        <v>297</v>
      </c>
      <c r="N122" s="17" t="s">
        <v>298</v>
      </c>
      <c r="O122" s="20" t="s">
        <v>57</v>
      </c>
      <c r="P122" s="17" t="s">
        <v>57</v>
      </c>
      <c r="Q122" s="18">
        <v>1</v>
      </c>
      <c r="R122" s="17"/>
      <c r="S122" s="17" t="s">
        <v>299</v>
      </c>
      <c r="T122" s="15" t="s">
        <v>300</v>
      </c>
      <c r="U122" s="19" t="s">
        <v>63</v>
      </c>
      <c r="V122" s="19" t="s">
        <v>63</v>
      </c>
      <c r="W122" s="19" t="s">
        <v>63</v>
      </c>
      <c r="X122" s="19" t="s">
        <v>62</v>
      </c>
      <c r="Y122" s="19" t="s">
        <v>63</v>
      </c>
      <c r="Z122" s="19" t="s">
        <v>62</v>
      </c>
      <c r="AA122" s="19" t="s">
        <v>63</v>
      </c>
      <c r="AB122" s="26" t="s">
        <v>62</v>
      </c>
      <c r="AC122" s="26" t="s">
        <v>62</v>
      </c>
      <c r="AD122" s="17" t="s">
        <v>62</v>
      </c>
      <c r="AE122" s="27" t="s">
        <v>62</v>
      </c>
      <c r="AF122" s="17" t="s">
        <v>63</v>
      </c>
      <c r="AG122" s="17" t="s">
        <v>63</v>
      </c>
      <c r="AH122" s="17" t="s">
        <v>63</v>
      </c>
      <c r="AI122" s="17" t="s">
        <v>63</v>
      </c>
      <c r="AJ122" s="17" t="s">
        <v>63</v>
      </c>
      <c r="AK122" s="17" t="s">
        <v>63</v>
      </c>
      <c r="AL122" s="17" t="s">
        <v>63</v>
      </c>
      <c r="AM122" s="17" t="s">
        <v>63</v>
      </c>
      <c r="AN122" s="17" t="s">
        <v>63</v>
      </c>
      <c r="AO122" s="17" t="s">
        <v>63</v>
      </c>
      <c r="AP122" s="17" t="s">
        <v>63</v>
      </c>
      <c r="AQ122" s="17" t="s">
        <v>63</v>
      </c>
      <c r="AR122" s="17" t="s">
        <v>63</v>
      </c>
      <c r="AS122" s="17" t="s">
        <v>63</v>
      </c>
      <c r="AT122" s="17" t="s">
        <v>63</v>
      </c>
      <c r="AU122" s="17" t="s">
        <v>63</v>
      </c>
      <c r="AV122" s="17" t="s">
        <v>63</v>
      </c>
      <c r="AW122" s="17" t="s">
        <v>63</v>
      </c>
      <c r="AX122" s="17" t="s">
        <v>63</v>
      </c>
      <c r="AY122" s="17"/>
      <c r="AZ122" s="19" t="s">
        <v>64</v>
      </c>
    </row>
    <row r="123" spans="1:52" ht="42.75">
      <c r="G123">
        <f t="shared" si="1"/>
        <v>0</v>
      </c>
      <c r="H123">
        <v>0</v>
      </c>
      <c r="I123" s="33" t="s">
        <v>591</v>
      </c>
      <c r="J123" s="19" t="s">
        <v>301</v>
      </c>
      <c r="K123" s="1">
        <v>6400.5</v>
      </c>
      <c r="L123" s="16">
        <v>93</v>
      </c>
      <c r="M123" s="28" t="s">
        <v>302</v>
      </c>
      <c r="N123" s="17" t="s">
        <v>303</v>
      </c>
      <c r="O123" s="20" t="s">
        <v>57</v>
      </c>
      <c r="P123" s="17" t="s">
        <v>57</v>
      </c>
      <c r="Q123" s="17" t="s">
        <v>304</v>
      </c>
      <c r="R123" s="17"/>
      <c r="S123" s="17"/>
      <c r="T123" s="17"/>
      <c r="U123" s="19" t="s">
        <v>63</v>
      </c>
      <c r="V123" s="19" t="s">
        <v>62</v>
      </c>
      <c r="W123" s="19" t="s">
        <v>63</v>
      </c>
      <c r="X123" s="19" t="s">
        <v>62</v>
      </c>
      <c r="Y123" s="19" t="s">
        <v>63</v>
      </c>
      <c r="Z123" s="19" t="s">
        <v>62</v>
      </c>
      <c r="AA123" s="19" t="s">
        <v>63</v>
      </c>
      <c r="AB123" s="26" t="s">
        <v>62</v>
      </c>
      <c r="AC123" s="26" t="s">
        <v>62</v>
      </c>
      <c r="AD123" s="17" t="s">
        <v>62</v>
      </c>
      <c r="AE123" s="27" t="s">
        <v>62</v>
      </c>
      <c r="AF123" s="17" t="s">
        <v>63</v>
      </c>
      <c r="AG123" s="17" t="s">
        <v>63</v>
      </c>
      <c r="AH123" s="17" t="s">
        <v>63</v>
      </c>
      <c r="AI123" s="17" t="s">
        <v>63</v>
      </c>
      <c r="AJ123" s="17" t="s">
        <v>63</v>
      </c>
      <c r="AK123" s="17" t="s">
        <v>63</v>
      </c>
      <c r="AL123" s="17" t="s">
        <v>63</v>
      </c>
      <c r="AM123" s="17" t="s">
        <v>63</v>
      </c>
      <c r="AN123" s="17" t="s">
        <v>63</v>
      </c>
      <c r="AO123" s="17" t="s">
        <v>63</v>
      </c>
      <c r="AP123" s="17" t="s">
        <v>63</v>
      </c>
      <c r="AQ123" s="17" t="s">
        <v>63</v>
      </c>
      <c r="AR123" s="17" t="s">
        <v>63</v>
      </c>
      <c r="AS123" s="17" t="s">
        <v>63</v>
      </c>
      <c r="AT123" s="17" t="s">
        <v>63</v>
      </c>
      <c r="AU123" s="17" t="s">
        <v>63</v>
      </c>
      <c r="AV123" s="17" t="s">
        <v>63</v>
      </c>
      <c r="AW123" s="17" t="s">
        <v>63</v>
      </c>
      <c r="AX123" s="17" t="s">
        <v>63</v>
      </c>
      <c r="AY123" s="17"/>
      <c r="AZ123" s="19" t="s">
        <v>64</v>
      </c>
    </row>
    <row r="124" spans="1:52" ht="51">
      <c r="G124">
        <f t="shared" si="1"/>
        <v>0</v>
      </c>
      <c r="H124">
        <v>0</v>
      </c>
      <c r="I124" s="33" t="s">
        <v>591</v>
      </c>
      <c r="J124" s="19" t="s">
        <v>301</v>
      </c>
      <c r="K124" s="1">
        <v>6400.58</v>
      </c>
      <c r="L124" s="16">
        <v>215</v>
      </c>
      <c r="M124" s="28" t="s">
        <v>302</v>
      </c>
      <c r="N124" s="17" t="s">
        <v>305</v>
      </c>
      <c r="O124" s="20" t="s">
        <v>57</v>
      </c>
      <c r="P124" s="17" t="s">
        <v>57</v>
      </c>
      <c r="Q124" s="17" t="s">
        <v>306</v>
      </c>
      <c r="R124" s="17"/>
      <c r="S124" s="17"/>
      <c r="T124" s="17"/>
      <c r="U124" s="19" t="s">
        <v>63</v>
      </c>
      <c r="V124" s="19" t="s">
        <v>62</v>
      </c>
      <c r="W124" s="19" t="s">
        <v>63</v>
      </c>
      <c r="X124" s="19" t="s">
        <v>62</v>
      </c>
      <c r="Y124" s="19" t="s">
        <v>63</v>
      </c>
      <c r="Z124" s="19" t="s">
        <v>62</v>
      </c>
      <c r="AA124" s="19" t="s">
        <v>63</v>
      </c>
      <c r="AB124" s="26" t="s">
        <v>62</v>
      </c>
      <c r="AC124" s="26" t="s">
        <v>62</v>
      </c>
      <c r="AD124" s="17" t="s">
        <v>62</v>
      </c>
      <c r="AE124" s="27" t="s">
        <v>62</v>
      </c>
      <c r="AF124" s="17" t="s">
        <v>63</v>
      </c>
      <c r="AG124" s="17" t="s">
        <v>63</v>
      </c>
      <c r="AH124" s="17" t="s">
        <v>63</v>
      </c>
      <c r="AI124" s="17" t="s">
        <v>63</v>
      </c>
      <c r="AJ124" s="17" t="s">
        <v>63</v>
      </c>
      <c r="AK124" s="17" t="s">
        <v>63</v>
      </c>
      <c r="AL124" s="17" t="s">
        <v>63</v>
      </c>
      <c r="AM124" s="17" t="s">
        <v>63</v>
      </c>
      <c r="AN124" s="17" t="s">
        <v>63</v>
      </c>
      <c r="AO124" s="17" t="s">
        <v>63</v>
      </c>
      <c r="AP124" s="17" t="s">
        <v>63</v>
      </c>
      <c r="AQ124" s="17" t="s">
        <v>63</v>
      </c>
      <c r="AR124" s="17" t="s">
        <v>63</v>
      </c>
      <c r="AS124" s="17" t="s">
        <v>63</v>
      </c>
      <c r="AT124" s="17" t="s">
        <v>63</v>
      </c>
      <c r="AU124" s="17" t="s">
        <v>63</v>
      </c>
      <c r="AV124" s="17" t="s">
        <v>63</v>
      </c>
      <c r="AW124" s="17" t="s">
        <v>63</v>
      </c>
      <c r="AX124" s="17" t="s">
        <v>63</v>
      </c>
      <c r="AY124" s="17"/>
      <c r="AZ124" s="19" t="s">
        <v>64</v>
      </c>
    </row>
    <row r="125" spans="1:52" ht="71.25">
      <c r="A125">
        <v>19434</v>
      </c>
      <c r="B125" s="33" t="s">
        <v>592</v>
      </c>
      <c r="C125">
        <v>132.84</v>
      </c>
      <c r="G125">
        <f t="shared" si="1"/>
        <v>132.84</v>
      </c>
      <c r="H125">
        <v>1</v>
      </c>
      <c r="J125" s="19" t="s">
        <v>301</v>
      </c>
      <c r="K125" s="1">
        <v>6402.54</v>
      </c>
      <c r="L125" s="16">
        <v>185</v>
      </c>
      <c r="M125" s="28" t="s">
        <v>307</v>
      </c>
      <c r="N125" s="17" t="s">
        <v>308</v>
      </c>
      <c r="O125" s="20" t="s">
        <v>57</v>
      </c>
      <c r="P125" s="17" t="s">
        <v>57</v>
      </c>
      <c r="Q125" s="17" t="s">
        <v>309</v>
      </c>
      <c r="R125" s="17"/>
      <c r="S125" s="17"/>
      <c r="T125" s="17"/>
      <c r="U125" s="19" t="s">
        <v>63</v>
      </c>
      <c r="V125" s="19" t="s">
        <v>62</v>
      </c>
      <c r="W125" s="19" t="s">
        <v>63</v>
      </c>
      <c r="X125" s="19" t="s">
        <v>62</v>
      </c>
      <c r="Y125" s="19" t="s">
        <v>63</v>
      </c>
      <c r="Z125" s="19" t="s">
        <v>62</v>
      </c>
      <c r="AA125" s="19" t="s">
        <v>63</v>
      </c>
      <c r="AB125" s="26" t="s">
        <v>62</v>
      </c>
      <c r="AC125" s="26" t="s">
        <v>62</v>
      </c>
      <c r="AD125" s="17" t="s">
        <v>62</v>
      </c>
      <c r="AE125" s="27" t="s">
        <v>62</v>
      </c>
      <c r="AF125" s="17" t="s">
        <v>63</v>
      </c>
      <c r="AG125" s="17" t="s">
        <v>63</v>
      </c>
      <c r="AH125" s="17" t="s">
        <v>63</v>
      </c>
      <c r="AI125" s="17" t="s">
        <v>63</v>
      </c>
      <c r="AJ125" s="17" t="s">
        <v>63</v>
      </c>
      <c r="AK125" s="17" t="s">
        <v>63</v>
      </c>
      <c r="AL125" s="17" t="s">
        <v>63</v>
      </c>
      <c r="AM125" s="17" t="s">
        <v>63</v>
      </c>
      <c r="AN125" s="17" t="s">
        <v>63</v>
      </c>
      <c r="AO125" s="17" t="s">
        <v>63</v>
      </c>
      <c r="AP125" s="17" t="s">
        <v>63</v>
      </c>
      <c r="AQ125" s="17" t="s">
        <v>63</v>
      </c>
      <c r="AR125" s="17" t="s">
        <v>63</v>
      </c>
      <c r="AS125" s="17" t="s">
        <v>63</v>
      </c>
      <c r="AT125" s="17" t="s">
        <v>63</v>
      </c>
      <c r="AU125" s="17" t="s">
        <v>63</v>
      </c>
      <c r="AV125" s="17" t="s">
        <v>63</v>
      </c>
      <c r="AW125" s="17" t="s">
        <v>63</v>
      </c>
      <c r="AX125" s="17" t="s">
        <v>63</v>
      </c>
      <c r="AY125" s="17"/>
      <c r="AZ125" s="19" t="s">
        <v>64</v>
      </c>
    </row>
    <row r="126" spans="1:52" ht="114">
      <c r="A126">
        <v>32416</v>
      </c>
      <c r="B126" s="33" t="s">
        <v>3050</v>
      </c>
      <c r="C126">
        <v>24.9</v>
      </c>
      <c r="D126">
        <v>32416</v>
      </c>
      <c r="E126" s="33" t="s">
        <v>3050</v>
      </c>
      <c r="F126">
        <v>24.9</v>
      </c>
      <c r="G126">
        <f t="shared" si="1"/>
        <v>49.8</v>
      </c>
      <c r="H126">
        <v>2</v>
      </c>
      <c r="I126" s="33" t="s">
        <v>3080</v>
      </c>
      <c r="J126" s="19" t="s">
        <v>310</v>
      </c>
      <c r="K126" s="1">
        <v>6700.9</v>
      </c>
      <c r="L126" s="16">
        <v>160</v>
      </c>
      <c r="M126" s="28" t="s">
        <v>311</v>
      </c>
      <c r="N126" s="17" t="s">
        <v>312</v>
      </c>
      <c r="O126" s="20" t="s">
        <v>313</v>
      </c>
      <c r="P126" s="17" t="s">
        <v>57</v>
      </c>
      <c r="Q126" s="18">
        <v>1</v>
      </c>
      <c r="R126" s="15" t="s">
        <v>314</v>
      </c>
      <c r="S126" s="17" t="s">
        <v>315</v>
      </c>
      <c r="T126" s="17"/>
      <c r="U126" s="19" t="s">
        <v>62</v>
      </c>
      <c r="V126" s="19" t="s">
        <v>63</v>
      </c>
      <c r="W126" s="19" t="s">
        <v>63</v>
      </c>
      <c r="X126" s="19" t="s">
        <v>62</v>
      </c>
      <c r="Y126" s="19" t="s">
        <v>63</v>
      </c>
      <c r="Z126" s="19" t="s">
        <v>62</v>
      </c>
      <c r="AA126" s="19" t="s">
        <v>63</v>
      </c>
      <c r="AB126" s="26" t="s">
        <v>62</v>
      </c>
      <c r="AC126" s="26" t="s">
        <v>62</v>
      </c>
      <c r="AD126" s="17" t="s">
        <v>62</v>
      </c>
      <c r="AE126" s="27" t="s">
        <v>62</v>
      </c>
      <c r="AF126" s="17" t="s">
        <v>63</v>
      </c>
      <c r="AG126" s="17" t="s">
        <v>63</v>
      </c>
      <c r="AH126" s="17" t="s">
        <v>63</v>
      </c>
      <c r="AI126" s="17" t="s">
        <v>63</v>
      </c>
      <c r="AJ126" s="17" t="s">
        <v>63</v>
      </c>
      <c r="AK126" s="17" t="s">
        <v>63</v>
      </c>
      <c r="AL126" s="17" t="s">
        <v>63</v>
      </c>
      <c r="AM126" s="17" t="s">
        <v>63</v>
      </c>
      <c r="AN126" s="17" t="s">
        <v>63</v>
      </c>
      <c r="AO126" s="17" t="s">
        <v>63</v>
      </c>
      <c r="AP126" s="17" t="s">
        <v>63</v>
      </c>
      <c r="AQ126" s="17" t="s">
        <v>63</v>
      </c>
      <c r="AR126" s="17" t="s">
        <v>63</v>
      </c>
      <c r="AS126" s="17" t="s">
        <v>63</v>
      </c>
      <c r="AT126" s="17" t="s">
        <v>63</v>
      </c>
      <c r="AU126" s="17" t="s">
        <v>63</v>
      </c>
      <c r="AV126" s="17" t="s">
        <v>63</v>
      </c>
      <c r="AW126" s="17" t="s">
        <v>63</v>
      </c>
      <c r="AX126" s="17" t="s">
        <v>63</v>
      </c>
      <c r="AY126" s="17"/>
      <c r="AZ126" s="19" t="s">
        <v>64</v>
      </c>
    </row>
    <row r="127" spans="1:52" ht="299.25">
      <c r="A127" s="35" t="s">
        <v>593</v>
      </c>
      <c r="B127" s="33" t="s">
        <v>594</v>
      </c>
      <c r="C127">
        <v>188.69</v>
      </c>
      <c r="G127">
        <f t="shared" si="1"/>
        <v>188.69</v>
      </c>
      <c r="H127">
        <v>1</v>
      </c>
      <c r="J127" s="19" t="s">
        <v>310</v>
      </c>
      <c r="K127" s="1">
        <v>6702.63</v>
      </c>
      <c r="L127" s="16">
        <v>510</v>
      </c>
      <c r="M127" s="28" t="s">
        <v>316</v>
      </c>
      <c r="N127" s="17" t="s">
        <v>317</v>
      </c>
      <c r="O127" s="20" t="s">
        <v>318</v>
      </c>
      <c r="P127" s="17" t="s">
        <v>57</v>
      </c>
      <c r="Q127" s="18">
        <v>1</v>
      </c>
      <c r="R127" s="15" t="s">
        <v>319</v>
      </c>
      <c r="S127" s="17" t="s">
        <v>320</v>
      </c>
      <c r="T127" s="17" t="s">
        <v>321</v>
      </c>
      <c r="U127" s="19" t="s">
        <v>63</v>
      </c>
      <c r="V127" s="19" t="s">
        <v>63</v>
      </c>
      <c r="W127" s="19" t="s">
        <v>63</v>
      </c>
      <c r="X127" s="19" t="s">
        <v>62</v>
      </c>
      <c r="Y127" s="19" t="s">
        <v>63</v>
      </c>
      <c r="Z127" s="19" t="s">
        <v>62</v>
      </c>
      <c r="AA127" s="19" t="s">
        <v>63</v>
      </c>
      <c r="AB127" s="26" t="s">
        <v>62</v>
      </c>
      <c r="AC127" s="26" t="s">
        <v>62</v>
      </c>
      <c r="AD127" s="17" t="s">
        <v>62</v>
      </c>
      <c r="AE127" s="27" t="s">
        <v>62</v>
      </c>
      <c r="AF127" s="17" t="s">
        <v>63</v>
      </c>
      <c r="AG127" s="17" t="s">
        <v>63</v>
      </c>
      <c r="AH127" s="17" t="s">
        <v>63</v>
      </c>
      <c r="AI127" s="17" t="s">
        <v>63</v>
      </c>
      <c r="AJ127" s="17" t="s">
        <v>63</v>
      </c>
      <c r="AK127" s="17" t="s">
        <v>63</v>
      </c>
      <c r="AL127" s="17" t="s">
        <v>63</v>
      </c>
      <c r="AM127" s="17" t="s">
        <v>63</v>
      </c>
      <c r="AN127" s="17" t="s">
        <v>63</v>
      </c>
      <c r="AO127" s="17" t="s">
        <v>63</v>
      </c>
      <c r="AP127" s="17" t="s">
        <v>63</v>
      </c>
      <c r="AQ127" s="17" t="s">
        <v>63</v>
      </c>
      <c r="AR127" s="17" t="s">
        <v>63</v>
      </c>
      <c r="AS127" s="17" t="s">
        <v>63</v>
      </c>
      <c r="AT127" s="17" t="s">
        <v>63</v>
      </c>
      <c r="AU127" s="17" t="s">
        <v>63</v>
      </c>
      <c r="AV127" s="17" t="s">
        <v>63</v>
      </c>
      <c r="AW127" s="17" t="s">
        <v>63</v>
      </c>
      <c r="AX127" s="17" t="s">
        <v>63</v>
      </c>
      <c r="AY127" s="17"/>
      <c r="AZ127" s="19" t="s">
        <v>64</v>
      </c>
    </row>
  </sheetData>
  <autoFilter ref="J2:AZ127" xr:uid="{61ADF423-DECF-44E8-85B1-2D63C2CF03A4}"/>
  <mergeCells count="6">
    <mergeCell ref="AY1:AZ1"/>
    <mergeCell ref="U1:Y1"/>
    <mergeCell ref="Z1:AA1"/>
    <mergeCell ref="AB1:AK1"/>
    <mergeCell ref="AL1:AV1"/>
    <mergeCell ref="AW1:AX1"/>
  </mergeCells>
  <conditionalFormatting sqref="H2:H127">
    <cfRule type="cellIs" dxfId="16" priority="1" operator="equal">
      <formula>1</formula>
    </cfRule>
    <cfRule type="cellIs" dxfId="15" priority="2" operator="equal">
      <formula>2</formula>
    </cfRule>
    <cfRule type="cellIs" dxfId="14" priority="3" operator="equal">
      <formula>0</formula>
    </cfRule>
  </conditionalFormatting>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2</vt:i4>
      </vt:variant>
    </vt:vector>
  </HeadingPairs>
  <TitlesOfParts>
    <vt:vector size="30" baseType="lpstr">
      <vt:lpstr>Übersicht</vt:lpstr>
      <vt:lpstr>Sensitivitätsanalysen</vt:lpstr>
      <vt:lpstr>Parameter</vt:lpstr>
      <vt:lpstr>Resultat Harmonisierung</vt:lpstr>
      <vt:lpstr>Vergleichbarkeit</vt:lpstr>
      <vt:lpstr>Konsolidiert</vt:lpstr>
      <vt:lpstr>CHE</vt:lpstr>
      <vt:lpstr>BEL</vt:lpstr>
      <vt:lpstr>DEU_EBM</vt:lpstr>
      <vt:lpstr>DEU_GOÄ</vt:lpstr>
      <vt:lpstr>FRA</vt:lpstr>
      <vt:lpstr>NLD</vt:lpstr>
      <vt:lpstr>Auftragspauschalen</vt:lpstr>
      <vt:lpstr>Kostenanteile</vt:lpstr>
      <vt:lpstr>Kostenanteile_Mittelwert</vt:lpstr>
      <vt:lpstr>Kostenprofile</vt:lpstr>
      <vt:lpstr>Korrekturfaktoren</vt:lpstr>
      <vt:lpstr>Preiskorrektur</vt:lpstr>
      <vt:lpstr>Preisinflatoren</vt:lpstr>
      <vt:lpstr>Preisinflatoren Auftragstaxe</vt:lpstr>
      <vt:lpstr>Resultat Detail</vt:lpstr>
      <vt:lpstr>Resultat Vergleich APV</vt:lpstr>
      <vt:lpstr>Resultat Übersicht</vt:lpstr>
      <vt:lpstr>Arbeitskosten </vt:lpstr>
      <vt:lpstr>Preisniveauindex</vt:lpstr>
      <vt:lpstr>Volumenanteile</vt:lpstr>
      <vt:lpstr>AL_1.1.2023</vt:lpstr>
      <vt:lpstr>GBE_Bund</vt:lpstr>
      <vt:lpstr>Übersicht!_Ref158815717</vt:lpstr>
      <vt:lpstr>Preisniveauindex!Drucktitel</vt:lpstr>
    </vt:vector>
  </TitlesOfParts>
  <Company>Basler &amp; Hofmann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Kraemer Florentin</dc:creator>
  <cp:lastModifiedBy>Mergele Lukas</cp:lastModifiedBy>
  <cp:lastPrinted>2024-02-15T09:39:36Z</cp:lastPrinted>
  <dcterms:created xsi:type="dcterms:W3CDTF">2023-05-23T06:09:40Z</dcterms:created>
  <dcterms:modified xsi:type="dcterms:W3CDTF">2025-02-07T20:11:50Z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701248198</vt:i4>
  </property>
  <property fmtid="{D5CDD505-2E9C-101B-9397-08002B2CF9AE}" pid="3" name="_NewReviewCycle">
    <vt:lpwstr/>
  </property>
  <property fmtid="{D5CDD505-2E9C-101B-9397-08002B2CF9AE}" pid="4" name="_EmailSubject">
    <vt:lpwstr>Korrektur im APV</vt:lpwstr>
  </property>
  <property fmtid="{D5CDD505-2E9C-101B-9397-08002B2CF9AE}" pid="5" name="_AuthorEmail">
    <vt:lpwstr>Lukas.Mergele@bss-basel.ch</vt:lpwstr>
  </property>
  <property fmtid="{D5CDD505-2E9C-101B-9397-08002B2CF9AE}" pid="6" name="_AuthorEmailDisplayName">
    <vt:lpwstr>Mergele Lukas</vt:lpwstr>
  </property>
</Properties>
</file>