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KUV_AKV\05_AMA\14_Wechselkursberechnung APV Formulare\25.1 Juli 2025\Finale Dokumente - mit Blattschutz\"/>
    </mc:Choice>
  </mc:AlternateContent>
  <xr:revisionPtr revIDLastSave="0" documentId="8_{04B0D3A0-5A78-40DD-9BF5-34F8DFBA75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V-Formular" sheetId="1" r:id="rId1"/>
    <sheet name="Hinweise und Links" sheetId="2" r:id="rId2"/>
  </sheets>
  <definedNames>
    <definedName name="_xlnm.Print_Area" localSheetId="0">'APV-Formular'!$A$1:$K$31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H28" i="1"/>
  <c r="I27" i="1"/>
  <c r="I26" i="1"/>
  <c r="I25" i="1"/>
  <c r="O24" i="1"/>
  <c r="P24" i="1" s="1"/>
  <c r="N24" i="1"/>
  <c r="Q24" i="1" s="1"/>
  <c r="M24" i="1"/>
  <c r="L24" i="1"/>
  <c r="G24" i="1"/>
  <c r="I24" i="1" s="1"/>
  <c r="F24" i="1"/>
  <c r="O23" i="1"/>
  <c r="P23" i="1" s="1"/>
  <c r="N23" i="1"/>
  <c r="Q23" i="1" s="1"/>
  <c r="M23" i="1"/>
  <c r="L23" i="1"/>
  <c r="G23" i="1" s="1"/>
  <c r="I23" i="1" s="1"/>
  <c r="F23" i="1"/>
  <c r="G22" i="1"/>
  <c r="I22" i="1" s="1"/>
  <c r="Q21" i="1"/>
  <c r="O21" i="1"/>
  <c r="P21" i="1" s="1"/>
  <c r="N21" i="1"/>
  <c r="M21" i="1"/>
  <c r="L21" i="1"/>
  <c r="G21" i="1"/>
  <c r="I21" i="1" s="1"/>
  <c r="F21" i="1"/>
  <c r="O20" i="1"/>
  <c r="N20" i="1"/>
  <c r="G20" i="1"/>
  <c r="I20" i="1" s="1"/>
  <c r="F20" i="1"/>
  <c r="N19" i="1"/>
  <c r="O19" i="1" s="1"/>
  <c r="P19" i="1" s="1"/>
  <c r="F19" i="1"/>
  <c r="L19" i="1" s="1"/>
  <c r="M19" i="1" l="1"/>
  <c r="G19" i="1" s="1"/>
  <c r="I19" i="1" s="1"/>
  <c r="I28" i="1" s="1"/>
  <c r="I29" i="1" s="1"/>
</calcChain>
</file>

<file path=xl/sharedStrings.xml><?xml version="1.0" encoding="utf-8"?>
<sst xmlns="http://schemas.openxmlformats.org/spreadsheetml/2006/main" count="90" uniqueCount="73">
  <si>
    <t>Hinweise zum Ausfüllen des Formulars:</t>
  </si>
  <si>
    <t>Gelbe Felder sind auszufüllen (ausser wenn in entsprechendem Land n.i.H.), Werte rot umrandeter Zellen berechnet Excel.</t>
  </si>
  <si>
    <t>Firma:</t>
  </si>
  <si>
    <t>Fabrikabgabepreis exkl. MwSt</t>
  </si>
  <si>
    <t>Land</t>
  </si>
  <si>
    <t>Publizierter Preis</t>
  </si>
  <si>
    <t>Fabrikabgabepreis (exkl. MwSt)</t>
  </si>
  <si>
    <t>Dänemark (DK)</t>
  </si>
  <si>
    <t>Niederlande (NL)</t>
  </si>
  <si>
    <t>Grossbritannien (GB)</t>
  </si>
  <si>
    <t>Frankreich (FR)</t>
  </si>
  <si>
    <t>Schweden (SE)</t>
  </si>
  <si>
    <t>Belgien (BE)</t>
  </si>
  <si>
    <t>Finnland (FI)</t>
  </si>
  <si>
    <t>Österreich (AT)</t>
  </si>
  <si>
    <t>Differenz zum angemeldeten Fabrikabgabepreis</t>
  </si>
  <si>
    <t>Durchschnittlicher Fabrikabgabepreis</t>
  </si>
  <si>
    <t>Ort, Datum:</t>
  </si>
  <si>
    <t>Unterschrift:</t>
  </si>
  <si>
    <t>NHS-Preis</t>
  </si>
  <si>
    <t>Apothekeneinstandspreis (exkl. MwSt)</t>
  </si>
  <si>
    <t>Herstellerabgabepreis (exkl. MwSt)</t>
  </si>
  <si>
    <t>Name Arzneimittel:</t>
  </si>
  <si>
    <t>Preis in CHF</t>
  </si>
  <si>
    <t>Therap. Gruppe:</t>
  </si>
  <si>
    <t>Verordnung vom 27. Juni 1995 über die Krankenversicherung (KVV; SR 832.102)</t>
  </si>
  <si>
    <t>Links zu relevanten Unterlagen:</t>
  </si>
  <si>
    <t>Ankreuzen, wenn von der Krankenversicherung vergütet</t>
  </si>
  <si>
    <t>Ankreuzen, wenn nicht im Handel (n.i.H.)</t>
  </si>
  <si>
    <r>
      <t>n.i.H.</t>
    </r>
    <r>
      <rPr>
        <b/>
        <vertAlign val="superscript"/>
        <sz val="9"/>
        <color theme="1"/>
        <rFont val="Arial"/>
        <family val="2"/>
      </rPr>
      <t>2</t>
    </r>
  </si>
  <si>
    <r>
      <t>KV</t>
    </r>
    <r>
      <rPr>
        <b/>
        <vertAlign val="superscript"/>
        <sz val="9"/>
        <color theme="1"/>
        <rFont val="Arial"/>
        <family val="2"/>
      </rPr>
      <t>3</t>
    </r>
  </si>
  <si>
    <t>●</t>
  </si>
  <si>
    <t>Erläuterung Fussnoten</t>
  </si>
  <si>
    <t>zurück zum APV-Formular</t>
  </si>
  <si>
    <t>Je Packung/Dosierung ist 1 Formular auszufüllen.</t>
  </si>
  <si>
    <t xml:space="preserve">In Spalte D wählen, welcher Herstellerrabatt anwendbar ist. </t>
  </si>
  <si>
    <t>Krankenpflege-Leistungsverordnung vom 29. September 1995 (KLV; SR 832.112.31)</t>
  </si>
  <si>
    <r>
      <rPr>
        <b/>
        <sz val="9"/>
        <color theme="1"/>
        <rFont val="Arial"/>
        <family val="2"/>
      </rPr>
      <t>Abzüge nach Artikel 34</t>
    </r>
    <r>
      <rPr>
        <b/>
        <i/>
        <sz val="9"/>
        <color theme="1"/>
        <rFont val="Arial"/>
        <family val="2"/>
      </rPr>
      <t>b</t>
    </r>
    <r>
      <rPr>
        <b/>
        <sz val="9"/>
        <color theme="1"/>
        <rFont val="Arial"/>
        <family val="2"/>
      </rPr>
      <t xml:space="preserve"> KLV</t>
    </r>
    <r>
      <rPr>
        <b/>
        <vertAlign val="superscript"/>
        <sz val="9"/>
        <color theme="1"/>
        <rFont val="Arial"/>
        <family val="2"/>
      </rPr>
      <t>1</t>
    </r>
  </si>
  <si>
    <t>Kein Rabatt</t>
  </si>
  <si>
    <t>Patentgeschütztes Arzneimittel</t>
  </si>
  <si>
    <t>Patentabgelaufenes Arzneimtitel</t>
  </si>
  <si>
    <t>Wechsel-
kurs</t>
  </si>
  <si>
    <t>Bitte wählen</t>
  </si>
  <si>
    <t>Prozentualer Abzug</t>
  </si>
  <si>
    <t>Anderer Rabatt in Zelle E18</t>
  </si>
  <si>
    <t>Für die Berechnung des FAP in Spalte G werden entsprechend der Auswahl in Spalte D folgende Werte berücksichtigt (der berücksichtigte Wert wird in Spalte F angezeigt):</t>
  </si>
  <si>
    <t>Abweichender Rabatt in Prozent, der in Zelle E18 eingetragen wird</t>
  </si>
  <si>
    <t>Im Key-Facts-Formular ist zu begründen, wenn kein Rabatt oder ein anderer Rabatt berücksichtigt werden soll. Kein Rabatt und ein anderer Rabatt müssen in der Lauer-Taxe ersichtlich sein.</t>
  </si>
  <si>
    <r>
      <t xml:space="preserve">Preise anderer Packungsgrössen im Ausland sind linear für Packungsgrössen der Schweiz umzurechnen (diejenige Packung, die der Schweizer Packung am ähnlichsten ist). Dasselbe gilt für andere Dosisstärken im Ausland. Sind Dosisstärke </t>
    </r>
    <r>
      <rPr>
        <b/>
        <sz val="10"/>
        <color theme="1"/>
        <rFont val="Arial"/>
        <family val="2"/>
      </rPr>
      <t xml:space="preserve">und </t>
    </r>
    <r>
      <rPr>
        <sz val="10"/>
        <color theme="1"/>
        <rFont val="Arial"/>
        <family val="2"/>
      </rPr>
      <t>Packungsgrösse unterschiedlich zur Packung in der Schweiz, ist diejenige Dosisstärke zu wählen, die der in der Schweiz erhältlichen Dosisstärke am ähnlichsten ist.</t>
    </r>
  </si>
  <si>
    <t>Auslandpreisvergleich für Überprüfung nach Patentablauf und freiwillige Preissenkung 18 Monate nach Aufnahme</t>
  </si>
  <si>
    <t>Anhang 9</t>
  </si>
  <si>
    <t>BAG-Dossier-Nr:</t>
  </si>
  <si>
    <t>Swissmedic-Nr:</t>
  </si>
  <si>
    <t>Datum Patentablauf:</t>
  </si>
  <si>
    <t>Hinweise und Links</t>
  </si>
  <si>
    <t>Umsatzstärkste Packung/Dosierung: (z.B. 30 Tabl. 200mg)</t>
  </si>
  <si>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Herstellerrabatt in Deutschland (Spalten D, E und F)</t>
    </r>
  </si>
  <si>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Markterhältlichkeit im Ausland (Spalte J)</t>
    </r>
  </si>
  <si>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Vergütung durch Krankenversicherung im Ausland (Spalte K)</t>
    </r>
  </si>
  <si>
    <t xml:space="preserve">In Spalte F den Abzug oder Abschlag als Zahl erfassen (keine Währung oder Prozentzeichen eingeben). </t>
  </si>
  <si>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Abzüge (Spalten D und F)</t>
    </r>
  </si>
  <si>
    <t xml:space="preserve">In Spalte D wählen, ob ein fixer Abschlag oder Abzug in Prozent zur Anwendung gelangt. </t>
  </si>
  <si>
    <r>
      <t>Es gelten grundsätzlich die Abzüge nach Absatz 1 von Artikel 34</t>
    </r>
    <r>
      <rPr>
        <i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KLV (sind im Formular bereits erfasst). Kann eine ausländische Zulassungsinhaberin für Dänemark oder Grossbritannien tiefere Abzüge nachweisen, so können diese geltend gemacht werden, sie dürfen jedoch 3 bzw. 2 Prozent nicht unterschreiten (Art. 34</t>
    </r>
    <r>
      <rPr>
        <i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Abs. 2).</t>
    </r>
  </si>
  <si>
    <t>Proz. Abzug</t>
  </si>
  <si>
    <t>Fix Abzug</t>
  </si>
  <si>
    <t>Min.abzug %</t>
  </si>
  <si>
    <t>Betrag mit Abzug %</t>
  </si>
  <si>
    <t>Fixer Betrag empfohlen (1)</t>
  </si>
  <si>
    <t>Soll-Betrag</t>
  </si>
  <si>
    <t>Deutschland (DE)</t>
  </si>
  <si>
    <r>
      <t>Werden Abzüge erfasst, die tiefer oder höher sind als die Abzüge nach Artikel 34</t>
    </r>
    <r>
      <rPr>
        <i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KLV, so wird die Zelle der Spalte E rot bzw. orange eingefärbt.</t>
    </r>
  </si>
  <si>
    <r>
      <t xml:space="preserve">Gilt für Auslandpreisvergleiche, die ab dem 1. Juli 2025 eingereicht werden.    </t>
    </r>
    <r>
      <rPr>
        <sz val="10"/>
        <color rgb="FFFF0000"/>
        <rFont val="Arial"/>
        <family val="2"/>
      </rPr>
      <t>Zum Ausfüllen vgl.</t>
    </r>
  </si>
  <si>
    <t>Handbuch betreffend die Spezialitätenliste (SL) vom 1. 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</si>
</sst>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DKK]\ #,##0.00"/>
    <numFmt numFmtId="165" formatCode="[$CHF]\ #,##0.00"/>
    <numFmt numFmtId="166" formatCode="[$EUR]\ #,##0.00"/>
    <numFmt numFmtId="167" formatCode="[$SEK]\ #,##0.00"/>
    <numFmt numFmtId="168" formatCode="[$GBP]\ #,##0.00"/>
    <numFmt numFmtId="169" formatCode="_ [$CHF]\ * #,##0.00_ ;_ [$CHF]\ * \-#,##0.00_ ;_ [$CHF]\ * &quot;-&quot;??_ ;_ @_ "/>
    <numFmt numFmtId="170" formatCode="&quot;CHF&quot;\ #,##0.00"/>
  </numFmts>
  <fonts count="2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.5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u/>
      <sz val="11"/>
      <color theme="1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rgb="FFFF0000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6" fontId="4" fillId="2" borderId="3" xfId="0" applyNumberFormat="1" applyFont="1" applyFill="1" applyBorder="1" applyAlignment="1" applyProtection="1">
      <alignment horizontal="center" vertical="center"/>
      <protection locked="0"/>
    </xf>
    <xf numFmtId="168" fontId="4" fillId="2" borderId="3" xfId="0" applyNumberFormat="1" applyFont="1" applyFill="1" applyBorder="1" applyAlignment="1" applyProtection="1">
      <alignment horizontal="center" vertical="center"/>
      <protection locked="0"/>
    </xf>
    <xf numFmtId="167" fontId="4" fillId="2" borderId="3" xfId="0" applyNumberFormat="1" applyFont="1" applyFill="1" applyBorder="1" applyAlignment="1" applyProtection="1">
      <alignment horizontal="center" vertical="center"/>
      <protection locked="0"/>
    </xf>
    <xf numFmtId="166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6" fillId="0" borderId="0" xfId="1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4" fillId="0" borderId="0" xfId="1" applyFont="1" applyProtection="1">
      <protection locked="0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10" fontId="4" fillId="0" borderId="0" xfId="0" applyNumberFormat="1" applyFont="1" applyAlignment="1">
      <alignment horizontal="left" wrapText="1"/>
    </xf>
    <xf numFmtId="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 applyProtection="1">
      <alignment horizontal="right" vertical="center"/>
      <protection hidden="1"/>
    </xf>
    <xf numFmtId="2" fontId="4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0" fontId="4" fillId="0" borderId="4" xfId="0" applyNumberFormat="1" applyFont="1" applyBorder="1" applyAlignment="1">
      <alignment vertical="center"/>
    </xf>
    <xf numFmtId="0" fontId="0" fillId="3" borderId="10" xfId="0" applyFill="1" applyBorder="1" applyAlignment="1">
      <alignment horizontal="left" vertical="center"/>
    </xf>
    <xf numFmtId="166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8" fontId="4" fillId="0" borderId="4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13" fillId="0" borderId="0" xfId="0" applyFont="1"/>
    <xf numFmtId="170" fontId="5" fillId="0" borderId="4" xfId="0" applyNumberFormat="1" applyFont="1" applyBorder="1"/>
    <xf numFmtId="10" fontId="5" fillId="0" borderId="4" xfId="0" applyNumberFormat="1" applyFont="1" applyBorder="1"/>
    <xf numFmtId="170" fontId="4" fillId="0" borderId="0" xfId="0" applyNumberFormat="1" applyFont="1"/>
    <xf numFmtId="0" fontId="4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0" fontId="11" fillId="0" borderId="0" xfId="0" applyFont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 vertical="center" wrapText="1"/>
    </xf>
    <xf numFmtId="169" fontId="4" fillId="2" borderId="1" xfId="0" applyNumberFormat="1" applyFont="1" applyFill="1" applyBorder="1" applyAlignment="1" applyProtection="1">
      <alignment horizontal="right"/>
      <protection locked="0"/>
    </xf>
    <xf numFmtId="0" fontId="7" fillId="0" borderId="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49" fontId="4" fillId="2" borderId="2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4" fillId="0" borderId="0" xfId="1" applyFont="1" applyAlignment="1" applyProtection="1">
      <alignment horizontal="left"/>
      <protection locked="0"/>
    </xf>
    <xf numFmtId="0" fontId="4" fillId="0" borderId="0" xfId="0" applyFont="1" applyAlignment="1">
      <alignment horizontal="left" wrapText="1"/>
    </xf>
    <xf numFmtId="0" fontId="16" fillId="0" borderId="0" xfId="1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13">
    <dxf>
      <font>
        <strike val="0"/>
        <color theme="0"/>
      </font>
    </dxf>
    <dxf>
      <font>
        <condense val="0"/>
        <extend val="0"/>
        <color indexed="9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0</xdr:rowOff>
        </xdr:from>
        <xdr:to>
          <xdr:col>17</xdr:col>
          <xdr:colOff>85725</xdr:colOff>
          <xdr:row>19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0</xdr:rowOff>
        </xdr:from>
        <xdr:to>
          <xdr:col>17</xdr:col>
          <xdr:colOff>85725</xdr:colOff>
          <xdr:row>20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0</xdr:rowOff>
        </xdr:from>
        <xdr:to>
          <xdr:col>17</xdr:col>
          <xdr:colOff>85725</xdr:colOff>
          <xdr:row>21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0</xdr:rowOff>
        </xdr:from>
        <xdr:to>
          <xdr:col>17</xdr:col>
          <xdr:colOff>85725</xdr:colOff>
          <xdr:row>22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0</xdr:rowOff>
        </xdr:from>
        <xdr:to>
          <xdr:col>17</xdr:col>
          <xdr:colOff>85725</xdr:colOff>
          <xdr:row>23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0</xdr:rowOff>
        </xdr:from>
        <xdr:to>
          <xdr:col>17</xdr:col>
          <xdr:colOff>85725</xdr:colOff>
          <xdr:row>24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0</xdr:rowOff>
        </xdr:from>
        <xdr:to>
          <xdr:col>17</xdr:col>
          <xdr:colOff>85725</xdr:colOff>
          <xdr:row>25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0</xdr:rowOff>
        </xdr:from>
        <xdr:to>
          <xdr:col>17</xdr:col>
          <xdr:colOff>85725</xdr:colOff>
          <xdr:row>26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26</xdr:row>
          <xdr:rowOff>0</xdr:rowOff>
        </xdr:from>
        <xdr:to>
          <xdr:col>17</xdr:col>
          <xdr:colOff>85725</xdr:colOff>
          <xdr:row>27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0</xdr:rowOff>
        </xdr:from>
        <xdr:to>
          <xdr:col>10</xdr:col>
          <xdr:colOff>76200</xdr:colOff>
          <xdr:row>27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0</xdr:rowOff>
        </xdr:from>
        <xdr:to>
          <xdr:col>10</xdr:col>
          <xdr:colOff>76200</xdr:colOff>
          <xdr:row>26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0</xdr:rowOff>
        </xdr:from>
        <xdr:to>
          <xdr:col>10</xdr:col>
          <xdr:colOff>76200</xdr:colOff>
          <xdr:row>25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0</xdr:rowOff>
        </xdr:from>
        <xdr:to>
          <xdr:col>10</xdr:col>
          <xdr:colOff>76200</xdr:colOff>
          <xdr:row>24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0</xdr:rowOff>
        </xdr:from>
        <xdr:to>
          <xdr:col>10</xdr:col>
          <xdr:colOff>76200</xdr:colOff>
          <xdr:row>23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0</xdr:rowOff>
        </xdr:from>
        <xdr:to>
          <xdr:col>10</xdr:col>
          <xdr:colOff>76200</xdr:colOff>
          <xdr:row>22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550545</xdr:colOff>
      <xdr:row>3</xdr:row>
      <xdr:rowOff>74295</xdr:rowOff>
    </xdr:to>
    <xdr:pic>
      <xdr:nvPicPr>
        <xdr:cNvPr id="3" name="Bild 1" descr="C:\BITVM_TEST\EDI-GS\BITVM\Version_3.1.0.0\TechnicalFiles\Logo_Files\Logo_ro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69926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923925</xdr:colOff>
      <xdr:row>0</xdr:row>
      <xdr:rowOff>28575</xdr:rowOff>
    </xdr:from>
    <xdr:to>
      <xdr:col>11</xdr:col>
      <xdr:colOff>0</xdr:colOff>
      <xdr:row>2</xdr:row>
      <xdr:rowOff>54036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475" y="28575"/>
          <a:ext cx="2247900" cy="4382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0</xdr:rowOff>
        </xdr:from>
        <xdr:to>
          <xdr:col>17</xdr:col>
          <xdr:colOff>85725</xdr:colOff>
          <xdr:row>19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0</xdr:rowOff>
        </xdr:from>
        <xdr:to>
          <xdr:col>17</xdr:col>
          <xdr:colOff>85725</xdr:colOff>
          <xdr:row>20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0</xdr:rowOff>
        </xdr:from>
        <xdr:to>
          <xdr:col>17</xdr:col>
          <xdr:colOff>85725</xdr:colOff>
          <xdr:row>21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0</xdr:rowOff>
        </xdr:from>
        <xdr:to>
          <xdr:col>17</xdr:col>
          <xdr:colOff>85725</xdr:colOff>
          <xdr:row>22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0</xdr:rowOff>
        </xdr:from>
        <xdr:to>
          <xdr:col>17</xdr:col>
          <xdr:colOff>85725</xdr:colOff>
          <xdr:row>23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0</xdr:rowOff>
        </xdr:from>
        <xdr:to>
          <xdr:col>17</xdr:col>
          <xdr:colOff>85725</xdr:colOff>
          <xdr:row>24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0</xdr:rowOff>
        </xdr:from>
        <xdr:to>
          <xdr:col>17</xdr:col>
          <xdr:colOff>85725</xdr:colOff>
          <xdr:row>25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0</xdr:rowOff>
        </xdr:from>
        <xdr:to>
          <xdr:col>17</xdr:col>
          <xdr:colOff>85725</xdr:colOff>
          <xdr:row>26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26</xdr:row>
          <xdr:rowOff>0</xdr:rowOff>
        </xdr:from>
        <xdr:to>
          <xdr:col>17</xdr:col>
          <xdr:colOff>85725</xdr:colOff>
          <xdr:row>27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0</xdr:rowOff>
        </xdr:from>
        <xdr:to>
          <xdr:col>10</xdr:col>
          <xdr:colOff>76200</xdr:colOff>
          <xdr:row>27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0</xdr:rowOff>
        </xdr:from>
        <xdr:to>
          <xdr:col>10</xdr:col>
          <xdr:colOff>76200</xdr:colOff>
          <xdr:row>26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0</xdr:rowOff>
        </xdr:from>
        <xdr:to>
          <xdr:col>10</xdr:col>
          <xdr:colOff>76200</xdr:colOff>
          <xdr:row>25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0</xdr:rowOff>
        </xdr:from>
        <xdr:to>
          <xdr:col>10</xdr:col>
          <xdr:colOff>76200</xdr:colOff>
          <xdr:row>24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0</xdr:rowOff>
        </xdr:from>
        <xdr:to>
          <xdr:col>10</xdr:col>
          <xdr:colOff>76200</xdr:colOff>
          <xdr:row>23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0</xdr:rowOff>
        </xdr:from>
        <xdr:to>
          <xdr:col>10</xdr:col>
          <xdr:colOff>76200</xdr:colOff>
          <xdr:row>22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0</xdr:rowOff>
        </xdr:from>
        <xdr:to>
          <xdr:col>17</xdr:col>
          <xdr:colOff>85725</xdr:colOff>
          <xdr:row>19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0</xdr:rowOff>
        </xdr:from>
        <xdr:to>
          <xdr:col>17</xdr:col>
          <xdr:colOff>85725</xdr:colOff>
          <xdr:row>20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0</xdr:rowOff>
        </xdr:from>
        <xdr:to>
          <xdr:col>17</xdr:col>
          <xdr:colOff>85725</xdr:colOff>
          <xdr:row>21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0</xdr:rowOff>
        </xdr:from>
        <xdr:to>
          <xdr:col>17</xdr:col>
          <xdr:colOff>85725</xdr:colOff>
          <xdr:row>22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0</xdr:rowOff>
        </xdr:from>
        <xdr:to>
          <xdr:col>17</xdr:col>
          <xdr:colOff>85725</xdr:colOff>
          <xdr:row>23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0</xdr:rowOff>
        </xdr:from>
        <xdr:to>
          <xdr:col>17</xdr:col>
          <xdr:colOff>85725</xdr:colOff>
          <xdr:row>24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0</xdr:rowOff>
        </xdr:from>
        <xdr:to>
          <xdr:col>17</xdr:col>
          <xdr:colOff>85725</xdr:colOff>
          <xdr:row>25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0</xdr:rowOff>
        </xdr:from>
        <xdr:to>
          <xdr:col>17</xdr:col>
          <xdr:colOff>85725</xdr:colOff>
          <xdr:row>26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26</xdr:row>
          <xdr:rowOff>0</xdr:rowOff>
        </xdr:from>
        <xdr:to>
          <xdr:col>17</xdr:col>
          <xdr:colOff>85725</xdr:colOff>
          <xdr:row>27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0</xdr:rowOff>
        </xdr:from>
        <xdr:to>
          <xdr:col>10</xdr:col>
          <xdr:colOff>76200</xdr:colOff>
          <xdr:row>27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0</xdr:rowOff>
        </xdr:from>
        <xdr:to>
          <xdr:col>10</xdr:col>
          <xdr:colOff>76200</xdr:colOff>
          <xdr:row>26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0</xdr:rowOff>
        </xdr:from>
        <xdr:to>
          <xdr:col>10</xdr:col>
          <xdr:colOff>76200</xdr:colOff>
          <xdr:row>25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0</xdr:rowOff>
        </xdr:from>
        <xdr:to>
          <xdr:col>10</xdr:col>
          <xdr:colOff>76200</xdr:colOff>
          <xdr:row>24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0</xdr:rowOff>
        </xdr:from>
        <xdr:to>
          <xdr:col>10</xdr:col>
          <xdr:colOff>76200</xdr:colOff>
          <xdr:row>23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0</xdr:rowOff>
        </xdr:from>
        <xdr:to>
          <xdr:col>10</xdr:col>
          <xdr:colOff>76200</xdr:colOff>
          <xdr:row>22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0</xdr:rowOff>
        </xdr:from>
        <xdr:to>
          <xdr:col>17</xdr:col>
          <xdr:colOff>85725</xdr:colOff>
          <xdr:row>19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0</xdr:rowOff>
        </xdr:from>
        <xdr:to>
          <xdr:col>17</xdr:col>
          <xdr:colOff>85725</xdr:colOff>
          <xdr:row>20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0</xdr:rowOff>
        </xdr:from>
        <xdr:to>
          <xdr:col>17</xdr:col>
          <xdr:colOff>85725</xdr:colOff>
          <xdr:row>21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0</xdr:rowOff>
        </xdr:from>
        <xdr:to>
          <xdr:col>17</xdr:col>
          <xdr:colOff>85725</xdr:colOff>
          <xdr:row>22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0</xdr:rowOff>
        </xdr:from>
        <xdr:to>
          <xdr:col>17</xdr:col>
          <xdr:colOff>85725</xdr:colOff>
          <xdr:row>23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0</xdr:rowOff>
        </xdr:from>
        <xdr:to>
          <xdr:col>17</xdr:col>
          <xdr:colOff>85725</xdr:colOff>
          <xdr:row>24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0</xdr:rowOff>
        </xdr:from>
        <xdr:to>
          <xdr:col>17</xdr:col>
          <xdr:colOff>85725</xdr:colOff>
          <xdr:row>25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0</xdr:rowOff>
        </xdr:from>
        <xdr:to>
          <xdr:col>17</xdr:col>
          <xdr:colOff>85725</xdr:colOff>
          <xdr:row>26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26</xdr:row>
          <xdr:rowOff>0</xdr:rowOff>
        </xdr:from>
        <xdr:to>
          <xdr:col>17</xdr:col>
          <xdr:colOff>85725</xdr:colOff>
          <xdr:row>27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0</xdr:rowOff>
        </xdr:from>
        <xdr:to>
          <xdr:col>10</xdr:col>
          <xdr:colOff>76200</xdr:colOff>
          <xdr:row>27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0</xdr:rowOff>
        </xdr:from>
        <xdr:to>
          <xdr:col>10</xdr:col>
          <xdr:colOff>76200</xdr:colOff>
          <xdr:row>26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0</xdr:rowOff>
        </xdr:from>
        <xdr:to>
          <xdr:col>10</xdr:col>
          <xdr:colOff>76200</xdr:colOff>
          <xdr:row>25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0</xdr:rowOff>
        </xdr:from>
        <xdr:to>
          <xdr:col>10</xdr:col>
          <xdr:colOff>76200</xdr:colOff>
          <xdr:row>24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0</xdr:rowOff>
        </xdr:from>
        <xdr:to>
          <xdr:col>10</xdr:col>
          <xdr:colOff>76200</xdr:colOff>
          <xdr:row>23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0</xdr:rowOff>
        </xdr:from>
        <xdr:to>
          <xdr:col>10</xdr:col>
          <xdr:colOff>76200</xdr:colOff>
          <xdr:row>22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ackend.bag.admin.ch/fileservice/sdweb-docs-prod-bagadminch-files/files/2025/03/18/2e68730c-cd3d-4484-871d-2ec48e0352ff.pdf" TargetMode="External"/><Relationship Id="rId2" Type="http://schemas.openxmlformats.org/officeDocument/2006/relationships/hyperlink" Target="https://www.admin.ch/opc/de/classified-compilation/19950275/index.html" TargetMode="External"/><Relationship Id="rId1" Type="http://schemas.openxmlformats.org/officeDocument/2006/relationships/hyperlink" Target="https://www.admin.ch/opc/de/classified-compilation/19950219/index.html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zoomScaleNormal="100" zoomScaleSheetLayoutView="100" workbookViewId="0">
      <selection activeCell="B31" sqref="B31"/>
    </sheetView>
  </sheetViews>
  <sheetFormatPr baseColWidth="10" defaultColWidth="11.125" defaultRowHeight="12.75" x14ac:dyDescent="0.2"/>
  <cols>
    <col min="1" max="1" width="15.125" style="1" customWidth="1"/>
    <col min="2" max="2" width="19.125" style="1" customWidth="1"/>
    <col min="3" max="3" width="13" style="1" customWidth="1"/>
    <col min="4" max="4" width="19.5" style="1" customWidth="1"/>
    <col min="5" max="5" width="5.25" style="1" customWidth="1"/>
    <col min="6" max="6" width="5.75" style="1" customWidth="1"/>
    <col min="7" max="7" width="14.25" style="1" customWidth="1"/>
    <col min="8" max="8" width="7.75" style="1" customWidth="1"/>
    <col min="9" max="9" width="12.375" style="1" customWidth="1"/>
    <col min="10" max="11" width="3.625" style="1" customWidth="1"/>
    <col min="12" max="17" width="11.125" style="1" hidden="1" customWidth="1"/>
    <col min="18" max="16384" width="11.125" style="1"/>
  </cols>
  <sheetData>
    <row r="1" spans="1:11" ht="13.35" customHeight="1" x14ac:dyDescent="0.2">
      <c r="G1" s="51"/>
      <c r="H1" s="51"/>
      <c r="I1" s="51"/>
      <c r="J1" s="21"/>
    </row>
    <row r="2" spans="1:11" ht="20.25" customHeight="1" x14ac:dyDescent="0.2">
      <c r="G2" s="56"/>
      <c r="H2" s="56"/>
      <c r="I2" s="56"/>
      <c r="J2" s="22"/>
    </row>
    <row r="3" spans="1:11" ht="13.35" customHeight="1" x14ac:dyDescent="0.2">
      <c r="G3" s="56"/>
      <c r="H3" s="56"/>
      <c r="I3" s="56"/>
      <c r="J3" s="21"/>
    </row>
    <row r="4" spans="1:11" ht="13.35" customHeight="1" x14ac:dyDescent="0.2">
      <c r="I4" s="76" t="s">
        <v>50</v>
      </c>
      <c r="J4" s="76"/>
      <c r="K4" s="76"/>
    </row>
    <row r="5" spans="1:11" x14ac:dyDescent="0.2">
      <c r="F5" s="23"/>
      <c r="G5" s="23"/>
      <c r="H5" s="23"/>
    </row>
    <row r="6" spans="1:11" ht="15.75" customHeight="1" x14ac:dyDescent="0.25">
      <c r="A6" s="77" t="s">
        <v>49</v>
      </c>
      <c r="B6" s="77"/>
      <c r="C6" s="77"/>
      <c r="D6" s="77"/>
      <c r="E6" s="77"/>
      <c r="F6" s="77"/>
      <c r="G6" s="77"/>
      <c r="H6" s="77"/>
      <c r="I6" s="77"/>
    </row>
    <row r="7" spans="1:11" x14ac:dyDescent="0.2">
      <c r="A7" s="80" t="s">
        <v>71</v>
      </c>
      <c r="B7" s="80"/>
      <c r="C7" s="80"/>
      <c r="D7" s="80"/>
      <c r="E7" s="80"/>
      <c r="F7" s="14" t="s">
        <v>54</v>
      </c>
    </row>
    <row r="9" spans="1:11" x14ac:dyDescent="0.2">
      <c r="A9" s="2" t="s">
        <v>2</v>
      </c>
      <c r="B9" s="74"/>
      <c r="C9" s="74"/>
      <c r="D9" s="74"/>
      <c r="E9" s="74"/>
      <c r="F9" s="79" t="s">
        <v>53</v>
      </c>
      <c r="G9" s="76"/>
      <c r="H9" s="74"/>
      <c r="I9" s="74"/>
    </row>
    <row r="10" spans="1:11" ht="7.5" customHeight="1" x14ac:dyDescent="0.2">
      <c r="B10" s="24"/>
      <c r="C10" s="24"/>
      <c r="D10" s="24"/>
      <c r="E10" s="24"/>
      <c r="H10" s="24"/>
      <c r="I10" s="24"/>
    </row>
    <row r="11" spans="1:11" x14ac:dyDescent="0.2">
      <c r="A11" s="2" t="s">
        <v>22</v>
      </c>
      <c r="B11" s="74"/>
      <c r="C11" s="74"/>
      <c r="D11" s="74"/>
      <c r="E11" s="74"/>
      <c r="F11" s="55" t="s">
        <v>24</v>
      </c>
      <c r="G11" s="55"/>
      <c r="H11" s="78"/>
      <c r="I11" s="78"/>
    </row>
    <row r="12" spans="1:11" ht="6" customHeight="1" x14ac:dyDescent="0.2">
      <c r="A12" s="2"/>
      <c r="B12" s="24"/>
      <c r="C12" s="24"/>
      <c r="D12" s="24"/>
      <c r="E12" s="24"/>
      <c r="F12" s="25"/>
      <c r="G12" s="25"/>
      <c r="H12" s="24"/>
      <c r="I12" s="24"/>
    </row>
    <row r="13" spans="1:11" x14ac:dyDescent="0.2">
      <c r="A13" s="2" t="s">
        <v>51</v>
      </c>
      <c r="B13" s="74"/>
      <c r="C13" s="74"/>
      <c r="D13" s="24"/>
      <c r="E13" s="24"/>
      <c r="F13" s="25"/>
      <c r="G13" s="25" t="s">
        <v>52</v>
      </c>
      <c r="H13" s="74"/>
      <c r="I13" s="74"/>
    </row>
    <row r="14" spans="1:11" ht="8.25" customHeight="1" x14ac:dyDescent="0.2"/>
    <row r="15" spans="1:11" x14ac:dyDescent="0.2">
      <c r="A15" s="73" t="s">
        <v>55</v>
      </c>
      <c r="B15" s="73"/>
      <c r="C15" s="73"/>
      <c r="D15" s="73"/>
      <c r="E15" s="73" t="s">
        <v>3</v>
      </c>
      <c r="F15" s="73"/>
      <c r="G15" s="73"/>
    </row>
    <row r="16" spans="1:11" x14ac:dyDescent="0.2">
      <c r="A16" s="75"/>
      <c r="B16" s="75"/>
      <c r="C16" s="75"/>
      <c r="D16" s="75"/>
      <c r="E16" s="57"/>
      <c r="F16" s="57"/>
      <c r="G16" s="57"/>
    </row>
    <row r="17" spans="1:17" ht="6.6" customHeight="1" thickBot="1" x14ac:dyDescent="0.25"/>
    <row r="18" spans="1:17" ht="26.25" thickBot="1" x14ac:dyDescent="0.25">
      <c r="A18" s="26" t="s">
        <v>4</v>
      </c>
      <c r="B18" s="58" t="s">
        <v>5</v>
      </c>
      <c r="C18" s="58"/>
      <c r="D18" s="63" t="s">
        <v>37</v>
      </c>
      <c r="E18" s="64"/>
      <c r="F18" s="65"/>
      <c r="G18" s="27" t="s">
        <v>6</v>
      </c>
      <c r="H18" s="28" t="s">
        <v>41</v>
      </c>
      <c r="I18" s="29" t="s">
        <v>23</v>
      </c>
      <c r="J18" s="30" t="s">
        <v>29</v>
      </c>
      <c r="K18" s="26" t="s">
        <v>30</v>
      </c>
      <c r="L18" s="31" t="s">
        <v>63</v>
      </c>
      <c r="M18" s="32" t="s">
        <v>64</v>
      </c>
      <c r="N18" s="33" t="s">
        <v>65</v>
      </c>
      <c r="O18" s="33" t="s">
        <v>66</v>
      </c>
      <c r="P18" s="33" t="s">
        <v>67</v>
      </c>
      <c r="Q18" s="33" t="s">
        <v>68</v>
      </c>
    </row>
    <row r="19" spans="1:17" ht="24.75" thickBot="1" x14ac:dyDescent="0.25">
      <c r="A19" s="34" t="s">
        <v>7</v>
      </c>
      <c r="B19" s="35" t="s">
        <v>20</v>
      </c>
      <c r="C19" s="4"/>
      <c r="D19" s="69" t="s">
        <v>42</v>
      </c>
      <c r="E19" s="70"/>
      <c r="F19" s="20" t="str">
        <f>IF(D19="Prozentualer Abzug patentgeschütztes Originalpräparat",6.5,IF(D19="Prozentualer Abzug nicht mehr patentgeschütztes Originalpräparat",5,IF(D19="Anderer prozentualer Abzug für patentgeschütztes Originalpräparat",3,IF(D19="Fixer Abzug",224,"N/A"))))</f>
        <v>N/A</v>
      </c>
      <c r="G19" s="36">
        <f>IF(L19&gt;0,L19,M19)</f>
        <v>0</v>
      </c>
      <c r="H19" s="37">
        <v>0.1263</v>
      </c>
      <c r="I19" s="38">
        <f>G19*H19</f>
        <v>0</v>
      </c>
      <c r="J19" s="39"/>
      <c r="K19" s="39"/>
      <c r="L19" s="19">
        <f>IF(OR(D19="Prozentualer Abzug patentgeschütztes Originalpräparat",D19="Prozentualer Abzug nicht mehr patentgeschütztes Originalpräparat",D19="Anderer prozentualer Abzug für patentgeschütztes Originalpräparat"),C19/100*(100-F19),0)</f>
        <v>0</v>
      </c>
      <c r="M19" s="19">
        <f>IF(D19="Fixer Abzug",C19-F19,0)</f>
        <v>0</v>
      </c>
      <c r="N19" s="32" t="str">
        <f>IF(D19="Prozentualer Abzug patentgeschütztes Originalpräparat",6.5,IF(D19="Prozentualer Abzug nicht mehr patentgeschütztes Originalpräparat",5,IF(D19="Anderer prozentualer Abzug für patentgeschütztes Originalpräparat",3,"N/A")))</f>
        <v>N/A</v>
      </c>
      <c r="O19" s="32" t="str">
        <f>IFERROR(IF(C19=0,"N/A",C19/100*(100-N19)),"N/A")</f>
        <v>N/A</v>
      </c>
      <c r="P19" s="32">
        <f>IF(C19-244&gt;O19,1,0)</f>
        <v>0</v>
      </c>
      <c r="Q19" s="32" t="str">
        <f>IF(OR(N19="N/A",O19="N/A"),"N/A",IF(P19=0,O19,C19-224))</f>
        <v>N/A</v>
      </c>
    </row>
    <row r="20" spans="1:17" ht="24.75" thickBot="1" x14ac:dyDescent="0.25">
      <c r="A20" s="34" t="s">
        <v>69</v>
      </c>
      <c r="B20" s="35" t="s">
        <v>21</v>
      </c>
      <c r="C20" s="5"/>
      <c r="D20" s="61" t="s">
        <v>42</v>
      </c>
      <c r="E20" s="71"/>
      <c r="F20" s="20" t="str">
        <f>IF(D20="Prozentualer Abzug Arzneimittel ohne Patentschutz",13.44,IF(D20="Anderer prozentualer Abzug",0,IF(D20="Kein Abzug",0,IF(D20="Prozentualer Abzug Patentgeschütztes Arzneimittel",5.88,"N/A"))))</f>
        <v>N/A</v>
      </c>
      <c r="G20" s="40">
        <f>IF(D20="Bitte wählen",0,(C20/100*(100-F20)))</f>
        <v>0</v>
      </c>
      <c r="H20" s="37">
        <v>0.94</v>
      </c>
      <c r="I20" s="38">
        <f t="shared" ref="I20:I27" si="0">G20*H20</f>
        <v>0</v>
      </c>
      <c r="J20" s="39"/>
      <c r="K20" s="39"/>
      <c r="L20" s="19"/>
      <c r="M20" s="19"/>
      <c r="N20" s="32" t="str">
        <f>IF(D20="Prozentualer Abzug Arzneimittel ohne Patentschutz",13.44,IF(D20="Anderer prozentualer Abzug",0,IF(D20="Kein Abzug",0,IF(D20="Prozentualer Abzug Patentgeschütztes Arzneimittel",5.88,"N/A"))))</f>
        <v>N/A</v>
      </c>
      <c r="O20" s="32" t="str">
        <f>IFERROR(IF(C20=0,"N/A",C20/100*(100-N20)),"N/A")</f>
        <v>N/A</v>
      </c>
      <c r="P20" s="32"/>
      <c r="Q20" s="32"/>
    </row>
    <row r="21" spans="1:17" ht="24.75" thickBot="1" x14ac:dyDescent="0.25">
      <c r="A21" s="34" t="s">
        <v>8</v>
      </c>
      <c r="B21" s="35" t="s">
        <v>20</v>
      </c>
      <c r="C21" s="5"/>
      <c r="D21" s="59" t="s">
        <v>42</v>
      </c>
      <c r="E21" s="60"/>
      <c r="F21" s="15" t="str">
        <f>IF(D21="Prozentualer Abzug",6.5,IF(D21="Fixer Abzug",30,"N/A"))</f>
        <v>N/A</v>
      </c>
      <c r="G21" s="40">
        <f>IF(L21&gt;0,L21,M21)</f>
        <v>0</v>
      </c>
      <c r="H21" s="37">
        <v>0.94</v>
      </c>
      <c r="I21" s="38">
        <f t="shared" si="0"/>
        <v>0</v>
      </c>
      <c r="J21" s="39"/>
      <c r="K21" s="39"/>
      <c r="L21" s="19">
        <f>IF(D21="Prozentualer Abzug",C21/100*(100-F21),0)</f>
        <v>0</v>
      </c>
      <c r="M21" s="19">
        <f>IF(D21="Fixer Abzug",C21-F21,0)</f>
        <v>0</v>
      </c>
      <c r="N21" s="32" t="str">
        <f>IF(D21="Prozentualer Abzug",6.5,"N/A")</f>
        <v>N/A</v>
      </c>
      <c r="O21" s="32" t="str">
        <f>IFERROR(IF(C21=0,"N/A",C21/100*(100-N21)),"N/A")</f>
        <v>N/A</v>
      </c>
      <c r="P21" s="32">
        <f>IF(C21-30&gt;O21,1,0)</f>
        <v>0</v>
      </c>
      <c r="Q21" s="32" t="str">
        <f>IF(OR(N21="N/A",O21="N/A"),"N/A",IF(P21=0,O21,C21-30))</f>
        <v>N/A</v>
      </c>
    </row>
    <row r="22" spans="1:17" ht="23.45" customHeight="1" thickBot="1" x14ac:dyDescent="0.25">
      <c r="A22" s="34" t="s">
        <v>9</v>
      </c>
      <c r="B22" s="41" t="s">
        <v>19</v>
      </c>
      <c r="C22" s="6"/>
      <c r="D22" s="61" t="s">
        <v>43</v>
      </c>
      <c r="E22" s="62"/>
      <c r="F22" s="15">
        <v>12.5</v>
      </c>
      <c r="G22" s="42">
        <f>C22/100*(100-F22)</f>
        <v>0</v>
      </c>
      <c r="H22" s="43">
        <v>1.1200000000000001</v>
      </c>
      <c r="I22" s="38">
        <f t="shared" si="0"/>
        <v>0</v>
      </c>
      <c r="J22" s="39"/>
      <c r="K22" s="39"/>
      <c r="L22" s="19"/>
      <c r="M22" s="19"/>
      <c r="N22" s="32"/>
      <c r="O22" s="32"/>
      <c r="P22" s="32"/>
      <c r="Q22" s="32"/>
    </row>
    <row r="23" spans="1:17" ht="24.75" thickBot="1" x14ac:dyDescent="0.25">
      <c r="A23" s="34" t="s">
        <v>11</v>
      </c>
      <c r="B23" s="35" t="s">
        <v>20</v>
      </c>
      <c r="C23" s="7"/>
      <c r="D23" s="61" t="s">
        <v>42</v>
      </c>
      <c r="E23" s="62"/>
      <c r="F23" s="9" t="str">
        <f>IF(D23="Prozentualer Abzug",2.7,IF(D23="Fixer Abzug",167,"N/A"))</f>
        <v>N/A</v>
      </c>
      <c r="G23" s="44">
        <f>IF(L23&gt;0,L23,M23)</f>
        <v>0</v>
      </c>
      <c r="H23" s="37">
        <v>8.3599999999999994E-2</v>
      </c>
      <c r="I23" s="38">
        <f t="shared" si="0"/>
        <v>0</v>
      </c>
      <c r="J23" s="39"/>
      <c r="K23" s="39"/>
      <c r="L23" s="19">
        <f>IF(D23="Prozentualer Abzug",C23/100*(100-F23),0)</f>
        <v>0</v>
      </c>
      <c r="M23" s="19">
        <f>IF(D23="Fixer Abzug",C23-F23,0)</f>
        <v>0</v>
      </c>
      <c r="N23" s="32" t="str">
        <f>IF(D23="Prozentualer Abzug",2.7,"N/A")</f>
        <v>N/A</v>
      </c>
      <c r="O23" s="32" t="str">
        <f>IFERROR(IF(C23=0,"N/A",C23/100*(100-N23)),"N/A")</f>
        <v>N/A</v>
      </c>
      <c r="P23" s="32">
        <f>IF(C23-167&gt;O23,1,0)</f>
        <v>0</v>
      </c>
      <c r="Q23" s="32" t="str">
        <f>IF(OR(N23="N/A",O23="N/A"),"N/A",IF(P23=0,O23,C23-167))</f>
        <v>N/A</v>
      </c>
    </row>
    <row r="24" spans="1:17" ht="24.75" thickBot="1" x14ac:dyDescent="0.25">
      <c r="A24" s="34" t="s">
        <v>13</v>
      </c>
      <c r="B24" s="35" t="s">
        <v>20</v>
      </c>
      <c r="C24" s="5"/>
      <c r="D24" s="59" t="s">
        <v>42</v>
      </c>
      <c r="E24" s="60"/>
      <c r="F24" s="9" t="str">
        <f>IF(D24="Prozentualer Abzug",3,IF(D24="Fixer Abzug",30,"N/A"))</f>
        <v>N/A</v>
      </c>
      <c r="G24" s="40">
        <f>IF(L24&gt;0,L24,M24)</f>
        <v>0</v>
      </c>
      <c r="H24" s="37">
        <v>0.94</v>
      </c>
      <c r="I24" s="38">
        <f t="shared" si="0"/>
        <v>0</v>
      </c>
      <c r="J24" s="39"/>
      <c r="K24" s="39"/>
      <c r="L24" s="19">
        <f>IF(D24="Prozentualer Abzug",C24/100*(100-F24),0)</f>
        <v>0</v>
      </c>
      <c r="M24" s="19">
        <f>IF(D24="Fixer Abzug",C24-F24,0)</f>
        <v>0</v>
      </c>
      <c r="N24" s="32" t="str">
        <f>IF(D24="Prozentualer Abzug",3,"N/A")</f>
        <v>N/A</v>
      </c>
      <c r="O24" s="32" t="str">
        <f t="shared" ref="O24" si="1">IFERROR(IF(C24=0,"N/A",C24/100*(100-N24)),"N/A")</f>
        <v>N/A</v>
      </c>
      <c r="P24" s="32">
        <f t="shared" ref="P24" si="2">IF(C24-30&gt;O24,1,0)</f>
        <v>0</v>
      </c>
      <c r="Q24" s="32" t="str">
        <f t="shared" ref="Q24" si="3">IF(OR(N24="N/A",O24="N/A"),"N/A",IF(P24=0,O24,C24-30))</f>
        <v>N/A</v>
      </c>
    </row>
    <row r="25" spans="1:17" ht="23.1" customHeight="1" thickBot="1" x14ac:dyDescent="0.25">
      <c r="A25" s="34" t="s">
        <v>12</v>
      </c>
      <c r="B25" s="66"/>
      <c r="C25" s="67"/>
      <c r="D25" s="67"/>
      <c r="E25" s="67"/>
      <c r="F25" s="68"/>
      <c r="G25" s="8"/>
      <c r="H25" s="37">
        <v>0.94</v>
      </c>
      <c r="I25" s="38">
        <f t="shared" si="0"/>
        <v>0</v>
      </c>
      <c r="J25" s="39"/>
      <c r="K25" s="39"/>
    </row>
    <row r="26" spans="1:17" ht="23.45" customHeight="1" thickBot="1" x14ac:dyDescent="0.25">
      <c r="A26" s="34" t="s">
        <v>10</v>
      </c>
      <c r="B26" s="52"/>
      <c r="C26" s="53"/>
      <c r="D26" s="53"/>
      <c r="E26" s="53"/>
      <c r="F26" s="54"/>
      <c r="G26" s="5"/>
      <c r="H26" s="37">
        <v>0.94</v>
      </c>
      <c r="I26" s="38">
        <f t="shared" si="0"/>
        <v>0</v>
      </c>
      <c r="J26" s="39"/>
      <c r="K26" s="39"/>
    </row>
    <row r="27" spans="1:17" ht="23.45" customHeight="1" thickBot="1" x14ac:dyDescent="0.25">
      <c r="A27" s="34" t="s">
        <v>14</v>
      </c>
      <c r="B27" s="52"/>
      <c r="C27" s="53"/>
      <c r="D27" s="53"/>
      <c r="E27" s="53"/>
      <c r="F27" s="54"/>
      <c r="G27" s="5"/>
      <c r="H27" s="37">
        <v>0.94</v>
      </c>
      <c r="I27" s="38">
        <f t="shared" si="0"/>
        <v>0</v>
      </c>
      <c r="J27" s="39"/>
      <c r="K27" s="39"/>
    </row>
    <row r="28" spans="1:17" ht="14.1" customHeight="1" thickBot="1" x14ac:dyDescent="0.25">
      <c r="A28" s="14" t="s">
        <v>32</v>
      </c>
      <c r="D28" s="2" t="s">
        <v>16</v>
      </c>
      <c r="E28" s="2"/>
      <c r="F28" s="2"/>
      <c r="G28" s="2"/>
      <c r="H28" s="45" t="e">
        <f>AVERAGE(IF(H19:H27&lt;&gt;0,H19:H27,""))</f>
        <v>#VALUE!</v>
      </c>
      <c r="I28" s="46" t="e">
        <f>AVERAGEIF(I19:I27,"&lt;&gt;0")</f>
        <v>#DIV/0!</v>
      </c>
    </row>
    <row r="29" spans="1:17" ht="14.1" customHeight="1" thickBot="1" x14ac:dyDescent="0.25">
      <c r="D29" s="72" t="s">
        <v>15</v>
      </c>
      <c r="E29" s="72"/>
      <c r="F29" s="72"/>
      <c r="G29" s="72"/>
      <c r="I29" s="47" t="e">
        <f>(ROUND(I28,2)-E16)/ABS(E16)</f>
        <v>#DIV/0!</v>
      </c>
    </row>
    <row r="31" spans="1:17" x14ac:dyDescent="0.2">
      <c r="A31" s="1" t="s">
        <v>17</v>
      </c>
      <c r="B31" s="49"/>
      <c r="F31" s="1" t="s">
        <v>18</v>
      </c>
      <c r="G31" s="49"/>
      <c r="H31" s="49"/>
      <c r="I31" s="50"/>
    </row>
    <row r="33" spans="9:9" x14ac:dyDescent="0.2">
      <c r="I33" s="48"/>
    </row>
  </sheetData>
  <sheetProtection algorithmName="SHA-512" hashValue="4NixLCTqobNg5bXjf4YOdLLrqej6sPsBGtUctosy0a8UjvHbqGx/oiZ74A7Q2p4zDmY1zMa3nZnjngxujuNA4A==" saltValue="dzuzXg1SiUjoXeVl2Ykyag==" spinCount="100000" sheet="1" formatCells="0" formatColumns="0" selectLockedCells="1"/>
  <mergeCells count="30">
    <mergeCell ref="I4:K4"/>
    <mergeCell ref="A6:I6"/>
    <mergeCell ref="H13:I13"/>
    <mergeCell ref="H11:I11"/>
    <mergeCell ref="F9:G9"/>
    <mergeCell ref="H9:I9"/>
    <mergeCell ref="B13:C13"/>
    <mergeCell ref="A7:E7"/>
    <mergeCell ref="D29:G29"/>
    <mergeCell ref="A15:D15"/>
    <mergeCell ref="E15:G15"/>
    <mergeCell ref="B9:E9"/>
    <mergeCell ref="B11:E11"/>
    <mergeCell ref="A16:D16"/>
    <mergeCell ref="G1:I1"/>
    <mergeCell ref="B26:F26"/>
    <mergeCell ref="B27:F27"/>
    <mergeCell ref="F11:G11"/>
    <mergeCell ref="G3:I3"/>
    <mergeCell ref="G2:I2"/>
    <mergeCell ref="E16:G16"/>
    <mergeCell ref="B18:C18"/>
    <mergeCell ref="D21:E21"/>
    <mergeCell ref="D23:E23"/>
    <mergeCell ref="D24:E24"/>
    <mergeCell ref="D18:F18"/>
    <mergeCell ref="B25:F25"/>
    <mergeCell ref="D22:E22"/>
    <mergeCell ref="D19:E19"/>
    <mergeCell ref="D20:E20"/>
  </mergeCells>
  <conditionalFormatting sqref="F19">
    <cfRule type="expression" dxfId="12" priority="15">
      <formula>$G19&gt;$Q19</formula>
    </cfRule>
    <cfRule type="expression" dxfId="11" priority="16">
      <formula>AND($G19&lt;$Q19,$D19&lt;&gt;"Fixer Abzug")</formula>
    </cfRule>
  </conditionalFormatting>
  <conditionalFormatting sqref="F19:F21">
    <cfRule type="expression" dxfId="10" priority="8">
      <formula>$F19="N/A"</formula>
    </cfRule>
  </conditionalFormatting>
  <conditionalFormatting sqref="F20">
    <cfRule type="expression" dxfId="9" priority="12">
      <formula>$G20&gt;$O20</formula>
    </cfRule>
    <cfRule type="expression" dxfId="8" priority="13">
      <formula>$G20&lt;$O20</formula>
    </cfRule>
  </conditionalFormatting>
  <conditionalFormatting sqref="F21">
    <cfRule type="expression" dxfId="7" priority="9">
      <formula>$G21&gt;$Q21</formula>
    </cfRule>
    <cfRule type="expression" dxfId="6" priority="10">
      <formula>AND($G21&lt;$Q21,$D21&lt;&gt;"Fixer Abzug")</formula>
    </cfRule>
  </conditionalFormatting>
  <conditionalFormatting sqref="F22">
    <cfRule type="expression" dxfId="5" priority="7">
      <formula>$F22&gt;12.5</formula>
    </cfRule>
  </conditionalFormatting>
  <conditionalFormatting sqref="F23:F24">
    <cfRule type="expression" dxfId="4" priority="1">
      <formula>$F23="N/A"</formula>
    </cfRule>
    <cfRule type="expression" dxfId="3" priority="2">
      <formula>$G23&gt;$Q23</formula>
    </cfRule>
    <cfRule type="expression" dxfId="2" priority="3">
      <formula>AND($G23&lt;$Q23,$D23&lt;&gt;"Fixer Abzug")</formula>
    </cfRule>
  </conditionalFormatting>
  <conditionalFormatting sqref="H28:I28">
    <cfRule type="expression" dxfId="1" priority="18" stopIfTrue="1">
      <formula>ISERROR(H28)</formula>
    </cfRule>
  </conditionalFormatting>
  <conditionalFormatting sqref="I29">
    <cfRule type="containsErrors" dxfId="0" priority="17">
      <formula>ISERROR(I29)</formula>
    </cfRule>
  </conditionalFormatting>
  <dataValidations count="9">
    <dataValidation type="list" allowBlank="1" showInputMessage="1" showErrorMessage="1" sqref="D24:E24" xr:uid="{665518EC-C96D-4478-83A5-05898FCFCD41}">
      <formula1>"Bitte wählen, Prozentualer Abzug,Fixer Abzug"</formula1>
    </dataValidation>
    <dataValidation type="list" allowBlank="1" showInputMessage="1" showErrorMessage="1" sqref="D21:E21 D23:E23" xr:uid="{C7D32D4C-187A-47E6-BB24-C4EE3D3F7271}">
      <formula1>"Bitte wählen,Prozentualer Abzug,Fixer Abzug"</formula1>
    </dataValidation>
    <dataValidation type="decimal" operator="greaterThanOrEqual" allowBlank="1" showInputMessage="1" showErrorMessage="1" errorTitle="Ungültige Eingabe" error="Bitte einen Wert von mind. 3 eingeben" sqref="F19" xr:uid="{AA7D7CE8-107D-4CD7-BC1E-4A9D17B52E85}">
      <formula1>3</formula1>
    </dataValidation>
    <dataValidation type="decimal" operator="greaterThanOrEqual" allowBlank="1" showInputMessage="1" showErrorMessage="1" errorTitle="Ungültige Eingabe" error="Der Abzug beträgt 2.7" sqref="F23" xr:uid="{13E3B19B-6AE1-4E06-B9AE-8C850C497380}">
      <formula1>2.7</formula1>
    </dataValidation>
    <dataValidation type="decimal" operator="greaterThanOrEqual" allowBlank="1" showInputMessage="1" showErrorMessage="1" errorTitle="Ungültige Eingabe" error="Bitte einen Wert von mind. 2 eingeben" sqref="F22" xr:uid="{B57CDADB-C3C3-4282-B8D3-5D29BD05B4D6}">
      <formula1>2</formula1>
    </dataValidation>
    <dataValidation type="decimal" operator="greaterThanOrEqual" allowBlank="1" showInputMessage="1" showErrorMessage="1" errorTitle="Ungültige Eingabe" error="Der Abzug beträgt 6.5" sqref="F21" xr:uid="{C249931B-C824-4601-855F-5D0D8FF0C1B7}">
      <formula1>6.5</formula1>
    </dataValidation>
    <dataValidation type="decimal" operator="greaterThanOrEqual" allowBlank="1" showInputMessage="1" showErrorMessage="1" errorTitle="Ungültige Eingabe" error="Der Abzug beträgt 3" sqref="F24" xr:uid="{968F09BC-1333-4324-BFA3-0FF5651B8919}">
      <formula1>3</formula1>
    </dataValidation>
    <dataValidation type="list" allowBlank="1" showInputMessage="1" showErrorMessage="1" sqref="D19" xr:uid="{6C2BEF6D-4BAF-4CAA-97DB-206138D6CF6D}">
      <formula1>"Bitte wählen,Prozentualer Abzug patentgeschütztes Originalpräparat,Prozentualer Abzug nicht mehr patentgeschütztes Originalpräparat,Anderer prozentualer Abzug für patentgeschütztes Originalpräparat,Fixer Abzug"</formula1>
    </dataValidation>
    <dataValidation type="list" allowBlank="1" showInputMessage="1" showErrorMessage="1" sqref="D20" xr:uid="{361FAD8F-2260-4F99-A4D9-D816277F9D9C}">
      <formula1>"Bitte wählen,Prozentualer Abzug Patentgeschütztes Arzneimittel,Prozentualer Abzug Arzneimittel ohne Patentschutz,Kein Abzug,Anderer prozentualer Abzug"</formula1>
    </dataValidation>
  </dataValidations>
  <hyperlinks>
    <hyperlink ref="F7" location="'Hinweise und Links'!A1" display="vgl. Hinweise und Links" xr:uid="{00000000-0004-0000-0000-000000000000}"/>
    <hyperlink ref="A28" location="'Hinweise und Links'!A1" display="Erläuterung Fussnoten" xr:uid="{D172C904-19A4-42B2-BF11-596E73E7902E}"/>
  </hyperlinks>
  <pageMargins left="0.7" right="0.7" top="0.78740157499999996" bottom="0.78740157499999996" header="0.3" footer="0.3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0</xdr:rowOff>
                  </from>
                  <to>
                    <xdr:col>17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0</xdr:rowOff>
                  </from>
                  <to>
                    <xdr:col>17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0</xdr:rowOff>
                  </from>
                  <to>
                    <xdr:col>17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0</xdr:rowOff>
                  </from>
                  <to>
                    <xdr:col>17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0</xdr:rowOff>
                  </from>
                  <to>
                    <xdr:col>17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0</xdr:rowOff>
                  </from>
                  <to>
                    <xdr:col>17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0</xdr:rowOff>
                  </from>
                  <to>
                    <xdr:col>17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0</xdr:rowOff>
                  </from>
                  <to>
                    <xdr:col>17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10</xdr:col>
                    <xdr:colOff>47625</xdr:colOff>
                    <xdr:row>26</xdr:row>
                    <xdr:rowOff>0</xdr:rowOff>
                  </from>
                  <to>
                    <xdr:col>17</xdr:col>
                    <xdr:colOff>85725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0</xdr:rowOff>
                  </from>
                  <to>
                    <xdr:col>10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0</xdr:rowOff>
                  </from>
                  <to>
                    <xdr:col>10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0</xdr:rowOff>
                  </from>
                  <to>
                    <xdr:col>10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0</xdr:rowOff>
                  </from>
                  <to>
                    <xdr:col>10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0" name="Check Box 37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0</xdr:rowOff>
                  </from>
                  <to>
                    <xdr:col>10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Check Box 38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0</xdr:rowOff>
                  </from>
                  <to>
                    <xdr:col>10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2" name="Check Box 39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3" name="Check Box 40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0</xdr:rowOff>
                  </from>
                  <to>
                    <xdr:col>17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4" name="Check Box 41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Check Box 42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0</xdr:rowOff>
                  </from>
                  <to>
                    <xdr:col>17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Check Box 43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0</xdr:rowOff>
                  </from>
                  <to>
                    <xdr:col>17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8" name="Check Box 45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0</xdr:rowOff>
                  </from>
                  <to>
                    <xdr:col>17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9" name="Check Box 46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0</xdr:rowOff>
                  </from>
                  <to>
                    <xdr:col>17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0" name="Check Box 47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0</xdr:rowOff>
                  </from>
                  <to>
                    <xdr:col>17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1" name="Check Box 48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0</xdr:rowOff>
                  </from>
                  <to>
                    <xdr:col>17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2" name="Check Box 49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0</xdr:rowOff>
                  </from>
                  <to>
                    <xdr:col>17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>
                <anchor moveWithCells="1">
                  <from>
                    <xdr:col>10</xdr:col>
                    <xdr:colOff>47625</xdr:colOff>
                    <xdr:row>26</xdr:row>
                    <xdr:rowOff>0</xdr:rowOff>
                  </from>
                  <to>
                    <xdr:col>17</xdr:col>
                    <xdr:colOff>85725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4" name="Check Box 51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0</xdr:rowOff>
                  </from>
                  <to>
                    <xdr:col>10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5" name="Check Box 52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0</xdr:rowOff>
                  </from>
                  <to>
                    <xdr:col>10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6" name="Check Box 53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0</xdr:rowOff>
                  </from>
                  <to>
                    <xdr:col>10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7" name="Check Box 54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0</xdr:rowOff>
                  </from>
                  <to>
                    <xdr:col>10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8" name="Check Box 55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0</xdr:rowOff>
                  </from>
                  <to>
                    <xdr:col>10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0</xdr:rowOff>
                  </from>
                  <to>
                    <xdr:col>10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0</xdr:rowOff>
                  </from>
                  <to>
                    <xdr:col>17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0</xdr:rowOff>
                  </from>
                  <to>
                    <xdr:col>17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Check Box 61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5" name="Check Box 62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0</xdr:rowOff>
                  </from>
                  <to>
                    <xdr:col>17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6" name="Check Box 63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0</xdr:rowOff>
                  </from>
                  <to>
                    <xdr:col>17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7" name="Check Box 64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0</xdr:rowOff>
                  </from>
                  <to>
                    <xdr:col>17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8" name="Check Box 65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0</xdr:rowOff>
                  </from>
                  <to>
                    <xdr:col>17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9" name="Check Box 66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0</xdr:rowOff>
                  </from>
                  <to>
                    <xdr:col>17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0" name="Check Box 67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0</xdr:rowOff>
                  </from>
                  <to>
                    <xdr:col>17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1" name="Check Box 68">
              <controlPr defaultSize="0" autoFill="0" autoLine="0" autoPict="0">
                <anchor moveWithCells="1">
                  <from>
                    <xdr:col>10</xdr:col>
                    <xdr:colOff>47625</xdr:colOff>
                    <xdr:row>26</xdr:row>
                    <xdr:rowOff>0</xdr:rowOff>
                  </from>
                  <to>
                    <xdr:col>17</xdr:col>
                    <xdr:colOff>85725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2" name="Check Box 69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0</xdr:rowOff>
                  </from>
                  <to>
                    <xdr:col>10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3" name="Check Box 70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0</xdr:rowOff>
                  </from>
                  <to>
                    <xdr:col>10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4" name="Check Box 71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0</xdr:rowOff>
                  </from>
                  <to>
                    <xdr:col>10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5" name="Check Box 72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0</xdr:rowOff>
                  </from>
                  <to>
                    <xdr:col>10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6" name="Check Box 73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0</xdr:rowOff>
                  </from>
                  <to>
                    <xdr:col>10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7" name="Check Box 74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0</xdr:rowOff>
                  </from>
                  <to>
                    <xdr:col>10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8" name="Check Box 76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9" name="Check Box 77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0</xdr:rowOff>
                  </from>
                  <to>
                    <xdr:col>17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0" name="Check Box 78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1" name="Check Box 79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0</xdr:rowOff>
                  </from>
                  <to>
                    <xdr:col>17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2" name="Check Box 80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3" name="Check Box 81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0</xdr:rowOff>
                  </from>
                  <to>
                    <xdr:col>17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4" name="Check Box 82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0</xdr:rowOff>
                  </from>
                  <to>
                    <xdr:col>17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5" name="Check Box 83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0</xdr:rowOff>
                  </from>
                  <to>
                    <xdr:col>17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6" name="Check Box 84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0</xdr:rowOff>
                  </from>
                  <to>
                    <xdr:col>17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7" name="Check Box 85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0</xdr:rowOff>
                  </from>
                  <to>
                    <xdr:col>17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8" name="Check Box 86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0</xdr:rowOff>
                  </from>
                  <to>
                    <xdr:col>17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9" name="Check Box 87">
              <controlPr defaultSize="0" autoFill="0" autoLine="0" autoPict="0">
                <anchor moveWithCells="1">
                  <from>
                    <xdr:col>10</xdr:col>
                    <xdr:colOff>47625</xdr:colOff>
                    <xdr:row>26</xdr:row>
                    <xdr:rowOff>0</xdr:rowOff>
                  </from>
                  <to>
                    <xdr:col>17</xdr:col>
                    <xdr:colOff>85725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0" name="Check Box 88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0</xdr:rowOff>
                  </from>
                  <to>
                    <xdr:col>10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1" name="Check Box 89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0</xdr:rowOff>
                  </from>
                  <to>
                    <xdr:col>10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2" name="Check Box 90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0</xdr:rowOff>
                  </from>
                  <to>
                    <xdr:col>10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3" name="Check Box 9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0</xdr:rowOff>
                  </from>
                  <to>
                    <xdr:col>10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4" name="Check Box 92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0</xdr:rowOff>
                  </from>
                  <to>
                    <xdr:col>10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5" name="Check Box 93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0</xdr:rowOff>
                  </from>
                  <to>
                    <xdr:col>10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workbookViewId="0">
      <selection activeCell="A33" sqref="A33:F33"/>
    </sheetView>
  </sheetViews>
  <sheetFormatPr baseColWidth="10" defaultRowHeight="14.25" x14ac:dyDescent="0.2"/>
  <cols>
    <col min="1" max="1" width="1.125" customWidth="1"/>
  </cols>
  <sheetData>
    <row r="1" spans="1:14" x14ac:dyDescent="0.2">
      <c r="J1" s="81" t="s">
        <v>33</v>
      </c>
      <c r="K1" s="81"/>
    </row>
    <row r="2" spans="1:14" s="1" customFormat="1" ht="15" x14ac:dyDescent="0.25">
      <c r="A2" s="10" t="s">
        <v>0</v>
      </c>
    </row>
    <row r="3" spans="1:14" s="1" customFormat="1" ht="15" x14ac:dyDescent="0.25">
      <c r="B3" s="3"/>
    </row>
    <row r="4" spans="1:14" s="1" customFormat="1" ht="12.75" x14ac:dyDescent="0.2">
      <c r="A4" s="12" t="s">
        <v>31</v>
      </c>
      <c r="B4" s="1" t="s">
        <v>34</v>
      </c>
    </row>
    <row r="5" spans="1:14" s="1" customFormat="1" ht="36.75" customHeight="1" x14ac:dyDescent="0.2">
      <c r="A5" s="12" t="s">
        <v>31</v>
      </c>
      <c r="B5" s="82" t="s">
        <v>48</v>
      </c>
      <c r="C5" s="82"/>
      <c r="D5" s="82"/>
      <c r="E5" s="82"/>
      <c r="F5" s="82"/>
      <c r="G5" s="82"/>
      <c r="H5" s="82"/>
      <c r="I5" s="82"/>
      <c r="J5" s="82"/>
      <c r="K5" s="82"/>
    </row>
    <row r="6" spans="1:14" s="1" customFormat="1" ht="12.75" x14ac:dyDescent="0.2">
      <c r="A6" s="12" t="s">
        <v>31</v>
      </c>
      <c r="B6" s="1" t="s">
        <v>1</v>
      </c>
    </row>
    <row r="7" spans="1:14" s="1" customFormat="1" ht="12.75" x14ac:dyDescent="0.2"/>
    <row r="8" spans="1:14" s="1" customFormat="1" x14ac:dyDescent="0.2">
      <c r="A8" s="2" t="s">
        <v>60</v>
      </c>
    </row>
    <row r="9" spans="1:14" s="1" customFormat="1" ht="12.75" customHeight="1" x14ac:dyDescent="0.2">
      <c r="A9" s="12" t="s">
        <v>31</v>
      </c>
      <c r="B9" s="82" t="s">
        <v>61</v>
      </c>
      <c r="C9" s="82"/>
      <c r="D9" s="82"/>
      <c r="E9" s="82"/>
      <c r="F9" s="82"/>
      <c r="G9" s="82"/>
      <c r="H9" s="82"/>
      <c r="I9" s="82"/>
      <c r="J9" s="82"/>
      <c r="K9" s="82"/>
    </row>
    <row r="10" spans="1:14" s="1" customFormat="1" ht="12.75" customHeight="1" x14ac:dyDescent="0.2">
      <c r="A10" s="12" t="s">
        <v>31</v>
      </c>
      <c r="B10" s="82" t="s">
        <v>59</v>
      </c>
      <c r="C10" s="82"/>
      <c r="D10" s="82"/>
      <c r="E10" s="82"/>
      <c r="F10" s="82"/>
      <c r="G10" s="82"/>
      <c r="H10" s="82"/>
      <c r="I10" s="82"/>
      <c r="J10" s="82"/>
      <c r="K10" s="82"/>
    </row>
    <row r="11" spans="1:14" s="1" customFormat="1" ht="54.6" customHeight="1" x14ac:dyDescent="0.2">
      <c r="A11" s="12" t="s">
        <v>31</v>
      </c>
      <c r="B11" s="84" t="s">
        <v>62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4" s="1" customFormat="1" ht="12.75" customHeight="1" x14ac:dyDescent="0.2">
      <c r="A12" s="12" t="s">
        <v>31</v>
      </c>
      <c r="B12" s="82" t="s">
        <v>70</v>
      </c>
      <c r="C12" s="82"/>
      <c r="D12" s="82"/>
      <c r="E12" s="82"/>
      <c r="F12" s="82"/>
      <c r="G12" s="82"/>
      <c r="H12" s="82"/>
      <c r="I12" s="82"/>
      <c r="J12" s="82"/>
      <c r="K12" s="82"/>
    </row>
    <row r="13" spans="1:14" s="1" customFormat="1" ht="12.75" x14ac:dyDescent="0.2">
      <c r="A13" s="13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4" s="1" customFormat="1" x14ac:dyDescent="0.2">
      <c r="A14" s="2" t="s">
        <v>56</v>
      </c>
    </row>
    <row r="15" spans="1:14" s="1" customFormat="1" ht="12.75" x14ac:dyDescent="0.2">
      <c r="A15" s="12" t="s">
        <v>31</v>
      </c>
      <c r="B15" s="82" t="s">
        <v>35</v>
      </c>
      <c r="C15" s="82"/>
      <c r="D15" s="82"/>
      <c r="E15" s="82"/>
      <c r="F15" s="82"/>
      <c r="G15" s="82"/>
      <c r="H15" s="82"/>
      <c r="I15" s="82"/>
      <c r="J15" s="82"/>
      <c r="K15" s="82"/>
    </row>
    <row r="16" spans="1:14" s="1" customFormat="1" ht="12.75" customHeight="1" x14ac:dyDescent="0.2">
      <c r="A16" s="12" t="s">
        <v>31</v>
      </c>
      <c r="B16" s="82" t="s">
        <v>45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s="1" customFormat="1" ht="12.75" x14ac:dyDescent="0.2">
      <c r="A17" s="12"/>
      <c r="B17" s="82" t="s">
        <v>39</v>
      </c>
      <c r="C17" s="82"/>
      <c r="D17" s="82"/>
      <c r="E17" s="16">
        <v>5.8799999999999998E-2</v>
      </c>
      <c r="F17" s="18"/>
      <c r="G17" s="18"/>
      <c r="H17" s="18"/>
      <c r="I17" s="18"/>
      <c r="J17" s="18"/>
      <c r="K17" s="18"/>
    </row>
    <row r="18" spans="1:14" s="1" customFormat="1" ht="12.75" x14ac:dyDescent="0.2">
      <c r="A18" s="12"/>
      <c r="B18" s="82" t="s">
        <v>40</v>
      </c>
      <c r="C18" s="82"/>
      <c r="D18" s="82"/>
      <c r="E18" s="16">
        <v>0.13439999999999999</v>
      </c>
      <c r="F18" s="18"/>
      <c r="G18" s="18"/>
      <c r="H18" s="18"/>
      <c r="I18" s="18"/>
      <c r="J18" s="18"/>
      <c r="K18" s="18"/>
    </row>
    <row r="19" spans="1:14" s="1" customFormat="1" ht="12.75" x14ac:dyDescent="0.2">
      <c r="A19" s="12"/>
      <c r="B19" s="82" t="s">
        <v>38</v>
      </c>
      <c r="C19" s="82"/>
      <c r="D19" s="82"/>
      <c r="E19" s="17">
        <v>0</v>
      </c>
      <c r="F19" s="18"/>
      <c r="G19" s="18"/>
      <c r="H19" s="18"/>
      <c r="I19" s="18"/>
      <c r="J19" s="18"/>
      <c r="K19" s="18"/>
    </row>
    <row r="20" spans="1:14" s="1" customFormat="1" ht="12.75" customHeight="1" x14ac:dyDescent="0.2">
      <c r="A20" s="12"/>
      <c r="B20" s="82" t="s">
        <v>44</v>
      </c>
      <c r="C20" s="82"/>
      <c r="D20" s="82"/>
      <c r="E20" s="82" t="s">
        <v>46</v>
      </c>
      <c r="F20" s="82"/>
      <c r="G20" s="82"/>
      <c r="H20" s="82"/>
      <c r="I20" s="82"/>
      <c r="J20" s="82"/>
      <c r="K20" s="82"/>
    </row>
    <row r="21" spans="1:14" s="1" customFormat="1" ht="12.75" customHeight="1" x14ac:dyDescent="0.2">
      <c r="A21" s="12" t="s">
        <v>31</v>
      </c>
      <c r="B21" s="82" t="s">
        <v>47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spans="1:14" s="1" customFormat="1" ht="12.75" x14ac:dyDescent="0.2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4" x14ac:dyDescent="0.2">
      <c r="A23" s="2" t="s">
        <v>57</v>
      </c>
      <c r="C23" s="1"/>
      <c r="D23" s="1"/>
      <c r="E23" s="1"/>
      <c r="F23" s="1"/>
      <c r="G23" s="1"/>
      <c r="H23" s="1"/>
      <c r="I23" s="1"/>
      <c r="J23" s="1"/>
      <c r="K23" s="1"/>
    </row>
    <row r="24" spans="1:14" s="1" customFormat="1" ht="12.75" x14ac:dyDescent="0.2">
      <c r="A24" s="1" t="s">
        <v>28</v>
      </c>
    </row>
    <row r="25" spans="1:14" s="1" customFormat="1" ht="12.75" x14ac:dyDescent="0.2"/>
    <row r="26" spans="1:14" s="1" customFormat="1" x14ac:dyDescent="0.2">
      <c r="A26" s="2" t="s">
        <v>58</v>
      </c>
    </row>
    <row r="27" spans="1:14" s="1" customFormat="1" ht="12.75" x14ac:dyDescent="0.2">
      <c r="A27" s="1" t="s">
        <v>27</v>
      </c>
    </row>
    <row r="28" spans="1:14" s="1" customFormat="1" ht="12.75" x14ac:dyDescent="0.2"/>
    <row r="30" spans="1:14" ht="15" x14ac:dyDescent="0.25">
      <c r="A30" s="10" t="s">
        <v>26</v>
      </c>
    </row>
    <row r="31" spans="1:14" ht="14.1" customHeight="1" x14ac:dyDescent="0.2">
      <c r="A31" s="83" t="s">
        <v>25</v>
      </c>
      <c r="B31" s="83"/>
      <c r="C31" s="83"/>
      <c r="D31" s="83"/>
      <c r="E31" s="83"/>
      <c r="F31" s="83"/>
      <c r="G31" s="83"/>
      <c r="H31" s="11"/>
      <c r="I31" s="11"/>
      <c r="J31" s="11"/>
      <c r="K31" s="11"/>
    </row>
    <row r="32" spans="1:14" ht="14.1" customHeight="1" x14ac:dyDescent="0.2">
      <c r="A32" s="83" t="s">
        <v>36</v>
      </c>
      <c r="B32" s="83"/>
      <c r="C32" s="83"/>
      <c r="D32" s="83"/>
      <c r="E32" s="83"/>
      <c r="F32" s="83"/>
      <c r="G32" s="83"/>
      <c r="H32" s="11"/>
      <c r="I32" s="11"/>
      <c r="J32" s="11"/>
      <c r="K32" s="11"/>
    </row>
    <row r="33" spans="1:11" ht="14.1" customHeight="1" x14ac:dyDescent="0.2">
      <c r="A33" s="83" t="s">
        <v>72</v>
      </c>
      <c r="B33" s="83"/>
      <c r="C33" s="83"/>
      <c r="D33" s="83"/>
      <c r="E33" s="83"/>
      <c r="F33" s="83"/>
      <c r="G33" s="11"/>
      <c r="H33" s="11"/>
      <c r="I33" s="11"/>
      <c r="J33" s="11"/>
      <c r="K33" s="11"/>
    </row>
    <row r="34" spans="1:1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B36" s="81" t="s">
        <v>33</v>
      </c>
      <c r="C36" s="81"/>
    </row>
  </sheetData>
  <sheetProtection selectLockedCells="1"/>
  <mergeCells count="18">
    <mergeCell ref="B20:D20"/>
    <mergeCell ref="B21:N21"/>
    <mergeCell ref="J1:K1"/>
    <mergeCell ref="B36:C36"/>
    <mergeCell ref="B5:K5"/>
    <mergeCell ref="B10:K10"/>
    <mergeCell ref="B15:K15"/>
    <mergeCell ref="A33:F33"/>
    <mergeCell ref="B9:K9"/>
    <mergeCell ref="B11:K11"/>
    <mergeCell ref="B12:K12"/>
    <mergeCell ref="A31:G31"/>
    <mergeCell ref="A32:G32"/>
    <mergeCell ref="B17:D17"/>
    <mergeCell ref="B18:D18"/>
    <mergeCell ref="B19:D19"/>
    <mergeCell ref="B16:N16"/>
    <mergeCell ref="E20:K20"/>
  </mergeCells>
  <hyperlinks>
    <hyperlink ref="B36" location="'APV-Formular'!A1" display="zurück zum APV-Formular" xr:uid="{00000000-0004-0000-0100-000000000000}"/>
    <hyperlink ref="A31:G31" r:id="rId1" display="Verordnung vom 27. Juni 1995 über die Krankenversicherung (KVV; SR 832.102)" xr:uid="{00000000-0004-0000-0100-000001000000}"/>
    <hyperlink ref="A32:G32" r:id="rId2" display="Krankenpflege-Leistungsverordnung vom 29. September 1995 (KLV; SR 832.112.31)" xr:uid="{00000000-0004-0000-0100-000002000000}"/>
    <hyperlink ref="A33:F33" r:id="rId3" display="Handbuch betreffend die Spezialitätenliste (SL) vom 1. Januar 2025" xr:uid="{00000000-0004-0000-0100-000003000000}"/>
    <hyperlink ref="J1" location="'APV-Formular'!A1" display="zurück zum APV-Formular" xr:uid="{00000000-0004-0000-0100-000004000000}"/>
  </hyperlinks>
  <pageMargins left="0.7" right="0.7" top="0.78740157499999996" bottom="0.78740157499999996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APV-Formular</vt:lpstr>
      <vt:lpstr>Hinweise und Links</vt:lpstr>
      <vt:lpstr>'APV-Formular'!Druckbereich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Rizzi Andrea BAG</dc:creator>
  <cp:lastModifiedBy>Ziegler Anita BAG</cp:lastModifiedBy>
  <cp:lastPrinted>2017-07-03T13:41:47Z</cp:lastPrinted>
  <dcterms:created xsi:type="dcterms:W3CDTF">2017-06-29T07:38:58Z</dcterms:created>
  <dcterms:modified xsi:type="dcterms:W3CDTF">2025-09-02T06:33:56Z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2025-01-03T13:58:45Z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3863e291-6ca1-4b29-aab3-25c7ae8408c1</vt:lpwstr>
  </property>
  <property fmtid="{D5CDD505-2E9C-101B-9397-08002B2CF9AE}" pid="8" name="MSIP_Label_aa112399-b73b-40c1-8af2-919b124b9d91_ContentBits">
    <vt:lpwstr>0</vt:lpwstr>
  </property>
</Properties>
</file>