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BAG$\Org\KUV_AKV\05_AMA\14_Wechselkursberechnung APV Formulare\25.1 Januar 2025\Finale Dokumente - mit Blattschutz\"/>
    </mc:Choice>
  </mc:AlternateContent>
  <xr:revisionPtr revIDLastSave="0" documentId="13_ncr:1_{8F15CA33-1206-4FBF-9458-3DC1A11FDFF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ire CPE" sheetId="1" r:id="rId1"/>
    <sheet name="Indications et liens" sheetId="2" r:id="rId2"/>
  </sheets>
  <definedNames>
    <definedName name="_xlnm.Print_Area" localSheetId="0">'Formulaire CPE'!$A$1:$K$30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" l="1"/>
  <c r="N19" i="1"/>
  <c r="O19" i="1"/>
  <c r="H27" i="1"/>
  <c r="I26" i="1"/>
  <c r="I25" i="1"/>
  <c r="I24" i="1"/>
  <c r="O23" i="1"/>
  <c r="P23" i="1" s="1"/>
  <c r="N23" i="1"/>
  <c r="Q23" i="1" s="1"/>
  <c r="M23" i="1"/>
  <c r="L23" i="1"/>
  <c r="G23" i="1"/>
  <c r="I23" i="1" s="1"/>
  <c r="F23" i="1"/>
  <c r="O22" i="1"/>
  <c r="P22" i="1" s="1"/>
  <c r="N22" i="1"/>
  <c r="M22" i="1"/>
  <c r="F22" i="1"/>
  <c r="L22" i="1" s="1"/>
  <c r="G22" i="1" s="1"/>
  <c r="I22" i="1" s="1"/>
  <c r="G21" i="1"/>
  <c r="I21" i="1" s="1"/>
  <c r="O20" i="1"/>
  <c r="P20" i="1" s="1"/>
  <c r="N20" i="1"/>
  <c r="M20" i="1"/>
  <c r="L20" i="1"/>
  <c r="G20" i="1"/>
  <c r="I20" i="1" s="1"/>
  <c r="F20" i="1"/>
  <c r="F19" i="1"/>
  <c r="G19" i="1" s="1"/>
  <c r="I19" i="1" s="1"/>
  <c r="O18" i="1"/>
  <c r="P18" i="1" s="1"/>
  <c r="N18" i="1"/>
  <c r="M18" i="1"/>
  <c r="L18" i="1"/>
  <c r="G18" i="1" s="1"/>
  <c r="I18" i="1" s="1"/>
  <c r="F18" i="1"/>
  <c r="Q22" i="1" l="1"/>
  <c r="I27" i="1"/>
  <c r="I28" i="1" s="1"/>
  <c r="Q20" i="1"/>
</calcChain>
</file>

<file path=xl/sharedStrings.xml><?xml version="1.0" encoding="utf-8"?>
<sst xmlns="http://schemas.openxmlformats.org/spreadsheetml/2006/main" count="90" uniqueCount="72">
  <si>
    <t>●</t>
  </si>
  <si>
    <t>Indications pour remplir le formulaire:</t>
  </si>
  <si>
    <t>Remplir 1 formulaire par emballage/dosage.</t>
  </si>
  <si>
    <t xml:space="preserve">Remplir les champs en jaune (sauf si non commercialisé dans le pays concerné n.c.); les valeurs des colonnes dont les bordures sont rouges sont calculées par Excel. </t>
  </si>
  <si>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Rabais imposé aux fabricants en Allemagne (colonnes D, E et F)</t>
    </r>
  </si>
  <si>
    <t xml:space="preserve">Choisir dans la colonne D quel rabais s'applique. </t>
  </si>
  <si>
    <r>
      <t xml:space="preserve">Pour le calcul du PF dans la colonne </t>
    </r>
    <r>
      <rPr>
        <b/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>, les valeurs suivantes sont prises en compte en fonction de la sélection effectuée dans la colonne D (la valeur prise en compte est indiquée dans la colonne F) :</t>
    </r>
  </si>
  <si>
    <t>Médicament sous brevet</t>
  </si>
  <si>
    <t>Médicament dont le brevet a expiré</t>
  </si>
  <si>
    <t>Aucun rabais</t>
  </si>
  <si>
    <t xml:space="preserve">Autre rabais dans la cellule E18 </t>
  </si>
  <si>
    <t>Rabais divergent en pourcentage, à saisir dans la cellule E18</t>
  </si>
  <si>
    <t>Lorsqu'aucun rabais ou un autre rabais doit être pris en compte, il faut le justifier dans le formulaire des données-clés. L'absence de rabais ou un autre rabais doivent être mentionnés dans la Lauer-Taxe.</t>
  </si>
  <si>
    <r>
      <rPr>
        <b/>
        <vertAlign val="superscript"/>
        <sz val="10"/>
        <color theme="1"/>
        <rFont val="Arial"/>
        <family val="2"/>
      </rPr>
      <t xml:space="preserve">2 </t>
    </r>
    <r>
      <rPr>
        <b/>
        <sz val="10"/>
        <color theme="1"/>
        <rFont val="Arial"/>
        <family val="2"/>
      </rPr>
      <t>Disponibilité sur le marché (colonne J)</t>
    </r>
  </si>
  <si>
    <t>Cocher si non commercialisé (n.c.)</t>
  </si>
  <si>
    <r>
      <t xml:space="preserve">3 </t>
    </r>
    <r>
      <rPr>
        <b/>
        <sz val="10"/>
        <color theme="1"/>
        <rFont val="Arial"/>
        <family val="2"/>
      </rPr>
      <t>Remboursement par l'assurance-maladie à l'étranger (colonne K)</t>
    </r>
  </si>
  <si>
    <t>Cocher si remboursé (remb.) par l'assurance-maladie</t>
  </si>
  <si>
    <t>les indications et liens</t>
  </si>
  <si>
    <t>Entreprise:</t>
  </si>
  <si>
    <t>Nom de la préparation:</t>
  </si>
  <si>
    <t>Groupe thérapeutique de la LS:</t>
  </si>
  <si>
    <t>Prix de fabrique (TVA non comprise)</t>
  </si>
  <si>
    <t>Pays</t>
  </si>
  <si>
    <t>Prix publié</t>
  </si>
  <si>
    <r>
      <t>Déduction selon l'art. 34</t>
    </r>
    <r>
      <rPr>
        <b/>
        <i/>
        <sz val="9"/>
        <color theme="1"/>
        <rFont val="Arial"/>
        <family val="2"/>
      </rPr>
      <t>b</t>
    </r>
    <r>
      <rPr>
        <b/>
        <sz val="9"/>
        <color theme="1"/>
        <rFont val="Arial"/>
        <family val="2"/>
      </rPr>
      <t xml:space="preserve"> OPAS</t>
    </r>
    <r>
      <rPr>
        <b/>
        <vertAlign val="superscript"/>
        <sz val="9"/>
        <color theme="1"/>
        <rFont val="Arial"/>
        <family val="2"/>
      </rPr>
      <t>1</t>
    </r>
  </si>
  <si>
    <t>Cours de change</t>
  </si>
  <si>
    <t>Prix en CHF</t>
  </si>
  <si>
    <r>
      <t>remb.</t>
    </r>
    <r>
      <rPr>
        <b/>
        <vertAlign val="superscript"/>
        <sz val="9"/>
        <color theme="1"/>
        <rFont val="Arial"/>
        <family val="2"/>
      </rPr>
      <t>3</t>
    </r>
  </si>
  <si>
    <t>Danemark (DK)</t>
  </si>
  <si>
    <t>Pays-Bas (NL)</t>
  </si>
  <si>
    <t>Grande-Bretagne (GB)</t>
  </si>
  <si>
    <t>Suède (SE)</t>
  </si>
  <si>
    <t>Finlande (FI)</t>
  </si>
  <si>
    <t>Belgique (BE)</t>
  </si>
  <si>
    <t>France (FR)</t>
  </si>
  <si>
    <t>Autriche (AT)</t>
  </si>
  <si>
    <t>Explication des notes en base de page</t>
  </si>
  <si>
    <t>Prix de fabrique moyen</t>
  </si>
  <si>
    <t>Différence avec le prix fabrique annoncé</t>
  </si>
  <si>
    <t>Lieu et date:</t>
  </si>
  <si>
    <t>Signature:</t>
  </si>
  <si>
    <t>Prix de revient pour les pharmacies 
(TVA non comprise)</t>
  </si>
  <si>
    <t>Prix NHS</t>
  </si>
  <si>
    <t>Veuillez sélectionner</t>
  </si>
  <si>
    <r>
      <t>n.c.</t>
    </r>
    <r>
      <rPr>
        <b/>
        <vertAlign val="superscript"/>
        <sz val="7"/>
        <color theme="1"/>
        <rFont val="Arial"/>
        <family val="2"/>
      </rPr>
      <t>2</t>
    </r>
  </si>
  <si>
    <t>Liens sur les documents pertinants:</t>
  </si>
  <si>
    <t>Ordonnance du 27 juin 1995 sur l'assurance-maladie (OAMAL; RS 832.102)</t>
  </si>
  <si>
    <t>Ordonnance du DFI du 29 septembre 1995 sur les prestations dans l'assurance obligatoire des soins en cas de maladie (OPAS; RS 832.112.31)</t>
  </si>
  <si>
    <t>Instructions du 1er mai 2017 concernant la liste des spécialités</t>
  </si>
  <si>
    <t>retour au formulaire CPE</t>
  </si>
  <si>
    <r>
      <t xml:space="preserve">Convertir linéairement les prix des emballages d'autres tailles à l'étranger par rapport aux tailles des emballages en Suisse (taille d'emballage le plus proche de la taille d'emballage suisse). Ceci vaut aussi pour des dosages différents à l'étranger. Lorsque à la fois la taille </t>
    </r>
    <r>
      <rPr>
        <b/>
        <sz val="10"/>
        <color theme="1"/>
        <rFont val="Arial"/>
        <family val="2"/>
      </rPr>
      <t>et</t>
    </r>
    <r>
      <rPr>
        <sz val="10"/>
        <color theme="1"/>
        <rFont val="Arial"/>
        <family val="2"/>
      </rPr>
      <t xml:space="preserve"> le dosage sont différents, prendre en compte le dosage le plus proche du dosage suisse pour convertir le prix.</t>
    </r>
  </si>
  <si>
    <t>Annexe 9</t>
  </si>
  <si>
    <t>Comparaison de prix avec l'étranger pour le réexamen à l'expiration du brevet et baisse volontaire de prix au cours des 
18 premiers mois suivant l’admission dans la LS</t>
  </si>
  <si>
    <t>Emballage/dosage ayant réalisé le plus gros chiffre d'affaires (p.ex. 30 compr. 200mg)</t>
  </si>
  <si>
    <t>Numéro des dossiers OFSP:</t>
  </si>
  <si>
    <t>Numéro Swissmedic:</t>
  </si>
  <si>
    <t>Date de l'expiration du brevet:</t>
  </si>
  <si>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Marges des grossistes  (colonnes D et F)</t>
    </r>
  </si>
  <si>
    <t xml:space="preserve">Saisir les chiffres dans la colonne F (pas de monnaie ou de symbole). </t>
  </si>
  <si>
    <t>Déduction en pourcent</t>
  </si>
  <si>
    <t xml:space="preserve">Choisir dans la colonne D si une déduction en pourcent ou une déduction fixe s'applique. </t>
  </si>
  <si>
    <r>
      <t>En principe, les déductions selon l'alinéa 1 de l'art.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OPAS s'appliquent (sont déjà saisis dans le formulaire). Si un titulaire d'autorisation étranger peut prouver des déductions inférieures pour le Danemark ou la Grande-Bretagne, il peut les faire valoir, mais elles ne doivent pas être inférieures à 3 ou 2 % (Art.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>, al. 2)</t>
    </r>
  </si>
  <si>
    <t>Proz. Abzug</t>
  </si>
  <si>
    <t>Fix Abzug</t>
  </si>
  <si>
    <t>Min.abzug %</t>
  </si>
  <si>
    <t>Betrag mit Abzug %</t>
  </si>
  <si>
    <t>Fixer Betrag empfohlen (1)</t>
  </si>
  <si>
    <t>Soll-Betrag</t>
  </si>
  <si>
    <t>Allemagne (DE)</t>
  </si>
  <si>
    <t>Si des déductions plus basses ou plus hautes que celles de l'art. 34b OPAS sont saisies, la celllule de la colonne F deviendra rouge ou orange.</t>
  </si>
  <si>
    <t>« Herstellerabgabepreis » (TVA non comprise)</t>
  </si>
  <si>
    <r>
      <t>Valable pour comparaisons de prix avec l'étranger remis dès le 1</t>
    </r>
    <r>
      <rPr>
        <vertAlign val="superscript"/>
        <sz val="10"/>
        <rFont val="Arial"/>
        <family val="2"/>
      </rPr>
      <t xml:space="preserve">er </t>
    </r>
    <r>
      <rPr>
        <sz val="10"/>
        <rFont val="Arial"/>
        <family val="2"/>
      </rPr>
      <t xml:space="preserve">janvier 2025.            </t>
    </r>
    <r>
      <rPr>
        <sz val="10"/>
        <color rgb="FFFF0000"/>
        <rFont val="Arial"/>
        <family val="2"/>
      </rPr>
      <t xml:space="preserve">Pour remplir veuillez voir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</si>
</sst>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DKK]\ #,##0.00"/>
    <numFmt numFmtId="165" formatCode="[$CHF]\ #,##0.00"/>
    <numFmt numFmtId="166" formatCode="[$EUR]\ #,##0.00"/>
    <numFmt numFmtId="167" formatCode="[$SEK]\ #,##0.00"/>
    <numFmt numFmtId="168" formatCode="[$GBP]\ #,##0.00"/>
    <numFmt numFmtId="169" formatCode="_ [$CHF]\ * #,##0.00_ ;_ [$CHF]\ * \-#,##0.00_ ;_ [$CHF]\ * &quot;-&quot;??_ ;_ @_ "/>
    <numFmt numFmtId="170" formatCode="&quot;CHF&quot;\ #,##0.00"/>
  </numFmts>
  <fonts count="2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.5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u/>
      <sz val="11"/>
      <color theme="1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medium">
        <color auto="1"/>
      </left>
      <right style="medium">
        <color rgb="FFFF0000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168" fontId="4" fillId="2" borderId="3" xfId="0" applyNumberFormat="1" applyFont="1" applyFill="1" applyBorder="1" applyAlignment="1" applyProtection="1">
      <alignment horizontal="center" vertical="center"/>
      <protection locked="0"/>
    </xf>
    <xf numFmtId="167" fontId="4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2" borderId="8" xfId="0" applyNumberFormat="1" applyFont="1" applyFill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/>
    <xf numFmtId="0" fontId="15" fillId="0" borderId="0" xfId="1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wrapText="1"/>
    </xf>
    <xf numFmtId="10" fontId="4" fillId="0" borderId="0" xfId="0" applyNumberFormat="1" applyFont="1" applyAlignment="1">
      <alignment horizontal="left" wrapText="1"/>
    </xf>
    <xf numFmtId="9" fontId="4" fillId="0" borderId="0" xfId="0" applyNumberFormat="1" applyFont="1" applyAlignment="1">
      <alignment horizontal="left" wrapText="1"/>
    </xf>
    <xf numFmtId="0" fontId="16" fillId="0" borderId="0" xfId="0" applyFont="1"/>
    <xf numFmtId="0" fontId="4" fillId="2" borderId="2" xfId="0" applyFont="1" applyFill="1" applyBorder="1" applyProtection="1">
      <protection locked="0"/>
    </xf>
    <xf numFmtId="49" fontId="4" fillId="2" borderId="2" xfId="0" applyNumberFormat="1" applyFont="1" applyFill="1" applyBorder="1" applyProtection="1">
      <protection locked="0"/>
    </xf>
    <xf numFmtId="0" fontId="4" fillId="0" borderId="0" xfId="0" applyFont="1" applyAlignment="1">
      <alignment vertical="top"/>
    </xf>
    <xf numFmtId="2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hidden="1"/>
    </xf>
    <xf numFmtId="0" fontId="12" fillId="0" borderId="0" xfId="0" applyFont="1"/>
    <xf numFmtId="170" fontId="5" fillId="0" borderId="4" xfId="0" applyNumberFormat="1" applyFont="1" applyBorder="1"/>
    <xf numFmtId="10" fontId="5" fillId="0" borderId="4" xfId="0" applyNumberFormat="1" applyFont="1" applyBorder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0" borderId="0" xfId="1" applyFont="1" applyAlignment="1" applyProtection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0" fontId="4" fillId="0" borderId="4" xfId="0" applyNumberFormat="1" applyFont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70" fontId="4" fillId="0" borderId="0" xfId="0" applyNumberFormat="1" applyFont="1"/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13" fillId="0" borderId="0" xfId="1" applyFont="1" applyProtection="1">
      <protection locked="0"/>
    </xf>
    <xf numFmtId="0" fontId="13" fillId="0" borderId="0" xfId="1" applyFont="1" applyAlignment="1" applyProtection="1">
      <protection locked="0"/>
    </xf>
    <xf numFmtId="0" fontId="3" fillId="0" borderId="1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169" fontId="4" fillId="2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0" fillId="0" borderId="0" xfId="0" applyFont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3" fillId="0" borderId="0" xfId="1" applyFont="1" applyAlignment="1" applyProtection="1">
      <alignment horizontal="left"/>
      <protection locked="0"/>
    </xf>
    <xf numFmtId="0" fontId="4" fillId="0" borderId="0" xfId="0" applyFont="1" applyAlignment="1">
      <alignment vertical="center" wrapText="1"/>
    </xf>
    <xf numFmtId="0" fontId="15" fillId="0" borderId="0" xfId="1" applyFont="1" applyAlignment="1">
      <alignment horizontal="left" wrapText="1"/>
    </xf>
  </cellXfs>
  <cellStyles count="2">
    <cellStyle name="Link" xfId="1" builtinId="8"/>
    <cellStyle name="Standard" xfId="0" builtinId="0"/>
  </cellStyles>
  <dxfs count="13">
    <dxf>
      <font>
        <strike val="0"/>
        <color theme="0"/>
      </font>
    </dxf>
    <dxf>
      <font>
        <condense val="0"/>
        <extend val="0"/>
        <color indexed="9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17</xdr:row>
          <xdr:rowOff>69850</xdr:rowOff>
        </xdr:from>
        <xdr:to>
          <xdr:col>9</xdr:col>
          <xdr:colOff>342900</xdr:colOff>
          <xdr:row>17</xdr:row>
          <xdr:rowOff>381000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18</xdr:row>
          <xdr:rowOff>69850</xdr:rowOff>
        </xdr:from>
        <xdr:to>
          <xdr:col>9</xdr:col>
          <xdr:colOff>342900</xdr:colOff>
          <xdr:row>18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19</xdr:row>
          <xdr:rowOff>69850</xdr:rowOff>
        </xdr:from>
        <xdr:to>
          <xdr:col>9</xdr:col>
          <xdr:colOff>342900</xdr:colOff>
          <xdr:row>19</xdr:row>
          <xdr:rowOff>381000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</xdr:row>
          <xdr:rowOff>69850</xdr:rowOff>
        </xdr:from>
        <xdr:to>
          <xdr:col>10</xdr:col>
          <xdr:colOff>412750</xdr:colOff>
          <xdr:row>17</xdr:row>
          <xdr:rowOff>381000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18</xdr:row>
          <xdr:rowOff>69850</xdr:rowOff>
        </xdr:from>
        <xdr:to>
          <xdr:col>10</xdr:col>
          <xdr:colOff>412750</xdr:colOff>
          <xdr:row>18</xdr:row>
          <xdr:rowOff>381000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19</xdr:row>
          <xdr:rowOff>69850</xdr:rowOff>
        </xdr:from>
        <xdr:to>
          <xdr:col>10</xdr:col>
          <xdr:colOff>412750</xdr:colOff>
          <xdr:row>19</xdr:row>
          <xdr:rowOff>381000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19</xdr:row>
          <xdr:rowOff>450850</xdr:rowOff>
        </xdr:from>
        <xdr:to>
          <xdr:col>10</xdr:col>
          <xdr:colOff>412750</xdr:colOff>
          <xdr:row>20</xdr:row>
          <xdr:rowOff>279400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69850</xdr:rowOff>
        </xdr:from>
        <xdr:to>
          <xdr:col>10</xdr:col>
          <xdr:colOff>412750</xdr:colOff>
          <xdr:row>21</xdr:row>
          <xdr:rowOff>381000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22</xdr:row>
          <xdr:rowOff>69850</xdr:rowOff>
        </xdr:from>
        <xdr:to>
          <xdr:col>10</xdr:col>
          <xdr:colOff>412750</xdr:colOff>
          <xdr:row>22</xdr:row>
          <xdr:rowOff>381000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22</xdr:row>
          <xdr:rowOff>450850</xdr:rowOff>
        </xdr:from>
        <xdr:to>
          <xdr:col>10</xdr:col>
          <xdr:colOff>412750</xdr:colOff>
          <xdr:row>24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23</xdr:row>
          <xdr:rowOff>266700</xdr:rowOff>
        </xdr:from>
        <xdr:to>
          <xdr:col>10</xdr:col>
          <xdr:colOff>412750</xdr:colOff>
          <xdr:row>25</xdr:row>
          <xdr:rowOff>31750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24</xdr:row>
          <xdr:rowOff>279400</xdr:rowOff>
        </xdr:from>
        <xdr:to>
          <xdr:col>10</xdr:col>
          <xdr:colOff>412750</xdr:colOff>
          <xdr:row>26</xdr:row>
          <xdr:rowOff>31750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24</xdr:row>
          <xdr:rowOff>279400</xdr:rowOff>
        </xdr:from>
        <xdr:to>
          <xdr:col>9</xdr:col>
          <xdr:colOff>342900</xdr:colOff>
          <xdr:row>26</xdr:row>
          <xdr:rowOff>31750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23</xdr:row>
          <xdr:rowOff>266700</xdr:rowOff>
        </xdr:from>
        <xdr:to>
          <xdr:col>9</xdr:col>
          <xdr:colOff>342900</xdr:colOff>
          <xdr:row>25</xdr:row>
          <xdr:rowOff>31750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22</xdr:row>
          <xdr:rowOff>450850</xdr:rowOff>
        </xdr:from>
        <xdr:to>
          <xdr:col>9</xdr:col>
          <xdr:colOff>342900</xdr:colOff>
          <xdr:row>24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22</xdr:row>
          <xdr:rowOff>69850</xdr:rowOff>
        </xdr:from>
        <xdr:to>
          <xdr:col>9</xdr:col>
          <xdr:colOff>342900</xdr:colOff>
          <xdr:row>22</xdr:row>
          <xdr:rowOff>381000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21</xdr:row>
          <xdr:rowOff>69850</xdr:rowOff>
        </xdr:from>
        <xdr:to>
          <xdr:col>9</xdr:col>
          <xdr:colOff>342900</xdr:colOff>
          <xdr:row>21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19</xdr:row>
          <xdr:rowOff>450850</xdr:rowOff>
        </xdr:from>
        <xdr:to>
          <xdr:col>9</xdr:col>
          <xdr:colOff>342900</xdr:colOff>
          <xdr:row>20</xdr:row>
          <xdr:rowOff>279400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2</xdr:row>
      <xdr:rowOff>28575</xdr:rowOff>
    </xdr:to>
    <xdr:pic>
      <xdr:nvPicPr>
        <xdr:cNvPr id="3" name="Bild 1" descr="C:\BITVM_TEST\EDI-GS\BITVM\Version_3.1.0.0\TechnicalFiles\Logo_Files\Logo_ro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4873"/>
        <a:stretch/>
      </xdr:blipFill>
      <xdr:spPr bwMode="auto">
        <a:xfrm>
          <a:off x="0" y="0"/>
          <a:ext cx="14478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304799</xdr:colOff>
      <xdr:row>0</xdr:row>
      <xdr:rowOff>38100</xdr:rowOff>
    </xdr:from>
    <xdr:to>
      <xdr:col>10</xdr:col>
      <xdr:colOff>325538</xdr:colOff>
      <xdr:row>1</xdr:row>
      <xdr:rowOff>220915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1874" y="38100"/>
          <a:ext cx="1914525" cy="3383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17</xdr:row>
          <xdr:rowOff>69850</xdr:rowOff>
        </xdr:from>
        <xdr:to>
          <xdr:col>9</xdr:col>
          <xdr:colOff>342900</xdr:colOff>
          <xdr:row>17</xdr:row>
          <xdr:rowOff>381000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</xdr:row>
          <xdr:rowOff>69850</xdr:rowOff>
        </xdr:from>
        <xdr:to>
          <xdr:col>10</xdr:col>
          <xdr:colOff>412750</xdr:colOff>
          <xdr:row>17</xdr:row>
          <xdr:rowOff>381000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18</xdr:row>
          <xdr:rowOff>69850</xdr:rowOff>
        </xdr:from>
        <xdr:to>
          <xdr:col>9</xdr:col>
          <xdr:colOff>342900</xdr:colOff>
          <xdr:row>18</xdr:row>
          <xdr:rowOff>381000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18</xdr:row>
          <xdr:rowOff>69850</xdr:rowOff>
        </xdr:from>
        <xdr:to>
          <xdr:col>10</xdr:col>
          <xdr:colOff>412750</xdr:colOff>
          <xdr:row>18</xdr:row>
          <xdr:rowOff>381000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19</xdr:row>
          <xdr:rowOff>69850</xdr:rowOff>
        </xdr:from>
        <xdr:to>
          <xdr:col>9</xdr:col>
          <xdr:colOff>342900</xdr:colOff>
          <xdr:row>19</xdr:row>
          <xdr:rowOff>381000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19</xdr:row>
          <xdr:rowOff>69850</xdr:rowOff>
        </xdr:from>
        <xdr:to>
          <xdr:col>10</xdr:col>
          <xdr:colOff>412750</xdr:colOff>
          <xdr:row>19</xdr:row>
          <xdr:rowOff>381000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19</xdr:row>
          <xdr:rowOff>450850</xdr:rowOff>
        </xdr:from>
        <xdr:to>
          <xdr:col>10</xdr:col>
          <xdr:colOff>412750</xdr:colOff>
          <xdr:row>20</xdr:row>
          <xdr:rowOff>279400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69850</xdr:rowOff>
        </xdr:from>
        <xdr:to>
          <xdr:col>10</xdr:col>
          <xdr:colOff>412750</xdr:colOff>
          <xdr:row>21</xdr:row>
          <xdr:rowOff>381000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22</xdr:row>
          <xdr:rowOff>69850</xdr:rowOff>
        </xdr:from>
        <xdr:to>
          <xdr:col>10</xdr:col>
          <xdr:colOff>412750</xdr:colOff>
          <xdr:row>22</xdr:row>
          <xdr:rowOff>381000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22</xdr:row>
          <xdr:rowOff>450850</xdr:rowOff>
        </xdr:from>
        <xdr:to>
          <xdr:col>10</xdr:col>
          <xdr:colOff>412750</xdr:colOff>
          <xdr:row>24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23</xdr:row>
          <xdr:rowOff>266700</xdr:rowOff>
        </xdr:from>
        <xdr:to>
          <xdr:col>10</xdr:col>
          <xdr:colOff>412750</xdr:colOff>
          <xdr:row>25</xdr:row>
          <xdr:rowOff>31750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24</xdr:row>
          <xdr:rowOff>279400</xdr:rowOff>
        </xdr:from>
        <xdr:to>
          <xdr:col>10</xdr:col>
          <xdr:colOff>412750</xdr:colOff>
          <xdr:row>26</xdr:row>
          <xdr:rowOff>31750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24</xdr:row>
          <xdr:rowOff>279400</xdr:rowOff>
        </xdr:from>
        <xdr:to>
          <xdr:col>9</xdr:col>
          <xdr:colOff>342900</xdr:colOff>
          <xdr:row>26</xdr:row>
          <xdr:rowOff>31750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23</xdr:row>
          <xdr:rowOff>266700</xdr:rowOff>
        </xdr:from>
        <xdr:to>
          <xdr:col>9</xdr:col>
          <xdr:colOff>342900</xdr:colOff>
          <xdr:row>25</xdr:row>
          <xdr:rowOff>31750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22</xdr:row>
          <xdr:rowOff>450850</xdr:rowOff>
        </xdr:from>
        <xdr:to>
          <xdr:col>9</xdr:col>
          <xdr:colOff>342900</xdr:colOff>
          <xdr:row>24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22</xdr:row>
          <xdr:rowOff>69850</xdr:rowOff>
        </xdr:from>
        <xdr:to>
          <xdr:col>9</xdr:col>
          <xdr:colOff>342900</xdr:colOff>
          <xdr:row>22</xdr:row>
          <xdr:rowOff>381000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21</xdr:row>
          <xdr:rowOff>69850</xdr:rowOff>
        </xdr:from>
        <xdr:to>
          <xdr:col>9</xdr:col>
          <xdr:colOff>342900</xdr:colOff>
          <xdr:row>21</xdr:row>
          <xdr:rowOff>381000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19</xdr:row>
          <xdr:rowOff>450850</xdr:rowOff>
        </xdr:from>
        <xdr:to>
          <xdr:col>9</xdr:col>
          <xdr:colOff>342900</xdr:colOff>
          <xdr:row>20</xdr:row>
          <xdr:rowOff>279400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g.admin.ch/dam/bag/fr/dokumente/kuv-leistungen/bezeichnung-der-leistungen/antragsprozesse-arzneimittel/handbuch-betreffend-die-spezialitaetenliste-gueltig-ab-01.05.2017.pdf.download.pdf/Instructions%20concernant%20la%20liste%20des%20sp%C3%A9" TargetMode="External"/><Relationship Id="rId2" Type="http://schemas.openxmlformats.org/officeDocument/2006/relationships/hyperlink" Target="https://www.admin.ch/opc/fr/classified-compilation/19950275/index.html" TargetMode="External"/><Relationship Id="rId1" Type="http://schemas.openxmlformats.org/officeDocument/2006/relationships/hyperlink" Target="https://www.admin.ch/opc/fr/classified-compilation/19950219/index.html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zoomScaleSheetLayoutView="100" workbookViewId="0">
      <selection activeCell="C18" sqref="C18"/>
    </sheetView>
  </sheetViews>
  <sheetFormatPr baseColWidth="10" defaultColWidth="11.08203125" defaultRowHeight="12.5" x14ac:dyDescent="0.25"/>
  <cols>
    <col min="1" max="1" width="15.83203125" style="1" customWidth="1"/>
    <col min="2" max="2" width="18.58203125" style="1" customWidth="1"/>
    <col min="3" max="3" width="13" style="1" customWidth="1"/>
    <col min="4" max="4" width="22" style="1" customWidth="1"/>
    <col min="5" max="5" width="5.25" style="1" customWidth="1"/>
    <col min="6" max="6" width="5.75" style="1" customWidth="1"/>
    <col min="7" max="7" width="14.25" style="1" customWidth="1"/>
    <col min="8" max="8" width="7.75" style="1" customWidth="1"/>
    <col min="9" max="9" width="12.33203125" style="1" customWidth="1"/>
    <col min="10" max="10" width="4.75" style="1" bestFit="1" customWidth="1"/>
    <col min="11" max="11" width="6.58203125" style="1" customWidth="1"/>
    <col min="12" max="17" width="11.08203125" style="1" hidden="1" customWidth="1"/>
    <col min="18" max="16384" width="11.08203125" style="1"/>
  </cols>
  <sheetData>
    <row r="1" spans="1:11" ht="13.4" customHeight="1" x14ac:dyDescent="0.25">
      <c r="G1" s="77"/>
      <c r="H1" s="77"/>
      <c r="I1" s="77"/>
      <c r="J1" s="27"/>
    </row>
    <row r="2" spans="1:11" ht="20.25" customHeight="1" x14ac:dyDescent="0.25">
      <c r="G2" s="81"/>
      <c r="H2" s="81"/>
      <c r="I2" s="81"/>
      <c r="J2" s="28"/>
    </row>
    <row r="3" spans="1:11" ht="4.5" customHeight="1" x14ac:dyDescent="0.25">
      <c r="G3" s="81"/>
      <c r="H3" s="81"/>
      <c r="I3" s="81"/>
      <c r="J3" s="27"/>
    </row>
    <row r="4" spans="1:11" ht="12.75" customHeight="1" x14ac:dyDescent="0.25">
      <c r="I4" s="63" t="s">
        <v>51</v>
      </c>
      <c r="J4" s="63"/>
    </row>
    <row r="5" spans="1:11" ht="27" customHeight="1" x14ac:dyDescent="0.3">
      <c r="A5" s="74" t="s">
        <v>52</v>
      </c>
      <c r="B5" s="75"/>
      <c r="C5" s="75"/>
      <c r="D5" s="75"/>
      <c r="E5" s="75"/>
      <c r="F5" s="75"/>
      <c r="G5" s="75"/>
      <c r="H5" s="75"/>
      <c r="I5" s="75"/>
    </row>
    <row r="6" spans="1:11" ht="14.5" x14ac:dyDescent="0.25">
      <c r="A6" s="76" t="s">
        <v>71</v>
      </c>
      <c r="B6" s="76"/>
      <c r="C6" s="76"/>
      <c r="D6" s="76"/>
      <c r="E6" s="76"/>
      <c r="F6" s="76"/>
      <c r="G6" s="57" t="s">
        <v>17</v>
      </c>
      <c r="H6" s="29"/>
    </row>
    <row r="7" spans="1:11" ht="6.75" customHeight="1" x14ac:dyDescent="0.25"/>
    <row r="8" spans="1:11" ht="13" x14ac:dyDescent="0.3">
      <c r="A8" s="2" t="s">
        <v>18</v>
      </c>
      <c r="B8" s="62"/>
      <c r="C8" s="62"/>
      <c r="D8" s="62"/>
      <c r="E8" s="62"/>
      <c r="F8" s="69" t="s">
        <v>56</v>
      </c>
      <c r="G8" s="69"/>
      <c r="H8" s="69"/>
      <c r="I8" s="19"/>
    </row>
    <row r="9" spans="1:11" ht="5.25" customHeight="1" x14ac:dyDescent="0.25"/>
    <row r="10" spans="1:11" ht="14.25" customHeight="1" x14ac:dyDescent="0.3">
      <c r="A10" s="65" t="s">
        <v>19</v>
      </c>
      <c r="B10" s="65"/>
      <c r="C10" s="62"/>
      <c r="D10" s="62"/>
      <c r="E10" s="62"/>
      <c r="F10" s="66" t="s">
        <v>20</v>
      </c>
      <c r="G10" s="66"/>
      <c r="H10" s="66"/>
      <c r="I10" s="20"/>
    </row>
    <row r="11" spans="1:11" ht="4.5" customHeight="1" x14ac:dyDescent="0.25"/>
    <row r="12" spans="1:11" ht="14.25" customHeight="1" x14ac:dyDescent="0.3">
      <c r="A12" s="65" t="s">
        <v>54</v>
      </c>
      <c r="B12" s="65"/>
      <c r="C12" s="62"/>
      <c r="D12" s="62"/>
      <c r="E12" s="62"/>
      <c r="F12" s="66" t="s">
        <v>55</v>
      </c>
      <c r="G12" s="66"/>
      <c r="H12" s="66"/>
      <c r="I12" s="62"/>
      <c r="J12" s="62"/>
      <c r="K12" s="62"/>
    </row>
    <row r="13" spans="1:11" ht="5.25" customHeight="1" x14ac:dyDescent="0.3">
      <c r="A13" s="30"/>
      <c r="B13" s="30"/>
      <c r="C13" s="31"/>
      <c r="D13" s="31"/>
      <c r="E13" s="31"/>
      <c r="F13" s="32"/>
      <c r="G13" s="32"/>
      <c r="H13" s="32"/>
    </row>
    <row r="14" spans="1:11" ht="13" x14ac:dyDescent="0.3">
      <c r="A14" s="61" t="s">
        <v>53</v>
      </c>
      <c r="B14" s="61"/>
      <c r="C14" s="61"/>
      <c r="D14" s="61"/>
      <c r="E14" s="67" t="s">
        <v>21</v>
      </c>
      <c r="F14" s="67"/>
      <c r="G14" s="67"/>
      <c r="H14" s="67"/>
    </row>
    <row r="15" spans="1:11" x14ac:dyDescent="0.25">
      <c r="A15" s="64"/>
      <c r="B15" s="64"/>
      <c r="C15" s="64"/>
      <c r="D15" s="64"/>
      <c r="E15" s="68"/>
      <c r="F15" s="68"/>
      <c r="G15" s="68"/>
      <c r="H15" s="68"/>
    </row>
    <row r="16" spans="1:11" ht="6.65" customHeight="1" thickBot="1" x14ac:dyDescent="0.3"/>
    <row r="17" spans="1:17" ht="35" thickBot="1" x14ac:dyDescent="0.3">
      <c r="A17" s="33" t="s">
        <v>22</v>
      </c>
      <c r="B17" s="82" t="s">
        <v>23</v>
      </c>
      <c r="C17" s="82"/>
      <c r="D17" s="87" t="s">
        <v>24</v>
      </c>
      <c r="E17" s="88"/>
      <c r="F17" s="89"/>
      <c r="G17" s="34" t="s">
        <v>21</v>
      </c>
      <c r="H17" s="35" t="s">
        <v>25</v>
      </c>
      <c r="I17" s="36" t="s">
        <v>26</v>
      </c>
      <c r="J17" s="37" t="s">
        <v>44</v>
      </c>
      <c r="K17" s="33" t="s">
        <v>27</v>
      </c>
      <c r="L17" s="38" t="s">
        <v>62</v>
      </c>
      <c r="M17" s="39" t="s">
        <v>63</v>
      </c>
      <c r="N17" s="40" t="s">
        <v>64</v>
      </c>
      <c r="O17" s="40" t="s">
        <v>65</v>
      </c>
      <c r="P17" s="40" t="s">
        <v>66</v>
      </c>
      <c r="Q17" s="40" t="s">
        <v>67</v>
      </c>
    </row>
    <row r="18" spans="1:17" ht="35" thickBot="1" x14ac:dyDescent="0.3">
      <c r="A18" s="41" t="s">
        <v>28</v>
      </c>
      <c r="B18" s="42" t="s">
        <v>41</v>
      </c>
      <c r="C18" s="4"/>
      <c r="D18" s="90" t="s">
        <v>43</v>
      </c>
      <c r="E18" s="91"/>
      <c r="F18" s="22" t="str">
        <f>IF(D18="Déduction en pourcent médicament breveté",6.5,IF(D18="Déduction en pourcent médicament dont le brevet a expiré",5,IF(D18="Autre déduction en pourcent médicament breveté",3,IF(D18="Déduction fixe",224,"N/A"))))</f>
        <v>N/A</v>
      </c>
      <c r="G18" s="43">
        <f>IF(L18&gt;0,L18,M18)</f>
        <v>0</v>
      </c>
      <c r="H18" s="44">
        <v>0.12770000000000001</v>
      </c>
      <c r="I18" s="45">
        <f>G18*H18</f>
        <v>0</v>
      </c>
      <c r="J18" s="46"/>
      <c r="K18" s="46"/>
      <c r="L18" s="23">
        <f>IF(OR(D18="Déduction en pourcent médicament breveté",D18="Déduction en pourcent médicament dont le brevet a expiré",D18="Autre déduction en pourcent médicament breveté"),C18/100*(100-F18),0)</f>
        <v>0</v>
      </c>
      <c r="M18" s="23">
        <f>IF(D18="Déduction fixe",C18-F18,0)</f>
        <v>0</v>
      </c>
      <c r="N18" s="39" t="str">
        <f>IF(D18="Déduction en pourcent médicament breveté",6.5,IF(D18="Déduction en pourcent médicament dont le brevet a expiré",5,IF(D18="Autre déduction en pourcent médicament breveté",3,"N/A")))</f>
        <v>N/A</v>
      </c>
      <c r="O18" s="39" t="str">
        <f>IFERROR(IF(C18=0,"N/A",C18/100*(100-N18)),"N/A")</f>
        <v>N/A</v>
      </c>
      <c r="P18" s="39">
        <f>IF(C18-244&gt;O18,1,0)</f>
        <v>0</v>
      </c>
      <c r="Q18" s="39" t="str">
        <f>IF(OR(N18="N/A",O18="N/A"),"N/A",IF(P18=0,O18,C18-224))</f>
        <v>N/A</v>
      </c>
    </row>
    <row r="19" spans="1:17" ht="23.5" thickBot="1" x14ac:dyDescent="0.3">
      <c r="A19" s="41" t="s">
        <v>68</v>
      </c>
      <c r="B19" s="42" t="s">
        <v>70</v>
      </c>
      <c r="C19" s="5"/>
      <c r="D19" s="90" t="s">
        <v>43</v>
      </c>
      <c r="E19" s="91"/>
      <c r="F19" s="22" t="str">
        <f>IF(D19="Déduction en pourcent médicament dont le brevet a expiré",13.44,IF(D19="Autre déduction en pourcent",0,IF(D19="Aucun déduction",0,IF(D19="Déduction en pourcent médicament breveté",5.88,"N/A"))))</f>
        <v>N/A</v>
      </c>
      <c r="G19" s="47">
        <f>IF(D19="Veuillez sélectionner",0,(C19/100*(100-F19)))</f>
        <v>0</v>
      </c>
      <c r="H19" s="44">
        <v>0.95</v>
      </c>
      <c r="I19" s="45">
        <f t="shared" ref="I19:I26" si="0">G19*H19</f>
        <v>0</v>
      </c>
      <c r="J19" s="46"/>
      <c r="K19" s="46"/>
      <c r="L19" s="23"/>
      <c r="M19" s="23"/>
      <c r="N19" s="39" t="str">
        <f>IF(D19="Déduction en pourcent médicament dont le brevet a expiré",13.44,IF(D19="Autre déduction en pourcent",0,IF(D19="Aucun déduction",0,IF(D19="Déduction en pourcent médicament breveté",5.88,"N/A"))))</f>
        <v>N/A</v>
      </c>
      <c r="O19" s="39" t="str">
        <f>IFERROR(IF(C19=0,"N/A",C19/100*(100-N19)),"N/A")</f>
        <v>N/A</v>
      </c>
      <c r="P19" s="39"/>
      <c r="Q19" s="39"/>
    </row>
    <row r="20" spans="1:17" ht="35" thickBot="1" x14ac:dyDescent="0.3">
      <c r="A20" s="41" t="s">
        <v>29</v>
      </c>
      <c r="B20" s="42" t="s">
        <v>41</v>
      </c>
      <c r="C20" s="5"/>
      <c r="D20" s="83" t="s">
        <v>43</v>
      </c>
      <c r="E20" s="84"/>
      <c r="F20" s="14" t="str">
        <f>IF(D20="Déduction en pourcent",6.5,IF(D20="Déduction fixe",30,"N/A"))</f>
        <v>N/A</v>
      </c>
      <c r="G20" s="47">
        <f>IF(L20&gt;0,L20,M20)</f>
        <v>0</v>
      </c>
      <c r="H20" s="44">
        <v>0.95</v>
      </c>
      <c r="I20" s="45">
        <f t="shared" si="0"/>
        <v>0</v>
      </c>
      <c r="J20" s="46"/>
      <c r="K20" s="46"/>
      <c r="L20" s="23">
        <f>IF(D20="Déduction en pourcent",C20/100*(100-F20),0)</f>
        <v>0</v>
      </c>
      <c r="M20" s="23">
        <f>IF(D20="Déduction fixe",C20-F20,0)</f>
        <v>0</v>
      </c>
      <c r="N20" s="39" t="str">
        <f>IF(D20="Déduction en pourcent",6.5,"N/A")</f>
        <v>N/A</v>
      </c>
      <c r="O20" s="39" t="str">
        <f>IFERROR(IF(C20=0,"N/A",C20/100*(100-N20)),"N/A")</f>
        <v>N/A</v>
      </c>
      <c r="P20" s="39">
        <f>IF(C20-30&gt;O20,1,0)</f>
        <v>0</v>
      </c>
      <c r="Q20" s="39" t="str">
        <f>IF(OR(N20="N/A",O20="N/A"),"N/A",IF(P20=0,O20,C20-30))</f>
        <v>N/A</v>
      </c>
    </row>
    <row r="21" spans="1:17" ht="23.5" customHeight="1" thickBot="1" x14ac:dyDescent="0.3">
      <c r="A21" s="48" t="s">
        <v>30</v>
      </c>
      <c r="B21" s="49" t="s">
        <v>42</v>
      </c>
      <c r="C21" s="6"/>
      <c r="D21" s="70" t="s">
        <v>59</v>
      </c>
      <c r="E21" s="71"/>
      <c r="F21" s="14">
        <v>12.5</v>
      </c>
      <c r="G21" s="50">
        <f>C21/100*(100-F21)</f>
        <v>0</v>
      </c>
      <c r="H21" s="51">
        <v>1.1299999999999999</v>
      </c>
      <c r="I21" s="45">
        <f>G21*H21</f>
        <v>0</v>
      </c>
      <c r="J21" s="46"/>
      <c r="K21" s="46"/>
      <c r="L21" s="23"/>
      <c r="M21" s="23"/>
      <c r="N21" s="39"/>
      <c r="O21" s="39"/>
      <c r="P21" s="39"/>
      <c r="Q21" s="39"/>
    </row>
    <row r="22" spans="1:17" ht="35" thickBot="1" x14ac:dyDescent="0.3">
      <c r="A22" s="41" t="s">
        <v>31</v>
      </c>
      <c r="B22" s="42" t="s">
        <v>41</v>
      </c>
      <c r="C22" s="7"/>
      <c r="D22" s="85" t="s">
        <v>43</v>
      </c>
      <c r="E22" s="86"/>
      <c r="F22" s="9" t="str">
        <f>IF(D22="Déduction en pourcent",2.7,IF(D22="Déduction fixe",167,"N/A"))</f>
        <v>N/A</v>
      </c>
      <c r="G22" s="52">
        <f>IF(L22&gt;0,L22,M22)</f>
        <v>0</v>
      </c>
      <c r="H22" s="44">
        <v>8.3299999999999999E-2</v>
      </c>
      <c r="I22" s="45">
        <f t="shared" si="0"/>
        <v>0</v>
      </c>
      <c r="J22" s="46"/>
      <c r="K22" s="46"/>
      <c r="L22" s="23">
        <f>IF(D22="Déduction en pourcent",C22/100*(100-F22),0)</f>
        <v>0</v>
      </c>
      <c r="M22" s="23">
        <f>IF(D22="Déduction fixe",C22-F22,0)</f>
        <v>0</v>
      </c>
      <c r="N22" s="39" t="str">
        <f>IF(D22="Déduction en pourcent",2.7,"N/A")</f>
        <v>N/A</v>
      </c>
      <c r="O22" s="39" t="str">
        <f>IFERROR(IF(C22=0,"N/A",C22/100*(100-N22)),"N/A")</f>
        <v>N/A</v>
      </c>
      <c r="P22" s="39">
        <f>IF(C22-167&gt;O22,1,0)</f>
        <v>0</v>
      </c>
      <c r="Q22" s="39" t="str">
        <f>IF(OR(N22="N/A",O22="N/A"),"N/A",IF(P22=0,O22,C22-167))</f>
        <v>N/A</v>
      </c>
    </row>
    <row r="23" spans="1:17" ht="35" thickBot="1" x14ac:dyDescent="0.3">
      <c r="A23" s="41" t="s">
        <v>32</v>
      </c>
      <c r="B23" s="42" t="s">
        <v>41</v>
      </c>
      <c r="C23" s="5"/>
      <c r="D23" s="70" t="s">
        <v>43</v>
      </c>
      <c r="E23" s="71"/>
      <c r="F23" s="9" t="str">
        <f>IF(D23="Déduction en pourcent",3,IF(D23="Déduction fixe",30,"N/A"))</f>
        <v>N/A</v>
      </c>
      <c r="G23" s="47">
        <f>IF(L23&gt;0,L23,M23)</f>
        <v>0</v>
      </c>
      <c r="H23" s="44">
        <v>0.95</v>
      </c>
      <c r="I23" s="45">
        <f t="shared" si="0"/>
        <v>0</v>
      </c>
      <c r="J23" s="46"/>
      <c r="K23" s="46"/>
      <c r="L23" s="23">
        <f>IF(D23="Déduction en pourcent",C23/100*(100-F23),0)</f>
        <v>0</v>
      </c>
      <c r="M23" s="23">
        <f>IF(D23="Déduction fixe",C23-F23,0)</f>
        <v>0</v>
      </c>
      <c r="N23" s="39" t="str">
        <f>IF(D23="Déduction en pourcent",3,"N/A")</f>
        <v>N/A</v>
      </c>
      <c r="O23" s="39" t="str">
        <f t="shared" ref="O23" si="1">IFERROR(IF(C23=0,"N/A",C23/100*(100-N23)),"N/A")</f>
        <v>N/A</v>
      </c>
      <c r="P23" s="39">
        <f t="shared" ref="P23" si="2">IF(C23-30&gt;O23,1,0)</f>
        <v>0</v>
      </c>
      <c r="Q23" s="39" t="str">
        <f t="shared" ref="Q23" si="3">IF(OR(N23="N/A",O23="N/A"),"N/A",IF(P23=0,O23,C23-30))</f>
        <v>N/A</v>
      </c>
    </row>
    <row r="24" spans="1:17" ht="21.65" customHeight="1" thickBot="1" x14ac:dyDescent="0.3">
      <c r="A24" s="41" t="s">
        <v>33</v>
      </c>
      <c r="B24" s="58"/>
      <c r="C24" s="59"/>
      <c r="D24" s="59"/>
      <c r="E24" s="59"/>
      <c r="F24" s="60"/>
      <c r="G24" s="8"/>
      <c r="H24" s="44">
        <v>0.95</v>
      </c>
      <c r="I24" s="45">
        <f t="shared" si="0"/>
        <v>0</v>
      </c>
      <c r="J24" s="46"/>
      <c r="K24" s="46"/>
    </row>
    <row r="25" spans="1:17" ht="21.65" customHeight="1" thickBot="1" x14ac:dyDescent="0.3">
      <c r="A25" s="41" t="s">
        <v>34</v>
      </c>
      <c r="B25" s="78"/>
      <c r="C25" s="79"/>
      <c r="D25" s="79"/>
      <c r="E25" s="79"/>
      <c r="F25" s="80"/>
      <c r="G25" s="5"/>
      <c r="H25" s="44">
        <v>0.95</v>
      </c>
      <c r="I25" s="45">
        <f t="shared" si="0"/>
        <v>0</v>
      </c>
      <c r="J25" s="46"/>
      <c r="K25" s="46"/>
    </row>
    <row r="26" spans="1:17" ht="21.65" customHeight="1" thickBot="1" x14ac:dyDescent="0.3">
      <c r="A26" s="41" t="s">
        <v>35</v>
      </c>
      <c r="B26" s="78"/>
      <c r="C26" s="79"/>
      <c r="D26" s="79"/>
      <c r="E26" s="79"/>
      <c r="F26" s="80"/>
      <c r="G26" s="5"/>
      <c r="H26" s="44">
        <v>0.95</v>
      </c>
      <c r="I26" s="45">
        <f t="shared" si="0"/>
        <v>0</v>
      </c>
      <c r="J26" s="46"/>
      <c r="K26" s="46"/>
    </row>
    <row r="27" spans="1:17" ht="14.15" customHeight="1" thickBot="1" x14ac:dyDescent="0.35">
      <c r="A27" s="56" t="s">
        <v>36</v>
      </c>
      <c r="E27" s="65" t="s">
        <v>37</v>
      </c>
      <c r="F27" s="65"/>
      <c r="G27" s="65"/>
      <c r="H27" s="24" t="e">
        <f>AVERAGE(IF(H18:H26&lt;&gt;0,H18:H26,""))</f>
        <v>#VALUE!</v>
      </c>
      <c r="I27" s="25" t="e">
        <f>AVERAGEIF(I18:I26,"&lt;&gt;0")</f>
        <v>#DIV/0!</v>
      </c>
    </row>
    <row r="28" spans="1:17" ht="14.15" customHeight="1" thickBot="1" x14ac:dyDescent="0.35">
      <c r="E28" s="72" t="s">
        <v>38</v>
      </c>
      <c r="F28" s="72"/>
      <c r="G28" s="72"/>
      <c r="H28" s="73"/>
      <c r="I28" s="26" t="e">
        <f>(ROUND(I27,2)-E15)/ABS(E15)</f>
        <v>#DIV/0!</v>
      </c>
    </row>
    <row r="29" spans="1:17" ht="3" customHeight="1" x14ac:dyDescent="0.25"/>
    <row r="30" spans="1:17" x14ac:dyDescent="0.25">
      <c r="A30" s="1" t="s">
        <v>39</v>
      </c>
      <c r="B30" s="54"/>
      <c r="F30" s="1" t="s">
        <v>40</v>
      </c>
      <c r="G30" s="54"/>
      <c r="H30" s="54"/>
      <c r="I30" s="55"/>
    </row>
    <row r="31" spans="1:17" x14ac:dyDescent="0.25">
      <c r="I31" s="53"/>
    </row>
  </sheetData>
  <sheetProtection algorithmName="SHA-512" hashValue="htu6FJfl0TjBb4lQEv/+ap032p3bRwV2rueLAuV+bjRj/xAqysgIxaLaOiyHVFxetenRLvTQppKYKIGteFu+jQ==" saltValue="EmukksxXObpuSUh0ORaAKw==" spinCount="100000" sheet="1" formatCells="0" formatColumns="0" selectLockedCells="1"/>
  <mergeCells count="32">
    <mergeCell ref="E28:H28"/>
    <mergeCell ref="E27:G27"/>
    <mergeCell ref="A5:I5"/>
    <mergeCell ref="A6:F6"/>
    <mergeCell ref="G1:I1"/>
    <mergeCell ref="B25:F25"/>
    <mergeCell ref="B26:F26"/>
    <mergeCell ref="G3:I3"/>
    <mergeCell ref="G2:I2"/>
    <mergeCell ref="B17:C17"/>
    <mergeCell ref="D20:E20"/>
    <mergeCell ref="D22:E22"/>
    <mergeCell ref="D23:E23"/>
    <mergeCell ref="D17:F17"/>
    <mergeCell ref="D18:E18"/>
    <mergeCell ref="D19:E19"/>
    <mergeCell ref="B24:F24"/>
    <mergeCell ref="A14:D14"/>
    <mergeCell ref="B8:E8"/>
    <mergeCell ref="I4:J4"/>
    <mergeCell ref="A15:D15"/>
    <mergeCell ref="A10:B10"/>
    <mergeCell ref="C10:E10"/>
    <mergeCell ref="F10:H10"/>
    <mergeCell ref="E14:H14"/>
    <mergeCell ref="E15:H15"/>
    <mergeCell ref="A12:B12"/>
    <mergeCell ref="C12:E12"/>
    <mergeCell ref="F12:H12"/>
    <mergeCell ref="F8:H8"/>
    <mergeCell ref="I12:K12"/>
    <mergeCell ref="D21:E21"/>
  </mergeCells>
  <conditionalFormatting sqref="F18">
    <cfRule type="expression" dxfId="12" priority="15">
      <formula>$G18&gt;$Q18</formula>
    </cfRule>
    <cfRule type="expression" dxfId="11" priority="16">
      <formula>AND($G18&lt;$Q18,$D18&lt;&gt;"Fixer Abzug")</formula>
    </cfRule>
  </conditionalFormatting>
  <conditionalFormatting sqref="F18:F20">
    <cfRule type="expression" dxfId="10" priority="8">
      <formula>$F18="N/A"</formula>
    </cfRule>
  </conditionalFormatting>
  <conditionalFormatting sqref="F19">
    <cfRule type="expression" dxfId="9" priority="12">
      <formula>$G19&gt;$O19</formula>
    </cfRule>
    <cfRule type="expression" dxfId="8" priority="13">
      <formula>$G19&lt;$O19</formula>
    </cfRule>
  </conditionalFormatting>
  <conditionalFormatting sqref="F20">
    <cfRule type="expression" dxfId="7" priority="9">
      <formula>$G20&gt;$Q20</formula>
    </cfRule>
    <cfRule type="expression" dxfId="6" priority="10">
      <formula>AND($G20&lt;$Q20,$D20&lt;&gt;"Fixer Abzug")</formula>
    </cfRule>
  </conditionalFormatting>
  <conditionalFormatting sqref="F21">
    <cfRule type="expression" dxfId="5" priority="7">
      <formula>$F21&gt;12.5</formula>
    </cfRule>
  </conditionalFormatting>
  <conditionalFormatting sqref="F22:F23">
    <cfRule type="expression" dxfId="4" priority="1">
      <formula>$F22="N/A"</formula>
    </cfRule>
    <cfRule type="expression" dxfId="3" priority="2">
      <formula>$G22&gt;$Q22</formula>
    </cfRule>
    <cfRule type="expression" dxfId="2" priority="3">
      <formula>AND($G22&lt;$Q22,$D22&lt;&gt;"Fixer Abzug")</formula>
    </cfRule>
  </conditionalFormatting>
  <conditionalFormatting sqref="H27:I27">
    <cfRule type="expression" dxfId="1" priority="18" stopIfTrue="1">
      <formula>ISERROR(H27)</formula>
    </cfRule>
  </conditionalFormatting>
  <conditionalFormatting sqref="I28">
    <cfRule type="containsErrors" dxfId="0" priority="17">
      <formula>ISERROR(I28)</formula>
    </cfRule>
  </conditionalFormatting>
  <dataValidations count="3">
    <dataValidation type="list" allowBlank="1" showInputMessage="1" showErrorMessage="1" sqref="D20:E20 D22:E23" xr:uid="{F9654311-748B-4CA3-B402-F1FEC9B16236}">
      <formula1>"Veuillez sélectionner,Déduction en pourcent,Déduction fixe"</formula1>
    </dataValidation>
    <dataValidation type="list" allowBlank="1" showInputMessage="1" showErrorMessage="1" sqref="D18:E18" xr:uid="{C861B2B3-48E5-4CBC-BE08-93F758ED7DA1}">
      <formula1>"Veuillez sélectionner,Déduction en pourcent médicament breveté,Déduction en pourcent médicament dont le brevet a expiré,Autre déduction en pourcent médicament breveté,Déduction fixe"</formula1>
    </dataValidation>
    <dataValidation type="list" allowBlank="1" showInputMessage="1" showErrorMessage="1" sqref="D19:E19" xr:uid="{7E6F2EA7-61A7-4668-AC4D-D3E1E98709F7}">
      <formula1>"Veuillez sélectionner,Déduction en pourcent médicament breveté,Déduction en pourcent médicament dont le brevet a expiré,Aucun déduction,Autre déduction en pourcent"</formula1>
    </dataValidation>
  </dataValidations>
  <hyperlinks>
    <hyperlink ref="G6:H6" location="'Hinweise und Links'!A1" display="les indications et liens" xr:uid="{00000000-0004-0000-0000-000001000000}"/>
    <hyperlink ref="A27" location="'Indications et liens'!A1" display="Explication des notes en base de page" xr:uid="{DAF9F940-5B20-4743-9783-EB178BF3DF3C}"/>
    <hyperlink ref="G6" location="'Indications et liens'!A1" display="les indications et liens" xr:uid="{C4667E5D-7D8D-44DE-9EF3-FE2B3FFB02B6}"/>
  </hyperlinks>
  <pageMargins left="0.7" right="0.7" top="0.78740157499999996" bottom="0.78740157499999996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>
                  <from>
                    <xdr:col>9</xdr:col>
                    <xdr:colOff>31750</xdr:colOff>
                    <xdr:row>17</xdr:row>
                    <xdr:rowOff>69850</xdr:rowOff>
                  </from>
                  <to>
                    <xdr:col>9</xdr:col>
                    <xdr:colOff>342900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69850</xdr:rowOff>
                  </from>
                  <to>
                    <xdr:col>10</xdr:col>
                    <xdr:colOff>412750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9</xdr:col>
                    <xdr:colOff>31750</xdr:colOff>
                    <xdr:row>18</xdr:row>
                    <xdr:rowOff>69850</xdr:rowOff>
                  </from>
                  <to>
                    <xdr:col>9</xdr:col>
                    <xdr:colOff>342900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10</xdr:col>
                    <xdr:colOff>95250</xdr:colOff>
                    <xdr:row>18</xdr:row>
                    <xdr:rowOff>69850</xdr:rowOff>
                  </from>
                  <to>
                    <xdr:col>10</xdr:col>
                    <xdr:colOff>412750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9</xdr:col>
                    <xdr:colOff>31750</xdr:colOff>
                    <xdr:row>19</xdr:row>
                    <xdr:rowOff>69850</xdr:rowOff>
                  </from>
                  <to>
                    <xdr:col>9</xdr:col>
                    <xdr:colOff>342900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10</xdr:col>
                    <xdr:colOff>95250</xdr:colOff>
                    <xdr:row>19</xdr:row>
                    <xdr:rowOff>69850</xdr:rowOff>
                  </from>
                  <to>
                    <xdr:col>10</xdr:col>
                    <xdr:colOff>412750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10</xdr:col>
                    <xdr:colOff>95250</xdr:colOff>
                    <xdr:row>19</xdr:row>
                    <xdr:rowOff>450850</xdr:rowOff>
                  </from>
                  <to>
                    <xdr:col>10</xdr:col>
                    <xdr:colOff>412750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69850</xdr:rowOff>
                  </from>
                  <to>
                    <xdr:col>10</xdr:col>
                    <xdr:colOff>412750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10</xdr:col>
                    <xdr:colOff>95250</xdr:colOff>
                    <xdr:row>22</xdr:row>
                    <xdr:rowOff>69850</xdr:rowOff>
                  </from>
                  <to>
                    <xdr:col>10</xdr:col>
                    <xdr:colOff>412750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10</xdr:col>
                    <xdr:colOff>95250</xdr:colOff>
                    <xdr:row>22</xdr:row>
                    <xdr:rowOff>450850</xdr:rowOff>
                  </from>
                  <to>
                    <xdr:col>10</xdr:col>
                    <xdr:colOff>412750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10</xdr:col>
                    <xdr:colOff>95250</xdr:colOff>
                    <xdr:row>23</xdr:row>
                    <xdr:rowOff>266700</xdr:rowOff>
                  </from>
                  <to>
                    <xdr:col>10</xdr:col>
                    <xdr:colOff>412750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10</xdr:col>
                    <xdr:colOff>95250</xdr:colOff>
                    <xdr:row>24</xdr:row>
                    <xdr:rowOff>279400</xdr:rowOff>
                  </from>
                  <to>
                    <xdr:col>10</xdr:col>
                    <xdr:colOff>412750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9</xdr:col>
                    <xdr:colOff>31750</xdr:colOff>
                    <xdr:row>24</xdr:row>
                    <xdr:rowOff>279400</xdr:rowOff>
                  </from>
                  <to>
                    <xdr:col>9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9</xdr:col>
                    <xdr:colOff>31750</xdr:colOff>
                    <xdr:row>23</xdr:row>
                    <xdr:rowOff>266700</xdr:rowOff>
                  </from>
                  <to>
                    <xdr:col>9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9</xdr:col>
                    <xdr:colOff>31750</xdr:colOff>
                    <xdr:row>22</xdr:row>
                    <xdr:rowOff>450850</xdr:rowOff>
                  </from>
                  <to>
                    <xdr:col>9</xdr:col>
                    <xdr:colOff>342900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9</xdr:col>
                    <xdr:colOff>31750</xdr:colOff>
                    <xdr:row>22</xdr:row>
                    <xdr:rowOff>69850</xdr:rowOff>
                  </from>
                  <to>
                    <xdr:col>9</xdr:col>
                    <xdr:colOff>342900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9</xdr:col>
                    <xdr:colOff>31750</xdr:colOff>
                    <xdr:row>21</xdr:row>
                    <xdr:rowOff>69850</xdr:rowOff>
                  </from>
                  <to>
                    <xdr:col>9</xdr:col>
                    <xdr:colOff>342900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9</xdr:col>
                    <xdr:colOff>31750</xdr:colOff>
                    <xdr:row>19</xdr:row>
                    <xdr:rowOff>450850</xdr:rowOff>
                  </from>
                  <to>
                    <xdr:col>9</xdr:col>
                    <xdr:colOff>342900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9</xdr:col>
                    <xdr:colOff>31750</xdr:colOff>
                    <xdr:row>17</xdr:row>
                    <xdr:rowOff>69850</xdr:rowOff>
                  </from>
                  <to>
                    <xdr:col>9</xdr:col>
                    <xdr:colOff>342900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69850</xdr:rowOff>
                  </from>
                  <to>
                    <xdr:col>10</xdr:col>
                    <xdr:colOff>412750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9</xdr:col>
                    <xdr:colOff>31750</xdr:colOff>
                    <xdr:row>18</xdr:row>
                    <xdr:rowOff>69850</xdr:rowOff>
                  </from>
                  <to>
                    <xdr:col>9</xdr:col>
                    <xdr:colOff>342900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10</xdr:col>
                    <xdr:colOff>95250</xdr:colOff>
                    <xdr:row>18</xdr:row>
                    <xdr:rowOff>69850</xdr:rowOff>
                  </from>
                  <to>
                    <xdr:col>10</xdr:col>
                    <xdr:colOff>412750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9</xdr:col>
                    <xdr:colOff>31750</xdr:colOff>
                    <xdr:row>19</xdr:row>
                    <xdr:rowOff>69850</xdr:rowOff>
                  </from>
                  <to>
                    <xdr:col>9</xdr:col>
                    <xdr:colOff>342900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10</xdr:col>
                    <xdr:colOff>95250</xdr:colOff>
                    <xdr:row>19</xdr:row>
                    <xdr:rowOff>69850</xdr:rowOff>
                  </from>
                  <to>
                    <xdr:col>10</xdr:col>
                    <xdr:colOff>412750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10</xdr:col>
                    <xdr:colOff>95250</xdr:colOff>
                    <xdr:row>19</xdr:row>
                    <xdr:rowOff>450850</xdr:rowOff>
                  </from>
                  <to>
                    <xdr:col>10</xdr:col>
                    <xdr:colOff>412750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69850</xdr:rowOff>
                  </from>
                  <to>
                    <xdr:col>10</xdr:col>
                    <xdr:colOff>412750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10</xdr:col>
                    <xdr:colOff>95250</xdr:colOff>
                    <xdr:row>22</xdr:row>
                    <xdr:rowOff>69850</xdr:rowOff>
                  </from>
                  <to>
                    <xdr:col>10</xdr:col>
                    <xdr:colOff>412750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10</xdr:col>
                    <xdr:colOff>95250</xdr:colOff>
                    <xdr:row>22</xdr:row>
                    <xdr:rowOff>450850</xdr:rowOff>
                  </from>
                  <to>
                    <xdr:col>10</xdr:col>
                    <xdr:colOff>412750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10</xdr:col>
                    <xdr:colOff>95250</xdr:colOff>
                    <xdr:row>23</xdr:row>
                    <xdr:rowOff>266700</xdr:rowOff>
                  </from>
                  <to>
                    <xdr:col>10</xdr:col>
                    <xdr:colOff>412750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10</xdr:col>
                    <xdr:colOff>95250</xdr:colOff>
                    <xdr:row>24</xdr:row>
                    <xdr:rowOff>279400</xdr:rowOff>
                  </from>
                  <to>
                    <xdr:col>10</xdr:col>
                    <xdr:colOff>412750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9</xdr:col>
                    <xdr:colOff>31750</xdr:colOff>
                    <xdr:row>24</xdr:row>
                    <xdr:rowOff>279400</xdr:rowOff>
                  </from>
                  <to>
                    <xdr:col>9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9</xdr:col>
                    <xdr:colOff>31750</xdr:colOff>
                    <xdr:row>23</xdr:row>
                    <xdr:rowOff>266700</xdr:rowOff>
                  </from>
                  <to>
                    <xdr:col>9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9</xdr:col>
                    <xdr:colOff>31750</xdr:colOff>
                    <xdr:row>22</xdr:row>
                    <xdr:rowOff>450850</xdr:rowOff>
                  </from>
                  <to>
                    <xdr:col>9</xdr:col>
                    <xdr:colOff>342900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9</xdr:col>
                    <xdr:colOff>31750</xdr:colOff>
                    <xdr:row>22</xdr:row>
                    <xdr:rowOff>69850</xdr:rowOff>
                  </from>
                  <to>
                    <xdr:col>9</xdr:col>
                    <xdr:colOff>342900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9</xdr:col>
                    <xdr:colOff>31750</xdr:colOff>
                    <xdr:row>21</xdr:row>
                    <xdr:rowOff>69850</xdr:rowOff>
                  </from>
                  <to>
                    <xdr:col>9</xdr:col>
                    <xdr:colOff>342900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9</xdr:col>
                    <xdr:colOff>31750</xdr:colOff>
                    <xdr:row>19</xdr:row>
                    <xdr:rowOff>450850</xdr:rowOff>
                  </from>
                  <to>
                    <xdr:col>9</xdr:col>
                    <xdr:colOff>342900</xdr:colOff>
                    <xdr:row>20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zoomScaleNormal="100" workbookViewId="0">
      <selection activeCell="B35" sqref="B35:C35"/>
    </sheetView>
  </sheetViews>
  <sheetFormatPr baseColWidth="10" defaultRowHeight="14" x14ac:dyDescent="0.3"/>
  <cols>
    <col min="1" max="1" width="1.08203125" customWidth="1"/>
  </cols>
  <sheetData>
    <row r="1" spans="1:14" x14ac:dyDescent="0.3">
      <c r="J1" s="94" t="s">
        <v>49</v>
      </c>
      <c r="K1" s="94"/>
    </row>
    <row r="2" spans="1:14" s="1" customFormat="1" x14ac:dyDescent="0.3">
      <c r="A2" s="10" t="s">
        <v>1</v>
      </c>
    </row>
    <row r="3" spans="1:14" s="1" customFormat="1" x14ac:dyDescent="0.3">
      <c r="B3" s="3"/>
    </row>
    <row r="4" spans="1:14" s="1" customFormat="1" ht="12.5" x14ac:dyDescent="0.25">
      <c r="A4" s="12" t="s">
        <v>0</v>
      </c>
      <c r="B4" s="1" t="s">
        <v>2</v>
      </c>
    </row>
    <row r="5" spans="1:14" s="1" customFormat="1" ht="39.75" customHeight="1" x14ac:dyDescent="0.25">
      <c r="A5" s="12" t="s">
        <v>0</v>
      </c>
      <c r="B5" s="95" t="s">
        <v>50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4" s="1" customFormat="1" ht="12.5" x14ac:dyDescent="0.25">
      <c r="A6" s="12" t="s">
        <v>0</v>
      </c>
      <c r="B6" s="1" t="s">
        <v>3</v>
      </c>
    </row>
    <row r="7" spans="1:14" s="1" customFormat="1" ht="12.5" x14ac:dyDescent="0.25"/>
    <row r="8" spans="1:14" s="1" customFormat="1" ht="15" x14ac:dyDescent="0.3">
      <c r="A8" s="2" t="s">
        <v>57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4" s="1" customFormat="1" ht="16.399999999999999" customHeight="1" x14ac:dyDescent="0.25">
      <c r="A9" s="12" t="s">
        <v>0</v>
      </c>
      <c r="B9" s="92" t="s">
        <v>60</v>
      </c>
      <c r="C9" s="92"/>
      <c r="D9" s="92"/>
      <c r="E9" s="92"/>
      <c r="F9" s="92"/>
      <c r="G9" s="92"/>
      <c r="H9" s="92"/>
      <c r="I9" s="92"/>
      <c r="J9" s="92"/>
      <c r="K9" s="92"/>
    </row>
    <row r="10" spans="1:14" s="1" customFormat="1" ht="14.5" customHeight="1" x14ac:dyDescent="0.25">
      <c r="A10" s="12" t="s">
        <v>0</v>
      </c>
      <c r="B10" s="92" t="s">
        <v>58</v>
      </c>
      <c r="C10" s="92"/>
      <c r="D10" s="92"/>
      <c r="E10" s="92"/>
      <c r="F10" s="92"/>
      <c r="G10" s="92"/>
      <c r="H10" s="92"/>
      <c r="I10" s="92"/>
      <c r="J10" s="92"/>
      <c r="K10" s="92"/>
    </row>
    <row r="11" spans="1:14" s="1" customFormat="1" ht="55.4" customHeight="1" x14ac:dyDescent="0.25">
      <c r="A11" s="12" t="s">
        <v>0</v>
      </c>
      <c r="B11" s="92" t="s">
        <v>61</v>
      </c>
      <c r="C11" s="92"/>
      <c r="D11" s="92"/>
      <c r="E11" s="92"/>
      <c r="F11" s="92"/>
      <c r="G11" s="92"/>
      <c r="H11" s="92"/>
      <c r="I11" s="92"/>
      <c r="J11" s="92"/>
      <c r="K11" s="92"/>
    </row>
    <row r="12" spans="1:14" s="1" customFormat="1" ht="12.75" customHeight="1" x14ac:dyDescent="0.25">
      <c r="A12" s="13" t="s">
        <v>0</v>
      </c>
      <c r="B12" s="92" t="s">
        <v>69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4" s="1" customFormat="1" ht="12.5" x14ac:dyDescent="0.25">
      <c r="A13" s="13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4" s="1" customFormat="1" ht="15" x14ac:dyDescent="0.3">
      <c r="A14" s="2" t="s">
        <v>4</v>
      </c>
    </row>
    <row r="15" spans="1:14" s="1" customFormat="1" ht="12.5" x14ac:dyDescent="0.25">
      <c r="A15" s="12" t="s">
        <v>0</v>
      </c>
      <c r="B15" s="93" t="s">
        <v>5</v>
      </c>
      <c r="C15" s="93"/>
      <c r="D15" s="93"/>
      <c r="E15" s="93"/>
      <c r="F15" s="93"/>
      <c r="G15" s="93"/>
      <c r="H15" s="93"/>
      <c r="I15" s="93"/>
      <c r="J15" s="93"/>
      <c r="K15" s="93"/>
    </row>
    <row r="16" spans="1:14" s="1" customFormat="1" ht="12.75" customHeight="1" x14ac:dyDescent="0.25">
      <c r="A16" s="12" t="s">
        <v>0</v>
      </c>
      <c r="B16" s="93" t="s">
        <v>6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pans="1:17" s="1" customFormat="1" ht="12.5" x14ac:dyDescent="0.25">
      <c r="A17" s="12"/>
      <c r="B17" s="93" t="s">
        <v>7</v>
      </c>
      <c r="C17" s="93"/>
      <c r="D17" s="93"/>
      <c r="E17" s="16">
        <v>5.8799999999999998E-2</v>
      </c>
      <c r="F17" s="15"/>
      <c r="G17" s="15"/>
      <c r="H17" s="15"/>
      <c r="I17" s="15"/>
      <c r="J17" s="15"/>
      <c r="K17" s="15"/>
    </row>
    <row r="18" spans="1:17" s="1" customFormat="1" ht="12.5" x14ac:dyDescent="0.25">
      <c r="A18" s="12"/>
      <c r="B18" s="93" t="s">
        <v>8</v>
      </c>
      <c r="C18" s="93"/>
      <c r="D18" s="93"/>
      <c r="E18" s="16">
        <v>0.13439999999999999</v>
      </c>
      <c r="F18" s="15"/>
      <c r="G18" s="15"/>
      <c r="H18" s="15"/>
      <c r="I18" s="15"/>
      <c r="J18" s="15"/>
      <c r="K18" s="15"/>
    </row>
    <row r="19" spans="1:17" s="1" customFormat="1" ht="12.5" x14ac:dyDescent="0.25">
      <c r="A19" s="12"/>
      <c r="B19" s="93" t="s">
        <v>9</v>
      </c>
      <c r="C19" s="93"/>
      <c r="D19" s="93"/>
      <c r="E19" s="17">
        <v>0</v>
      </c>
      <c r="F19" s="15"/>
      <c r="G19" s="15"/>
      <c r="H19" s="15"/>
      <c r="I19" s="15"/>
      <c r="J19" s="15"/>
      <c r="K19" s="15"/>
    </row>
    <row r="20" spans="1:17" s="1" customFormat="1" ht="12.75" customHeight="1" x14ac:dyDescent="0.25">
      <c r="A20" s="12"/>
      <c r="B20" s="93" t="s">
        <v>10</v>
      </c>
      <c r="C20" s="93"/>
      <c r="D20" s="93"/>
      <c r="E20" s="93" t="s">
        <v>11</v>
      </c>
      <c r="F20" s="93"/>
      <c r="G20" s="93"/>
      <c r="H20" s="93"/>
      <c r="I20" s="93"/>
      <c r="J20" s="93"/>
      <c r="K20" s="93"/>
    </row>
    <row r="21" spans="1:17" s="1" customFormat="1" ht="12.75" customHeight="1" x14ac:dyDescent="0.25">
      <c r="A21" s="12" t="s">
        <v>0</v>
      </c>
      <c r="B21" s="93" t="s">
        <v>12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</row>
    <row r="22" spans="1:17" s="1" customFormat="1" ht="12.5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7" ht="15" x14ac:dyDescent="0.3">
      <c r="A23" s="2" t="s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1" customFormat="1" ht="12.5" x14ac:dyDescent="0.25">
      <c r="A24" s="1" t="s">
        <v>14</v>
      </c>
    </row>
    <row r="25" spans="1:17" s="1" customFormat="1" ht="12.5" x14ac:dyDescent="0.25"/>
    <row r="26" spans="1:17" s="1" customFormat="1" ht="15" x14ac:dyDescent="0.3">
      <c r="A26" s="18" t="s">
        <v>15</v>
      </c>
    </row>
    <row r="27" spans="1:17" s="1" customFormat="1" ht="12.5" x14ac:dyDescent="0.25">
      <c r="A27" s="1" t="s">
        <v>16</v>
      </c>
    </row>
    <row r="29" spans="1:17" x14ac:dyDescent="0.3">
      <c r="A29" s="10" t="s">
        <v>45</v>
      </c>
    </row>
    <row r="30" spans="1:17" x14ac:dyDescent="0.3">
      <c r="A30" s="96" t="s">
        <v>46</v>
      </c>
      <c r="B30" s="96"/>
      <c r="C30" s="96"/>
      <c r="D30" s="96"/>
      <c r="E30" s="96"/>
      <c r="F30" s="96"/>
      <c r="G30" s="11"/>
      <c r="H30" s="11"/>
      <c r="I30" s="11"/>
      <c r="J30" s="11"/>
      <c r="K30" s="11"/>
    </row>
    <row r="31" spans="1:17" ht="26.5" customHeight="1" x14ac:dyDescent="0.3">
      <c r="A31" s="96" t="s">
        <v>47</v>
      </c>
      <c r="B31" s="96"/>
      <c r="C31" s="96"/>
      <c r="D31" s="96"/>
      <c r="E31" s="96"/>
      <c r="F31" s="96"/>
      <c r="G31" s="11"/>
      <c r="H31" s="11"/>
      <c r="I31" s="11"/>
      <c r="J31" s="11"/>
      <c r="K31" s="11"/>
    </row>
    <row r="32" spans="1:17" x14ac:dyDescent="0.3">
      <c r="A32" s="96" t="s">
        <v>48</v>
      </c>
      <c r="B32" s="96"/>
      <c r="C32" s="96"/>
      <c r="D32" s="96"/>
      <c r="E32" s="96"/>
      <c r="F32" s="96"/>
      <c r="G32" s="11"/>
      <c r="H32" s="11"/>
      <c r="I32" s="11"/>
      <c r="J32" s="11"/>
      <c r="K32" s="11"/>
    </row>
    <row r="33" spans="2:1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3">
      <c r="B35" s="94" t="s">
        <v>49</v>
      </c>
      <c r="C35" s="94"/>
    </row>
  </sheetData>
  <mergeCells count="18">
    <mergeCell ref="B35:C35"/>
    <mergeCell ref="A30:F30"/>
    <mergeCell ref="A31:F31"/>
    <mergeCell ref="A32:F32"/>
    <mergeCell ref="B15:K15"/>
    <mergeCell ref="B16:N16"/>
    <mergeCell ref="B17:D17"/>
    <mergeCell ref="B18:D18"/>
    <mergeCell ref="B19:D19"/>
    <mergeCell ref="B12:K12"/>
    <mergeCell ref="B20:D20"/>
    <mergeCell ref="E20:K20"/>
    <mergeCell ref="B21:Q21"/>
    <mergeCell ref="J1:K1"/>
    <mergeCell ref="B5:L5"/>
    <mergeCell ref="B9:K9"/>
    <mergeCell ref="B10:K10"/>
    <mergeCell ref="B11:K11"/>
  </mergeCells>
  <hyperlinks>
    <hyperlink ref="B35" location="'APV-Formular'!A1" display="zurück zum APV-Formular" xr:uid="{00000000-0004-0000-0100-000000000000}"/>
    <hyperlink ref="J1" location="'APV-Formular'!A1" display="zurück zum APV-Formular" xr:uid="{00000000-0004-0000-0100-000001000000}"/>
    <hyperlink ref="A30:F30" r:id="rId1" display="Ordonnance du 27 juin 1995 sur l'assurance-maladie (OAMAL; RS 832.102)" xr:uid="{00000000-0004-0000-0100-000002000000}"/>
    <hyperlink ref="A31:F31" r:id="rId2" display="Ordonnance du DFI du 29 septembre 1995 sur les prestations dans l'assurance obligatoire des soins en cas de maladie (OPAS; RS 832.112.31)" xr:uid="{00000000-0004-0000-0100-000003000000}"/>
    <hyperlink ref="A32:F32" r:id="rId3" display="Instructions du 1er mai 2017 concernant la liste des spécialités" xr:uid="{00000000-0004-0000-0100-000004000000}"/>
    <hyperlink ref="J1:K1" location="'Formulaire CPE'!A1" display="retour au formulaire CPE" xr:uid="{3824D400-724C-4AF8-951A-4DC17C459C40}"/>
    <hyperlink ref="B35:C35" location="'Formulaire CPE'!A1" display="retour au formulaire CPE" xr:uid="{9E1AE11F-9A9A-49D4-89FA-85E09F1C139D}"/>
  </hyperlinks>
  <pageMargins left="0.7" right="0.7" top="0.78740157499999996" bottom="0.78740157499999996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Formulaire CPE</vt:lpstr>
      <vt:lpstr>Indications et liens</vt:lpstr>
      <vt:lpstr>'Formulaire CPE'!Druckbereich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Rizzi Andrea BAG</dc:creator>
  <cp:lastModifiedBy>Ziegler Anita BAG</cp:lastModifiedBy>
  <cp:lastPrinted>2017-07-03T13:41:47Z</cp:lastPrinted>
  <dcterms:created xsi:type="dcterms:W3CDTF">2017-06-29T07:38:58Z</dcterms:created>
  <dcterms:modified xsi:type="dcterms:W3CDTF">2025-03-24T16:20:52Z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2025-03-06T13:35:23Z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043e3431-a57f-40d8-89b2-5a851a3c4de8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