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BAG$\Org\KUV_AKV\05_AMA\14_Wechselkursberechnung APV Formulare\25.1 Januar 2025\Finale Dokumente - mit Blattschutz\"/>
    </mc:Choice>
  </mc:AlternateContent>
  <xr:revisionPtr revIDLastSave="0" documentId="13_ncr:1_{C793BD52-324C-4A1C-A35C-615C9E59A8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ulaire CPE" sheetId="1" r:id="rId1"/>
    <sheet name="Indications et liens" sheetId="2" r:id="rId2"/>
  </sheets>
  <definedNames>
    <definedName name="_xlnm.Print_Area" localSheetId="0">'Formulaire CPE'!$A$1:$K$29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N18" i="1"/>
  <c r="F22" i="1" l="1"/>
  <c r="F21" i="1"/>
  <c r="L21" i="1" s="1"/>
  <c r="F19" i="1"/>
  <c r="M22" i="1"/>
  <c r="M21" i="1"/>
  <c r="N22" i="1"/>
  <c r="N21" i="1"/>
  <c r="O21" i="1" s="1"/>
  <c r="P21" i="1" s="1"/>
  <c r="N19" i="1"/>
  <c r="L19" i="1"/>
  <c r="N17" i="1"/>
  <c r="L17" i="1"/>
  <c r="O22" i="1"/>
  <c r="P22" i="1" s="1"/>
  <c r="Q22" i="1"/>
  <c r="O19" i="1"/>
  <c r="P19" i="1" s="1"/>
  <c r="Q19" i="1"/>
  <c r="O18" i="1"/>
  <c r="O17" i="1"/>
  <c r="P17" i="1" s="1"/>
  <c r="M17" i="1"/>
  <c r="M19" i="1"/>
  <c r="L22" i="1"/>
  <c r="F18" i="1"/>
  <c r="F17" i="1"/>
  <c r="Q21" i="1" l="1"/>
  <c r="G20" i="1"/>
  <c r="I20" i="1" s="1"/>
  <c r="G18" i="1" l="1"/>
  <c r="I23" i="1" l="1"/>
  <c r="I24" i="1"/>
  <c r="I25" i="1"/>
  <c r="H26" i="1" l="1"/>
  <c r="I18" i="1" l="1"/>
  <c r="G17" i="1" l="1"/>
  <c r="I17" i="1" s="1"/>
  <c r="G19" i="1"/>
  <c r="I19" i="1" s="1"/>
  <c r="G21" i="1"/>
  <c r="I21" i="1" s="1"/>
  <c r="G22" i="1"/>
  <c r="I22" i="1" s="1"/>
  <c r="I26" i="1" l="1"/>
  <c r="I27" i="1" s="1"/>
</calcChain>
</file>

<file path=xl/sharedStrings.xml><?xml version="1.0" encoding="utf-8"?>
<sst xmlns="http://schemas.openxmlformats.org/spreadsheetml/2006/main" count="87" uniqueCount="69">
  <si>
    <t>●</t>
  </si>
  <si>
    <t>Indications pour remplir le formulaire:</t>
  </si>
  <si>
    <t>Remplir 1 formulaire par emballage/dosage.</t>
  </si>
  <si>
    <t xml:space="preserve">Remplir les champs en jaune (sauf si non commercialisé dans le pays concerné n.c.); les valeurs des colonnes dont les bordures sont rouges sont calculées par Excel. </t>
  </si>
  <si>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Rabais imposé aux fabricants en Allemagne (colonnes D, E et F)</t>
    </r>
  </si>
  <si>
    <t xml:space="preserve">Choisir dans la colonne D quel rabais s'applique. </t>
  </si>
  <si>
    <r>
      <t xml:space="preserve">Pour le calcul du PF dans la colonne </t>
    </r>
    <r>
      <rPr>
        <b/>
        <sz val="10"/>
        <color theme="1"/>
        <rFont val="Arial"/>
        <family val="2"/>
      </rPr>
      <t>G</t>
    </r>
    <r>
      <rPr>
        <sz val="10"/>
        <color theme="1"/>
        <rFont val="Arial"/>
        <family val="2"/>
      </rPr>
      <t>, les valeurs suivantes sont prises en compte en fonction de la sélection effectuée dans la colonne D (la valeur prise en compte est indiquée dans la colonne F) :</t>
    </r>
  </si>
  <si>
    <t>Médicament sous brevet</t>
  </si>
  <si>
    <t>Médicament dont le brevet a expiré</t>
  </si>
  <si>
    <t>Aucun rabais</t>
  </si>
  <si>
    <t xml:space="preserve">Autre rabais dans la cellule E18 </t>
  </si>
  <si>
    <t>Rabais divergent en pourcentage, à saisir dans la cellule E18</t>
  </si>
  <si>
    <t>Lorsqu'aucun rabais ou un autre rabais doit être pris en compte, il faut le justifier dans le formulaire des données-clés. L'absence de rabais ou un autre rabais doivent être mentionnés dans la Lauer-Taxe.</t>
  </si>
  <si>
    <r>
      <rPr>
        <b/>
        <vertAlign val="superscript"/>
        <sz val="10"/>
        <color theme="1"/>
        <rFont val="Arial"/>
        <family val="2"/>
      </rPr>
      <t xml:space="preserve">2 </t>
    </r>
    <r>
      <rPr>
        <b/>
        <sz val="10"/>
        <color theme="1"/>
        <rFont val="Arial"/>
        <family val="2"/>
      </rPr>
      <t>Disponibilité sur le marché (colonne J)</t>
    </r>
  </si>
  <si>
    <t>Cocher si non commercialisé (n.c.)</t>
  </si>
  <si>
    <r>
      <t xml:space="preserve">3 </t>
    </r>
    <r>
      <rPr>
        <b/>
        <sz val="10"/>
        <color theme="1"/>
        <rFont val="Arial"/>
        <family val="2"/>
      </rPr>
      <t>Remboursement par l'assurance-maladie à l'étranger (colonne K)</t>
    </r>
  </si>
  <si>
    <t>Cocher si remboursé (remb.) par l'assurance-maladie</t>
  </si>
  <si>
    <t>Annexe 4</t>
  </si>
  <si>
    <t>les indications et liens</t>
  </si>
  <si>
    <t>Entreprise:</t>
  </si>
  <si>
    <t>Nom de la préparation:</t>
  </si>
  <si>
    <t>Groupe thérapeutique de la LS:</t>
  </si>
  <si>
    <t>Emballage/dosage annoncé (p.ex. 30 compr. 200mg)</t>
  </si>
  <si>
    <t>Prix de fabrique (TVA non comprise)</t>
  </si>
  <si>
    <t>Pays</t>
  </si>
  <si>
    <t>Prix publié</t>
  </si>
  <si>
    <r>
      <t>Déduction selon l'art. 34</t>
    </r>
    <r>
      <rPr>
        <b/>
        <i/>
        <sz val="9"/>
        <color theme="1"/>
        <rFont val="Arial"/>
        <family val="2"/>
      </rPr>
      <t>b</t>
    </r>
    <r>
      <rPr>
        <b/>
        <sz val="9"/>
        <color theme="1"/>
        <rFont val="Arial"/>
        <family val="2"/>
      </rPr>
      <t xml:space="preserve"> OPAS</t>
    </r>
    <r>
      <rPr>
        <b/>
        <vertAlign val="superscript"/>
        <sz val="9"/>
        <color theme="1"/>
        <rFont val="Arial"/>
        <family val="2"/>
      </rPr>
      <t>1</t>
    </r>
  </si>
  <si>
    <t>Cours de change</t>
  </si>
  <si>
    <t>Prix en CHF</t>
  </si>
  <si>
    <r>
      <t>remb.</t>
    </r>
    <r>
      <rPr>
        <b/>
        <vertAlign val="superscript"/>
        <sz val="9"/>
        <color theme="1"/>
        <rFont val="Arial"/>
        <family val="2"/>
      </rPr>
      <t>3</t>
    </r>
  </si>
  <si>
    <t>Danemark (DK)</t>
  </si>
  <si>
    <t>Pays-Bas (NL)</t>
  </si>
  <si>
    <t>Grande-Bretagne (GB)</t>
  </si>
  <si>
    <t>Suède (SE)</t>
  </si>
  <si>
    <t>Finlande (FI)</t>
  </si>
  <si>
    <t>Belgique (BE)</t>
  </si>
  <si>
    <t>France (FR)</t>
  </si>
  <si>
    <t>Autriche (AT)</t>
  </si>
  <si>
    <t>Explication des notes en base de page</t>
  </si>
  <si>
    <t>Prix de fabrique moyen</t>
  </si>
  <si>
    <t>Différence avec le prix fabrique annoncé</t>
  </si>
  <si>
    <t>Lieu et date:</t>
  </si>
  <si>
    <t>Signature:</t>
  </si>
  <si>
    <t>Prix de revient pour les pharmacies 
(TVA non comprise)</t>
  </si>
  <si>
    <t>Prix NHS</t>
  </si>
  <si>
    <t>Veuillez sélectionner</t>
  </si>
  <si>
    <r>
      <t>n.c.</t>
    </r>
    <r>
      <rPr>
        <b/>
        <vertAlign val="superscript"/>
        <sz val="7"/>
        <color theme="1"/>
        <rFont val="Arial"/>
        <family val="2"/>
      </rPr>
      <t>2</t>
    </r>
  </si>
  <si>
    <t>Liens sur les documents pertinants:</t>
  </si>
  <si>
    <t>Ordonnance du 27 juin 1995 sur l'assurance-maladie (OAMAL; RS 832.102)</t>
  </si>
  <si>
    <t>Ordonnance du DFI du 29 septembre 1995 sur les prestations dans l'assurance obligatoire des soins en cas de maladie (OPAS; RS 832.112.31)</t>
  </si>
  <si>
    <t>Instructions du 1er mai 2017 concernant la liste des spécialités</t>
  </si>
  <si>
    <t>retour au formulaire CPE</t>
  </si>
  <si>
    <r>
      <t xml:space="preserve">Convertir linéairement les prix des emballages d'autres tailles à l'étranger par rapport aux tailles des emballages en Suisse (taille d'emballage le plus proche de la taille d'emballage suisse). Ceci vaut aussi pour des dosages différents à l'étranger. Lorsque à la fois la taille </t>
    </r>
    <r>
      <rPr>
        <b/>
        <sz val="10"/>
        <color theme="1"/>
        <rFont val="Arial"/>
        <family val="2"/>
      </rPr>
      <t>et</t>
    </r>
    <r>
      <rPr>
        <sz val="10"/>
        <color theme="1"/>
        <rFont val="Arial"/>
        <family val="2"/>
      </rPr>
      <t xml:space="preserve"> le dosage sont différents, prendre en compte le dosage le plus proche du dosage suisse pour convertir le prix.</t>
    </r>
  </si>
  <si>
    <t>Comparaison de prix avec l'étranger pour les demandes d'admission sur la LS/LS-IC, l'extension des indications</t>
  </si>
  <si>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Marges des grossistes  (colonnes D et F)</t>
    </r>
  </si>
  <si>
    <t xml:space="preserve">Saisir les chiffres dans la colonne F (pas de monnaie ou de symbole). </t>
  </si>
  <si>
    <t>Déduction en pourcent</t>
  </si>
  <si>
    <t xml:space="preserve">Choisir dans la colonne D si une déduction en pourcent ou une déduction fixe s'applique. </t>
  </si>
  <si>
    <r>
      <t>En principe, les déductions selon l'alinéa 1 de l'art. 34</t>
    </r>
    <r>
      <rPr>
        <i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OPAS s'appliquent (sont déjà saisis dans le formulaire). Si un titulaire d'autorisation étranger peut prouver des déductions inférieures pour le Danemark ou la Grande-Bretagne, il peut les faire valoir, mais elles ne doivent pas être inférieures à 3 ou 2 % (Art. 34</t>
    </r>
    <r>
      <rPr>
        <i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>, al. 2)</t>
    </r>
  </si>
  <si>
    <t>Proz. Abzug</t>
  </si>
  <si>
    <t>Fix Abzug</t>
  </si>
  <si>
    <t>Min.abzug %</t>
  </si>
  <si>
    <t>Betrag mit Abzug %</t>
  </si>
  <si>
    <t>Fixer Betrag empfohlen (1)</t>
  </si>
  <si>
    <t>Soll-Betrag</t>
  </si>
  <si>
    <r>
      <t>Si des déductions plus basses ou plus hautes que celles de l'art. 34</t>
    </r>
    <r>
      <rPr>
        <i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OPAS sont saisies, la celllule de la colonne F deviendra rouge ou orange.</t>
    </r>
  </si>
  <si>
    <t>Allemagne (DE)</t>
  </si>
  <si>
    <t>« Herstellerabgabepreis » (TVA non comprise)</t>
  </si>
  <si>
    <r>
      <t>Valable pour comparaisons de prix avec l'étranger remis dès le 1</t>
    </r>
    <r>
      <rPr>
        <vertAlign val="superscript"/>
        <sz val="10"/>
        <rFont val="Arial"/>
        <family val="2"/>
      </rPr>
      <t xml:space="preserve">er </t>
    </r>
    <r>
      <rPr>
        <sz val="10"/>
        <rFont val="Arial"/>
        <family val="2"/>
      </rPr>
      <t xml:space="preserve">janvier 2025.              </t>
    </r>
    <r>
      <rPr>
        <sz val="10"/>
        <color rgb="FFFF0000"/>
        <rFont val="Arial"/>
        <family val="2"/>
      </rPr>
      <t xml:space="preserve">Pour remplir veuillez voir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</si>
</sst>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DKK]\ #,##0.00"/>
    <numFmt numFmtId="165" formatCode="[$CHF]\ #,##0.00"/>
    <numFmt numFmtId="166" formatCode="[$EUR]\ #,##0.00"/>
    <numFmt numFmtId="167" formatCode="[$SEK]\ #,##0.00"/>
    <numFmt numFmtId="168" formatCode="[$GBP]\ #,##0.00"/>
    <numFmt numFmtId="169" formatCode="_ [$CHF]\ * #,##0.00_ ;_ [$CHF]\ * \-#,##0.00_ ;_ [$CHF]\ * &quot;-&quot;??_ ;_ @_ "/>
    <numFmt numFmtId="170" formatCode="&quot;CHF&quot;\ #,##0.00"/>
  </numFmts>
  <fonts count="2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.5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u/>
      <sz val="11"/>
      <color theme="1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7"/>
      <color theme="1"/>
      <name val="Arial"/>
      <family val="2"/>
    </font>
    <font>
      <b/>
      <vertAlign val="superscript"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medium">
        <color auto="1"/>
      </left>
      <right style="medium">
        <color rgb="FFFF0000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168" fontId="4" fillId="2" borderId="3" xfId="0" applyNumberFormat="1" applyFont="1" applyFill="1" applyBorder="1" applyAlignment="1" applyProtection="1">
      <alignment horizontal="center" vertical="center"/>
      <protection locked="0"/>
    </xf>
    <xf numFmtId="167" fontId="4" fillId="2" borderId="3" xfId="0" applyNumberFormat="1" applyFont="1" applyFill="1" applyBorder="1" applyAlignment="1" applyProtection="1">
      <alignment horizontal="center" vertical="center"/>
      <protection locked="0"/>
    </xf>
    <xf numFmtId="166" fontId="4" fillId="2" borderId="8" xfId="0" applyNumberFormat="1" applyFont="1" applyFill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/>
    <xf numFmtId="0" fontId="15" fillId="0" borderId="0" xfId="1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170" fontId="5" fillId="0" borderId="4" xfId="0" applyNumberFormat="1" applyFont="1" applyBorder="1"/>
    <xf numFmtId="2" fontId="4" fillId="0" borderId="13" xfId="0" applyNumberFormat="1" applyFont="1" applyBorder="1" applyAlignment="1" applyProtection="1">
      <alignment horizontal="center" vertical="center"/>
      <protection locked="0"/>
    </xf>
    <xf numFmtId="10" fontId="4" fillId="0" borderId="0" xfId="0" applyNumberFormat="1" applyFont="1" applyAlignment="1">
      <alignment horizontal="left" wrapText="1"/>
    </xf>
    <xf numFmtId="9" fontId="4" fillId="0" borderId="0" xfId="0" applyNumberFormat="1" applyFont="1" applyAlignment="1">
      <alignment horizontal="left" wrapText="1"/>
    </xf>
    <xf numFmtId="0" fontId="16" fillId="0" borderId="0" xfId="0" applyFont="1"/>
    <xf numFmtId="49" fontId="4" fillId="2" borderId="2" xfId="0" applyNumberFormat="1" applyFont="1" applyFill="1" applyBorder="1" applyProtection="1"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wrapText="1"/>
    </xf>
    <xf numFmtId="2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13" fillId="0" borderId="0" xfId="1" applyFont="1" applyAlignment="1" applyProtection="1"/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0" fontId="4" fillId="0" borderId="4" xfId="0" applyNumberFormat="1" applyFont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12" fillId="0" borderId="0" xfId="0" applyFont="1"/>
    <xf numFmtId="10" fontId="5" fillId="0" borderId="4" xfId="0" applyNumberFormat="1" applyFont="1" applyBorder="1"/>
    <xf numFmtId="170" fontId="4" fillId="0" borderId="0" xfId="0" applyNumberFormat="1" applyFont="1"/>
    <xf numFmtId="0" fontId="4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0" fontId="13" fillId="0" borderId="0" xfId="1" applyFont="1" applyAlignment="1" applyProtection="1">
      <protection locked="0"/>
    </xf>
    <xf numFmtId="0" fontId="13" fillId="0" borderId="0" xfId="1" applyFont="1" applyProtection="1">
      <protection locked="0"/>
    </xf>
    <xf numFmtId="0" fontId="10" fillId="0" borderId="0" xfId="0" applyFont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9" fontId="4" fillId="2" borderId="1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13" fillId="0" borderId="0" xfId="1" applyFont="1" applyAlignment="1" applyProtection="1">
      <alignment horizontal="left"/>
      <protection locked="0"/>
    </xf>
    <xf numFmtId="0" fontId="15" fillId="0" borderId="0" xfId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</cellXfs>
  <cellStyles count="2">
    <cellStyle name="Link" xfId="1" builtinId="8"/>
    <cellStyle name="Standard" xfId="0" builtinId="0"/>
  </cellStyles>
  <dxfs count="13">
    <dxf>
      <font>
        <strike val="0"/>
        <color theme="0"/>
      </font>
    </dxf>
    <dxf>
      <font>
        <condense val="0"/>
        <extend val="0"/>
        <color indexed="9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493395</xdr:colOff>
      <xdr:row>3</xdr:row>
      <xdr:rowOff>64770</xdr:rowOff>
    </xdr:to>
    <xdr:pic>
      <xdr:nvPicPr>
        <xdr:cNvPr id="3" name="Bild 1" descr="C:\BITVM_TEST\EDI-GS\BITVM\Version_3.1.0.0\TechnicalFiles\Logo_Files\Logo_ro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6992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16</xdr:row>
          <xdr:rowOff>69850</xdr:rowOff>
        </xdr:from>
        <xdr:to>
          <xdr:col>10</xdr:col>
          <xdr:colOff>44450</xdr:colOff>
          <xdr:row>16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16</xdr:row>
          <xdr:rowOff>69850</xdr:rowOff>
        </xdr:from>
        <xdr:to>
          <xdr:col>10</xdr:col>
          <xdr:colOff>406400</xdr:colOff>
          <xdr:row>16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17</xdr:row>
          <xdr:rowOff>69850</xdr:rowOff>
        </xdr:from>
        <xdr:to>
          <xdr:col>10</xdr:col>
          <xdr:colOff>44450</xdr:colOff>
          <xdr:row>18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17</xdr:row>
          <xdr:rowOff>69850</xdr:rowOff>
        </xdr:from>
        <xdr:to>
          <xdr:col>10</xdr:col>
          <xdr:colOff>406400</xdr:colOff>
          <xdr:row>18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18</xdr:row>
          <xdr:rowOff>69850</xdr:rowOff>
        </xdr:from>
        <xdr:to>
          <xdr:col>10</xdr:col>
          <xdr:colOff>44450</xdr:colOff>
          <xdr:row>18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18</xdr:row>
          <xdr:rowOff>69850</xdr:rowOff>
        </xdr:from>
        <xdr:to>
          <xdr:col>10</xdr:col>
          <xdr:colOff>406400</xdr:colOff>
          <xdr:row>18</xdr:row>
          <xdr:rowOff>381000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18</xdr:row>
          <xdr:rowOff>450850</xdr:rowOff>
        </xdr:from>
        <xdr:to>
          <xdr:col>10</xdr:col>
          <xdr:colOff>406400</xdr:colOff>
          <xdr:row>19</xdr:row>
          <xdr:rowOff>273050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20</xdr:row>
          <xdr:rowOff>69850</xdr:rowOff>
        </xdr:from>
        <xdr:to>
          <xdr:col>10</xdr:col>
          <xdr:colOff>406400</xdr:colOff>
          <xdr:row>20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69850</xdr:rowOff>
        </xdr:from>
        <xdr:to>
          <xdr:col>10</xdr:col>
          <xdr:colOff>406400</xdr:colOff>
          <xdr:row>21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450850</xdr:rowOff>
        </xdr:from>
        <xdr:to>
          <xdr:col>10</xdr:col>
          <xdr:colOff>406400</xdr:colOff>
          <xdr:row>22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22</xdr:row>
          <xdr:rowOff>266700</xdr:rowOff>
        </xdr:from>
        <xdr:to>
          <xdr:col>10</xdr:col>
          <xdr:colOff>406400</xdr:colOff>
          <xdr:row>23</xdr:row>
          <xdr:rowOff>273050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23</xdr:row>
          <xdr:rowOff>279400</xdr:rowOff>
        </xdr:from>
        <xdr:to>
          <xdr:col>10</xdr:col>
          <xdr:colOff>406400</xdr:colOff>
          <xdr:row>24</xdr:row>
          <xdr:rowOff>273050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23</xdr:row>
          <xdr:rowOff>279400</xdr:rowOff>
        </xdr:from>
        <xdr:to>
          <xdr:col>10</xdr:col>
          <xdr:colOff>44450</xdr:colOff>
          <xdr:row>24</xdr:row>
          <xdr:rowOff>273050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22</xdr:row>
          <xdr:rowOff>266700</xdr:rowOff>
        </xdr:from>
        <xdr:to>
          <xdr:col>10</xdr:col>
          <xdr:colOff>44450</xdr:colOff>
          <xdr:row>23</xdr:row>
          <xdr:rowOff>273050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21</xdr:row>
          <xdr:rowOff>450850</xdr:rowOff>
        </xdr:from>
        <xdr:to>
          <xdr:col>10</xdr:col>
          <xdr:colOff>44450</xdr:colOff>
          <xdr:row>22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21</xdr:row>
          <xdr:rowOff>69850</xdr:rowOff>
        </xdr:from>
        <xdr:to>
          <xdr:col>10</xdr:col>
          <xdr:colOff>44450</xdr:colOff>
          <xdr:row>21</xdr:row>
          <xdr:rowOff>381000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20</xdr:row>
          <xdr:rowOff>69850</xdr:rowOff>
        </xdr:from>
        <xdr:to>
          <xdr:col>10</xdr:col>
          <xdr:colOff>44450</xdr:colOff>
          <xdr:row>20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18</xdr:row>
          <xdr:rowOff>450850</xdr:rowOff>
        </xdr:from>
        <xdr:to>
          <xdr:col>10</xdr:col>
          <xdr:colOff>44450</xdr:colOff>
          <xdr:row>19</xdr:row>
          <xdr:rowOff>273050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1019175</xdr:colOff>
      <xdr:row>0</xdr:row>
      <xdr:rowOff>28575</xdr:rowOff>
    </xdr:from>
    <xdr:to>
      <xdr:col>10</xdr:col>
      <xdr:colOff>381317</xdr:colOff>
      <xdr:row>2</xdr:row>
      <xdr:rowOff>19107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28575"/>
          <a:ext cx="2276793" cy="40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ag.admin.ch/dam/bag/fr/dokumente/kuv-leistungen/bezeichnung-der-leistungen/antragsprozesse-arzneimittel/handbuch-betreffend-die-spezialitaetenliste-gueltig-ab-01.05.2017.pdf.download.pdf/Instructions%20concernant%20la%20liste%20des%20sp%C3%A9" TargetMode="External"/><Relationship Id="rId2" Type="http://schemas.openxmlformats.org/officeDocument/2006/relationships/hyperlink" Target="https://www.admin.ch/opc/fr/classified-compilation/19950275/index.html" TargetMode="External"/><Relationship Id="rId1" Type="http://schemas.openxmlformats.org/officeDocument/2006/relationships/hyperlink" Target="https://www.admin.ch/opc/fr/classified-compilation/19950219/index.htm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zoomScaleNormal="100" zoomScaleSheetLayoutView="100" workbookViewId="0">
      <selection activeCell="G7" sqref="G7"/>
    </sheetView>
  </sheetViews>
  <sheetFormatPr baseColWidth="10" defaultColWidth="11.08203125" defaultRowHeight="12.5" x14ac:dyDescent="0.25"/>
  <cols>
    <col min="1" max="1" width="15.83203125" style="1" customWidth="1"/>
    <col min="2" max="2" width="17.75" style="1" bestFit="1" customWidth="1"/>
    <col min="3" max="3" width="13" style="1" customWidth="1"/>
    <col min="4" max="4" width="26.58203125" style="1" customWidth="1"/>
    <col min="5" max="5" width="5.25" style="1" customWidth="1"/>
    <col min="6" max="6" width="5.75" style="1" customWidth="1"/>
    <col min="7" max="7" width="14.25" style="1" customWidth="1"/>
    <col min="8" max="8" width="7.75" style="1" customWidth="1"/>
    <col min="9" max="9" width="12.33203125" style="1" customWidth="1"/>
    <col min="10" max="10" width="3.83203125" style="1" customWidth="1"/>
    <col min="11" max="11" width="6.75" style="1" bestFit="1" customWidth="1"/>
    <col min="12" max="17" width="11.08203125" style="1" hidden="1" customWidth="1"/>
    <col min="18" max="16384" width="11.08203125" style="1"/>
  </cols>
  <sheetData>
    <row r="1" spans="1:17" ht="13.4" customHeight="1" x14ac:dyDescent="0.25">
      <c r="G1" s="55"/>
      <c r="H1" s="55"/>
      <c r="I1" s="55"/>
      <c r="J1" s="24"/>
    </row>
    <row r="2" spans="1:17" ht="20.25" customHeight="1" x14ac:dyDescent="0.25">
      <c r="G2" s="59"/>
      <c r="H2" s="59"/>
      <c r="I2" s="59"/>
      <c r="J2" s="25"/>
    </row>
    <row r="3" spans="1:17" ht="13.4" customHeight="1" x14ac:dyDescent="0.25">
      <c r="G3" s="59"/>
      <c r="H3" s="59"/>
      <c r="I3" s="59"/>
      <c r="J3" s="24"/>
    </row>
    <row r="4" spans="1:17" ht="13.4" customHeight="1" x14ac:dyDescent="0.25">
      <c r="I4" s="74" t="s">
        <v>17</v>
      </c>
      <c r="J4" s="74"/>
      <c r="K4" s="74"/>
    </row>
    <row r="5" spans="1:17" ht="13.4" customHeight="1" x14ac:dyDescent="0.25">
      <c r="I5" s="26"/>
      <c r="J5" s="26"/>
    </row>
    <row r="6" spans="1:17" ht="15.5" x14ac:dyDescent="0.35">
      <c r="A6" s="78" t="s">
        <v>53</v>
      </c>
      <c r="B6" s="78"/>
      <c r="C6" s="78"/>
      <c r="D6" s="78"/>
      <c r="E6" s="78"/>
      <c r="F6" s="78"/>
      <c r="G6" s="78"/>
      <c r="H6" s="78"/>
      <c r="I6" s="78"/>
    </row>
    <row r="7" spans="1:17" ht="14.5" x14ac:dyDescent="0.25">
      <c r="A7" s="79" t="s">
        <v>68</v>
      </c>
      <c r="B7" s="79"/>
      <c r="C7" s="79"/>
      <c r="D7" s="79"/>
      <c r="E7" s="79"/>
      <c r="F7" s="79"/>
      <c r="G7" s="53" t="s">
        <v>18</v>
      </c>
      <c r="H7" s="27"/>
    </row>
    <row r="9" spans="1:17" ht="13" x14ac:dyDescent="0.3">
      <c r="A9" s="2" t="s">
        <v>19</v>
      </c>
      <c r="B9" s="84"/>
      <c r="C9" s="84"/>
      <c r="D9" s="84"/>
      <c r="E9" s="84"/>
    </row>
    <row r="10" spans="1:17" ht="6.75" customHeight="1" x14ac:dyDescent="0.25"/>
    <row r="11" spans="1:17" ht="14.25" customHeight="1" x14ac:dyDescent="0.3">
      <c r="A11" s="77" t="s">
        <v>20</v>
      </c>
      <c r="B11" s="77"/>
      <c r="C11" s="84"/>
      <c r="D11" s="84"/>
      <c r="E11" s="84"/>
      <c r="F11" s="80" t="s">
        <v>21</v>
      </c>
      <c r="G11" s="80"/>
      <c r="H11" s="80"/>
      <c r="I11" s="19"/>
    </row>
    <row r="12" spans="1:17" ht="7.5" customHeight="1" x14ac:dyDescent="0.25"/>
    <row r="13" spans="1:17" ht="13" x14ac:dyDescent="0.3">
      <c r="A13" s="73" t="s">
        <v>22</v>
      </c>
      <c r="B13" s="73"/>
      <c r="C13" s="73"/>
      <c r="D13" s="73"/>
      <c r="E13" s="73" t="s">
        <v>23</v>
      </c>
      <c r="F13" s="73"/>
      <c r="G13" s="73"/>
      <c r="H13" s="73"/>
    </row>
    <row r="14" spans="1:17" x14ac:dyDescent="0.25">
      <c r="A14" s="85"/>
      <c r="B14" s="85"/>
      <c r="C14" s="85"/>
      <c r="D14" s="85"/>
      <c r="E14" s="81"/>
      <c r="F14" s="81"/>
      <c r="G14" s="81"/>
      <c r="H14" s="81"/>
    </row>
    <row r="15" spans="1:17" ht="6.65" customHeight="1" thickBot="1" x14ac:dyDescent="0.3"/>
    <row r="16" spans="1:17" ht="35" thickBot="1" x14ac:dyDescent="0.3">
      <c r="A16" s="28" t="s">
        <v>24</v>
      </c>
      <c r="B16" s="60" t="s">
        <v>25</v>
      </c>
      <c r="C16" s="60"/>
      <c r="D16" s="67" t="s">
        <v>26</v>
      </c>
      <c r="E16" s="68"/>
      <c r="F16" s="69"/>
      <c r="G16" s="29" t="s">
        <v>23</v>
      </c>
      <c r="H16" s="30" t="s">
        <v>27</v>
      </c>
      <c r="I16" s="31" t="s">
        <v>28</v>
      </c>
      <c r="J16" s="32" t="s">
        <v>46</v>
      </c>
      <c r="K16" s="28" t="s">
        <v>29</v>
      </c>
      <c r="L16" s="33" t="s">
        <v>59</v>
      </c>
      <c r="M16" s="34" t="s">
        <v>60</v>
      </c>
      <c r="N16" s="35" t="s">
        <v>61</v>
      </c>
      <c r="O16" s="35" t="s">
        <v>62</v>
      </c>
      <c r="P16" s="35" t="s">
        <v>63</v>
      </c>
      <c r="Q16" s="35" t="s">
        <v>64</v>
      </c>
    </row>
    <row r="17" spans="1:17" ht="35" thickBot="1" x14ac:dyDescent="0.3">
      <c r="A17" s="36" t="s">
        <v>30</v>
      </c>
      <c r="B17" s="37" t="s">
        <v>43</v>
      </c>
      <c r="C17" s="4"/>
      <c r="D17" s="82" t="s">
        <v>45</v>
      </c>
      <c r="E17" s="83"/>
      <c r="F17" s="22" t="str">
        <f>IF(D17="Déduction en pourcent médicament breveté",6.5,IF(D17="Déduction en pourcent médicament dont le brevet a expiré",5,IF(D17="Autre déduction en pourcent médicament breveté",3,IF(D17="Déduction fixe",224,"N/A"))))</f>
        <v>N/A</v>
      </c>
      <c r="G17" s="38">
        <f>IF(L17&gt;0,L17,M17)</f>
        <v>0</v>
      </c>
      <c r="H17" s="39">
        <v>0.12770000000000001</v>
      </c>
      <c r="I17" s="40">
        <f>G17*H17</f>
        <v>0</v>
      </c>
      <c r="J17" s="41"/>
      <c r="K17" s="41"/>
      <c r="L17" s="23">
        <f>IF(OR(D17="Déduction en pourcent médicament breveté",D17="Déduction en pourcent médicament dont le brevet a expiré",D17="Autre déduction en pourcent médicament breveté"),C17/100*(100-F17),0)</f>
        <v>0</v>
      </c>
      <c r="M17" s="23">
        <f>IF(D17="Déduction fixe",C17-F17,0)</f>
        <v>0</v>
      </c>
      <c r="N17" s="34" t="str">
        <f>IF(D17="Déduction en pourcent médicament breveté",6.5,IF(D17="Déduction en pourcent médicament dont le brevet a expiré",5,IF(D17="Autre déduction en pourcent médicament breveté",3,"N/A")))</f>
        <v>N/A</v>
      </c>
      <c r="O17" s="34" t="str">
        <f>IFERROR(IF(C17=0,"N/A",C17/100*(100-N17)),"N/A")</f>
        <v>N/A</v>
      </c>
      <c r="P17" s="34">
        <f>IF(C17-244&gt;O17,1,0)</f>
        <v>0</v>
      </c>
      <c r="Q17" s="34" t="str">
        <f>IF(OR(N17="N/A",O17="N/A"),"N/A",IF(P17=0,O17,C17-224))</f>
        <v>N/A</v>
      </c>
    </row>
    <row r="18" spans="1:17" ht="23.5" thickBot="1" x14ac:dyDescent="0.3">
      <c r="A18" s="36" t="s">
        <v>66</v>
      </c>
      <c r="B18" s="37" t="s">
        <v>67</v>
      </c>
      <c r="C18" s="5"/>
      <c r="D18" s="82" t="s">
        <v>45</v>
      </c>
      <c r="E18" s="83"/>
      <c r="F18" s="22" t="str">
        <f>IF(D18="Déduction en pourcent médicament dont le brevet a expiré",13.44,IF(D18="Autre déduction en pourcent",0,IF(D18="Aucun déduction",0,IF(D18="Déduction en pourcent médicament breveté",5.88,"N/A"))))</f>
        <v>N/A</v>
      </c>
      <c r="G18" s="42">
        <f>IF(D18="Veuillez sélectionner",0,(C18/100*(100-F18)))</f>
        <v>0</v>
      </c>
      <c r="H18" s="39">
        <v>0.95</v>
      </c>
      <c r="I18" s="40">
        <f t="shared" ref="I18:I25" si="0">G18*H18</f>
        <v>0</v>
      </c>
      <c r="J18" s="41"/>
      <c r="K18" s="41"/>
      <c r="L18" s="23"/>
      <c r="M18" s="23"/>
      <c r="N18" s="34" t="str">
        <f>IF(D18="Déduction en pourcent médicament dont le brevet a expiré",13.44,IF(D18="Autre déduction en pourcent",0,IF(D18="Aucun déduction",0,IF(D18="Déduction en pourcent médicament breveté",5.88,"N/A"))))</f>
        <v>N/A</v>
      </c>
      <c r="O18" s="34" t="str">
        <f>IFERROR(IF(C18=0,"N/A",C18/100*(100-N18)),"N/A")</f>
        <v>N/A</v>
      </c>
      <c r="P18" s="34"/>
      <c r="Q18" s="34"/>
    </row>
    <row r="19" spans="1:17" ht="35" thickBot="1" x14ac:dyDescent="0.3">
      <c r="A19" s="36" t="s">
        <v>31</v>
      </c>
      <c r="B19" s="37" t="s">
        <v>43</v>
      </c>
      <c r="C19" s="5"/>
      <c r="D19" s="61" t="s">
        <v>45</v>
      </c>
      <c r="E19" s="62"/>
      <c r="F19" s="15" t="str">
        <f>IF(D19="Déduction en pourcent",6.5,IF(D19="Déduction fixe",30,"N/A"))</f>
        <v>N/A</v>
      </c>
      <c r="G19" s="42">
        <f>IF(L19&gt;0,L19,M19)</f>
        <v>0</v>
      </c>
      <c r="H19" s="39">
        <v>0.95</v>
      </c>
      <c r="I19" s="40">
        <f t="shared" si="0"/>
        <v>0</v>
      </c>
      <c r="J19" s="41"/>
      <c r="K19" s="41"/>
      <c r="L19" s="23">
        <f>IF(D19="Déduction en pourcent",C19/100*(100-F19),0)</f>
        <v>0</v>
      </c>
      <c r="M19" s="23">
        <f>IF(D19="Déduction fixe",C19-F19,0)</f>
        <v>0</v>
      </c>
      <c r="N19" s="34" t="str">
        <f>IF(D19="Déduction en pourcent",6.5,"N/A")</f>
        <v>N/A</v>
      </c>
      <c r="O19" s="34" t="str">
        <f>IFERROR(IF(C19=0,"N/A",C19/100*(100-N19)),"N/A")</f>
        <v>N/A</v>
      </c>
      <c r="P19" s="34">
        <f>IF(C19-30&gt;O19,1,0)</f>
        <v>0</v>
      </c>
      <c r="Q19" s="34" t="str">
        <f>IF(OR(N19="N/A",O19="N/A"),"N/A",IF(P19=0,O19,C19-30))</f>
        <v>N/A</v>
      </c>
    </row>
    <row r="20" spans="1:17" ht="23.5" customHeight="1" thickBot="1" x14ac:dyDescent="0.3">
      <c r="A20" s="43" t="s">
        <v>32</v>
      </c>
      <c r="B20" s="44" t="s">
        <v>44</v>
      </c>
      <c r="C20" s="6"/>
      <c r="D20" s="65" t="s">
        <v>56</v>
      </c>
      <c r="E20" s="66"/>
      <c r="F20" s="15">
        <v>12.5</v>
      </c>
      <c r="G20" s="45">
        <f>C20/100*(100-F20)</f>
        <v>0</v>
      </c>
      <c r="H20" s="46">
        <v>1.1299999999999999</v>
      </c>
      <c r="I20" s="40">
        <f>G20*H20</f>
        <v>0</v>
      </c>
      <c r="J20" s="41"/>
      <c r="K20" s="41"/>
      <c r="L20" s="23"/>
      <c r="M20" s="23"/>
      <c r="N20" s="34"/>
      <c r="O20" s="34"/>
      <c r="P20" s="34"/>
      <c r="Q20" s="34"/>
    </row>
    <row r="21" spans="1:17" ht="35" thickBot="1" x14ac:dyDescent="0.3">
      <c r="A21" s="36" t="s">
        <v>33</v>
      </c>
      <c r="B21" s="37" t="s">
        <v>43</v>
      </c>
      <c r="C21" s="7"/>
      <c r="D21" s="63" t="s">
        <v>45</v>
      </c>
      <c r="E21" s="64"/>
      <c r="F21" s="9" t="str">
        <f>IF(D21="Déduction en pourcent",2.7,IF(D21="Déduction fixe",167,"N/A"))</f>
        <v>N/A</v>
      </c>
      <c r="G21" s="47">
        <f>IF(L21&gt;0,L21,M21)</f>
        <v>0</v>
      </c>
      <c r="H21" s="39">
        <v>8.3299999999999999E-2</v>
      </c>
      <c r="I21" s="40">
        <f t="shared" si="0"/>
        <v>0</v>
      </c>
      <c r="J21" s="41"/>
      <c r="K21" s="41"/>
      <c r="L21" s="23">
        <f>IF(D21="Déduction en pourcent",C21/100*(100-F21),0)</f>
        <v>0</v>
      </c>
      <c r="M21" s="23">
        <f>IF(D21="Déduction fixe",C21-F21,0)</f>
        <v>0</v>
      </c>
      <c r="N21" s="34" t="str">
        <f>IF(D21="Déduction en pourcent",2.7,"N/A")</f>
        <v>N/A</v>
      </c>
      <c r="O21" s="34" t="str">
        <f>IFERROR(IF(C21=0,"N/A",C21/100*(100-N21)),"N/A")</f>
        <v>N/A</v>
      </c>
      <c r="P21" s="34">
        <f>IF(C21-167&gt;O21,1,0)</f>
        <v>0</v>
      </c>
      <c r="Q21" s="34" t="str">
        <f>IF(OR(N21="N/A",O21="N/A"),"N/A",IF(P21=0,O21,C21-167))</f>
        <v>N/A</v>
      </c>
    </row>
    <row r="22" spans="1:17" ht="35" thickBot="1" x14ac:dyDescent="0.3">
      <c r="A22" s="36" t="s">
        <v>34</v>
      </c>
      <c r="B22" s="37" t="s">
        <v>43</v>
      </c>
      <c r="C22" s="5"/>
      <c r="D22" s="65" t="s">
        <v>45</v>
      </c>
      <c r="E22" s="66"/>
      <c r="F22" s="9" t="str">
        <f>IF(D22="Déduction en pourcent",3,IF(D22="Déduction fixe",30,"N/A"))</f>
        <v>N/A</v>
      </c>
      <c r="G22" s="42">
        <f>IF(L22&gt;0,L22,M22)</f>
        <v>0</v>
      </c>
      <c r="H22" s="39">
        <v>0.95</v>
      </c>
      <c r="I22" s="40">
        <f t="shared" si="0"/>
        <v>0</v>
      </c>
      <c r="J22" s="41"/>
      <c r="K22" s="41"/>
      <c r="L22" s="23">
        <f>IF(D22="Déduction en pourcent",C22/100*(100-F22),0)</f>
        <v>0</v>
      </c>
      <c r="M22" s="23">
        <f>IF(D22="Déduction fixe",C22-F22,0)</f>
        <v>0</v>
      </c>
      <c r="N22" s="34" t="str">
        <f>IF(D22="Déduction en pourcent",3,"N/A")</f>
        <v>N/A</v>
      </c>
      <c r="O22" s="34" t="str">
        <f t="shared" ref="O22" si="1">IFERROR(IF(C22=0,"N/A",C22/100*(100-N22)),"N/A")</f>
        <v>N/A</v>
      </c>
      <c r="P22" s="34">
        <f t="shared" ref="P22" si="2">IF(C22-30&gt;O22,1,0)</f>
        <v>0</v>
      </c>
      <c r="Q22" s="34" t="str">
        <f t="shared" ref="Q22" si="3">IF(OR(N22="N/A",O22="N/A"),"N/A",IF(P22=0,O22,C22-30))</f>
        <v>N/A</v>
      </c>
    </row>
    <row r="23" spans="1:17" ht="23.15" customHeight="1" thickBot="1" x14ac:dyDescent="0.3">
      <c r="A23" s="36" t="s">
        <v>35</v>
      </c>
      <c r="B23" s="70"/>
      <c r="C23" s="71"/>
      <c r="D23" s="71"/>
      <c r="E23" s="71"/>
      <c r="F23" s="72"/>
      <c r="G23" s="8"/>
      <c r="H23" s="39">
        <v>0.95</v>
      </c>
      <c r="I23" s="40">
        <f t="shared" si="0"/>
        <v>0</v>
      </c>
      <c r="J23" s="41"/>
      <c r="K23" s="41"/>
    </row>
    <row r="24" spans="1:17" ht="23.5" customHeight="1" thickBot="1" x14ac:dyDescent="0.3">
      <c r="A24" s="36" t="s">
        <v>36</v>
      </c>
      <c r="B24" s="56"/>
      <c r="C24" s="57"/>
      <c r="D24" s="57"/>
      <c r="E24" s="57"/>
      <c r="F24" s="58"/>
      <c r="G24" s="5"/>
      <c r="H24" s="39">
        <v>0.95</v>
      </c>
      <c r="I24" s="40">
        <f t="shared" si="0"/>
        <v>0</v>
      </c>
      <c r="J24" s="41"/>
      <c r="K24" s="41"/>
    </row>
    <row r="25" spans="1:17" ht="23.5" customHeight="1" thickBot="1" x14ac:dyDescent="0.3">
      <c r="A25" s="36" t="s">
        <v>37</v>
      </c>
      <c r="B25" s="56"/>
      <c r="C25" s="57"/>
      <c r="D25" s="57"/>
      <c r="E25" s="57"/>
      <c r="F25" s="58"/>
      <c r="G25" s="5"/>
      <c r="H25" s="39">
        <v>0.95</v>
      </c>
      <c r="I25" s="40">
        <f t="shared" si="0"/>
        <v>0</v>
      </c>
      <c r="J25" s="41"/>
      <c r="K25" s="41"/>
    </row>
    <row r="26" spans="1:17" ht="14.15" customHeight="1" thickBot="1" x14ac:dyDescent="0.35">
      <c r="A26" s="54" t="s">
        <v>38</v>
      </c>
      <c r="E26" s="77" t="s">
        <v>39</v>
      </c>
      <c r="F26" s="77"/>
      <c r="G26" s="77"/>
      <c r="H26" s="48" t="e">
        <f>AVERAGE(IF(H17:H25&lt;&gt;0,H17:H25,""))</f>
        <v>#VALUE!</v>
      </c>
      <c r="I26" s="14" t="e">
        <f>AVERAGEIF(I17:I25,"&lt;&gt;0")</f>
        <v>#DIV/0!</v>
      </c>
    </row>
    <row r="27" spans="1:17" ht="14.15" customHeight="1" thickBot="1" x14ac:dyDescent="0.35">
      <c r="E27" s="75" t="s">
        <v>40</v>
      </c>
      <c r="F27" s="75"/>
      <c r="G27" s="75"/>
      <c r="H27" s="76"/>
      <c r="I27" s="49" t="e">
        <f>(ROUND(I26,2)-E14)/ABS(E14)</f>
        <v>#DIV/0!</v>
      </c>
    </row>
    <row r="29" spans="1:17" x14ac:dyDescent="0.25">
      <c r="A29" s="1" t="s">
        <v>41</v>
      </c>
      <c r="B29" s="51"/>
      <c r="F29" s="1" t="s">
        <v>42</v>
      </c>
      <c r="G29" s="51"/>
      <c r="H29" s="51"/>
      <c r="I29" s="52"/>
    </row>
    <row r="30" spans="1:17" x14ac:dyDescent="0.25">
      <c r="I30" s="50"/>
    </row>
  </sheetData>
  <sheetProtection algorithmName="SHA-512" hashValue="pTF52cRcySSDJWbNvDtZJ7oORGiATx+6yD3QzesEt7vdMoILBRBN/gFZqmTs3HZ780LL58we+p8GuJ8zzIM53g==" saltValue="t6CDfSzzjqQHk3V7bFye6A==" spinCount="100000" sheet="1" formatCells="0" formatColumns="0" selectLockedCells="1"/>
  <mergeCells count="27">
    <mergeCell ref="E27:H27"/>
    <mergeCell ref="E26:G26"/>
    <mergeCell ref="A6:I6"/>
    <mergeCell ref="A7:F7"/>
    <mergeCell ref="F11:H11"/>
    <mergeCell ref="E13:H13"/>
    <mergeCell ref="E14:H14"/>
    <mergeCell ref="D17:E17"/>
    <mergeCell ref="D18:E18"/>
    <mergeCell ref="D20:E20"/>
    <mergeCell ref="B9:E9"/>
    <mergeCell ref="A14:D14"/>
    <mergeCell ref="A11:B11"/>
    <mergeCell ref="C11:E11"/>
    <mergeCell ref="G1:I1"/>
    <mergeCell ref="B24:F24"/>
    <mergeCell ref="B25:F25"/>
    <mergeCell ref="G3:I3"/>
    <mergeCell ref="G2:I2"/>
    <mergeCell ref="B16:C16"/>
    <mergeCell ref="D19:E19"/>
    <mergeCell ref="D21:E21"/>
    <mergeCell ref="D22:E22"/>
    <mergeCell ref="D16:F16"/>
    <mergeCell ref="B23:F23"/>
    <mergeCell ref="A13:D13"/>
    <mergeCell ref="I4:K4"/>
  </mergeCells>
  <conditionalFormatting sqref="F17">
    <cfRule type="expression" dxfId="12" priority="15">
      <formula>$G17&gt;$Q17</formula>
    </cfRule>
    <cfRule type="expression" dxfId="11" priority="16">
      <formula>AND($G17&lt;$Q17,$D17&lt;&gt;"Fixer Abzug")</formula>
    </cfRule>
  </conditionalFormatting>
  <conditionalFormatting sqref="F17:F19">
    <cfRule type="expression" dxfId="10" priority="8">
      <formula>$F17="N/A"</formula>
    </cfRule>
  </conditionalFormatting>
  <conditionalFormatting sqref="F18">
    <cfRule type="expression" dxfId="9" priority="12">
      <formula>$G18&gt;$O18</formula>
    </cfRule>
    <cfRule type="expression" dxfId="8" priority="13">
      <formula>$G18&lt;$O18</formula>
    </cfRule>
  </conditionalFormatting>
  <conditionalFormatting sqref="F19">
    <cfRule type="expression" dxfId="7" priority="9">
      <formula>$G19&gt;$Q19</formula>
    </cfRule>
    <cfRule type="expression" dxfId="6" priority="10">
      <formula>AND($G19&lt;$Q19,$D19&lt;&gt;"Fixer Abzug")</formula>
    </cfRule>
  </conditionalFormatting>
  <conditionalFormatting sqref="F20">
    <cfRule type="expression" dxfId="5" priority="7">
      <formula>$F20&gt;12.5</formula>
    </cfRule>
  </conditionalFormatting>
  <conditionalFormatting sqref="F21:F22">
    <cfRule type="expression" dxfId="4" priority="1">
      <formula>$F21="N/A"</formula>
    </cfRule>
    <cfRule type="expression" dxfId="3" priority="2">
      <formula>$G21&gt;$Q21</formula>
    </cfRule>
    <cfRule type="expression" dxfId="2" priority="3">
      <formula>AND($G21&lt;$Q21,$D21&lt;&gt;"Fixer Abzug")</formula>
    </cfRule>
  </conditionalFormatting>
  <conditionalFormatting sqref="H26:I26">
    <cfRule type="expression" dxfId="1" priority="23" stopIfTrue="1">
      <formula>ISERROR(H26)</formula>
    </cfRule>
  </conditionalFormatting>
  <conditionalFormatting sqref="I27">
    <cfRule type="containsErrors" dxfId="0" priority="18">
      <formula>ISERROR(I27)</formula>
    </cfRule>
  </conditionalFormatting>
  <dataValidations count="3">
    <dataValidation type="list" allowBlank="1" showInputMessage="1" showErrorMessage="1" sqref="D19:E19 D21:E22" xr:uid="{00000000-0002-0000-0000-000001000000}">
      <formula1>"Veuillez sélectionner,Déduction en pourcent,Déduction fixe"</formula1>
    </dataValidation>
    <dataValidation type="list" allowBlank="1" showInputMessage="1" showErrorMessage="1" sqref="D17:E17" xr:uid="{8E584384-74E1-47FB-B6F8-1316D3445D36}">
      <formula1>"Veuillez sélectionner,Déduction en pourcent médicament breveté,Déduction en pourcent médicament dont le brevet a expiré,Autre déduction en pourcent médicament breveté,Déduction fixe"</formula1>
    </dataValidation>
    <dataValidation type="list" allowBlank="1" showInputMessage="1" showErrorMessage="1" sqref="D18:E18" xr:uid="{FDF904A9-A15C-49CF-93A4-424FB5FC86A4}">
      <formula1>"Veuillez sélectionner,Déduction en pourcent médicament breveté,Déduction en pourcent médicament dont le brevet a expiré,Aucun déduction,Autre déduction en pourcent"</formula1>
    </dataValidation>
  </dataValidations>
  <hyperlinks>
    <hyperlink ref="A26" location="'Indications et liens'!A1" display="Explication des notes en base de page" xr:uid="{00000000-0004-0000-0000-000000000000}"/>
    <hyperlink ref="G7:H7" location="'Hinweise und Links'!A1" display="les indications et liens" xr:uid="{00000000-0004-0000-0000-000001000000}"/>
    <hyperlink ref="G7" location="'Indications et liens'!A1" display="les indications et liens" xr:uid="{9F54F42B-3914-4A5A-A523-2A9CDB575E1C}"/>
  </hyperlinks>
  <pageMargins left="0.7" right="0.7" top="0.78740157499999996" bottom="0.78740157499999996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31750</xdr:colOff>
                    <xdr:row>16</xdr:row>
                    <xdr:rowOff>69850</xdr:rowOff>
                  </from>
                  <to>
                    <xdr:col>10</xdr:col>
                    <xdr:colOff>50800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95250</xdr:colOff>
                    <xdr:row>16</xdr:row>
                    <xdr:rowOff>69850</xdr:rowOff>
                  </from>
                  <to>
                    <xdr:col>10</xdr:col>
                    <xdr:colOff>412750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31750</xdr:colOff>
                    <xdr:row>17</xdr:row>
                    <xdr:rowOff>69850</xdr:rowOff>
                  </from>
                  <to>
                    <xdr:col>10</xdr:col>
                    <xdr:colOff>50800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10</xdr:col>
                    <xdr:colOff>95250</xdr:colOff>
                    <xdr:row>17</xdr:row>
                    <xdr:rowOff>69850</xdr:rowOff>
                  </from>
                  <to>
                    <xdr:col>10</xdr:col>
                    <xdr:colOff>412750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31750</xdr:colOff>
                    <xdr:row>18</xdr:row>
                    <xdr:rowOff>69850</xdr:rowOff>
                  </from>
                  <to>
                    <xdr:col>10</xdr:col>
                    <xdr:colOff>50800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10</xdr:col>
                    <xdr:colOff>95250</xdr:colOff>
                    <xdr:row>18</xdr:row>
                    <xdr:rowOff>69850</xdr:rowOff>
                  </from>
                  <to>
                    <xdr:col>10</xdr:col>
                    <xdr:colOff>412750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95250</xdr:colOff>
                    <xdr:row>18</xdr:row>
                    <xdr:rowOff>450850</xdr:rowOff>
                  </from>
                  <to>
                    <xdr:col>10</xdr:col>
                    <xdr:colOff>412750</xdr:colOff>
                    <xdr:row>19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10</xdr:col>
                    <xdr:colOff>95250</xdr:colOff>
                    <xdr:row>20</xdr:row>
                    <xdr:rowOff>69850</xdr:rowOff>
                  </from>
                  <to>
                    <xdr:col>10</xdr:col>
                    <xdr:colOff>412750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69850</xdr:rowOff>
                  </from>
                  <to>
                    <xdr:col>10</xdr:col>
                    <xdr:colOff>412750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450850</xdr:rowOff>
                  </from>
                  <to>
                    <xdr:col>10</xdr:col>
                    <xdr:colOff>412750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10</xdr:col>
                    <xdr:colOff>95250</xdr:colOff>
                    <xdr:row>22</xdr:row>
                    <xdr:rowOff>266700</xdr:rowOff>
                  </from>
                  <to>
                    <xdr:col>10</xdr:col>
                    <xdr:colOff>412750</xdr:colOff>
                    <xdr:row>23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10</xdr:col>
                    <xdr:colOff>95250</xdr:colOff>
                    <xdr:row>23</xdr:row>
                    <xdr:rowOff>279400</xdr:rowOff>
                  </from>
                  <to>
                    <xdr:col>10</xdr:col>
                    <xdr:colOff>412750</xdr:colOff>
                    <xdr:row>24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31750</xdr:colOff>
                    <xdr:row>23</xdr:row>
                    <xdr:rowOff>279400</xdr:rowOff>
                  </from>
                  <to>
                    <xdr:col>10</xdr:col>
                    <xdr:colOff>50800</xdr:colOff>
                    <xdr:row>24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9</xdr:col>
                    <xdr:colOff>31750</xdr:colOff>
                    <xdr:row>22</xdr:row>
                    <xdr:rowOff>266700</xdr:rowOff>
                  </from>
                  <to>
                    <xdr:col>10</xdr:col>
                    <xdr:colOff>50800</xdr:colOff>
                    <xdr:row>23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31750</xdr:colOff>
                    <xdr:row>21</xdr:row>
                    <xdr:rowOff>450850</xdr:rowOff>
                  </from>
                  <to>
                    <xdr:col>10</xdr:col>
                    <xdr:colOff>50800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9</xdr:col>
                    <xdr:colOff>31750</xdr:colOff>
                    <xdr:row>21</xdr:row>
                    <xdr:rowOff>69850</xdr:rowOff>
                  </from>
                  <to>
                    <xdr:col>10</xdr:col>
                    <xdr:colOff>50800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9</xdr:col>
                    <xdr:colOff>31750</xdr:colOff>
                    <xdr:row>20</xdr:row>
                    <xdr:rowOff>69850</xdr:rowOff>
                  </from>
                  <to>
                    <xdr:col>10</xdr:col>
                    <xdr:colOff>50800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9</xdr:col>
                    <xdr:colOff>31750</xdr:colOff>
                    <xdr:row>18</xdr:row>
                    <xdr:rowOff>450850</xdr:rowOff>
                  </from>
                  <to>
                    <xdr:col>10</xdr:col>
                    <xdr:colOff>50800</xdr:colOff>
                    <xdr:row>19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zoomScaleNormal="100" workbookViewId="0">
      <selection activeCell="B35" sqref="B35:C35"/>
    </sheetView>
  </sheetViews>
  <sheetFormatPr baseColWidth="10" defaultRowHeight="14" x14ac:dyDescent="0.3"/>
  <cols>
    <col min="1" max="1" width="1.08203125" customWidth="1"/>
  </cols>
  <sheetData>
    <row r="1" spans="1:14" x14ac:dyDescent="0.3">
      <c r="J1" s="86" t="s">
        <v>51</v>
      </c>
      <c r="K1" s="86"/>
    </row>
    <row r="2" spans="1:14" s="1" customFormat="1" x14ac:dyDescent="0.3">
      <c r="A2" s="10" t="s">
        <v>1</v>
      </c>
    </row>
    <row r="3" spans="1:14" s="1" customFormat="1" x14ac:dyDescent="0.3">
      <c r="B3" s="3"/>
    </row>
    <row r="4" spans="1:14" s="1" customFormat="1" ht="12.5" x14ac:dyDescent="0.25">
      <c r="A4" s="12" t="s">
        <v>0</v>
      </c>
      <c r="B4" s="20" t="s">
        <v>2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4" s="1" customFormat="1" ht="39.75" customHeight="1" x14ac:dyDescent="0.25">
      <c r="A5" s="12" t="s">
        <v>0</v>
      </c>
      <c r="B5" s="90" t="s">
        <v>52</v>
      </c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4" s="1" customFormat="1" ht="12.5" x14ac:dyDescent="0.25">
      <c r="A6" s="12" t="s">
        <v>0</v>
      </c>
      <c r="B6" s="20" t="s">
        <v>3</v>
      </c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4" s="1" customFormat="1" ht="12.5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4" s="1" customFormat="1" ht="15" x14ac:dyDescent="0.3">
      <c r="A8" s="2" t="s">
        <v>54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4" s="1" customFormat="1" ht="16.399999999999999" customHeight="1" x14ac:dyDescent="0.25">
      <c r="A9" s="12" t="s">
        <v>0</v>
      </c>
      <c r="B9" s="89" t="s">
        <v>57</v>
      </c>
      <c r="C9" s="89"/>
      <c r="D9" s="89"/>
      <c r="E9" s="89"/>
      <c r="F9" s="89"/>
      <c r="G9" s="89"/>
      <c r="H9" s="89"/>
      <c r="I9" s="89"/>
      <c r="J9" s="89"/>
      <c r="K9" s="89"/>
      <c r="L9" s="20"/>
    </row>
    <row r="10" spans="1:14" s="1" customFormat="1" ht="14.5" customHeight="1" x14ac:dyDescent="0.25">
      <c r="A10" s="12" t="s">
        <v>0</v>
      </c>
      <c r="B10" s="89" t="s">
        <v>55</v>
      </c>
      <c r="C10" s="89"/>
      <c r="D10" s="89"/>
      <c r="E10" s="89"/>
      <c r="F10" s="89"/>
      <c r="G10" s="89"/>
      <c r="H10" s="89"/>
      <c r="I10" s="89"/>
      <c r="J10" s="89"/>
      <c r="K10" s="89"/>
      <c r="L10" s="20"/>
    </row>
    <row r="11" spans="1:14" s="1" customFormat="1" ht="55.4" customHeight="1" x14ac:dyDescent="0.25">
      <c r="A11" s="12" t="s">
        <v>0</v>
      </c>
      <c r="B11" s="89" t="s">
        <v>58</v>
      </c>
      <c r="C11" s="89"/>
      <c r="D11" s="89"/>
      <c r="E11" s="89"/>
      <c r="F11" s="89"/>
      <c r="G11" s="89"/>
      <c r="H11" s="89"/>
      <c r="I11" s="89"/>
      <c r="J11" s="89"/>
      <c r="K11" s="89"/>
      <c r="L11" s="20"/>
    </row>
    <row r="12" spans="1:14" s="1" customFormat="1" ht="12.5" x14ac:dyDescent="0.25">
      <c r="A12" s="13" t="s">
        <v>0</v>
      </c>
      <c r="B12" s="89" t="s">
        <v>65</v>
      </c>
      <c r="C12" s="89"/>
      <c r="D12" s="89"/>
      <c r="E12" s="89"/>
      <c r="F12" s="89"/>
      <c r="G12" s="89"/>
      <c r="H12" s="89"/>
      <c r="I12" s="89"/>
      <c r="J12" s="89"/>
      <c r="K12" s="89"/>
      <c r="L12" s="20"/>
    </row>
    <row r="13" spans="1:14" s="1" customFormat="1" ht="12.5" x14ac:dyDescent="0.25">
      <c r="A13" s="13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4" s="1" customFormat="1" ht="15" x14ac:dyDescent="0.3">
      <c r="A14" s="2" t="s">
        <v>4</v>
      </c>
    </row>
    <row r="15" spans="1:14" s="1" customFormat="1" ht="12.5" x14ac:dyDescent="0.25">
      <c r="A15" s="13" t="s">
        <v>0</v>
      </c>
      <c r="B15" s="88" t="s">
        <v>5</v>
      </c>
      <c r="C15" s="88"/>
      <c r="D15" s="88"/>
      <c r="E15" s="88"/>
      <c r="F15" s="88"/>
      <c r="G15" s="88"/>
      <c r="H15" s="88"/>
      <c r="I15" s="88"/>
      <c r="J15" s="88"/>
      <c r="K15" s="88"/>
    </row>
    <row r="16" spans="1:14" s="1" customFormat="1" ht="12.75" customHeight="1" x14ac:dyDescent="0.25">
      <c r="A16" s="13" t="s">
        <v>0</v>
      </c>
      <c r="B16" s="88" t="s">
        <v>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pans="1:17" s="1" customFormat="1" ht="12.5" x14ac:dyDescent="0.25">
      <c r="A17" s="13"/>
      <c r="B17" s="88" t="s">
        <v>7</v>
      </c>
      <c r="C17" s="88"/>
      <c r="D17" s="88"/>
      <c r="E17" s="16">
        <v>5.8799999999999998E-2</v>
      </c>
      <c r="F17" s="21"/>
      <c r="G17" s="21"/>
      <c r="H17" s="21"/>
      <c r="I17" s="21"/>
      <c r="J17" s="21"/>
      <c r="K17" s="21"/>
    </row>
    <row r="18" spans="1:17" s="1" customFormat="1" ht="12.5" x14ac:dyDescent="0.25">
      <c r="A18" s="13"/>
      <c r="B18" s="88" t="s">
        <v>8</v>
      </c>
      <c r="C18" s="88"/>
      <c r="D18" s="88"/>
      <c r="E18" s="16">
        <v>0.13439999999999999</v>
      </c>
      <c r="F18" s="21"/>
      <c r="G18" s="21"/>
      <c r="H18" s="21"/>
      <c r="I18" s="21"/>
      <c r="J18" s="21"/>
      <c r="K18" s="21"/>
    </row>
    <row r="19" spans="1:17" s="1" customFormat="1" ht="12.5" x14ac:dyDescent="0.25">
      <c r="A19" s="13"/>
      <c r="B19" s="88" t="s">
        <v>9</v>
      </c>
      <c r="C19" s="88"/>
      <c r="D19" s="88"/>
      <c r="E19" s="17">
        <v>0</v>
      </c>
      <c r="F19" s="21"/>
      <c r="G19" s="21"/>
      <c r="H19" s="21"/>
      <c r="I19" s="21"/>
      <c r="J19" s="21"/>
      <c r="K19" s="21"/>
    </row>
    <row r="20" spans="1:17" s="1" customFormat="1" ht="12.75" customHeight="1" x14ac:dyDescent="0.25">
      <c r="A20" s="13"/>
      <c r="B20" s="88" t="s">
        <v>10</v>
      </c>
      <c r="C20" s="88"/>
      <c r="D20" s="88"/>
      <c r="E20" s="88" t="s">
        <v>11</v>
      </c>
      <c r="F20" s="88"/>
      <c r="G20" s="88"/>
      <c r="H20" s="88"/>
      <c r="I20" s="88"/>
      <c r="J20" s="88"/>
      <c r="K20" s="88"/>
    </row>
    <row r="21" spans="1:17" s="1" customFormat="1" ht="12.75" customHeight="1" x14ac:dyDescent="0.25">
      <c r="A21" s="13" t="s">
        <v>0</v>
      </c>
      <c r="B21" s="88" t="s">
        <v>12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1:17" s="1" customFormat="1" ht="12.5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7" ht="15" x14ac:dyDescent="0.3">
      <c r="A23" s="2" t="s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s="1" customFormat="1" ht="12.5" x14ac:dyDescent="0.25">
      <c r="A24" s="1" t="s">
        <v>14</v>
      </c>
    </row>
    <row r="25" spans="1:17" s="1" customFormat="1" ht="12.5" x14ac:dyDescent="0.25"/>
    <row r="26" spans="1:17" s="1" customFormat="1" ht="15" x14ac:dyDescent="0.3">
      <c r="A26" s="18" t="s">
        <v>15</v>
      </c>
    </row>
    <row r="27" spans="1:17" s="1" customFormat="1" ht="12.5" x14ac:dyDescent="0.25">
      <c r="A27" s="1" t="s">
        <v>16</v>
      </c>
    </row>
    <row r="29" spans="1:17" x14ac:dyDescent="0.3">
      <c r="A29" s="10" t="s">
        <v>47</v>
      </c>
    </row>
    <row r="30" spans="1:17" x14ac:dyDescent="0.3">
      <c r="A30" s="87" t="s">
        <v>48</v>
      </c>
      <c r="B30" s="87"/>
      <c r="C30" s="87"/>
      <c r="D30" s="87"/>
      <c r="E30" s="87"/>
      <c r="F30" s="87"/>
      <c r="G30" s="11"/>
      <c r="H30" s="11"/>
      <c r="I30" s="11"/>
      <c r="J30" s="11"/>
      <c r="K30" s="11"/>
    </row>
    <row r="31" spans="1:17" ht="26.5" customHeight="1" x14ac:dyDescent="0.3">
      <c r="A31" s="87" t="s">
        <v>49</v>
      </c>
      <c r="B31" s="87"/>
      <c r="C31" s="87"/>
      <c r="D31" s="87"/>
      <c r="E31" s="87"/>
      <c r="F31" s="87"/>
      <c r="G31" s="11"/>
      <c r="H31" s="11"/>
      <c r="I31" s="11"/>
      <c r="J31" s="11"/>
      <c r="K31" s="11"/>
    </row>
    <row r="32" spans="1:17" x14ac:dyDescent="0.3">
      <c r="A32" s="87" t="s">
        <v>50</v>
      </c>
      <c r="B32" s="87"/>
      <c r="C32" s="87"/>
      <c r="D32" s="87"/>
      <c r="E32" s="87"/>
      <c r="F32" s="87"/>
      <c r="G32" s="11"/>
      <c r="H32" s="11"/>
      <c r="I32" s="11"/>
      <c r="J32" s="11"/>
      <c r="K32" s="11"/>
    </row>
    <row r="33" spans="2:11" x14ac:dyDescent="0.3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3">
      <c r="B35" s="86" t="s">
        <v>51</v>
      </c>
      <c r="C35" s="86"/>
    </row>
  </sheetData>
  <mergeCells count="18">
    <mergeCell ref="B12:K12"/>
    <mergeCell ref="B20:D20"/>
    <mergeCell ref="E20:K20"/>
    <mergeCell ref="B21:Q21"/>
    <mergeCell ref="J1:K1"/>
    <mergeCell ref="B5:L5"/>
    <mergeCell ref="B9:K9"/>
    <mergeCell ref="B10:K10"/>
    <mergeCell ref="B11:K11"/>
    <mergeCell ref="B35:C35"/>
    <mergeCell ref="A30:F30"/>
    <mergeCell ref="A31:F31"/>
    <mergeCell ref="A32:F32"/>
    <mergeCell ref="B15:K15"/>
    <mergeCell ref="B16:N16"/>
    <mergeCell ref="B17:D17"/>
    <mergeCell ref="B18:D18"/>
    <mergeCell ref="B19:D19"/>
  </mergeCells>
  <hyperlinks>
    <hyperlink ref="B35" location="'APV-Formular'!A1" display="zurück zum APV-Formular" xr:uid="{00000000-0004-0000-0100-000000000000}"/>
    <hyperlink ref="J1" location="'APV-Formular'!A1" display="zurück zum APV-Formular" xr:uid="{00000000-0004-0000-0100-000001000000}"/>
    <hyperlink ref="A30:F30" r:id="rId1" display="Ordonnance du 27 juin 1995 sur l'assurance-maladie (OAMAL; RS 832.102)" xr:uid="{00000000-0004-0000-0100-000002000000}"/>
    <hyperlink ref="A31:F31" r:id="rId2" display="Ordonnance du DFI du 29 septembre 1995 sur les prestations dans l'assurance obligatoire des soins en cas de maladie (OPAS; RS 832.112.31)" xr:uid="{00000000-0004-0000-0100-000003000000}"/>
    <hyperlink ref="A32:F32" r:id="rId3" display="Instructions du 1er mai 2017 concernant la liste des spécialités" xr:uid="{00000000-0004-0000-0100-000004000000}"/>
    <hyperlink ref="J1:K1" location="'Formulaire CPE'!A1" display="retour au formulaire CPE" xr:uid="{60922B97-A20A-4F71-9D2C-9B1F7AAC1289}"/>
    <hyperlink ref="B35:C35" location="'Formulaire CPE'!A1" display="retour au formulaire CPE" xr:uid="{C06C41C6-E3A7-403A-A2C5-8B80DE82C4AE}"/>
  </hyperlinks>
  <pageMargins left="0.7" right="0.7" top="0.78740157499999996" bottom="0.78740157499999996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Formulaire CPE</vt:lpstr>
      <vt:lpstr>Indications et liens</vt:lpstr>
      <vt:lpstr>'Formulaire CPE'!Druckbereich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Rizzi Andrea BAG</dc:creator>
  <cp:lastModifiedBy>Ziegler Anita BAG</cp:lastModifiedBy>
  <cp:lastPrinted>2017-07-03T13:41:47Z</cp:lastPrinted>
  <dcterms:created xsi:type="dcterms:W3CDTF">2017-06-29T07:38:58Z</dcterms:created>
  <dcterms:modified xsi:type="dcterms:W3CDTF">2025-03-24T16:24:31Z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2025-03-06T13:32:27Z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fb6e74a9-2ca9-41e6-823e-f586d954f742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